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prec.inst\kikaku\00_営業\02_プロジェクト\2023_R05\2023-003上瀬谷実施２\02-1）変更時\R6\"/>
    </mc:Choice>
  </mc:AlternateContent>
  <xr:revisionPtr revIDLastSave="0" documentId="13_ncr:1_{BCF96975-1A24-418D-9826-9FB1C0E02E68}" xr6:coauthVersionLast="47" xr6:coauthVersionMax="47" xr10:uidLastSave="{00000000-0000-0000-0000-000000000000}"/>
  <bookViews>
    <workbookView xWindow="-120" yWindow="-120" windowWidth="29040" windowHeight="15840" tabRatio="811" activeTab="1" xr2:uid="{5995F0D8-8A93-4406-A6A2-30CD201E195B}"/>
  </bookViews>
  <sheets>
    <sheet name="R6参考御見積書（R5単価）+ガーデン設計+照査 (提出用" sheetId="7" r:id="rId1"/>
    <sheet name="R6参考御見積書（R5単価）+ガーデン設計+照査" sheetId="5" r:id="rId2"/>
    <sheet name="R6参考御見積書（R4単価）4500万根拠" sheetId="4" r:id="rId3"/>
    <sheet name="R5試算見積（R5単価）" sheetId="2" r:id="rId4"/>
    <sheet name="R5提出見積（R4単価）" sheetId="3" r:id="rId5"/>
    <sheet name="CLA→" sheetId="8" r:id="rId6"/>
    <sheet name="実施設計" sheetId="9" r:id="rId7"/>
    <sheet name="実施設計業務_別表" sheetId="1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#REF!</definedName>
    <definedName name="__123Graph_A" hidden="1">#REF!</definedName>
    <definedName name="__123Graph_LBL_A" hidden="1">#REF!</definedName>
    <definedName name="__123Graph_X" hidden="1">#REF!</definedName>
    <definedName name="_0">#REF!</definedName>
    <definedName name="_12Print_Area">#REF!</definedName>
    <definedName name="_3_00_Print_Area">#REF!</definedName>
    <definedName name="_6_0Print_Area">#REF!</definedName>
    <definedName name="_9Print_Area">#REF!</definedName>
    <definedName name="_A" localSheetId="2">#REF!</definedName>
    <definedName name="_A" localSheetId="1">#REF!</definedName>
    <definedName name="_A" localSheetId="0">#REF!</definedName>
    <definedName name="_A">#REF!</definedName>
    <definedName name="_B" localSheetId="2">#REF!</definedName>
    <definedName name="_B" localSheetId="1">#REF!</definedName>
    <definedName name="_B" localSheetId="0">#REF!</definedName>
    <definedName name="_B">#REF!</definedName>
    <definedName name="_B60">#REF!</definedName>
    <definedName name="_C" localSheetId="2">#REF!</definedName>
    <definedName name="_C" localSheetId="1">#REF!</definedName>
    <definedName name="_C" localSheetId="0">#REF!</definedName>
    <definedName name="_C">#REF!</definedName>
    <definedName name="_C_?__">#REF!</definedName>
    <definedName name="_C___?__">#REF!</definedName>
    <definedName name="_C範囲_複写先__">#REF!</definedName>
    <definedName name="_D">#REF!</definedName>
    <definedName name="_E">#REF!</definedName>
    <definedName name="_E60">#REF!</definedName>
    <definedName name="_ESC_3_">#REF!</definedName>
    <definedName name="_F">#REF!</definedName>
    <definedName name="_fi" hidden="1">#REF!</definedName>
    <definedName name="_Fill" hidden="1">'[1]#REF'!#REF!</definedName>
    <definedName name="_fill_" hidden="1">#REF!</definedName>
    <definedName name="_xlnm._FilterDatabase" hidden="1">#REF!</definedName>
    <definedName name="_FS_R">#REF!</definedName>
    <definedName name="_G">#REF!</definedName>
    <definedName name="_GOTO_A1_">#REF!</definedName>
    <definedName name="_H">#REF!</definedName>
    <definedName name="_I">#REF!</definedName>
    <definedName name="_J">#REF!</definedName>
    <definedName name="_K">#REF!</definedName>
    <definedName name="_Key1" hidden="1">'[1]#REF'!#REF!</definedName>
    <definedName name="_Key2" hidden="1">'[1]#REF'!$N$642:$N$1308</definedName>
    <definedName name="_L">#REF!</definedName>
    <definedName name="_M">#REF!</definedName>
    <definedName name="_M_?__">#REF!</definedName>
    <definedName name="_M範囲_移動先__">#REF!</definedName>
    <definedName name="_O">#REF!</definedName>
    <definedName name="_Order1" hidden="1">0</definedName>
    <definedName name="_Order2" hidden="1">255</definedName>
    <definedName name="_P" localSheetId="2">#REF!</definedName>
    <definedName name="_P" localSheetId="1">#REF!</definedName>
    <definedName name="_P" localSheetId="0">#REF!</definedName>
    <definedName name="_P">#REF!</definedName>
    <definedName name="_Parse_In" hidden="1">#REF!</definedName>
    <definedName name="_Parse_Out" hidden="1">#REF!</definedName>
    <definedName name="_PPR_BS__?__AGP">#REF!</definedName>
    <definedName name="_Q">#REF!</definedName>
    <definedName name="_QYY">#REF!</definedName>
    <definedName name="_R">#REF!</definedName>
    <definedName name="_RE_?__">#REF!</definedName>
    <definedName name="_Regression_Int">1</definedName>
    <definedName name="_RE範囲__QUIT_">#REF!</definedName>
    <definedName name="_RF__?____?__">#REF!</definedName>
    <definedName name="_RLC_?__">#REF!</definedName>
    <definedName name="_RLL_?__">#REF!</definedName>
    <definedName name="_RLR_?__">#REF!</definedName>
    <definedName name="_RNLR_?__">#REF!</definedName>
    <definedName name="_S">#REF!</definedName>
    <definedName name="_Sort" hidden="1">'[1]#REF'!$A$642:$N$1308</definedName>
    <definedName name="_T">#REF!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V">#REF!</definedName>
    <definedName name="_W">#REF!</definedName>
    <definedName name="_WCS">#REF!</definedName>
    <definedName name="_WD_?___QUIT_">#REF!</definedName>
    <definedName name="_WI_?___QUIT_">#REF!</definedName>
    <definedName name="_WXC範囲_複写先">#REF!</definedName>
    <definedName name="_WXE_?____?__Q_">#REF!</definedName>
    <definedName name="_WXEA範囲_Q_">#REF!</definedName>
    <definedName name="_WXLA_?____?__Q">#REF!</definedName>
    <definedName name="_WXLB_?____?__Q">#REF!</definedName>
    <definedName name="_WXLS_?____?__Q">#REF!</definedName>
    <definedName name="_WXLU_?____?__Q">#REF!</definedName>
    <definedName name="_WXM範囲_移動先">#REF!</definedName>
    <definedName name="_X">#REF!</definedName>
    <definedName name="_Y">#REF!</definedName>
    <definedName name="_Z">#REF!</definedName>
    <definedName name="_移動">#REF!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k">#REF!</definedName>
    <definedName name="\l">#REF!</definedName>
    <definedName name="\m">#REF!</definedName>
    <definedName name="\n">#REF!</definedName>
    <definedName name="\o">#REF!</definedName>
    <definedName name="\p">#REF!</definedName>
    <definedName name="\z">#REF!</definedName>
    <definedName name="a">#REF!</definedName>
    <definedName name="aa">#REF!</definedName>
    <definedName name="aaa"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a" hidden="1">#REF!</definedName>
    <definedName name="AccessDatabase" hidden="1">"C:\My Documents\キンニャモニャセンター計算集計1.mdb"</definedName>
    <definedName name="b" hidden="1">[2]ラバーゲート!#REF!</definedName>
    <definedName name="B60_C61">#REF!</definedName>
    <definedName name="dd" hidden="1">#REF!</definedName>
    <definedName name="dgfhrtnh" hidden="1">{"'内訳書'!$A$1:$O$28"}</definedName>
    <definedName name="dtyhdth" hidden="1">{"'内訳書'!$A$1:$O$28"}</definedName>
    <definedName name="E46__F47">#REF!</definedName>
    <definedName name="E60__F61">#REF!</definedName>
    <definedName name="ｆｈｄｆｇｈｆｇｈｊｈｋｊｈｋ" hidden="1">{"'内訳書'!$A$1:$O$28"}</definedName>
    <definedName name="G_A0001" hidden="1">#REF!</definedName>
    <definedName name="G_A0002" hidden="1">#REF!</definedName>
    <definedName name="G_A0003" hidden="1">#REF!</definedName>
    <definedName name="G_A0004" hidden="1">#REF!</definedName>
    <definedName name="G_A0005" hidden="1">#REF!</definedName>
    <definedName name="G_A0006" hidden="1">#REF!</definedName>
    <definedName name="G_A0008" hidden="1">#REF!</definedName>
    <definedName name="G_A0009" hidden="1">#REF!</definedName>
    <definedName name="G_B0001" hidden="1">#REF!</definedName>
    <definedName name="G_B0002" hidden="1">#REF!</definedName>
    <definedName name="G_B0003" hidden="1">#REF!</definedName>
    <definedName name="G_B0004" hidden="1">#REF!</definedName>
    <definedName name="G_B0005" hidden="1">#REF!</definedName>
    <definedName name="G_B0006" hidden="1">#REF!</definedName>
    <definedName name="G_B0007" hidden="1">#REF!</definedName>
    <definedName name="G_B0008" hidden="1">#REF!</definedName>
    <definedName name="G_B0009" hidden="1">#REF!</definedName>
    <definedName name="G_B0010" hidden="1">#REF!</definedName>
    <definedName name="G_B0011" hidden="1">#REF!</definedName>
    <definedName name="G_B0012" hidden="1">#REF!</definedName>
    <definedName name="G_B0015" hidden="1">#REF!</definedName>
    <definedName name="G_B0016" hidden="1">#REF!</definedName>
    <definedName name="G_B0017" hidden="1">#REF!</definedName>
    <definedName name="G_B0018" hidden="1">#REF!</definedName>
    <definedName name="G_B0019" hidden="1">#REF!</definedName>
    <definedName name="G_B0020" hidden="1">#REF!</definedName>
    <definedName name="G_B0021" hidden="1">#REF!</definedName>
    <definedName name="G_B0022" hidden="1">#REF!</definedName>
    <definedName name="G_B0023" hidden="1">#REF!</definedName>
    <definedName name="G_B0024" hidden="1">#REF!</definedName>
    <definedName name="G_B0025" hidden="1">#REF!</definedName>
    <definedName name="G_B0026" hidden="1">#REF!</definedName>
    <definedName name="G_D0001" hidden="1">#REF!</definedName>
    <definedName name="G_D0002" hidden="1">#REF!</definedName>
    <definedName name="G_D0003" hidden="1">#REF!</definedName>
    <definedName name="G_D0004" hidden="1">#REF!</definedName>
    <definedName name="G_D0005" hidden="1">#REF!</definedName>
    <definedName name="G_D0006" hidden="1">#REF!</definedName>
    <definedName name="G_D0007" hidden="1">#REF!</definedName>
    <definedName name="G_D0008" hidden="1">#REF!</definedName>
    <definedName name="G_D0009" hidden="1">#REF!</definedName>
    <definedName name="G_D0010" hidden="1">#REF!</definedName>
    <definedName name="G_D0011" hidden="1">#REF!</definedName>
    <definedName name="G_D0012" hidden="1">#REF!</definedName>
    <definedName name="G_D0013" hidden="1">#REF!</definedName>
    <definedName name="G_D0014" hidden="1">#REF!</definedName>
    <definedName name="G_D0015" hidden="1">#REF!</definedName>
    <definedName name="G_D0016" hidden="1">#REF!</definedName>
    <definedName name="G_D0017" hidden="1">#REF!</definedName>
    <definedName name="G_D0018" hidden="1">#REF!</definedName>
    <definedName name="G_D0019" hidden="1">#REF!</definedName>
    <definedName name="G_D0020" hidden="1">#REF!</definedName>
    <definedName name="G_D0021" hidden="1">#REF!</definedName>
    <definedName name="G_D0022" hidden="1">#REF!</definedName>
    <definedName name="G_D0023" hidden="1">#REF!</definedName>
    <definedName name="G_D0024" hidden="1">#REF!</definedName>
    <definedName name="G_D0025" hidden="1">#REF!</definedName>
    <definedName name="G_D0026" hidden="1">#REF!</definedName>
    <definedName name="G_D0027" hidden="1">#REF!</definedName>
    <definedName name="G_D0028" hidden="1">#REF!</definedName>
    <definedName name="G_D0029" hidden="1">#REF!</definedName>
    <definedName name="G_D0031" hidden="1">#REF!</definedName>
    <definedName name="G_D0033" hidden="1">#REF!</definedName>
    <definedName name="G_D0034" hidden="1">#REF!</definedName>
    <definedName name="G_D0035" hidden="1">#REF!</definedName>
    <definedName name="G_D0036" hidden="1">#REF!</definedName>
    <definedName name="G_D0038" hidden="1">#REF!</definedName>
    <definedName name="G_D0039" hidden="1">#REF!</definedName>
    <definedName name="G_D0040" hidden="1">#REF!</definedName>
    <definedName name="G_D0041" hidden="1">#REF!</definedName>
    <definedName name="G_D0042" hidden="1">#REF!</definedName>
    <definedName name="G_D0043" hidden="1">#REF!</definedName>
    <definedName name="G_D0044" hidden="1">#REF!</definedName>
    <definedName name="G_D0045" hidden="1">#REF!</definedName>
    <definedName name="G_D0046" hidden="1">#REF!</definedName>
    <definedName name="G_D0047" hidden="1">#REF!</definedName>
    <definedName name="G_D0048" hidden="1">#REF!</definedName>
    <definedName name="G_D0049" hidden="1">#REF!</definedName>
    <definedName name="G_D0050" hidden="1">#REF!</definedName>
    <definedName name="G_D0051" hidden="1">#REF!</definedName>
    <definedName name="G_D0052" hidden="1">#REF!</definedName>
    <definedName name="G_D0053" hidden="1">#REF!</definedName>
    <definedName name="G_D0054" hidden="1">#REF!</definedName>
    <definedName name="G_D0055" hidden="1">#REF!</definedName>
    <definedName name="G_D0056" hidden="1">#REF!</definedName>
    <definedName name="G_D0057" hidden="1">#REF!</definedName>
    <definedName name="G_D0058" hidden="1">#REF!</definedName>
    <definedName name="G_D0059" hidden="1">#REF!</definedName>
    <definedName name="G_D0060" hidden="1">#REF!</definedName>
    <definedName name="G_D0061" hidden="1">#REF!</definedName>
    <definedName name="G_D0062" hidden="1">#REF!</definedName>
    <definedName name="G_D0063" hidden="1">#REF!</definedName>
    <definedName name="G_D0076" hidden="1">#REF!</definedName>
    <definedName name="G_D0077" hidden="1">#REF!</definedName>
    <definedName name="G_D0078" hidden="1">#REF!</definedName>
    <definedName name="G_D0079" hidden="1">#REF!</definedName>
    <definedName name="G_D0081" hidden="1">#REF!</definedName>
    <definedName name="G_D0083" hidden="1">#REF!</definedName>
    <definedName name="G_D0084" hidden="1">#REF!</definedName>
    <definedName name="G_D0085" hidden="1">#REF!</definedName>
    <definedName name="G_D0086" hidden="1">#REF!</definedName>
    <definedName name="G_D0087" hidden="1">#REF!</definedName>
    <definedName name="G_D0088" hidden="1">#REF!</definedName>
    <definedName name="G_D0089" hidden="1">#REF!</definedName>
    <definedName name="G_D0090" hidden="1">#REF!</definedName>
    <definedName name="G_D0091" hidden="1">#REF!</definedName>
    <definedName name="G_D0092" hidden="1">#REF!</definedName>
    <definedName name="G_D0093" hidden="1">#REF!</definedName>
    <definedName name="G_D0094" hidden="1">#REF!</definedName>
    <definedName name="G_D0095" hidden="1">#REF!</definedName>
    <definedName name="G_D0099" hidden="1">#REF!</definedName>
    <definedName name="G_D0102" hidden="1">#REF!</definedName>
    <definedName name="G_D0103" hidden="1">#REF!</definedName>
    <definedName name="G_D0104" hidden="1">#REF!</definedName>
    <definedName name="G_D0105" hidden="1">#REF!</definedName>
    <definedName name="G_D0107" hidden="1">#REF!</definedName>
    <definedName name="G_D0109" hidden="1">#REF!</definedName>
    <definedName name="G_D0110" hidden="1">#REF!</definedName>
    <definedName name="G_D0111" hidden="1">#REF!</definedName>
    <definedName name="G_D0112" hidden="1">#REF!</definedName>
    <definedName name="G_D0113" hidden="1">#REF!</definedName>
    <definedName name="G_D0114" hidden="1">#REF!</definedName>
    <definedName name="G_D0115" hidden="1">#REF!</definedName>
    <definedName name="G_D0116" hidden="1">#REF!</definedName>
    <definedName name="G_D0117" hidden="1">#REF!</definedName>
    <definedName name="G_D0118" hidden="1">#REF!</definedName>
    <definedName name="G_D0119" hidden="1">#REF!</definedName>
    <definedName name="G_D0121" hidden="1">#REF!</definedName>
    <definedName name="G_D0122" hidden="1">#REF!</definedName>
    <definedName name="G_D0123" hidden="1">#REF!</definedName>
    <definedName name="G_F0001" hidden="1">#REF!</definedName>
    <definedName name="G_F0002" hidden="1">#REF!</definedName>
    <definedName name="gfd" hidden="1">#REF!</definedName>
    <definedName name="GHBFGYUB" hidden="1">#REF!</definedName>
    <definedName name="HAISENNKOU">'[3]配線工・2PNCT-5C'!#REF!</definedName>
    <definedName name="hani">#REF!,#REF!,#REF!,#REF!,#REF!</definedName>
    <definedName name="HTML_CodePage" hidden="1">932</definedName>
    <definedName name="HTML_Control" hidden="1">{"'内訳書'!$A$1:$O$28"}</definedName>
    <definedName name="HTML_Description" hidden="1">""</definedName>
    <definedName name="HTML_Email" hidden="1">""</definedName>
    <definedName name="HTML_Header" hidden="1">"内訳書"</definedName>
    <definedName name="HTML_LastUpdate" hidden="1">"98/12/22"</definedName>
    <definedName name="HTML_LineAfter" hidden="1">FALSE</definedName>
    <definedName name="HTML_LineBefore" hidden="1">FALSE</definedName>
    <definedName name="HTML_Name" hidden="1">"隅　貴弘"</definedName>
    <definedName name="HTML_OBDlg2" hidden="1">TRUE</definedName>
    <definedName name="HTML_OBDlg4" hidden="1">TRUE</definedName>
    <definedName name="HTML_OS" hidden="1">0</definedName>
    <definedName name="HTML_PathFile" hidden="1">"C:\My Documents\MyHTML.htm"</definedName>
    <definedName name="HTML_Title" hidden="1">"ﾊﾞｲｵﾊｻﾞｰﾄﾞ内訳書"</definedName>
    <definedName name="jui" hidden="1">#REF!</definedName>
    <definedName name="K_0" hidden="1">#REF!</definedName>
    <definedName name="memori_1" localSheetId="2">[4]見積もり!#REF!</definedName>
    <definedName name="memori_1" localSheetId="1">[4]見積もり!#REF!</definedName>
    <definedName name="memori_1" localSheetId="0">[4]見積もり!#REF!</definedName>
    <definedName name="memori_1">[4]見積もり!#REF!</definedName>
    <definedName name="P_10" hidden="1">#REF!</definedName>
    <definedName name="P_100" hidden="1">#REF!</definedName>
    <definedName name="P_101" hidden="1">#REF!</definedName>
    <definedName name="P_102" hidden="1">#REF!</definedName>
    <definedName name="P_103" hidden="1">#REF!</definedName>
    <definedName name="P_104" hidden="1">#REF!</definedName>
    <definedName name="P_105" hidden="1">#REF!</definedName>
    <definedName name="P_106" hidden="1">#REF!</definedName>
    <definedName name="P_107" hidden="1">#REF!</definedName>
    <definedName name="P_108" hidden="1">#REF!</definedName>
    <definedName name="P_109" hidden="1">#REF!</definedName>
    <definedName name="P_11" hidden="1">#REF!</definedName>
    <definedName name="P_110" hidden="1">#REF!</definedName>
    <definedName name="P_111" hidden="1">#REF!</definedName>
    <definedName name="P_112" hidden="1">#REF!</definedName>
    <definedName name="P_113" hidden="1">#REF!</definedName>
    <definedName name="P_114" hidden="1">#REF!</definedName>
    <definedName name="P_115" hidden="1">#REF!</definedName>
    <definedName name="P_116" hidden="1">#REF!</definedName>
    <definedName name="P_117" hidden="1">#REF!</definedName>
    <definedName name="P_118" hidden="1">#REF!</definedName>
    <definedName name="P_119" hidden="1">#REF!</definedName>
    <definedName name="P_12" hidden="1">#REF!</definedName>
    <definedName name="P_120" hidden="1">#REF!</definedName>
    <definedName name="P_121" hidden="1">#REF!</definedName>
    <definedName name="P_122" hidden="1">#REF!</definedName>
    <definedName name="P_123" hidden="1">#REF!</definedName>
    <definedName name="P_124" hidden="1">#REF!</definedName>
    <definedName name="P_125" hidden="1">#REF!</definedName>
    <definedName name="P_126" hidden="1">#REF!</definedName>
    <definedName name="P_127" hidden="1">#REF!</definedName>
    <definedName name="P_128" hidden="1">#REF!</definedName>
    <definedName name="P_129" hidden="1">#REF!</definedName>
    <definedName name="P_13" hidden="1">#REF!</definedName>
    <definedName name="P_130" hidden="1">#REF!</definedName>
    <definedName name="P_131" hidden="1">#REF!</definedName>
    <definedName name="P_132" hidden="1">#REF!</definedName>
    <definedName name="P_133" hidden="1">#REF!</definedName>
    <definedName name="P_134" hidden="1">#REF!</definedName>
    <definedName name="P_135" hidden="1">#REF!</definedName>
    <definedName name="P_136" hidden="1">#REF!</definedName>
    <definedName name="P_137" hidden="1">#REF!</definedName>
    <definedName name="P_138" hidden="1">#REF!</definedName>
    <definedName name="P_139" hidden="1">#REF!</definedName>
    <definedName name="P_14" hidden="1">#REF!</definedName>
    <definedName name="P_140" hidden="1">#REF!</definedName>
    <definedName name="P_141" hidden="1">#REF!</definedName>
    <definedName name="P_142" hidden="1">#REF!</definedName>
    <definedName name="P_143" hidden="1">#REF!</definedName>
    <definedName name="P_144" hidden="1">#REF!</definedName>
    <definedName name="P_145" hidden="1">#REF!</definedName>
    <definedName name="P_146" hidden="1">#REF!</definedName>
    <definedName name="P_147" hidden="1">#REF!</definedName>
    <definedName name="P_15" hidden="1">#REF!</definedName>
    <definedName name="P_16" hidden="1">#REF!</definedName>
    <definedName name="P_17" hidden="1">#REF!</definedName>
    <definedName name="P_18" hidden="1">#REF!</definedName>
    <definedName name="P_19" hidden="1">#REF!</definedName>
    <definedName name="P_20" hidden="1">#REF!</definedName>
    <definedName name="P_21" hidden="1">#REF!</definedName>
    <definedName name="P_22" hidden="1">#REF!</definedName>
    <definedName name="P_23" hidden="1">#REF!</definedName>
    <definedName name="P_24" hidden="1">#REF!</definedName>
    <definedName name="P_25" hidden="1">#REF!</definedName>
    <definedName name="P_26" hidden="1">#REF!</definedName>
    <definedName name="P_27" hidden="1">#REF!</definedName>
    <definedName name="P_28" hidden="1">#REF!</definedName>
    <definedName name="P_29" hidden="1">#REF!</definedName>
    <definedName name="P_3" hidden="1">#REF!</definedName>
    <definedName name="P_30" hidden="1">#REF!</definedName>
    <definedName name="P_31" hidden="1">#REF!</definedName>
    <definedName name="P_32" hidden="1">#REF!</definedName>
    <definedName name="P_33" hidden="1">#REF!</definedName>
    <definedName name="P_34" hidden="1">#REF!</definedName>
    <definedName name="P_35" hidden="1">#REF!</definedName>
    <definedName name="P_36" hidden="1">#REF!</definedName>
    <definedName name="P_37" hidden="1">#REF!</definedName>
    <definedName name="P_38" hidden="1">#REF!</definedName>
    <definedName name="P_39" hidden="1">#REF!</definedName>
    <definedName name="P_4" hidden="1">#REF!</definedName>
    <definedName name="P_40" hidden="1">#REF!</definedName>
    <definedName name="P_41" hidden="1">#REF!</definedName>
    <definedName name="P_42" hidden="1">#REF!</definedName>
    <definedName name="P_43" hidden="1">#REF!</definedName>
    <definedName name="P_44" hidden="1">#REF!</definedName>
    <definedName name="P_45" hidden="1">#REF!</definedName>
    <definedName name="P_46" hidden="1">#REF!</definedName>
    <definedName name="P_47" hidden="1">#REF!</definedName>
    <definedName name="P_48" hidden="1">#REF!</definedName>
    <definedName name="P_49" hidden="1">#REF!</definedName>
    <definedName name="P_5" hidden="1">#REF!</definedName>
    <definedName name="P_50" hidden="1">#REF!</definedName>
    <definedName name="P_51" hidden="1">#REF!</definedName>
    <definedName name="P_52" hidden="1">#REF!</definedName>
    <definedName name="P_53" hidden="1">#REF!</definedName>
    <definedName name="P_54" hidden="1">#REF!</definedName>
    <definedName name="P_55" hidden="1">#REF!</definedName>
    <definedName name="P_56" hidden="1">#REF!</definedName>
    <definedName name="P_57" hidden="1">#REF!</definedName>
    <definedName name="P_58" hidden="1">#REF!</definedName>
    <definedName name="P_59" hidden="1">#REF!</definedName>
    <definedName name="P_6" hidden="1">#REF!</definedName>
    <definedName name="P_60" hidden="1">#REF!</definedName>
    <definedName name="P_61" hidden="1">#REF!</definedName>
    <definedName name="P_62" hidden="1">#REF!</definedName>
    <definedName name="P_63" hidden="1">#REF!</definedName>
    <definedName name="P_64" hidden="1">#REF!</definedName>
    <definedName name="P_65" hidden="1">#REF!</definedName>
    <definedName name="P_66" hidden="1">#REF!</definedName>
    <definedName name="P_67" hidden="1">#REF!</definedName>
    <definedName name="P_68" hidden="1">#REF!</definedName>
    <definedName name="P_69" hidden="1">#REF!</definedName>
    <definedName name="P_7" hidden="1">#REF!</definedName>
    <definedName name="P_70" hidden="1">#REF!</definedName>
    <definedName name="P_71" hidden="1">#REF!</definedName>
    <definedName name="P_72" hidden="1">#REF!</definedName>
    <definedName name="P_73" hidden="1">#REF!</definedName>
    <definedName name="P_74" hidden="1">#REF!</definedName>
    <definedName name="P_75" hidden="1">#REF!</definedName>
    <definedName name="P_76" hidden="1">#REF!</definedName>
    <definedName name="P_77" hidden="1">#REF!</definedName>
    <definedName name="P_78" hidden="1">#REF!</definedName>
    <definedName name="P_79" hidden="1">#REF!</definedName>
    <definedName name="P_8" hidden="1">#REF!</definedName>
    <definedName name="P_80" hidden="1">#REF!</definedName>
    <definedName name="P_81" hidden="1">#REF!</definedName>
    <definedName name="P_82" hidden="1">#REF!</definedName>
    <definedName name="P_83" hidden="1">#REF!</definedName>
    <definedName name="P_84" hidden="1">#REF!</definedName>
    <definedName name="P_85" hidden="1">#REF!</definedName>
    <definedName name="P_86" hidden="1">#REF!</definedName>
    <definedName name="P_87" hidden="1">#REF!</definedName>
    <definedName name="P_88" hidden="1">#REF!</definedName>
    <definedName name="P_89" hidden="1">#REF!</definedName>
    <definedName name="P_9" hidden="1">#REF!</definedName>
    <definedName name="P_90" hidden="1">#REF!</definedName>
    <definedName name="P_91" hidden="1">#REF!</definedName>
    <definedName name="P_92" hidden="1">#REF!</definedName>
    <definedName name="P_93" hidden="1">#REF!</definedName>
    <definedName name="P_94" hidden="1">#REF!</definedName>
    <definedName name="P_95" hidden="1">#REF!</definedName>
    <definedName name="P_96" hidden="1">#REF!</definedName>
    <definedName name="P_97" hidden="1">#REF!</definedName>
    <definedName name="P_98" hidden="1">#REF!</definedName>
    <definedName name="P_99" hidden="1">#REF!</definedName>
    <definedName name="_xlnm.Print_Area" localSheetId="3">'R5試算見積（R5単価）'!$A$1:$L$66</definedName>
    <definedName name="_xlnm.Print_Area" localSheetId="4">'R5提出見積（R4単価）'!$A$1:$L$66</definedName>
    <definedName name="_xlnm.Print_Area" localSheetId="2">'R6参考御見積書（R4単価）4500万根拠'!$A$1:$L$69</definedName>
    <definedName name="_xlnm.Print_Area" localSheetId="1">'R6参考御見積書（R5単価）+ガーデン設計+照査'!$A$1:$L$82</definedName>
    <definedName name="_xlnm.Print_Area" localSheetId="0">'R6参考御見積書（R5単価）+ガーデン設計+照査 (提出用'!$A$1:$L$70</definedName>
    <definedName name="_xlnm.Print_Area" localSheetId="6">実施設計!$A$1:$L$44</definedName>
    <definedName name="_xlnm.Print_Area" localSheetId="7">実施設計業務_別表!$A$1:$J$33</definedName>
    <definedName name="_xlnm.Print_Area">#REF!</definedName>
    <definedName name="PRINT_AREA_MI">#REF!</definedName>
    <definedName name="ｑｑｑｑｑｑ" hidden="1">#REF!</definedName>
    <definedName name="RBYTYJNYUKMVTT" hidden="1">#REF!</definedName>
    <definedName name="ｓｄｆｔｂｓｇｖｄｆｖｓ" hidden="1">{"'内訳書'!$A$1:$O$28"}</definedName>
    <definedName name="sdftbsgvdfvsd" hidden="1">{"'内訳書'!$A$1:$O$28"}</definedName>
    <definedName name="SDGDJ" hidden="1">#REF!</definedName>
    <definedName name="SON_OF_A_BITCH">#REF!</definedName>
    <definedName name="SON_OF_A_GUN">#REF!</definedName>
    <definedName name="ｓｓ" hidden="1">{"'内訳書'!$A$1:$O$28"}</definedName>
    <definedName name="SS." hidden="1">#REF!</definedName>
    <definedName name="ssaa" hidden="1">#REF!</definedName>
    <definedName name="THYRTHYRYHRT" hidden="1">#REF!</definedName>
    <definedName name="tyrtuyuj" hidden="1">#REF!</definedName>
    <definedName name="wrn.１７." hidden="1">{#N/A,#N/A,FALSE,"Sheet16";#N/A,#N/A,FALSE,"Sheet16"}</definedName>
    <definedName name="wrn.多摩数量計算書." hidden="1">{#N/A,#N/A,FALSE,"整地工　１";#N/A,#N/A,FALSE,"整地工　２";#N/A,#N/A,FALSE,"整地工　３";#N/A,#N/A,FALSE,"整地工　４";#N/A,#N/A,FALSE,"整地工　５";#N/A,#N/A,FALSE,"道路工　１";#N/A,#N/A,FALSE,"道路工　２";#N/A,#N/A,FALSE,"道路工　３";#N/A,#N/A,FALSE,"道路工　４";#N/A,#N/A,FALSE,"道路工　５";#N/A,#N/A,FALSE,"舗装工他"}</definedName>
    <definedName name="あ" hidden="1">[5]ラバーゲート!#REF!</definedName>
    <definedName name="くるま代">#REF!</definedName>
    <definedName name="コア調査人件費">#REF!</definedName>
    <definedName name="コア調査労務費">#REF!</definedName>
    <definedName name="ｾﾙ幅を変更するﾏ">#REF!</definedName>
    <definedName name="その他印刷">#REF!</definedName>
    <definedName name="ﾃｷｽﾄ１２">#REF!</definedName>
    <definedName name="ライトバン運転">#REF!</definedName>
    <definedName name="ﾜｰｸｼｰﾄを元の名">#REF!</definedName>
    <definedName name="安全施設" hidden="1">{#N/A,#N/A,FALSE,"整地工　１";#N/A,#N/A,FALSE,"整地工　２";#N/A,#N/A,FALSE,"整地工　３";#N/A,#N/A,FALSE,"整地工　４";#N/A,#N/A,FALSE,"整地工　５";#N/A,#N/A,FALSE,"道路工　１";#N/A,#N/A,FALSE,"道路工　２";#N/A,#N/A,FALSE,"道路工　３";#N/A,#N/A,FALSE,"道路工　４";#N/A,#N/A,FALSE,"道路工　５";#N/A,#N/A,FALSE,"舗装工他"}</definedName>
    <definedName name="移動先">#REF!</definedName>
    <definedName name="一般管理費等">#REF!</definedName>
    <definedName name="一覧表">#REF!</definedName>
    <definedName name="印刷範囲" localSheetId="2">#REF!</definedName>
    <definedName name="印刷範囲" localSheetId="1">#REF!</definedName>
    <definedName name="印刷範囲" localSheetId="0">#REF!</definedName>
    <definedName name="印刷範囲" localSheetId="6">#REF!</definedName>
    <definedName name="印刷範囲" localSheetId="7">#REF!</definedName>
    <definedName name="印刷範囲">#REF!</definedName>
    <definedName name="横線の線引き">#REF!</definedName>
    <definedName name="格子線の線引き">#REF!</definedName>
    <definedName name="掛線削除">#REF!</definedName>
    <definedName name="技師" localSheetId="2">#REF!</definedName>
    <definedName name="技師" localSheetId="1">#REF!</definedName>
    <definedName name="技師" localSheetId="0">#REF!</definedName>
    <definedName name="技師">#REF!</definedName>
    <definedName name="技師A" localSheetId="2">#REF!</definedName>
    <definedName name="技師A" localSheetId="1">#REF!</definedName>
    <definedName name="技師A" localSheetId="0">#REF!</definedName>
    <definedName name="技師A">#REF!</definedName>
    <definedName name="技師B" localSheetId="2">#REF!</definedName>
    <definedName name="技師B" localSheetId="1">#REF!</definedName>
    <definedName name="技師B" localSheetId="0">#REF!</definedName>
    <definedName name="技師B">#REF!</definedName>
    <definedName name="技師C" localSheetId="2">#REF!</definedName>
    <definedName name="技師C" localSheetId="1">#REF!</definedName>
    <definedName name="技師C" localSheetId="0">#REF!</definedName>
    <definedName name="技師C">#REF!</definedName>
    <definedName name="技師長" localSheetId="2">#REF!</definedName>
    <definedName name="技師長" localSheetId="1">#REF!</definedName>
    <definedName name="技師長" localSheetId="0">#REF!</definedName>
    <definedName name="技師長">#REF!</definedName>
    <definedName name="技師補" localSheetId="2">#REF!</definedName>
    <definedName name="技師補" localSheetId="1">#REF!</definedName>
    <definedName name="技師補" localSheetId="0">#REF!</definedName>
    <definedName name="技師補">#REF!</definedName>
    <definedName name="技術員" localSheetId="2">#REF!</definedName>
    <definedName name="技術員" localSheetId="1">#REF!</definedName>
    <definedName name="技術員" localSheetId="0">#REF!</definedName>
    <definedName name="技術員">#REF!</definedName>
    <definedName name="給水ポンプ運転費">#REF!</definedName>
    <definedName name="共通仮設費">#REF!</definedName>
    <definedName name="強制的に終了す">#REF!</definedName>
    <definedName name="業務項目1">#REF!</definedName>
    <definedName name="業務項目10">#REF!</definedName>
    <definedName name="業務項目15">#REF!</definedName>
    <definedName name="業務項目2">#REF!</definedName>
    <definedName name="業務項目3">#REF!</definedName>
    <definedName name="業務項目4">#REF!</definedName>
    <definedName name="業務項目5">#REF!</definedName>
    <definedName name="業務項目6">#REF!</definedName>
    <definedName name="業務項目7">#REF!</definedName>
    <definedName name="業務項目8">#REF!</definedName>
    <definedName name="業務項目9">#REF!</definedName>
    <definedName name="金額体裁">#REF!</definedName>
    <definedName name="金額変換">#REF!</definedName>
    <definedName name="空港" hidden="1">{#N/A,#N/A,FALSE,"Sheet16";#N/A,#N/A,FALSE,"Sheet16"}</definedName>
    <definedName name="係数">[6]見積!$H$3</definedName>
    <definedName name="傾斜地足場">#REF!</definedName>
    <definedName name="契">[6]見積!$H$31</definedName>
    <definedName name="景観">[6]見積!$H$33</definedName>
    <definedName name="経費">[6]見積!$H$27</definedName>
    <definedName name="経費環境">[6]見積!$H$11</definedName>
    <definedName name="経費計" localSheetId="2">#REF!</definedName>
    <definedName name="経費計" localSheetId="1">#REF!</definedName>
    <definedName name="経費計" localSheetId="0">#REF!</definedName>
    <definedName name="経費計" localSheetId="6">#REF!</definedName>
    <definedName name="経費計" localSheetId="7">#REF!</definedName>
    <definedName name="経費計">#REF!</definedName>
    <definedName name="罫線データ一体">#REF!</definedName>
    <definedName name="計" localSheetId="2">#REF!</definedName>
    <definedName name="計" localSheetId="1">#REF!</definedName>
    <definedName name="計" localSheetId="0">#REF!</definedName>
    <definedName name="計">#REF!</definedName>
    <definedName name="件名" localSheetId="2">#REF!</definedName>
    <definedName name="件名" localSheetId="1">#REF!</definedName>
    <definedName name="件名" localSheetId="0">#REF!</definedName>
    <definedName name="件名">#REF!</definedName>
    <definedName name="現場管理費">#REF!</definedName>
    <definedName name="交通費" localSheetId="2">#REF!</definedName>
    <definedName name="交通費" localSheetId="1">#REF!</definedName>
    <definedName name="交通費" localSheetId="0">#REF!</definedName>
    <definedName name="交通費">#REF!</definedName>
    <definedName name="交通費往復" localSheetId="3">#REF!</definedName>
    <definedName name="交通費往復" localSheetId="4">#REF!</definedName>
    <definedName name="交通費往復" localSheetId="2">#REF!</definedName>
    <definedName name="交通費往復" localSheetId="1">#REF!</definedName>
    <definedName name="交通費往復" localSheetId="0">#REF!</definedName>
    <definedName name="交通費往復">#REF!</definedName>
    <definedName name="孔内傾斜">#REF!</definedName>
    <definedName name="孔内傾斜計">#REF!</definedName>
    <definedName name="孔内傾斜計設置">#REF!</definedName>
    <definedName name="工期印刷">#REF!</definedName>
    <definedName name="工場">#REF!</definedName>
    <definedName name="硬岩">#REF!</definedName>
    <definedName name="行き先" localSheetId="3">#REF!</definedName>
    <definedName name="行き先" localSheetId="4">#REF!</definedName>
    <definedName name="行き先" localSheetId="2">#REF!</definedName>
    <definedName name="行き先" localSheetId="1">#REF!</definedName>
    <definedName name="行き先" localSheetId="0">#REF!</definedName>
    <definedName name="行き先">#REF!</definedName>
    <definedName name="行列削除">#REF!</definedName>
    <definedName name="行列挿入">#REF!</definedName>
    <definedName name="合計" localSheetId="2">#REF!</definedName>
    <definedName name="合計" localSheetId="1">#REF!</definedName>
    <definedName name="合計" localSheetId="0">#REF!</definedName>
    <definedName name="合計">#REF!</definedName>
    <definedName name="合計です" localSheetId="2">#REF!</definedName>
    <definedName name="合計です" localSheetId="1">#REF!</definedName>
    <definedName name="合計です" localSheetId="0">#REF!</definedName>
    <definedName name="合計です">#REF!</definedName>
    <definedName name="材料費" localSheetId="2">#REF!</definedName>
    <definedName name="材料費" localSheetId="1">#REF!</definedName>
    <definedName name="材料費" localSheetId="0">#REF!</definedName>
    <definedName name="材料費">#REF!</definedName>
    <definedName name="削除">#REF!</definedName>
    <definedName name="散" hidden="1">#REF!</definedName>
    <definedName name="指定範囲をｾﾝﾀｰ">#REF!</definedName>
    <definedName name="指定範囲を印刷">#REF!</definedName>
    <definedName name="指定範囲を右詰">#REF!</definedName>
    <definedName name="指定範囲を左詰">#REF!</definedName>
    <definedName name="写真代" localSheetId="2">#REF!</definedName>
    <definedName name="写真代" localSheetId="1">#REF!</definedName>
    <definedName name="写真代" localSheetId="0">#REF!</definedName>
    <definedName name="写真代">#REF!</definedName>
    <definedName name="写真代単価" localSheetId="2">#REF!</definedName>
    <definedName name="写真代単価" localSheetId="1">#REF!</definedName>
    <definedName name="写真代単価" localSheetId="0">#REF!</definedName>
    <definedName name="写真代単価">#REF!</definedName>
    <definedName name="車借り上げ代" localSheetId="2">#REF!</definedName>
    <definedName name="車借り上げ代" localSheetId="1">#REF!</definedName>
    <definedName name="車借り上げ代" localSheetId="0">#REF!</definedName>
    <definedName name="車借り上げ代">#REF!</definedName>
    <definedName name="車代" localSheetId="3">#REF!</definedName>
    <definedName name="車代" localSheetId="4">#REF!</definedName>
    <definedName name="車代" localSheetId="2">#REF!</definedName>
    <definedName name="車代" localSheetId="1">#REF!</definedName>
    <definedName name="車代" localSheetId="0">#REF!</definedName>
    <definedName name="車代">#REF!</definedName>
    <definedName name="車代２">#REF!</definedName>
    <definedName name="主任技師" localSheetId="2">#REF!</definedName>
    <definedName name="主任技師" localSheetId="1">#REF!</definedName>
    <definedName name="主任技師" localSheetId="0">#REF!</definedName>
    <definedName name="主任技師">#REF!</definedName>
    <definedName name="縦線の線引き">#REF!</definedName>
    <definedName name="宿泊" localSheetId="3">#REF!</definedName>
    <definedName name="宿泊" localSheetId="4">#REF!</definedName>
    <definedName name="宿泊" localSheetId="2">#REF!</definedName>
    <definedName name="宿泊" localSheetId="1">#REF!</definedName>
    <definedName name="宿泊" localSheetId="0">#REF!</definedName>
    <definedName name="宿泊">#REF!</definedName>
    <definedName name="宿泊２">#REF!</definedName>
    <definedName name="準備及び後片付け">#REF!</definedName>
    <definedName name="諸経費">#REF!</definedName>
    <definedName name="諸経費率">#REF!</definedName>
    <definedName name="助手" localSheetId="2">#REF!</definedName>
    <definedName name="助手" localSheetId="1">#REF!</definedName>
    <definedName name="助手" localSheetId="0">#REF!</definedName>
    <definedName name="助手">#REF!</definedName>
    <definedName name="小計">[7]見積!$H$27</definedName>
    <definedName name="小数点以下表示">#REF!</definedName>
    <definedName name="消去">#REF!</definedName>
    <definedName name="消去範囲">#REF!</definedName>
    <definedName name="消費税" localSheetId="2">#REF!</definedName>
    <definedName name="消費税" localSheetId="1">#REF!</definedName>
    <definedName name="消費税" localSheetId="0">#REF!</definedName>
    <definedName name="消費税" localSheetId="6">#REF!</definedName>
    <definedName name="消費税" localSheetId="7">#REF!</definedName>
    <definedName name="消費税">#REF!</definedName>
    <definedName name="消費税です" localSheetId="2">#REF!</definedName>
    <definedName name="消費税です" localSheetId="1">#REF!</definedName>
    <definedName name="消費税です" localSheetId="0">#REF!</definedName>
    <definedName name="消費税です">#REF!</definedName>
    <definedName name="条件">[8]初期条件!$A$11:$H$71</definedName>
    <definedName name="職位" localSheetId="2">#REF!</definedName>
    <definedName name="職位" localSheetId="1">#REF!</definedName>
    <definedName name="職位" localSheetId="0">#REF!</definedName>
    <definedName name="職位">#REF!</definedName>
    <definedName name="数量印刷">#REF!</definedName>
    <definedName name="税金">[9]見積!$H$33</definedName>
    <definedName name="積算">#REF!</definedName>
    <definedName name="設計">#REF!</definedName>
    <definedName name="設計書">#REF!</definedName>
    <definedName name="設計書印刷">#REF!</definedName>
    <definedName name="設置工">[3]接地工!#REF!</definedName>
    <definedName name="総額">#REF!</definedName>
    <definedName name="総括１" hidden="1">{"'内訳書'!$A$1:$O$28"}</definedName>
    <definedName name="総括２" hidden="1">{"'内訳書'!$A$1:$O$28"}</definedName>
    <definedName name="測定技師" localSheetId="2">#REF!</definedName>
    <definedName name="測定技師" localSheetId="1">#REF!</definedName>
    <definedName name="測定技師" localSheetId="0">#REF!</definedName>
    <definedName name="測定技師">#REF!</definedName>
    <definedName name="測定技師補" localSheetId="2">#REF!</definedName>
    <definedName name="測定技師補" localSheetId="1">#REF!</definedName>
    <definedName name="測定技師補" localSheetId="0">#REF!</definedName>
    <definedName name="測定技師補">#REF!</definedName>
    <definedName name="測定助手" localSheetId="2">#REF!</definedName>
    <definedName name="測定助手" localSheetId="1">#REF!</definedName>
    <definedName name="測定助手" localSheetId="0">#REF!</definedName>
    <definedName name="測定助手">#REF!</definedName>
    <definedName name="測量">[10]日額!$A$24:$D$34</definedName>
    <definedName name="測量印刷">#REF!</definedName>
    <definedName name="打合せ協議">#REF!</definedName>
    <definedName name="対象額区分">#REF!</definedName>
    <definedName name="対象者分類">#REF!</definedName>
    <definedName name="脱出マクロ">#REF!</definedName>
    <definedName name="単価算出" hidden="1">{"'内訳書'!$A$1:$O$28"}</definedName>
    <definedName name="調査">#REF!</definedName>
    <definedName name="直人">[9]見積!$H$3</definedName>
    <definedName name="直人合計" localSheetId="2">#REF!</definedName>
    <definedName name="直人合計" localSheetId="1">#REF!</definedName>
    <definedName name="直人合計" localSheetId="0">#REF!</definedName>
    <definedName name="直人合計" localSheetId="6">#REF!</definedName>
    <definedName name="直人合計" localSheetId="7">#REF!</definedName>
    <definedName name="直人合計">#REF!</definedName>
    <definedName name="直接">[9]見積!$H$11</definedName>
    <definedName name="登録マクロ">#REF!</definedName>
    <definedName name="頭２" hidden="1">{#N/A,#N/A,FALSE,"Sheet16";#N/A,#N/A,FALSE,"Sheet16"}</definedName>
    <definedName name="特別仮設工事" hidden="1">{#N/A,#N/A,FALSE,"Sheet16";#N/A,#N/A,FALSE,"Sheet16"}</definedName>
    <definedName name="内訳">[11]内訳書!#REF!</definedName>
    <definedName name="内訳書">#REF!</definedName>
    <definedName name="内容">[12]初期入力シート!#REF!</definedName>
    <definedName name="軟岩Ⅰ">#REF!</definedName>
    <definedName name="軟岩Ⅱ">#REF!</definedName>
    <definedName name="日額対象">#REF!</definedName>
    <definedName name="日当" localSheetId="3">#REF!</definedName>
    <definedName name="日当" localSheetId="4">#REF!</definedName>
    <definedName name="日当" localSheetId="2">#REF!</definedName>
    <definedName name="日当" localSheetId="1">#REF!</definedName>
    <definedName name="日当" localSheetId="0">#REF!</definedName>
    <definedName name="日当" localSheetId="6">#REF!</definedName>
    <definedName name="日当" localSheetId="7">#REF!</definedName>
    <definedName name="日当">#REF!</definedName>
    <definedName name="日当２">#REF!</definedName>
    <definedName name="範囲">#REF!</definedName>
    <definedName name="表紙金額">#REF!</definedName>
    <definedName name="複写">#REF!</definedName>
    <definedName name="複写先">#REF!</definedName>
    <definedName name="文字消去">#REF!</definedName>
    <definedName name="変更工期印刷">#REF!</definedName>
    <definedName name="変更消去">#REF!</definedName>
    <definedName name="変更数量印刷">#REF!</definedName>
    <definedName name="変更設計書印刷">#REF!</definedName>
    <definedName name="変更単価表印刷">#REF!</definedName>
    <definedName name="連続複写">#REF!</definedName>
    <definedName name="労務">#REF!</definedName>
    <definedName name="枠線の線引き">#REF!</definedName>
    <definedName name="礫混り土砂">#REF!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5" l="1"/>
  <c r="F85" i="5"/>
  <c r="E85" i="5"/>
  <c r="F79" i="5" l="1"/>
  <c r="E79" i="5"/>
  <c r="D79" i="5"/>
  <c r="M75" i="5"/>
  <c r="J75" i="5"/>
  <c r="I7" i="10"/>
  <c r="I8" i="10"/>
  <c r="I9" i="10"/>
  <c r="I10" i="10"/>
  <c r="I11" i="10"/>
  <c r="I12" i="10"/>
  <c r="I13" i="10"/>
  <c r="I15" i="10"/>
  <c r="C16" i="10"/>
  <c r="I16" i="10" s="1"/>
  <c r="E32" i="9" s="1"/>
  <c r="D16" i="10"/>
  <c r="E16" i="10"/>
  <c r="F16" i="10"/>
  <c r="G16" i="10"/>
  <c r="H16" i="10"/>
  <c r="I24" i="10"/>
  <c r="K32" i="10" s="1"/>
  <c r="I25" i="10"/>
  <c r="I26" i="10"/>
  <c r="I27" i="10"/>
  <c r="I28" i="10"/>
  <c r="I29" i="10"/>
  <c r="I30" i="10"/>
  <c r="I31" i="10"/>
  <c r="C32" i="10"/>
  <c r="I32" i="10" s="1"/>
  <c r="D32" i="10"/>
  <c r="E32" i="10"/>
  <c r="F32" i="10"/>
  <c r="G32" i="10"/>
  <c r="H32" i="10"/>
  <c r="I41" i="10"/>
  <c r="D42" i="10"/>
  <c r="I42" i="10" s="1"/>
  <c r="E42" i="10"/>
  <c r="F42" i="10"/>
  <c r="G42" i="10"/>
  <c r="M26" i="9"/>
  <c r="H34" i="9"/>
  <c r="H33" i="9" s="1"/>
  <c r="G32" i="9" s="1"/>
  <c r="G41" i="9"/>
  <c r="G42" i="9"/>
  <c r="G44" i="9" s="1"/>
  <c r="E20" i="9" s="1"/>
  <c r="G43" i="9"/>
  <c r="I32" i="9" l="1"/>
  <c r="E19" i="9" s="1"/>
  <c r="E22" i="9" s="1"/>
  <c r="E21" i="9" l="1"/>
  <c r="E23" i="9"/>
  <c r="E24" i="9" l="1"/>
  <c r="E25" i="9" s="1"/>
  <c r="E26" i="9" s="1"/>
  <c r="E6" i="9" l="1"/>
  <c r="E27" i="9"/>
  <c r="E28" i="9"/>
  <c r="C6" i="9" s="1"/>
  <c r="G70" i="7" l="1"/>
  <c r="E22" i="7" s="1"/>
  <c r="G67" i="7"/>
  <c r="M61" i="7"/>
  <c r="J61" i="7"/>
  <c r="M60" i="7"/>
  <c r="J60" i="7"/>
  <c r="M59" i="7"/>
  <c r="J59" i="7"/>
  <c r="M58" i="7"/>
  <c r="J58" i="7"/>
  <c r="M57" i="7"/>
  <c r="J57" i="7"/>
  <c r="I56" i="7"/>
  <c r="H56" i="7"/>
  <c r="G56" i="7"/>
  <c r="F56" i="7"/>
  <c r="E56" i="7"/>
  <c r="D56" i="7"/>
  <c r="M56" i="7" s="1"/>
  <c r="M55" i="7"/>
  <c r="J55" i="7"/>
  <c r="M54" i="7"/>
  <c r="J54" i="7"/>
  <c r="M53" i="7"/>
  <c r="J53" i="7"/>
  <c r="M52" i="7"/>
  <c r="J52" i="7"/>
  <c r="M51" i="7"/>
  <c r="J51" i="7"/>
  <c r="M50" i="7"/>
  <c r="J50" i="7"/>
  <c r="M49" i="7"/>
  <c r="J49" i="7"/>
  <c r="M48" i="7"/>
  <c r="J48" i="7"/>
  <c r="I47" i="7"/>
  <c r="H47" i="7"/>
  <c r="G47" i="7"/>
  <c r="F47" i="7"/>
  <c r="E47" i="7"/>
  <c r="D47" i="7"/>
  <c r="M47" i="7" s="1"/>
  <c r="M46" i="7"/>
  <c r="J46" i="7"/>
  <c r="J45" i="7"/>
  <c r="M44" i="7"/>
  <c r="J44" i="7"/>
  <c r="M43" i="7"/>
  <c r="J43" i="7"/>
  <c r="M42" i="7"/>
  <c r="J42" i="7"/>
  <c r="M41" i="7"/>
  <c r="J41" i="7"/>
  <c r="M40" i="7"/>
  <c r="J40" i="7"/>
  <c r="M39" i="7"/>
  <c r="J39" i="7"/>
  <c r="M38" i="7"/>
  <c r="J38" i="7"/>
  <c r="I37" i="7"/>
  <c r="H37" i="7"/>
  <c r="G37" i="7"/>
  <c r="F37" i="7"/>
  <c r="F35" i="7" s="1"/>
  <c r="F62" i="7" s="1"/>
  <c r="F63" i="7" s="1"/>
  <c r="E37" i="7"/>
  <c r="E35" i="7" s="1"/>
  <c r="E62" i="7" s="1"/>
  <c r="E63" i="7" s="1"/>
  <c r="D37" i="7"/>
  <c r="M37" i="7" s="1"/>
  <c r="M36" i="7"/>
  <c r="J36" i="7"/>
  <c r="I35" i="7"/>
  <c r="I62" i="7" s="1"/>
  <c r="I63" i="7" s="1"/>
  <c r="H35" i="7"/>
  <c r="H62" i="7" s="1"/>
  <c r="H63" i="7" s="1"/>
  <c r="G35" i="7"/>
  <c r="G62" i="7" s="1"/>
  <c r="G63" i="7" s="1"/>
  <c r="D35" i="7"/>
  <c r="E35" i="5"/>
  <c r="D35" i="5"/>
  <c r="J45" i="5"/>
  <c r="G70" i="5"/>
  <c r="E22" i="5" s="1"/>
  <c r="G67" i="5"/>
  <c r="M61" i="5"/>
  <c r="J61" i="5"/>
  <c r="M60" i="5"/>
  <c r="J60" i="5"/>
  <c r="M59" i="5"/>
  <c r="J59" i="5"/>
  <c r="M58" i="5"/>
  <c r="J58" i="5"/>
  <c r="M57" i="5"/>
  <c r="J57" i="5"/>
  <c r="I56" i="5"/>
  <c r="H56" i="5"/>
  <c r="G56" i="5"/>
  <c r="F56" i="5"/>
  <c r="E56" i="5"/>
  <c r="D56" i="5"/>
  <c r="M55" i="5"/>
  <c r="J55" i="5"/>
  <c r="M54" i="5"/>
  <c r="J54" i="5"/>
  <c r="M53" i="5"/>
  <c r="J53" i="5"/>
  <c r="M52" i="5"/>
  <c r="J52" i="5"/>
  <c r="M51" i="5"/>
  <c r="J51" i="5"/>
  <c r="M50" i="5"/>
  <c r="J50" i="5"/>
  <c r="M49" i="5"/>
  <c r="J49" i="5"/>
  <c r="M48" i="5"/>
  <c r="J48" i="5"/>
  <c r="I47" i="5"/>
  <c r="H47" i="5"/>
  <c r="G47" i="5"/>
  <c r="F47" i="5"/>
  <c r="E47" i="5"/>
  <c r="D47" i="5"/>
  <c r="M46" i="5"/>
  <c r="J46" i="5"/>
  <c r="M44" i="5"/>
  <c r="J44" i="5"/>
  <c r="M43" i="5"/>
  <c r="J43" i="5"/>
  <c r="M42" i="5"/>
  <c r="J42" i="5"/>
  <c r="M41" i="5"/>
  <c r="J41" i="5"/>
  <c r="M40" i="5"/>
  <c r="J40" i="5"/>
  <c r="M39" i="5"/>
  <c r="J39" i="5"/>
  <c r="M38" i="5"/>
  <c r="J38" i="5"/>
  <c r="I37" i="5"/>
  <c r="I35" i="5" s="1"/>
  <c r="H37" i="5"/>
  <c r="H35" i="5" s="1"/>
  <c r="G37" i="5"/>
  <c r="G35" i="5" s="1"/>
  <c r="F37" i="5"/>
  <c r="E37" i="5"/>
  <c r="D37" i="5"/>
  <c r="D62" i="5" s="1"/>
  <c r="M36" i="5"/>
  <c r="J36" i="5"/>
  <c r="I99" i="4"/>
  <c r="J99" i="4" s="1"/>
  <c r="H99" i="4"/>
  <c r="G99" i="4"/>
  <c r="F99" i="4"/>
  <c r="E99" i="4"/>
  <c r="D99" i="4"/>
  <c r="I98" i="4"/>
  <c r="H98" i="4"/>
  <c r="G98" i="4"/>
  <c r="F98" i="4"/>
  <c r="E98" i="4"/>
  <c r="D98" i="4"/>
  <c r="J98" i="4" s="1"/>
  <c r="I97" i="4"/>
  <c r="H97" i="4"/>
  <c r="G97" i="4"/>
  <c r="F97" i="4"/>
  <c r="E97" i="4"/>
  <c r="D97" i="4"/>
  <c r="J97" i="4" s="1"/>
  <c r="I96" i="4"/>
  <c r="H96" i="4"/>
  <c r="G96" i="4"/>
  <c r="F96" i="4"/>
  <c r="J96" i="4" s="1"/>
  <c r="E96" i="4"/>
  <c r="D96" i="4"/>
  <c r="I95" i="4"/>
  <c r="H95" i="4"/>
  <c r="G95" i="4"/>
  <c r="F95" i="4"/>
  <c r="E95" i="4"/>
  <c r="J95" i="4" s="1"/>
  <c r="D95" i="4"/>
  <c r="I94" i="4"/>
  <c r="H94" i="4"/>
  <c r="G94" i="4"/>
  <c r="F94" i="4"/>
  <c r="E94" i="4"/>
  <c r="D94" i="4"/>
  <c r="J94" i="4" s="1"/>
  <c r="I93" i="4"/>
  <c r="H93" i="4"/>
  <c r="G93" i="4"/>
  <c r="F93" i="4"/>
  <c r="E93" i="4"/>
  <c r="D93" i="4"/>
  <c r="J93" i="4" s="1"/>
  <c r="I91" i="4"/>
  <c r="H91" i="4"/>
  <c r="G91" i="4"/>
  <c r="F91" i="4"/>
  <c r="E91" i="4"/>
  <c r="E90" i="4" s="1"/>
  <c r="D91" i="4"/>
  <c r="H86" i="4"/>
  <c r="H85" i="4"/>
  <c r="H84" i="4"/>
  <c r="J81" i="4"/>
  <c r="J80" i="4"/>
  <c r="J79" i="4"/>
  <c r="J78" i="4"/>
  <c r="F77" i="4"/>
  <c r="J77" i="4" s="1"/>
  <c r="J76" i="4"/>
  <c r="J75" i="4"/>
  <c r="I74" i="4"/>
  <c r="I92" i="4" s="1"/>
  <c r="H74" i="4"/>
  <c r="H92" i="4" s="1"/>
  <c r="H90" i="4" s="1"/>
  <c r="G74" i="4"/>
  <c r="G92" i="4" s="1"/>
  <c r="E74" i="4"/>
  <c r="E92" i="4" s="1"/>
  <c r="D74" i="4"/>
  <c r="J73" i="4"/>
  <c r="I72" i="4"/>
  <c r="H72" i="4"/>
  <c r="G72" i="4"/>
  <c r="E72" i="4"/>
  <c r="D72" i="4"/>
  <c r="G69" i="4"/>
  <c r="E22" i="4" s="1"/>
  <c r="G66" i="4"/>
  <c r="M60" i="4"/>
  <c r="J60" i="4"/>
  <c r="M59" i="4"/>
  <c r="J59" i="4"/>
  <c r="M58" i="4"/>
  <c r="J58" i="4"/>
  <c r="M57" i="4"/>
  <c r="J57" i="4"/>
  <c r="M56" i="4"/>
  <c r="J56" i="4"/>
  <c r="I55" i="4"/>
  <c r="H55" i="4"/>
  <c r="G55" i="4"/>
  <c r="F55" i="4"/>
  <c r="E55" i="4"/>
  <c r="M55" i="4" s="1"/>
  <c r="D55" i="4"/>
  <c r="M54" i="4"/>
  <c r="J54" i="4"/>
  <c r="M53" i="4"/>
  <c r="J53" i="4"/>
  <c r="M52" i="4"/>
  <c r="J52" i="4"/>
  <c r="M51" i="4"/>
  <c r="J51" i="4"/>
  <c r="M50" i="4"/>
  <c r="J50" i="4"/>
  <c r="M49" i="4"/>
  <c r="J49" i="4"/>
  <c r="M48" i="4"/>
  <c r="J48" i="4"/>
  <c r="M47" i="4"/>
  <c r="J47" i="4"/>
  <c r="I46" i="4"/>
  <c r="H46" i="4"/>
  <c r="G46" i="4"/>
  <c r="F46" i="4"/>
  <c r="E46" i="4"/>
  <c r="M46" i="4" s="1"/>
  <c r="D46" i="4"/>
  <c r="M45" i="4"/>
  <c r="J45" i="4"/>
  <c r="M44" i="4"/>
  <c r="J44" i="4"/>
  <c r="E37" i="4"/>
  <c r="D37" i="4"/>
  <c r="M36" i="4"/>
  <c r="J36" i="4"/>
  <c r="E35" i="4"/>
  <c r="E61" i="4" s="1"/>
  <c r="E62" i="4" s="1"/>
  <c r="D35" i="4"/>
  <c r="M35" i="7" l="1"/>
  <c r="D62" i="7"/>
  <c r="J37" i="7"/>
  <c r="J35" i="7" s="1"/>
  <c r="J47" i="7"/>
  <c r="J56" i="7"/>
  <c r="F35" i="5"/>
  <c r="F62" i="5" s="1"/>
  <c r="F63" i="5" s="1"/>
  <c r="J56" i="5"/>
  <c r="E62" i="5"/>
  <c r="E63" i="5" s="1"/>
  <c r="H62" i="5"/>
  <c r="H63" i="5" s="1"/>
  <c r="M37" i="5"/>
  <c r="D63" i="5"/>
  <c r="G62" i="5"/>
  <c r="G63" i="5" s="1"/>
  <c r="J37" i="5"/>
  <c r="J35" i="5" s="1"/>
  <c r="M47" i="5"/>
  <c r="M56" i="5"/>
  <c r="J47" i="5"/>
  <c r="I62" i="5"/>
  <c r="I63" i="5" s="1"/>
  <c r="I90" i="4"/>
  <c r="G90" i="4"/>
  <c r="D61" i="4"/>
  <c r="J91" i="4"/>
  <c r="D92" i="4"/>
  <c r="F74" i="4"/>
  <c r="J46" i="4"/>
  <c r="J55" i="4"/>
  <c r="J62" i="7" l="1"/>
  <c r="J63" i="7"/>
  <c r="E21" i="7" s="1"/>
  <c r="D63" i="7"/>
  <c r="J62" i="5"/>
  <c r="M35" i="5"/>
  <c r="J63" i="5"/>
  <c r="E21" i="5" s="1"/>
  <c r="J92" i="4"/>
  <c r="J100" i="4" s="1"/>
  <c r="D90" i="4"/>
  <c r="F92" i="4"/>
  <c r="F90" i="4" s="1"/>
  <c r="F72" i="4"/>
  <c r="J90" i="4"/>
  <c r="J74" i="4"/>
  <c r="D62" i="4"/>
  <c r="E24" i="7" l="1"/>
  <c r="E23" i="7"/>
  <c r="E24" i="5"/>
  <c r="E23" i="5"/>
  <c r="J72" i="4"/>
  <c r="J82" i="4"/>
  <c r="E25" i="7" l="1"/>
  <c r="E25" i="5"/>
  <c r="E26" i="5" s="1"/>
  <c r="E27" i="5" s="1"/>
  <c r="E28" i="5" s="1"/>
  <c r="E26" i="7" l="1"/>
  <c r="E27" i="7" s="1"/>
  <c r="E28" i="7" s="1"/>
  <c r="E29" i="5"/>
  <c r="E6" i="5"/>
  <c r="E30" i="5"/>
  <c r="C6" i="5" s="1"/>
  <c r="E6" i="7" l="1"/>
  <c r="E30" i="7"/>
  <c r="C6" i="7" s="1"/>
  <c r="E29" i="7"/>
  <c r="F35" i="3"/>
  <c r="F34" i="3" s="1"/>
  <c r="G35" i="3"/>
  <c r="G34" i="3" s="1"/>
  <c r="H35" i="3"/>
  <c r="H34" i="3" s="1"/>
  <c r="I35" i="3"/>
  <c r="F36" i="3"/>
  <c r="G36" i="3"/>
  <c r="G38" i="3" s="1"/>
  <c r="H36" i="3"/>
  <c r="H39" i="3" s="1"/>
  <c r="I36" i="3"/>
  <c r="I39" i="3" s="1"/>
  <c r="J36" i="3"/>
  <c r="N36" i="3"/>
  <c r="F37" i="3"/>
  <c r="H37" i="3"/>
  <c r="I37" i="3"/>
  <c r="K37" i="3"/>
  <c r="F38" i="3"/>
  <c r="K38" i="3"/>
  <c r="F39" i="3"/>
  <c r="G39" i="3"/>
  <c r="K39" i="3"/>
  <c r="F40" i="3"/>
  <c r="G40" i="3"/>
  <c r="H40" i="3"/>
  <c r="I40" i="3"/>
  <c r="K40" i="3"/>
  <c r="F41" i="3"/>
  <c r="H41" i="3"/>
  <c r="I41" i="3"/>
  <c r="K41" i="3"/>
  <c r="F42" i="3"/>
  <c r="K42" i="3"/>
  <c r="J43" i="3"/>
  <c r="F45" i="3"/>
  <c r="J45" i="3" s="1"/>
  <c r="G45" i="3"/>
  <c r="H45" i="3"/>
  <c r="J46" i="3"/>
  <c r="J47" i="3"/>
  <c r="J48" i="3"/>
  <c r="J49" i="3"/>
  <c r="J50" i="3"/>
  <c r="J51" i="3"/>
  <c r="J52" i="3"/>
  <c r="J53" i="3"/>
  <c r="J54" i="3"/>
  <c r="J55" i="3"/>
  <c r="D57" i="3"/>
  <c r="E57" i="3"/>
  <c r="D58" i="3"/>
  <c r="E58" i="3"/>
  <c r="G66" i="3"/>
  <c r="E19" i="3" s="1"/>
  <c r="F35" i="2"/>
  <c r="J35" i="2" s="1"/>
  <c r="G35" i="2"/>
  <c r="H35" i="2"/>
  <c r="I35" i="2"/>
  <c r="I34" i="2" s="1"/>
  <c r="I44" i="2" s="1"/>
  <c r="F36" i="2"/>
  <c r="G36" i="2"/>
  <c r="G40" i="2" s="1"/>
  <c r="H36" i="2"/>
  <c r="H34" i="2" s="1"/>
  <c r="I36" i="2"/>
  <c r="I37" i="2" s="1"/>
  <c r="N36" i="2"/>
  <c r="K37" i="2"/>
  <c r="F38" i="2"/>
  <c r="K38" i="2"/>
  <c r="K39" i="2"/>
  <c r="F40" i="2"/>
  <c r="K40" i="2"/>
  <c r="F41" i="2"/>
  <c r="H41" i="2"/>
  <c r="K41" i="2"/>
  <c r="F42" i="2"/>
  <c r="K42" i="2"/>
  <c r="J43" i="2"/>
  <c r="F45" i="2"/>
  <c r="G45" i="2"/>
  <c r="H45" i="2"/>
  <c r="J45" i="2"/>
  <c r="J46" i="2"/>
  <c r="J47" i="2"/>
  <c r="J48" i="2"/>
  <c r="J49" i="2"/>
  <c r="J50" i="2"/>
  <c r="J51" i="2"/>
  <c r="J52" i="2"/>
  <c r="J53" i="2"/>
  <c r="J54" i="2"/>
  <c r="J55" i="2"/>
  <c r="D57" i="2"/>
  <c r="E57" i="2"/>
  <c r="E58" i="2" s="1"/>
  <c r="G66" i="2"/>
  <c r="E19" i="2" s="1"/>
  <c r="I41" i="2" l="1"/>
  <c r="I39" i="2"/>
  <c r="J40" i="3"/>
  <c r="G41" i="2"/>
  <c r="I38" i="2"/>
  <c r="F34" i="2"/>
  <c r="F44" i="2" s="1"/>
  <c r="J36" i="2"/>
  <c r="J41" i="2"/>
  <c r="I42" i="2"/>
  <c r="I40" i="2"/>
  <c r="G37" i="2"/>
  <c r="F37" i="2"/>
  <c r="H44" i="3"/>
  <c r="H57" i="3"/>
  <c r="H58" i="3" s="1"/>
  <c r="G44" i="3"/>
  <c r="G57" i="3" s="1"/>
  <c r="G58" i="3" s="1"/>
  <c r="J39" i="3"/>
  <c r="F44" i="3"/>
  <c r="F57" i="3" s="1"/>
  <c r="J34" i="3"/>
  <c r="I42" i="3"/>
  <c r="G41" i="3"/>
  <c r="J41" i="3" s="1"/>
  <c r="I38" i="3"/>
  <c r="H42" i="3"/>
  <c r="H38" i="3"/>
  <c r="J38" i="3" s="1"/>
  <c r="G37" i="3"/>
  <c r="J37" i="3" s="1"/>
  <c r="I34" i="3"/>
  <c r="G42" i="3"/>
  <c r="J35" i="3"/>
  <c r="J40" i="2"/>
  <c r="H44" i="2"/>
  <c r="H57" i="2"/>
  <c r="H58" i="2" s="1"/>
  <c r="G42" i="2"/>
  <c r="D58" i="2"/>
  <c r="G39" i="2"/>
  <c r="G38" i="2"/>
  <c r="G34" i="2"/>
  <c r="H40" i="2"/>
  <c r="F39" i="2"/>
  <c r="H37" i="2"/>
  <c r="J37" i="2" s="1"/>
  <c r="H39" i="2"/>
  <c r="I57" i="2"/>
  <c r="I58" i="2" s="1"/>
  <c r="H42" i="2"/>
  <c r="H38" i="2"/>
  <c r="J39" i="2" l="1"/>
  <c r="F57" i="2"/>
  <c r="F58" i="2" s="1"/>
  <c r="J38" i="2"/>
  <c r="F58" i="3"/>
  <c r="J42" i="3"/>
  <c r="I44" i="3"/>
  <c r="I57" i="3" s="1"/>
  <c r="J34" i="2"/>
  <c r="G44" i="2"/>
  <c r="J44" i="2" s="1"/>
  <c r="J42" i="2"/>
  <c r="I58" i="3" l="1"/>
  <c r="J57" i="3"/>
  <c r="J44" i="3"/>
  <c r="J58" i="3"/>
  <c r="E18" i="3" s="1"/>
  <c r="R36" i="2"/>
  <c r="P44" i="2"/>
  <c r="Q44" i="2"/>
  <c r="G57" i="2"/>
  <c r="R36" i="3" l="1"/>
  <c r="E20" i="3"/>
  <c r="E21" i="3"/>
  <c r="G58" i="2"/>
  <c r="J58" i="2" s="1"/>
  <c r="E18" i="2" s="1"/>
  <c r="J57" i="2"/>
  <c r="Q53" i="2"/>
  <c r="Q54" i="2"/>
  <c r="Q45" i="2"/>
  <c r="Q55" i="2"/>
  <c r="P36" i="2"/>
  <c r="E22" i="3" l="1"/>
  <c r="Q55" i="3"/>
  <c r="Q53" i="3"/>
  <c r="Q54" i="3"/>
  <c r="Q45" i="3"/>
  <c r="P36" i="3"/>
  <c r="P44" i="3"/>
  <c r="Q44" i="3"/>
  <c r="E20" i="2"/>
  <c r="E21" i="2"/>
  <c r="E23" i="3" l="1"/>
  <c r="E24" i="3" s="1"/>
  <c r="E25" i="3" s="1"/>
  <c r="E22" i="2"/>
  <c r="E26" i="3" l="1"/>
  <c r="G6" i="3" s="1"/>
  <c r="E27" i="3"/>
  <c r="C6" i="3" s="1"/>
  <c r="E23" i="2"/>
  <c r="E24" i="2" s="1"/>
  <c r="E25" i="2" s="1"/>
  <c r="E28" i="2" l="1"/>
  <c r="E26" i="2"/>
  <c r="G6" i="2" s="1"/>
  <c r="E27" i="2" l="1"/>
  <c r="C6" i="2" l="1"/>
  <c r="E29" i="2"/>
  <c r="J39" i="4"/>
  <c r="M39" i="4"/>
  <c r="J43" i="4"/>
  <c r="M43" i="4"/>
  <c r="J40" i="4"/>
  <c r="M40" i="4"/>
  <c r="G37" i="4"/>
  <c r="G35" i="4" s="1"/>
  <c r="G61" i="4" s="1"/>
  <c r="G62" i="4" s="1"/>
  <c r="J41" i="4"/>
  <c r="M41" i="4"/>
  <c r="H37" i="4"/>
  <c r="H35" i="4" s="1"/>
  <c r="H61" i="4" s="1"/>
  <c r="H62" i="4" s="1"/>
  <c r="M38" i="4"/>
  <c r="J38" i="4"/>
  <c r="M42" i="4"/>
  <c r="F37" i="4"/>
  <c r="F35" i="4" s="1"/>
  <c r="J42" i="4"/>
  <c r="I37" i="4"/>
  <c r="I35" i="4" s="1"/>
  <c r="I61" i="4" s="1"/>
  <c r="I62" i="4" s="1"/>
  <c r="M35" i="4" l="1"/>
  <c r="F61" i="4"/>
  <c r="J37" i="4"/>
  <c r="J35" i="4" s="1"/>
  <c r="M37" i="4"/>
  <c r="F62" i="4" l="1"/>
  <c r="J62" i="4"/>
  <c r="E21" i="4" s="1"/>
  <c r="J61" i="4"/>
  <c r="E23" i="4" l="1"/>
  <c r="E24" i="4"/>
  <c r="E25" i="4" l="1"/>
  <c r="E26" i="4" l="1"/>
  <c r="E27" i="4"/>
  <c r="E28" i="4" s="1"/>
  <c r="E6" i="4" l="1"/>
  <c r="E29" i="4"/>
  <c r="E30" i="4"/>
  <c r="C6" i="4" s="1"/>
</calcChain>
</file>

<file path=xl/sharedStrings.xml><?xml version="1.0" encoding="utf-8"?>
<sst xmlns="http://schemas.openxmlformats.org/spreadsheetml/2006/main" count="813" uniqueCount="266">
  <si>
    <t>合計</t>
    <rPh sb="0" eb="2">
      <t>ゴウケイ</t>
    </rPh>
    <phoneticPr fontId="8"/>
  </si>
  <si>
    <t>R5と同額。ただし、R5も仕様書はレザック製本だが、見積書はパイプ式ファイル綴じとなっていた</t>
    <rPh sb="3" eb="5">
      <t>ドウガク</t>
    </rPh>
    <rPh sb="13" eb="16">
      <t>シヨウショ</t>
    </rPh>
    <rPh sb="21" eb="23">
      <t>セイホン</t>
    </rPh>
    <rPh sb="26" eb="29">
      <t>ミツモリショ</t>
    </rPh>
    <phoneticPr fontId="4"/>
  </si>
  <si>
    <r>
      <t>5冊　A3・</t>
    </r>
    <r>
      <rPr>
        <sz val="9"/>
        <color rgb="FFFF0000"/>
        <rFont val="BIZ UDPゴシック"/>
        <family val="3"/>
        <charset val="128"/>
      </rPr>
      <t>レザック製本</t>
    </r>
    <r>
      <rPr>
        <sz val="9"/>
        <rFont val="BIZ UDPゴシック"/>
        <family val="3"/>
        <charset val="128"/>
      </rPr>
      <t>　電子媒体含む</t>
    </r>
    <rPh sb="1" eb="2">
      <t>サツ</t>
    </rPh>
    <rPh sb="10" eb="12">
      <t>セイホン</t>
    </rPh>
    <rPh sb="13" eb="15">
      <t>デンシ</t>
    </rPh>
    <rPh sb="15" eb="17">
      <t>バイタイ</t>
    </rPh>
    <rPh sb="17" eb="18">
      <t>フク</t>
    </rPh>
    <phoneticPr fontId="4"/>
  </si>
  <si>
    <t>本業務の成果とR5委託の成果の内容をまとめた報告書</t>
    <phoneticPr fontId="4"/>
  </si>
  <si>
    <t>2冊　A3・パイプ式ファイル綴じ　電子媒体含む</t>
    <phoneticPr fontId="4"/>
  </si>
  <si>
    <t>本業務の内容をまとめた報告書</t>
  </si>
  <si>
    <t>報告書印刷製本費</t>
    <rPh sb="0" eb="3">
      <t>ホウコクショ</t>
    </rPh>
    <rPh sb="3" eb="7">
      <t>インサツセイホン</t>
    </rPh>
    <rPh sb="7" eb="8">
      <t>ヒ</t>
    </rPh>
    <phoneticPr fontId="2"/>
  </si>
  <si>
    <t>①</t>
    <phoneticPr fontId="4"/>
  </si>
  <si>
    <t>摘要</t>
    <rPh sb="0" eb="2">
      <t>テキヨウ</t>
    </rPh>
    <phoneticPr fontId="8"/>
  </si>
  <si>
    <t>金額</t>
    <phoneticPr fontId="8"/>
  </si>
  <si>
    <t>単価</t>
    <rPh sb="0" eb="2">
      <t>タンカ</t>
    </rPh>
    <phoneticPr fontId="8"/>
  </si>
  <si>
    <t>数量</t>
    <rPh sb="0" eb="2">
      <t>スウリョウ</t>
    </rPh>
    <phoneticPr fontId="8"/>
  </si>
  <si>
    <t>単位</t>
    <rPh sb="0" eb="2">
      <t>タンイ</t>
    </rPh>
    <phoneticPr fontId="8"/>
  </si>
  <si>
    <t>項目</t>
    <rPh sb="0" eb="2">
      <t>コウモク</t>
    </rPh>
    <phoneticPr fontId="8"/>
  </si>
  <si>
    <t>直接経費明細書</t>
    <rPh sb="0" eb="2">
      <t>チョクセツ</t>
    </rPh>
    <rPh sb="2" eb="4">
      <t>ケイヒ</t>
    </rPh>
    <rPh sb="4" eb="7">
      <t>メイサイショ</t>
    </rPh>
    <phoneticPr fontId="8"/>
  </si>
  <si>
    <t>金額計</t>
    <rPh sb="0" eb="2">
      <t>キンガク</t>
    </rPh>
    <rPh sb="2" eb="3">
      <t>ケイ</t>
    </rPh>
    <phoneticPr fontId="8"/>
  </si>
  <si>
    <t>（金額）</t>
    <rPh sb="1" eb="2">
      <t>キン</t>
    </rPh>
    <rPh sb="2" eb="3">
      <t>ガク</t>
    </rPh>
    <phoneticPr fontId="8"/>
  </si>
  <si>
    <t>人工計</t>
    <rPh sb="0" eb="1">
      <t>ニン</t>
    </rPh>
    <rPh sb="1" eb="2">
      <t>ク</t>
    </rPh>
    <rPh sb="2" eb="3">
      <t>ケイ</t>
    </rPh>
    <phoneticPr fontId="8"/>
  </si>
  <si>
    <t>（人工数）</t>
    <rPh sb="1" eb="2">
      <t>ニン</t>
    </rPh>
    <rPh sb="2" eb="3">
      <t>コウ</t>
    </rPh>
    <rPh sb="3" eb="4">
      <t>スウ</t>
    </rPh>
    <phoneticPr fontId="8"/>
  </si>
  <si>
    <t>照査</t>
    <rPh sb="0" eb="2">
      <t>ショウサ</t>
    </rPh>
    <phoneticPr fontId="4"/>
  </si>
  <si>
    <t>⑦</t>
    <phoneticPr fontId="4"/>
  </si>
  <si>
    <t>報告書作成</t>
    <phoneticPr fontId="4"/>
  </si>
  <si>
    <t>⑥</t>
  </si>
  <si>
    <t>　3．完了時</t>
    <rPh sb="3" eb="6">
      <t>カンリョウジ</t>
    </rPh>
    <phoneticPr fontId="4"/>
  </si>
  <si>
    <t>　2．中間</t>
    <rPh sb="3" eb="5">
      <t>チュウカン</t>
    </rPh>
    <phoneticPr fontId="4"/>
  </si>
  <si>
    <t>　１．着手時</t>
    <rPh sb="3" eb="6">
      <t>チャクシュジ</t>
    </rPh>
    <phoneticPr fontId="4"/>
  </si>
  <si>
    <t>着手・中間16回・納品の計18回</t>
    <phoneticPr fontId="4"/>
  </si>
  <si>
    <t>打合せ</t>
    <phoneticPr fontId="4"/>
  </si>
  <si>
    <t>⑤</t>
    <phoneticPr fontId="4"/>
  </si>
  <si>
    <t>関連業務との調整協議</t>
    <phoneticPr fontId="4"/>
  </si>
  <si>
    <t>④</t>
  </si>
  <si>
    <t>土壌汚染対策関係協議用資料</t>
    <rPh sb="0" eb="6">
      <t>ドジョウオセンタイサク</t>
    </rPh>
    <rPh sb="6" eb="8">
      <t>カンケイ</t>
    </rPh>
    <phoneticPr fontId="2"/>
  </si>
  <si>
    <t>g.土壌汚染対策関係協議用資料</t>
    <rPh sb="2" eb="8">
      <t>ドジョウオセンタイサク</t>
    </rPh>
    <rPh sb="8" eb="10">
      <t>カンケイ</t>
    </rPh>
    <phoneticPr fontId="4"/>
  </si>
  <si>
    <t>福祉のまちづくり関係関係協議用資料</t>
    <rPh sb="0" eb="2">
      <t>フクシ</t>
    </rPh>
    <rPh sb="8" eb="10">
      <t>カンケイ</t>
    </rPh>
    <rPh sb="10" eb="12">
      <t>カンケイ</t>
    </rPh>
    <phoneticPr fontId="2"/>
  </si>
  <si>
    <t>f.福祉のまちづくり関係関係協議用資料</t>
    <rPh sb="2" eb="4">
      <t>フクシ</t>
    </rPh>
    <rPh sb="10" eb="12">
      <t>カンケイ</t>
    </rPh>
    <rPh sb="12" eb="14">
      <t>カンケイ</t>
    </rPh>
    <phoneticPr fontId="4"/>
  </si>
  <si>
    <t>ガス設備関係協議用資料</t>
    <rPh sb="2" eb="4">
      <t>セツビ</t>
    </rPh>
    <rPh sb="4" eb="6">
      <t>カンケイ</t>
    </rPh>
    <phoneticPr fontId="2"/>
  </si>
  <si>
    <t>e.ガス設備関係協議用資料</t>
    <rPh sb="4" eb="6">
      <t>セツビ</t>
    </rPh>
    <rPh sb="6" eb="8">
      <t>カンケイ</t>
    </rPh>
    <phoneticPr fontId="4"/>
  </si>
  <si>
    <t>通信設備関係協議用資料</t>
    <rPh sb="0" eb="4">
      <t>ツウシンセツビ</t>
    </rPh>
    <rPh sb="4" eb="6">
      <t>カンケイ</t>
    </rPh>
    <phoneticPr fontId="2"/>
  </si>
  <si>
    <t>d.通信設備関係協議用資料</t>
    <rPh sb="2" eb="6">
      <t>ツウシンセツビ</t>
    </rPh>
    <rPh sb="6" eb="8">
      <t>カンケイ</t>
    </rPh>
    <phoneticPr fontId="4"/>
  </si>
  <si>
    <t>電気設備関係協議用資料</t>
    <rPh sb="0" eb="4">
      <t>デンキセツビ</t>
    </rPh>
    <rPh sb="4" eb="6">
      <t>カンケイ</t>
    </rPh>
    <phoneticPr fontId="2"/>
  </si>
  <si>
    <t>c.電気設備関係協議用資料</t>
    <rPh sb="2" eb="6">
      <t>デンキセツビ</t>
    </rPh>
    <rPh sb="6" eb="8">
      <t>カンケイ</t>
    </rPh>
    <phoneticPr fontId="4"/>
  </si>
  <si>
    <t>下水道関係協議用資料</t>
    <rPh sb="0" eb="3">
      <t>ゲスイドウ</t>
    </rPh>
    <rPh sb="3" eb="5">
      <t>カンケイ</t>
    </rPh>
    <phoneticPr fontId="2"/>
  </si>
  <si>
    <t>b.下水道関係協議用資料</t>
    <rPh sb="2" eb="5">
      <t>ゲスイドウ</t>
    </rPh>
    <rPh sb="5" eb="7">
      <t>カンケイ</t>
    </rPh>
    <phoneticPr fontId="4"/>
  </si>
  <si>
    <t>給水関係協議用資料</t>
    <rPh sb="2" eb="4">
      <t>カンケイ</t>
    </rPh>
    <phoneticPr fontId="2"/>
  </si>
  <si>
    <t>a.給水関係協議用資料</t>
    <rPh sb="4" eb="6">
      <t>カンケイ</t>
    </rPh>
    <phoneticPr fontId="4"/>
  </si>
  <si>
    <t>関連機関との協議用資料作成</t>
    <phoneticPr fontId="4"/>
  </si>
  <si>
    <t>③</t>
    <phoneticPr fontId="4"/>
  </si>
  <si>
    <t>施工計画</t>
    <rPh sb="0" eb="2">
      <t>セコウ</t>
    </rPh>
    <rPh sb="2" eb="4">
      <t>ケイカク</t>
    </rPh>
    <phoneticPr fontId="4"/>
  </si>
  <si>
    <t>②</t>
  </si>
  <si>
    <t>　３．数量計算の修正</t>
    <rPh sb="3" eb="7">
      <t>スウリョウケイサン</t>
    </rPh>
    <rPh sb="8" eb="10">
      <t>シュウセイ</t>
    </rPh>
    <phoneticPr fontId="4"/>
  </si>
  <si>
    <t>f.各種施設の構造図の修正</t>
    <phoneticPr fontId="4"/>
  </si>
  <si>
    <t>e.造成断面図、排水縦断図等の修正</t>
    <phoneticPr fontId="4"/>
  </si>
  <si>
    <t>d.供給処理設備平面図の修正</t>
    <phoneticPr fontId="4"/>
  </si>
  <si>
    <t>c.植栽平面図の修正</t>
    <phoneticPr fontId="4"/>
  </si>
  <si>
    <t>b.施設平面図の修正</t>
    <phoneticPr fontId="4"/>
  </si>
  <si>
    <t>a.造成平面図の修正</t>
    <phoneticPr fontId="4"/>
  </si>
  <si>
    <t>　2．実施設計図の修正</t>
    <phoneticPr fontId="4"/>
  </si>
  <si>
    <t>　1．数量計算</t>
    <phoneticPr fontId="4"/>
  </si>
  <si>
    <t>数量計算、実施設計図及び数量計算の修正</t>
    <rPh sb="0" eb="2">
      <t>スウリョウ</t>
    </rPh>
    <rPh sb="2" eb="4">
      <t>ケイサン</t>
    </rPh>
    <rPh sb="5" eb="10">
      <t>ジッシセッケイズ</t>
    </rPh>
    <rPh sb="10" eb="11">
      <t>オヨ</t>
    </rPh>
    <rPh sb="12" eb="16">
      <t>スウリョウケイサン</t>
    </rPh>
    <rPh sb="17" eb="19">
      <t>シュウセイ</t>
    </rPh>
    <phoneticPr fontId="4"/>
  </si>
  <si>
    <t>（令和5年度単価）</t>
    <rPh sb="1" eb="3">
      <t>レイワ</t>
    </rPh>
    <rPh sb="4" eb="6">
      <t>ネンド</t>
    </rPh>
    <rPh sb="6" eb="8">
      <t>タンカ</t>
    </rPh>
    <phoneticPr fontId="8"/>
  </si>
  <si>
    <t>技術員</t>
  </si>
  <si>
    <t>技師C</t>
  </si>
  <si>
    <t>技師B</t>
  </si>
  <si>
    <t>技師A</t>
  </si>
  <si>
    <t>主任技師</t>
  </si>
  <si>
    <t>技師長</t>
    <rPh sb="0" eb="3">
      <t>ギシチョウ</t>
    </rPh>
    <phoneticPr fontId="8"/>
  </si>
  <si>
    <t>業務項目</t>
    <rPh sb="0" eb="2">
      <t>ギョウム</t>
    </rPh>
    <rPh sb="2" eb="4">
      <t>コウモク</t>
    </rPh>
    <phoneticPr fontId="8"/>
  </si>
  <si>
    <t>直接人件費明細書</t>
    <rPh sb="5" eb="8">
      <t>メイサイショ</t>
    </rPh>
    <phoneticPr fontId="8"/>
  </si>
  <si>
    <t>見積金額（税込み）</t>
    <rPh sb="0" eb="2">
      <t>ミツモリ</t>
    </rPh>
    <rPh sb="2" eb="3">
      <t>キン</t>
    </rPh>
    <rPh sb="3" eb="4">
      <t>ガク</t>
    </rPh>
    <rPh sb="5" eb="7">
      <t>ゼイコ</t>
    </rPh>
    <phoneticPr fontId="8"/>
  </si>
  <si>
    <t>消費税（10％）</t>
    <rPh sb="0" eb="3">
      <t>ショウヒゼイ</t>
    </rPh>
    <phoneticPr fontId="8"/>
  </si>
  <si>
    <t>万円止め</t>
    <rPh sb="0" eb="2">
      <t>マンエン</t>
    </rPh>
    <rPh sb="2" eb="3">
      <t>ド</t>
    </rPh>
    <phoneticPr fontId="8"/>
  </si>
  <si>
    <t>業務価格　改め（端数整理）</t>
    <rPh sb="0" eb="2">
      <t>ギョウム</t>
    </rPh>
    <rPh sb="2" eb="4">
      <t>カカク</t>
    </rPh>
    <rPh sb="5" eb="6">
      <t>アラタ</t>
    </rPh>
    <rPh sb="8" eb="10">
      <t>ハスウ</t>
    </rPh>
    <rPh sb="10" eb="12">
      <t>セイリ</t>
    </rPh>
    <phoneticPr fontId="8"/>
  </si>
  <si>
    <t>（業務原価）＋（一般管理費等）</t>
    <phoneticPr fontId="8"/>
  </si>
  <si>
    <t>業務価格</t>
    <rPh sb="0" eb="2">
      <t>ギョウム</t>
    </rPh>
    <rPh sb="2" eb="4">
      <t>カカク</t>
    </rPh>
    <phoneticPr fontId="8"/>
  </si>
  <si>
    <t>（業務原価）×β／（1ーβ）　　※β＝35％</t>
    <rPh sb="1" eb="3">
      <t>ギョウム</t>
    </rPh>
    <rPh sb="3" eb="5">
      <t>ゲンカ</t>
    </rPh>
    <phoneticPr fontId="8"/>
  </si>
  <si>
    <t>一般管理費等</t>
    <rPh sb="0" eb="2">
      <t>イッパン</t>
    </rPh>
    <rPh sb="2" eb="5">
      <t>カンリヒ</t>
    </rPh>
    <rPh sb="5" eb="6">
      <t>トウ</t>
    </rPh>
    <phoneticPr fontId="8"/>
  </si>
  <si>
    <t>（直接原価）＋（その他原価）</t>
    <rPh sb="1" eb="3">
      <t>チョクセツ</t>
    </rPh>
    <rPh sb="3" eb="5">
      <t>ゲンカ</t>
    </rPh>
    <rPh sb="10" eb="11">
      <t>タ</t>
    </rPh>
    <rPh sb="11" eb="13">
      <t>ゲンカ</t>
    </rPh>
    <phoneticPr fontId="8"/>
  </si>
  <si>
    <t>業務原価</t>
    <phoneticPr fontId="8"/>
  </si>
  <si>
    <t>（直接人件費）×α／（1-α）　　　※α＝35％</t>
    <rPh sb="1" eb="3">
      <t>チョクセツ</t>
    </rPh>
    <rPh sb="3" eb="6">
      <t>ジンケンヒ</t>
    </rPh>
    <phoneticPr fontId="8"/>
  </si>
  <si>
    <t>その他原価</t>
    <rPh sb="2" eb="3">
      <t>タ</t>
    </rPh>
    <rPh sb="3" eb="5">
      <t>ゲンカ</t>
    </rPh>
    <phoneticPr fontId="8"/>
  </si>
  <si>
    <t>（直接人件費）＋（直接経費）</t>
    <rPh sb="1" eb="3">
      <t>チョクセツ</t>
    </rPh>
    <rPh sb="3" eb="6">
      <t>ジンケンヒ</t>
    </rPh>
    <rPh sb="9" eb="11">
      <t>チョクセツ</t>
    </rPh>
    <rPh sb="11" eb="13">
      <t>ケイヒ</t>
    </rPh>
    <phoneticPr fontId="8"/>
  </si>
  <si>
    <t>直接原価</t>
    <phoneticPr fontId="8"/>
  </si>
  <si>
    <t>直接経費明細書　参照</t>
    <rPh sb="0" eb="2">
      <t>チョクセツ</t>
    </rPh>
    <rPh sb="2" eb="4">
      <t>ケイヒ</t>
    </rPh>
    <rPh sb="4" eb="7">
      <t>メイサイショ</t>
    </rPh>
    <rPh sb="8" eb="10">
      <t>サンショウ</t>
    </rPh>
    <phoneticPr fontId="8"/>
  </si>
  <si>
    <t>直接経費</t>
    <rPh sb="0" eb="2">
      <t>チョクセツ</t>
    </rPh>
    <rPh sb="2" eb="4">
      <t>ケイヒ</t>
    </rPh>
    <phoneticPr fontId="8"/>
  </si>
  <si>
    <t>直接人件費明細書　参照</t>
    <rPh sb="0" eb="2">
      <t>チョクセツ</t>
    </rPh>
    <rPh sb="2" eb="5">
      <t>ジンケンヒ</t>
    </rPh>
    <rPh sb="5" eb="8">
      <t>メイサイショ</t>
    </rPh>
    <rPh sb="9" eb="11">
      <t>サンショウ</t>
    </rPh>
    <phoneticPr fontId="8"/>
  </si>
  <si>
    <t>直接人件費</t>
    <rPh sb="0" eb="2">
      <t>チョクセツ</t>
    </rPh>
    <rPh sb="2" eb="5">
      <t>ジンケンヒ</t>
    </rPh>
    <phoneticPr fontId="8"/>
  </si>
  <si>
    <t>名称</t>
    <rPh sb="0" eb="2">
      <t>メイショウ</t>
    </rPh>
    <phoneticPr fontId="8"/>
  </si>
  <si>
    <t>内訳書</t>
    <rPh sb="0" eb="3">
      <t>ウチワケショ</t>
    </rPh>
    <phoneticPr fontId="8"/>
  </si>
  <si>
    <t>代表取締役社長　　杉尾　大地</t>
    <rPh sb="0" eb="2">
      <t>ダイヒョウ</t>
    </rPh>
    <rPh sb="2" eb="5">
      <t>トリシマリヤク</t>
    </rPh>
    <rPh sb="5" eb="7">
      <t>シャチョウ</t>
    </rPh>
    <rPh sb="9" eb="11">
      <t>スギオ</t>
    </rPh>
    <rPh sb="12" eb="14">
      <t>ダイチ</t>
    </rPh>
    <phoneticPr fontId="8"/>
  </si>
  <si>
    <t>株式会社プレック研究所</t>
    <rPh sb="0" eb="11">
      <t>プ</t>
    </rPh>
    <phoneticPr fontId="8"/>
  </si>
  <si>
    <t>東京都千代田区麹町三丁目７番地６</t>
    <rPh sb="0" eb="16">
      <t>ホジュ</t>
    </rPh>
    <phoneticPr fontId="30"/>
  </si>
  <si>
    <t>代表</t>
    <rPh sb="0" eb="2">
      <t>ダイヒョウ</t>
    </rPh>
    <phoneticPr fontId="4"/>
  </si>
  <si>
    <t>プレック研究所・ランズ計画研究所共同企業体</t>
  </si>
  <si>
    <t>※見積条件及び支払い条件</t>
    <phoneticPr fontId="8"/>
  </si>
  <si>
    <t>（仮称）旧上瀬谷通信施設公園実施設計業務委託</t>
  </si>
  <si>
    <t>上記の通り御見積致します。</t>
    <phoneticPr fontId="8"/>
  </si>
  <si>
    <t>(fax)045-260-7541</t>
    <phoneticPr fontId="8"/>
  </si>
  <si>
    <t>（仮称）旧上瀬谷通信施設公園実施設計業務委託（その3）</t>
    <phoneticPr fontId="4"/>
  </si>
  <si>
    <t>　業務名</t>
    <rPh sb="1" eb="3">
      <t>ギョウム</t>
    </rPh>
    <rPh sb="3" eb="4">
      <t>メイ</t>
    </rPh>
    <phoneticPr fontId="8"/>
  </si>
  <si>
    <t>（tel）045-260-7540</t>
    <phoneticPr fontId="8"/>
  </si>
  <si>
    <t>担当者連絡先</t>
    <rPh sb="0" eb="3">
      <t>タントウシャ</t>
    </rPh>
    <rPh sb="3" eb="6">
      <t>レンラクサキ</t>
    </rPh>
    <phoneticPr fontId="4"/>
  </si>
  <si>
    <t>横浜事務所</t>
    <rPh sb="0" eb="5">
      <t>ヨコハマジムショ</t>
    </rPh>
    <phoneticPr fontId="8"/>
  </si>
  <si>
    <t>担当者部署</t>
    <rPh sb="0" eb="3">
      <t>タントウシャ</t>
    </rPh>
    <rPh sb="3" eb="5">
      <t>ブショ</t>
    </rPh>
    <phoneticPr fontId="4"/>
  </si>
  <si>
    <t>別途）</t>
    <rPh sb="0" eb="2">
      <t>ベット</t>
    </rPh>
    <phoneticPr fontId="8"/>
  </si>
  <si>
    <t>（消費税額</t>
    <rPh sb="1" eb="4">
      <t>ショウヒゼイ</t>
    </rPh>
    <rPh sb="4" eb="5">
      <t>ガク</t>
    </rPh>
    <phoneticPr fontId="8"/>
  </si>
  <si>
    <t>　見積金額</t>
    <rPh sb="1" eb="3">
      <t>ミツモ</t>
    </rPh>
    <rPh sb="3" eb="5">
      <t>キンガク</t>
    </rPh>
    <phoneticPr fontId="8"/>
  </si>
  <si>
    <t>宮元　亮祐</t>
    <rPh sb="0" eb="2">
      <t>ミヤモト</t>
    </rPh>
    <rPh sb="3" eb="5">
      <t>リョウスケ</t>
    </rPh>
    <phoneticPr fontId="8"/>
  </si>
  <si>
    <t>見積担当者</t>
    <rPh sb="0" eb="2">
      <t>ミツモリ</t>
    </rPh>
    <rPh sb="2" eb="5">
      <t>タントウシャ</t>
    </rPh>
    <phoneticPr fontId="4"/>
  </si>
  <si>
    <t>見積有効期限</t>
    <rPh sb="0" eb="2">
      <t>ミツモリ</t>
    </rPh>
    <rPh sb="2" eb="4">
      <t>ユウコウ</t>
    </rPh>
    <rPh sb="4" eb="6">
      <t>キゲン</t>
    </rPh>
    <phoneticPr fontId="4"/>
  </si>
  <si>
    <t>2023-0906-1</t>
    <phoneticPr fontId="4"/>
  </si>
  <si>
    <t>見積管理No</t>
    <rPh sb="0" eb="2">
      <t>ミツモリ</t>
    </rPh>
    <rPh sb="2" eb="4">
      <t>カンリ</t>
    </rPh>
    <phoneticPr fontId="8"/>
  </si>
  <si>
    <t xml:space="preserve"> 横浜市 契約事務受任者　殿</t>
    <rPh sb="1" eb="4">
      <t>ヨコハマシ</t>
    </rPh>
    <rPh sb="5" eb="12">
      <t>ケイヤクジムジュニンシャ</t>
    </rPh>
    <rPh sb="13" eb="14">
      <t>ドノ</t>
    </rPh>
    <phoneticPr fontId="4"/>
  </si>
  <si>
    <t>参　考　御　見　積　書</t>
    <rPh sb="0" eb="1">
      <t>サン</t>
    </rPh>
    <rPh sb="2" eb="3">
      <t>コウ</t>
    </rPh>
    <rPh sb="4" eb="5">
      <t>オ</t>
    </rPh>
    <rPh sb="6" eb="7">
      <t>ケン</t>
    </rPh>
    <rPh sb="8" eb="9">
      <t>セキ</t>
    </rPh>
    <rPh sb="10" eb="11">
      <t>ショ</t>
    </rPh>
    <phoneticPr fontId="8"/>
  </si>
  <si>
    <t>5冊　A3・パイプ式ファイル綴じ　電子媒体含む</t>
    <rPh sb="1" eb="2">
      <t>サツ</t>
    </rPh>
    <rPh sb="17" eb="22">
      <t>デンシバイタイフク</t>
    </rPh>
    <phoneticPr fontId="4"/>
  </si>
  <si>
    <t>本業務の成果とR４委託の成果の内容をまとめた報告書</t>
    <phoneticPr fontId="4"/>
  </si>
  <si>
    <t>2冊　A3・パイプ式ファイル綴じ　電子媒体含む</t>
    <rPh sb="1" eb="2">
      <t>サツ</t>
    </rPh>
    <rPh sb="17" eb="22">
      <t>デンシバイタイフク</t>
    </rPh>
    <phoneticPr fontId="4"/>
  </si>
  <si>
    <t>本業務の内容をまとめた報告書</t>
    <phoneticPr fontId="4"/>
  </si>
  <si>
    <t>報告書印刷製本費</t>
    <rPh sb="0" eb="3">
      <t>ホウコクショ</t>
    </rPh>
    <rPh sb="3" eb="7">
      <t>インサツセイホン</t>
    </rPh>
    <rPh sb="7" eb="8">
      <t>ヒ</t>
    </rPh>
    <phoneticPr fontId="4"/>
  </si>
  <si>
    <t>1</t>
    <phoneticPr fontId="4"/>
  </si>
  <si>
    <t>報告書作成</t>
    <rPh sb="0" eb="5">
      <t>ホウコクショサクセイ</t>
    </rPh>
    <phoneticPr fontId="4"/>
  </si>
  <si>
    <t>6</t>
    <phoneticPr fontId="4"/>
  </si>
  <si>
    <t>2人0.5日12回</t>
    <rPh sb="1" eb="2">
      <t>ニン</t>
    </rPh>
    <rPh sb="5" eb="6">
      <t>ニチ</t>
    </rPh>
    <rPh sb="8" eb="9">
      <t>カイ</t>
    </rPh>
    <phoneticPr fontId="4"/>
  </si>
  <si>
    <t>打合せ</t>
    <rPh sb="0" eb="2">
      <t>ウチアワ</t>
    </rPh>
    <phoneticPr fontId="4"/>
  </si>
  <si>
    <t>5</t>
    <phoneticPr fontId="4"/>
  </si>
  <si>
    <t>2人0.5日24回</t>
    <rPh sb="1" eb="2">
      <t>ニン</t>
    </rPh>
    <rPh sb="5" eb="6">
      <t>ニチ</t>
    </rPh>
    <rPh sb="8" eb="9">
      <t>カイ</t>
    </rPh>
    <phoneticPr fontId="4"/>
  </si>
  <si>
    <t>関連業務との調整協議</t>
    <rPh sb="0" eb="4">
      <t>カンレンギョウム</t>
    </rPh>
    <rPh sb="6" eb="8">
      <t>チョウセイ</t>
    </rPh>
    <rPh sb="8" eb="10">
      <t>キョウギ</t>
    </rPh>
    <phoneticPr fontId="4"/>
  </si>
  <si>
    <t>4</t>
    <phoneticPr fontId="4"/>
  </si>
  <si>
    <t>土壌汚染対策関係協議用資料</t>
    <rPh sb="0" eb="6">
      <t>ドジョウオセンタイサク</t>
    </rPh>
    <rPh sb="6" eb="8">
      <t>カンケイ</t>
    </rPh>
    <phoneticPr fontId="4"/>
  </si>
  <si>
    <t>キ</t>
    <phoneticPr fontId="4"/>
  </si>
  <si>
    <t>福祉のまちづくり関係関係協議用資料</t>
    <rPh sb="0" eb="2">
      <t>フクシ</t>
    </rPh>
    <rPh sb="8" eb="10">
      <t>カンケイ</t>
    </rPh>
    <rPh sb="10" eb="12">
      <t>カンケイ</t>
    </rPh>
    <phoneticPr fontId="4"/>
  </si>
  <si>
    <t>カ</t>
    <phoneticPr fontId="4"/>
  </si>
  <si>
    <t>ガス設備関係協議用資料</t>
    <rPh sb="2" eb="4">
      <t>セツビ</t>
    </rPh>
    <rPh sb="4" eb="6">
      <t>カンケイ</t>
    </rPh>
    <phoneticPr fontId="4"/>
  </si>
  <si>
    <t>オ</t>
    <phoneticPr fontId="4"/>
  </si>
  <si>
    <t>通信設備関係協議用資料</t>
    <rPh sb="0" eb="4">
      <t>ツウシンセツビ</t>
    </rPh>
    <rPh sb="4" eb="6">
      <t>カンケイ</t>
    </rPh>
    <phoneticPr fontId="4"/>
  </si>
  <si>
    <t>エ</t>
    <phoneticPr fontId="4"/>
  </si>
  <si>
    <t>電気設備関係協議用資料</t>
    <rPh sb="0" eb="4">
      <t>デンキセツビ</t>
    </rPh>
    <rPh sb="4" eb="6">
      <t>カンケイ</t>
    </rPh>
    <phoneticPr fontId="4"/>
  </si>
  <si>
    <t>ウ</t>
    <phoneticPr fontId="4"/>
  </si>
  <si>
    <t>下水道関係協議用資料</t>
    <rPh sb="0" eb="3">
      <t>ゲスイドウ</t>
    </rPh>
    <rPh sb="3" eb="5">
      <t>カンケイ</t>
    </rPh>
    <phoneticPr fontId="4"/>
  </si>
  <si>
    <t>イ</t>
    <phoneticPr fontId="4"/>
  </si>
  <si>
    <t>給水関係協議用資料</t>
    <rPh sb="2" eb="4">
      <t>カンケイ</t>
    </rPh>
    <phoneticPr fontId="4"/>
  </si>
  <si>
    <t>ア</t>
    <phoneticPr fontId="4"/>
  </si>
  <si>
    <t>関連機関との協議用資料作成</t>
    <rPh sb="0" eb="4">
      <t>カンレンキカン</t>
    </rPh>
    <rPh sb="6" eb="13">
      <t>キョウギヨウシリョウサクセイ</t>
    </rPh>
    <phoneticPr fontId="4"/>
  </si>
  <si>
    <t>3</t>
    <phoneticPr fontId="4"/>
  </si>
  <si>
    <t>施工計画</t>
    <rPh sb="0" eb="4">
      <t>セコウケイカク</t>
    </rPh>
    <phoneticPr fontId="4"/>
  </si>
  <si>
    <t>2</t>
    <phoneticPr fontId="4"/>
  </si>
  <si>
    <t>数量計算の修正</t>
    <rPh sb="0" eb="4">
      <t>スウリョウケイサン</t>
    </rPh>
    <rPh sb="5" eb="7">
      <t>シュウセイ</t>
    </rPh>
    <phoneticPr fontId="4"/>
  </si>
  <si>
    <t>各種施設の構造図の修正</t>
    <rPh sb="9" eb="11">
      <t>シュウセイ</t>
    </rPh>
    <phoneticPr fontId="4"/>
  </si>
  <si>
    <t>ク</t>
    <phoneticPr fontId="4"/>
  </si>
  <si>
    <t>造成断面図、排水縦断図等の修正</t>
    <rPh sb="13" eb="15">
      <t>シュウセイ</t>
    </rPh>
    <phoneticPr fontId="4"/>
  </si>
  <si>
    <t>供給処理設備平面図の修正</t>
    <rPh sb="10" eb="12">
      <t>シュウセイ</t>
    </rPh>
    <phoneticPr fontId="4"/>
  </si>
  <si>
    <t>植栽平面図の修正</t>
    <rPh sb="6" eb="8">
      <t>シュウセイ</t>
    </rPh>
    <phoneticPr fontId="4"/>
  </si>
  <si>
    <t>施設平面図の修正</t>
    <phoneticPr fontId="4"/>
  </si>
  <si>
    <t>造成平面図の修正</t>
    <rPh sb="6" eb="8">
      <t>シュウセイ</t>
    </rPh>
    <phoneticPr fontId="4"/>
  </si>
  <si>
    <t>実施設計図の修正</t>
    <rPh sb="0" eb="5">
      <t>ジッシセッケイズ</t>
    </rPh>
    <rPh sb="6" eb="8">
      <t>シュウセイ</t>
    </rPh>
    <phoneticPr fontId="4"/>
  </si>
  <si>
    <t>②</t>
    <phoneticPr fontId="4"/>
  </si>
  <si>
    <t>全体</t>
    <rPh sb="0" eb="2">
      <t>ゼンタイ</t>
    </rPh>
    <phoneticPr fontId="4"/>
  </si>
  <si>
    <t>数量計算</t>
    <rPh sb="0" eb="4">
      <t>スウリョウケイサン</t>
    </rPh>
    <phoneticPr fontId="4"/>
  </si>
  <si>
    <t>数量計算、実施図及び数量計算の修正</t>
    <rPh sb="0" eb="4">
      <t>スウリョウケイサン</t>
    </rPh>
    <rPh sb="5" eb="7">
      <t>ジッシ</t>
    </rPh>
    <rPh sb="7" eb="8">
      <t>ズ</t>
    </rPh>
    <rPh sb="8" eb="9">
      <t>オヨ</t>
    </rPh>
    <rPh sb="10" eb="14">
      <t>スウリョウケイサン</t>
    </rPh>
    <rPh sb="15" eb="17">
      <t>シュウセイ</t>
    </rPh>
    <phoneticPr fontId="4"/>
  </si>
  <si>
    <t>全体に対する割合</t>
    <rPh sb="0" eb="2">
      <t>ゼンタイ</t>
    </rPh>
    <rPh sb="3" eb="4">
      <t>タイ</t>
    </rPh>
    <rPh sb="6" eb="8">
      <t>ワリアイ</t>
    </rPh>
    <phoneticPr fontId="4"/>
  </si>
  <si>
    <t>令和5年度単価</t>
    <rPh sb="0" eb="2">
      <t>レイワ</t>
    </rPh>
    <rPh sb="3" eb="4">
      <t>ネン</t>
    </rPh>
    <rPh sb="4" eb="5">
      <t>ド</t>
    </rPh>
    <rPh sb="5" eb="7">
      <t>タンカ</t>
    </rPh>
    <phoneticPr fontId="8"/>
  </si>
  <si>
    <t>直接人件費明細書</t>
    <rPh sb="0" eb="2">
      <t>チョクセツ</t>
    </rPh>
    <rPh sb="5" eb="7">
      <t>メイサイ</t>
    </rPh>
    <phoneticPr fontId="8"/>
  </si>
  <si>
    <t>税込</t>
    <rPh sb="0" eb="2">
      <t>ゼイコ</t>
    </rPh>
    <phoneticPr fontId="4"/>
  </si>
  <si>
    <t>税抜</t>
    <rPh sb="0" eb="2">
      <t>ゼイヌ</t>
    </rPh>
    <phoneticPr fontId="4"/>
  </si>
  <si>
    <t>差額</t>
    <rPh sb="0" eb="2">
      <t>サガク</t>
    </rPh>
    <phoneticPr fontId="4"/>
  </si>
  <si>
    <t>業務委託料（税込み）</t>
    <rPh sb="0" eb="2">
      <t>ギョウム</t>
    </rPh>
    <rPh sb="2" eb="5">
      <t>イタクリョウ</t>
    </rPh>
    <rPh sb="6" eb="8">
      <t>ゼイコ</t>
    </rPh>
    <phoneticPr fontId="8"/>
  </si>
  <si>
    <t>消費税</t>
    <rPh sb="0" eb="3">
      <t>ショウヒゼイ</t>
    </rPh>
    <phoneticPr fontId="8"/>
  </si>
  <si>
    <t>（業務原価）＋（一般管理費）</t>
    <rPh sb="1" eb="3">
      <t>ギョウム</t>
    </rPh>
    <rPh sb="3" eb="5">
      <t>ゲンカ</t>
    </rPh>
    <rPh sb="8" eb="10">
      <t>イッパン</t>
    </rPh>
    <rPh sb="10" eb="13">
      <t>カンリヒ</t>
    </rPh>
    <phoneticPr fontId="8"/>
  </si>
  <si>
    <t>業務価格合計</t>
    <rPh sb="0" eb="2">
      <t>ギョウム</t>
    </rPh>
    <rPh sb="2" eb="4">
      <t>カカク</t>
    </rPh>
    <rPh sb="4" eb="6">
      <t>ゴウケイ</t>
    </rPh>
    <phoneticPr fontId="8"/>
  </si>
  <si>
    <t xml:space="preserve"> 業務原価</t>
    <rPh sb="1" eb="3">
      <t>ギョウム</t>
    </rPh>
    <rPh sb="3" eb="5">
      <t>ゲンカ</t>
    </rPh>
    <phoneticPr fontId="8"/>
  </si>
  <si>
    <t>（直接人件費）×α／（1-α） 　※α＝35％</t>
    <rPh sb="1" eb="3">
      <t>チョクセツ</t>
    </rPh>
    <rPh sb="3" eb="6">
      <t>ジンケンヒ</t>
    </rPh>
    <phoneticPr fontId="8"/>
  </si>
  <si>
    <t xml:space="preserve"> 直接原価</t>
    <rPh sb="1" eb="3">
      <t>チョクセツ</t>
    </rPh>
    <rPh sb="3" eb="5">
      <t>ゲンカ</t>
    </rPh>
    <phoneticPr fontId="8"/>
  </si>
  <si>
    <t>直接経費明細書　参照</t>
    <rPh sb="0" eb="7">
      <t>チョクセツケイヒメイサイショ</t>
    </rPh>
    <rPh sb="8" eb="10">
      <t>サンショウ</t>
    </rPh>
    <phoneticPr fontId="4"/>
  </si>
  <si>
    <t>直接人件費明細遺書　参照</t>
    <rPh sb="0" eb="9">
      <t>チョクセツジンケンヒメイサイイショ</t>
    </rPh>
    <rPh sb="10" eb="12">
      <t>サンショウ</t>
    </rPh>
    <phoneticPr fontId="4"/>
  </si>
  <si>
    <t>代表取締役社長　杉尾　大地　</t>
    <rPh sb="11" eb="13">
      <t>ダイチ</t>
    </rPh>
    <phoneticPr fontId="8"/>
  </si>
  <si>
    <t>〒102-0083　ＴＥＬ　03（5226）1101（代）</t>
    <rPh sb="27" eb="28">
      <t>ダイ</t>
    </rPh>
    <phoneticPr fontId="8"/>
  </si>
  <si>
    <t>株式会社プレック研究所　　　　
東京都千代田区麹町三丁目7番地6</t>
    <rPh sb="0" eb="2">
      <t>カブシキ</t>
    </rPh>
    <rPh sb="2" eb="4">
      <t>カイシャ</t>
    </rPh>
    <rPh sb="8" eb="11">
      <t>ケンキュウショ</t>
    </rPh>
    <rPh sb="16" eb="18">
      <t>キョウト</t>
    </rPh>
    <rPh sb="17" eb="26">
      <t>チヨダクコウジマチサンチョウメ</t>
    </rPh>
    <rPh sb="27" eb="29">
      <t>バンチ</t>
    </rPh>
    <phoneticPr fontId="8"/>
  </si>
  <si>
    <t>代表</t>
    <phoneticPr fontId="8"/>
  </si>
  <si>
    <t>（仮称）旧上瀬谷通信施設公園実施設計業務委託
プレック研究所・ランズ計画研究所共同企業体</t>
    <phoneticPr fontId="8"/>
  </si>
  <si>
    <t>045-260-7540</t>
    <phoneticPr fontId="4"/>
  </si>
  <si>
    <t>横浜事務所</t>
    <rPh sb="0" eb="2">
      <t>ヨコハマ</t>
    </rPh>
    <rPh sb="2" eb="4">
      <t>ジム</t>
    </rPh>
    <rPh sb="4" eb="5">
      <t>ショ</t>
    </rPh>
    <phoneticPr fontId="4"/>
  </si>
  <si>
    <r>
      <t>　業務名：</t>
    </r>
    <r>
      <rPr>
        <b/>
        <sz val="22"/>
        <rFont val="ＭＳ ゴシック"/>
        <family val="3"/>
        <charset val="128"/>
      </rPr>
      <t>（仮称）旧上瀬谷通信施設公園実施設計業務委託（その2）</t>
    </r>
    <rPh sb="1" eb="3">
      <t>ギョウム</t>
    </rPh>
    <rPh sb="3" eb="4">
      <t>メイ</t>
    </rPh>
    <rPh sb="6" eb="8">
      <t>カショウ</t>
    </rPh>
    <rPh sb="9" eb="10">
      <t>キュウ</t>
    </rPh>
    <rPh sb="10" eb="13">
      <t>カミセヤ</t>
    </rPh>
    <rPh sb="13" eb="15">
      <t>ツウシン</t>
    </rPh>
    <rPh sb="15" eb="17">
      <t>シセツ</t>
    </rPh>
    <rPh sb="17" eb="19">
      <t>コウエン</t>
    </rPh>
    <rPh sb="19" eb="21">
      <t>ジッシ</t>
    </rPh>
    <rPh sb="21" eb="23">
      <t>セッケイ</t>
    </rPh>
    <rPh sb="23" eb="25">
      <t>ギョウム</t>
    </rPh>
    <rPh sb="25" eb="27">
      <t>イタク</t>
    </rPh>
    <phoneticPr fontId="8"/>
  </si>
  <si>
    <t>宮元　亮祐</t>
    <rPh sb="0" eb="2">
      <t>ミヤモト</t>
    </rPh>
    <rPh sb="3" eb="5">
      <t>リョウスケ</t>
    </rPh>
    <phoneticPr fontId="4"/>
  </si>
  <si>
    <t>を含む）</t>
    <rPh sb="1" eb="2">
      <t>フク</t>
    </rPh>
    <phoneticPr fontId="8"/>
  </si>
  <si>
    <t>2020-950-1</t>
    <phoneticPr fontId="4"/>
  </si>
  <si>
    <t>見積管理No.</t>
    <rPh sb="0" eb="4">
      <t>ミツモリカンリ</t>
    </rPh>
    <phoneticPr fontId="4"/>
  </si>
  <si>
    <r>
      <t>　横浜市長　</t>
    </r>
    <r>
      <rPr>
        <sz val="26"/>
        <rFont val="ＭＳ ゴシック"/>
        <family val="3"/>
        <charset val="128"/>
      </rPr>
      <t>殿</t>
    </r>
    <phoneticPr fontId="4"/>
  </si>
  <si>
    <t>参考見積書</t>
    <rPh sb="0" eb="5">
      <t>サンコウミツモリショ</t>
    </rPh>
    <phoneticPr fontId="8"/>
  </si>
  <si>
    <t>施設平面図の修正</t>
    <rPh sb="6" eb="8">
      <t>シュウセイ</t>
    </rPh>
    <phoneticPr fontId="4"/>
  </si>
  <si>
    <t>令和4年度単価</t>
    <rPh sb="0" eb="2">
      <t>レイワ</t>
    </rPh>
    <rPh sb="3" eb="4">
      <t>ネン</t>
    </rPh>
    <rPh sb="4" eb="5">
      <t>ド</t>
    </rPh>
    <rPh sb="5" eb="7">
      <t>タンカ</t>
    </rPh>
    <phoneticPr fontId="8"/>
  </si>
  <si>
    <t>2人0.5日16回</t>
    <rPh sb="1" eb="2">
      <t>ニン</t>
    </rPh>
    <rPh sb="5" eb="6">
      <t>ニチ</t>
    </rPh>
    <rPh sb="8" eb="9">
      <t>カイ</t>
    </rPh>
    <phoneticPr fontId="4"/>
  </si>
  <si>
    <t>本見積は、令和5年度の横浜市設計業務委託等技術者単価を適用しています。</t>
    <rPh sb="0" eb="3">
      <t>ホンミツモリ</t>
    </rPh>
    <rPh sb="5" eb="7">
      <t>レイワ</t>
    </rPh>
    <rPh sb="11" eb="14">
      <t>ヨコハマシ</t>
    </rPh>
    <phoneticPr fontId="30"/>
  </si>
  <si>
    <t>↓</t>
    <phoneticPr fontId="4"/>
  </si>
  <si>
    <t>面積補正差額</t>
    <rPh sb="0" eb="2">
      <t>メンセキ</t>
    </rPh>
    <rPh sb="2" eb="4">
      <t>ホセイ</t>
    </rPh>
    <rPh sb="4" eb="6">
      <t>サガク</t>
    </rPh>
    <phoneticPr fontId="4"/>
  </si>
  <si>
    <t>　　面積による補正係数（a）   a＝（対象面積/基準面積（10.0ha））</t>
    <phoneticPr fontId="8"/>
  </si>
  <si>
    <t>a</t>
    <phoneticPr fontId="8"/>
  </si>
  <si>
    <t>＝</t>
    <phoneticPr fontId="8"/>
  </si>
  <si>
    <t>差</t>
    <rPh sb="0" eb="1">
      <t>サ</t>
    </rPh>
    <phoneticPr fontId="4"/>
  </si>
  <si>
    <t>係数</t>
    <rPh sb="0" eb="2">
      <t>ケイスウ</t>
    </rPh>
    <phoneticPr fontId="4"/>
  </si>
  <si>
    <t>1+2+3</t>
    <phoneticPr fontId="4"/>
  </si>
  <si>
    <t>　4．ガーデン全体のデザインや植物材料の調達
　　に関わる調整・監修</t>
    <rPh sb="7" eb="9">
      <t>ゼンタイ</t>
    </rPh>
    <rPh sb="15" eb="17">
      <t>ショクブツ</t>
    </rPh>
    <rPh sb="17" eb="19">
      <t>ザイリョウ</t>
    </rPh>
    <rPh sb="20" eb="22">
      <t>チョウタツ</t>
    </rPh>
    <rPh sb="26" eb="27">
      <t>カカ</t>
    </rPh>
    <rPh sb="29" eb="31">
      <t>チョウセイ</t>
    </rPh>
    <rPh sb="32" eb="34">
      <t>カンシュウ</t>
    </rPh>
    <phoneticPr fontId="4"/>
  </si>
  <si>
    <t xml:space="preserve"> 横浜市長　　　　殿</t>
    <rPh sb="1" eb="4">
      <t>ヨコハマシ</t>
    </rPh>
    <rPh sb="4" eb="5">
      <t>チョウ</t>
    </rPh>
    <rPh sb="9" eb="10">
      <t>ドノ</t>
    </rPh>
    <phoneticPr fontId="4"/>
  </si>
  <si>
    <t>5冊　A3・レザック製本　電子媒体含む</t>
    <rPh sb="1" eb="2">
      <t>サツ</t>
    </rPh>
    <rPh sb="10" eb="12">
      <t>セイホン</t>
    </rPh>
    <rPh sb="13" eb="15">
      <t>デンシ</t>
    </rPh>
    <rPh sb="15" eb="17">
      <t>バイタイ</t>
    </rPh>
    <rPh sb="17" eb="18">
      <t>フク</t>
    </rPh>
    <phoneticPr fontId="4"/>
  </si>
  <si>
    <t>明細-２　直接経費明細書</t>
    <rPh sb="0" eb="2">
      <t>メイサイ</t>
    </rPh>
    <rPh sb="5" eb="7">
      <t>チョクセツ</t>
    </rPh>
    <rPh sb="7" eb="9">
      <t>ケイヒ</t>
    </rPh>
    <rPh sb="9" eb="12">
      <t>メイサイショ</t>
    </rPh>
    <phoneticPr fontId="8"/>
  </si>
  <si>
    <t>←予算に合わせて調整（R５積算時は0.29）</t>
    <rPh sb="13" eb="15">
      <t>セキサン</t>
    </rPh>
    <rPh sb="15" eb="16">
      <t>ジ</t>
    </rPh>
    <phoneticPr fontId="30"/>
  </si>
  <si>
    <t>=</t>
    <phoneticPr fontId="30"/>
  </si>
  <si>
    <t>d</t>
    <phoneticPr fontId="30"/>
  </si>
  <si>
    <t>　　改修設計の難易度による補正係数（d）</t>
    <rPh sb="2" eb="6">
      <t>カイシュウセッケイ</t>
    </rPh>
    <rPh sb="7" eb="10">
      <t>ナンイド</t>
    </rPh>
    <rPh sb="13" eb="17">
      <t>ホセイケイスウ</t>
    </rPh>
    <phoneticPr fontId="30"/>
  </si>
  <si>
    <t>1.25＝設計・デザイン等が複雑な場合</t>
    <phoneticPr fontId="30"/>
  </si>
  <si>
    <t>c</t>
    <phoneticPr fontId="8"/>
  </si>
  <si>
    <t>　　作業難易度による補正係数（ｃ）</t>
    <rPh sb="2" eb="4">
      <t>サギョウ</t>
    </rPh>
    <rPh sb="4" eb="7">
      <t>ナンイド</t>
    </rPh>
    <rPh sb="10" eb="12">
      <t>ホセイ</t>
    </rPh>
    <rPh sb="12" eb="14">
      <t>ケイスウ</t>
    </rPh>
    <phoneticPr fontId="8"/>
  </si>
  <si>
    <t>敷地の高低差が 10ｍ以上～50m未満</t>
    <rPh sb="0" eb="2">
      <t>シキチ</t>
    </rPh>
    <rPh sb="3" eb="6">
      <t>コウテイサ</t>
    </rPh>
    <rPh sb="11" eb="13">
      <t>イジョウ</t>
    </rPh>
    <rPh sb="17" eb="19">
      <t>ミマン</t>
    </rPh>
    <phoneticPr fontId="8"/>
  </si>
  <si>
    <t>b</t>
    <phoneticPr fontId="8"/>
  </si>
  <si>
    <t>　　地形による補正係数（b）</t>
    <rPh sb="2" eb="4">
      <t>チケイ</t>
    </rPh>
    <rPh sb="7" eb="9">
      <t>ホセイ</t>
    </rPh>
    <rPh sb="9" eb="11">
      <t>ケイスウ</t>
    </rPh>
    <phoneticPr fontId="8"/>
  </si>
  <si>
    <t>a×b×c×ｄ</t>
    <phoneticPr fontId="8"/>
  </si>
  <si>
    <t>補正係数（S）＝a×b×c×ｄ</t>
    <rPh sb="0" eb="2">
      <t>ホセイ</t>
    </rPh>
    <rPh sb="2" eb="4">
      <t>ケイスウ</t>
    </rPh>
    <phoneticPr fontId="8"/>
  </si>
  <si>
    <t>＝</t>
  </si>
  <si>
    <t>×</t>
  </si>
  <si>
    <t>補正後直接人件費　（別表‐１　実施設計業務　直接人件費）　×　補正係数（S)</t>
    <rPh sb="0" eb="2">
      <t>ホセイ</t>
    </rPh>
    <rPh sb="2" eb="3">
      <t>ゴ</t>
    </rPh>
    <rPh sb="3" eb="5">
      <t>チョクセツ</t>
    </rPh>
    <rPh sb="5" eb="8">
      <t>ジンケンヒ</t>
    </rPh>
    <rPh sb="15" eb="19">
      <t>ジッシセッケイ</t>
    </rPh>
    <rPh sb="19" eb="21">
      <t>ギョウム</t>
    </rPh>
    <phoneticPr fontId="8"/>
  </si>
  <si>
    <t>※参考歩掛：「2023ランドスケープコンサルタント業務における　標準業務報酬積算ガイドライン」　(社）ランドスケープコンサルタンツ協会</t>
    <phoneticPr fontId="8"/>
  </si>
  <si>
    <t>明細-１　造園基本計画　直接人件費</t>
    <rPh sb="0" eb="2">
      <t>メイサイ</t>
    </rPh>
    <rPh sb="5" eb="7">
      <t>ゾウエン</t>
    </rPh>
    <rPh sb="7" eb="9">
      <t>キホン</t>
    </rPh>
    <rPh sb="9" eb="11">
      <t>ケイカク</t>
    </rPh>
    <rPh sb="12" eb="14">
      <t>チョクセツ</t>
    </rPh>
    <rPh sb="14" eb="17">
      <t>ジンケンヒ</t>
    </rPh>
    <phoneticPr fontId="8"/>
  </si>
  <si>
    <t>明細-２　直接経費明細書　参照</t>
    <rPh sb="0" eb="2">
      <t>メイサイ</t>
    </rPh>
    <rPh sb="5" eb="7">
      <t>チョクセツ</t>
    </rPh>
    <rPh sb="7" eb="9">
      <t>ケイヒ</t>
    </rPh>
    <rPh sb="9" eb="12">
      <t>メイサイショ</t>
    </rPh>
    <rPh sb="13" eb="15">
      <t>サンショウ</t>
    </rPh>
    <phoneticPr fontId="8"/>
  </si>
  <si>
    <t>本見積は、電子メール受領時（令和6年●月●日）の特記仕様書に基づき積算した見積です。
本見積は、令和5年度の横浜市設計業務委託等技術者単価を適用しています。</t>
    <rPh sb="43" eb="46">
      <t>ホンミツモリ</t>
    </rPh>
    <rPh sb="48" eb="50">
      <t>レイワ</t>
    </rPh>
    <rPh sb="54" eb="57">
      <t>ヨコハマシ</t>
    </rPh>
    <phoneticPr fontId="30"/>
  </si>
  <si>
    <t>合　　　　　　計</t>
    <phoneticPr fontId="8"/>
  </si>
  <si>
    <t>２．</t>
  </si>
  <si>
    <t>１．</t>
    <phoneticPr fontId="8"/>
  </si>
  <si>
    <t>摘　　　　要</t>
    <phoneticPr fontId="8"/>
  </si>
  <si>
    <t>金　　額</t>
    <phoneticPr fontId="8"/>
  </si>
  <si>
    <t>主任技師</t>
    <rPh sb="0" eb="2">
      <t>シュニン</t>
    </rPh>
    <rPh sb="2" eb="4">
      <t>ギシ</t>
    </rPh>
    <phoneticPr fontId="8"/>
  </si>
  <si>
    <t>標　準　項　目　</t>
    <rPh sb="0" eb="1">
      <t>シルベ</t>
    </rPh>
    <rPh sb="2" eb="3">
      <t>ジュン</t>
    </rPh>
    <phoneticPr fontId="8"/>
  </si>
  <si>
    <t>ha</t>
    <phoneticPr fontId="8"/>
  </si>
  <si>
    <t>積算面積：</t>
    <rPh sb="0" eb="2">
      <t>セキサン</t>
    </rPh>
    <rPh sb="2" eb="4">
      <t>メンセキ</t>
    </rPh>
    <phoneticPr fontId="8"/>
  </si>
  <si>
    <t>（基準面積：10.0ha）総合公園</t>
    <rPh sb="1" eb="3">
      <t>キジュン</t>
    </rPh>
    <rPh sb="3" eb="5">
      <t>メンセキ</t>
    </rPh>
    <rPh sb="13" eb="15">
      <t>ソウゴウ</t>
    </rPh>
    <rPh sb="15" eb="17">
      <t>コウエン</t>
    </rPh>
    <phoneticPr fontId="8"/>
  </si>
  <si>
    <t>※参考歩掛：「2023ランドスケープコンサルタント業務における　標準業務報酬積算ガイドライン」　(社）ランドスケープコンサルタンツ協会</t>
    <rPh sb="1" eb="3">
      <t>サンコウ</t>
    </rPh>
    <rPh sb="3" eb="5">
      <t>ブガカリ</t>
    </rPh>
    <phoneticPr fontId="8"/>
  </si>
  <si>
    <t>標準人件費内訳</t>
    <rPh sb="0" eb="2">
      <t>ヒョウジュン</t>
    </rPh>
    <phoneticPr fontId="8"/>
  </si>
  <si>
    <r>
      <t>別表-2　</t>
    </r>
    <r>
      <rPr>
        <b/>
        <sz val="14"/>
        <color rgb="FFFF0000"/>
        <rFont val="BIZ UDPゴシック"/>
        <family val="3"/>
        <charset val="128"/>
      </rPr>
      <t>実施設計業務</t>
    </r>
    <r>
      <rPr>
        <b/>
        <sz val="14"/>
        <rFont val="BIZ UDPゴシック"/>
        <family val="3"/>
        <charset val="128"/>
      </rPr>
      <t>　直接人件費（作業量の補正無）</t>
    </r>
    <rPh sb="0" eb="2">
      <t>ベッピョウ</t>
    </rPh>
    <rPh sb="5" eb="7">
      <t>ジッシ</t>
    </rPh>
    <rPh sb="7" eb="9">
      <t>セッケイ</t>
    </rPh>
    <rPh sb="9" eb="11">
      <t>ギョウム</t>
    </rPh>
    <rPh sb="12" eb="14">
      <t>チョクセツ</t>
    </rPh>
    <rPh sb="14" eb="17">
      <t>ジンケンヒ</t>
    </rPh>
    <rPh sb="24" eb="25">
      <t>ム</t>
    </rPh>
    <phoneticPr fontId="8"/>
  </si>
  <si>
    <t>人工計52.0人/日</t>
    <rPh sb="0" eb="2">
      <t>ニンク</t>
    </rPh>
    <rPh sb="2" eb="3">
      <t>ケイ</t>
    </rPh>
    <rPh sb="7" eb="8">
      <t>ニン</t>
    </rPh>
    <rPh sb="9" eb="10">
      <t>ニチ</t>
    </rPh>
    <phoneticPr fontId="8"/>
  </si>
  <si>
    <t>設計協議</t>
    <rPh sb="0" eb="2">
      <t>セッケイ</t>
    </rPh>
    <rPh sb="2" eb="4">
      <t>キョウギ</t>
    </rPh>
    <phoneticPr fontId="8"/>
  </si>
  <si>
    <t>８．</t>
    <phoneticPr fontId="8"/>
  </si>
  <si>
    <t>照査</t>
    <rPh sb="0" eb="2">
      <t>ショウサ</t>
    </rPh>
    <phoneticPr fontId="8"/>
  </si>
  <si>
    <t>７．</t>
  </si>
  <si>
    <t>実施設計説明書の作成</t>
    <rPh sb="0" eb="2">
      <t>ジッシ</t>
    </rPh>
    <rPh sb="2" eb="4">
      <t>セッケイ</t>
    </rPh>
    <rPh sb="4" eb="7">
      <t>セツメイショ</t>
    </rPh>
    <rPh sb="8" eb="10">
      <t>サクセイ</t>
    </rPh>
    <phoneticPr fontId="8"/>
  </si>
  <si>
    <t>６．</t>
  </si>
  <si>
    <t>概算工事費の算出</t>
    <rPh sb="0" eb="2">
      <t>ガイサン</t>
    </rPh>
    <rPh sb="2" eb="5">
      <t>コウジヒ</t>
    </rPh>
    <rPh sb="6" eb="8">
      <t>サンシュツ</t>
    </rPh>
    <phoneticPr fontId="8"/>
  </si>
  <si>
    <t>５．</t>
  </si>
  <si>
    <t>数量計算</t>
    <rPh sb="0" eb="2">
      <t>スウリョウ</t>
    </rPh>
    <rPh sb="2" eb="4">
      <t>ケイサン</t>
    </rPh>
    <phoneticPr fontId="8"/>
  </si>
  <si>
    <t>４．</t>
  </si>
  <si>
    <t>実施設計図の作成</t>
    <rPh sb="0" eb="2">
      <t>ジッシ</t>
    </rPh>
    <rPh sb="2" eb="4">
      <t>セッケイ</t>
    </rPh>
    <rPh sb="4" eb="5">
      <t>ズ</t>
    </rPh>
    <rPh sb="6" eb="8">
      <t>サクセイ</t>
    </rPh>
    <phoneticPr fontId="8"/>
  </si>
  <si>
    <t>３．</t>
  </si>
  <si>
    <t>実施設計の検討</t>
    <rPh sb="0" eb="2">
      <t>ジッシ</t>
    </rPh>
    <rPh sb="2" eb="4">
      <t>セッケイ</t>
    </rPh>
    <rPh sb="5" eb="7">
      <t>ケントウ</t>
    </rPh>
    <phoneticPr fontId="8"/>
  </si>
  <si>
    <t>与条件の確認および調査</t>
    <rPh sb="4" eb="6">
      <t>カクニン</t>
    </rPh>
    <rPh sb="9" eb="11">
      <t>チョウサ</t>
    </rPh>
    <phoneticPr fontId="8"/>
  </si>
  <si>
    <t>（基準面積：0.25ha）街区公園</t>
    <rPh sb="1" eb="3">
      <t>キジュン</t>
    </rPh>
    <rPh sb="3" eb="5">
      <t>メンセキ</t>
    </rPh>
    <rPh sb="13" eb="15">
      <t>ガイク</t>
    </rPh>
    <rPh sb="15" eb="17">
      <t>コウエン</t>
    </rPh>
    <phoneticPr fontId="8"/>
  </si>
  <si>
    <t>※参考歩掛：「2016ランドスケープコンサルタント業務における　標準業務報酬積算ガイドライン」　(社）ランドスケープコンサルタンツ協会</t>
    <rPh sb="1" eb="3">
      <t>サンコウ</t>
    </rPh>
    <rPh sb="3" eb="5">
      <t>ブガカリ</t>
    </rPh>
    <phoneticPr fontId="8"/>
  </si>
  <si>
    <t>別表-２　実施設計業務　直接人件費</t>
    <rPh sb="0" eb="2">
      <t>ベッピョウ</t>
    </rPh>
    <rPh sb="5" eb="7">
      <t>ジッシ</t>
    </rPh>
    <rPh sb="7" eb="9">
      <t>セッケイ</t>
    </rPh>
    <rPh sb="9" eb="11">
      <t>ギョウム</t>
    </rPh>
    <rPh sb="12" eb="14">
      <t>チョクセツ</t>
    </rPh>
    <rPh sb="14" eb="17">
      <t>ジンケンヒ</t>
    </rPh>
    <phoneticPr fontId="8"/>
  </si>
  <si>
    <t>着手・中間16回・納品の計18回</t>
    <rPh sb="0" eb="2">
      <t>チャクシュ</t>
    </rPh>
    <rPh sb="3" eb="5">
      <t>チュウカン</t>
    </rPh>
    <rPh sb="7" eb="8">
      <t>カイ</t>
    </rPh>
    <rPh sb="9" eb="11">
      <t>ノウヒン</t>
    </rPh>
    <rPh sb="12" eb="13">
      <t>ケイ</t>
    </rPh>
    <rPh sb="15" eb="16">
      <t>カイ</t>
    </rPh>
    <phoneticPr fontId="30"/>
  </si>
  <si>
    <t>打合せ</t>
    <rPh sb="0" eb="2">
      <t>ウチアワ</t>
    </rPh>
    <phoneticPr fontId="8"/>
  </si>
  <si>
    <t>８．</t>
  </si>
  <si>
    <t>実施設計図の作成</t>
    <rPh sb="0" eb="5">
      <t>ジッシセッケイズ</t>
    </rPh>
    <rPh sb="6" eb="8">
      <t>サクセイ</t>
    </rPh>
    <phoneticPr fontId="30"/>
  </si>
  <si>
    <t>実施設計の検討</t>
    <rPh sb="0" eb="4">
      <t>ジッシセッケイ</t>
    </rPh>
    <rPh sb="5" eb="7">
      <t>ケントウ</t>
    </rPh>
    <phoneticPr fontId="8"/>
  </si>
  <si>
    <t>与条件の確認および調査</t>
    <rPh sb="0" eb="3">
      <t>ヨジョウケン</t>
    </rPh>
    <rPh sb="4" eb="6">
      <t>カクニン</t>
    </rPh>
    <rPh sb="9" eb="11">
      <t>チョウサ</t>
    </rPh>
    <phoneticPr fontId="30"/>
  </si>
  <si>
    <r>
      <t>別表-１　</t>
    </r>
    <r>
      <rPr>
        <b/>
        <sz val="14"/>
        <color rgb="FFFF0000"/>
        <rFont val="BIZ UDPゴシック"/>
        <family val="3"/>
        <charset val="128"/>
      </rPr>
      <t>実施設計業務</t>
    </r>
    <r>
      <rPr>
        <b/>
        <sz val="14"/>
        <rFont val="BIZ UDPゴシック"/>
        <family val="3"/>
        <charset val="128"/>
      </rPr>
      <t>　直接人件費</t>
    </r>
    <rPh sb="0" eb="2">
      <t>ベッピョウ</t>
    </rPh>
    <rPh sb="5" eb="9">
      <t>ジッシセッケイ</t>
    </rPh>
    <rPh sb="9" eb="11">
      <t>ギョウム</t>
    </rPh>
    <rPh sb="12" eb="14">
      <t>チョクセツ</t>
    </rPh>
    <rPh sb="14" eb="17">
      <t>ジンケンヒ</t>
    </rPh>
    <phoneticPr fontId="8"/>
  </si>
  <si>
    <t>CLA</t>
    <phoneticPr fontId="4"/>
  </si>
  <si>
    <t>2023-0906-2</t>
    <phoneticPr fontId="4"/>
  </si>
  <si>
    <t>R5補正係数（面積45ha)</t>
    <rPh sb="2" eb="4">
      <t>ホセイ</t>
    </rPh>
    <rPh sb="4" eb="6">
      <t>ケイスウ</t>
    </rPh>
    <rPh sb="7" eb="9">
      <t>メンセキ</t>
    </rPh>
    <phoneticPr fontId="30"/>
  </si>
  <si>
    <t>R6補正係数（面積65ha)</t>
    <rPh sb="2" eb="4">
      <t>ホセイ</t>
    </rPh>
    <rPh sb="4" eb="6">
      <t>ケイスウ</t>
    </rPh>
    <rPh sb="7" eb="9">
      <t>メンセキ</t>
    </rPh>
    <phoneticPr fontId="30"/>
  </si>
  <si>
    <t>CLA　総合公園　実施設計　</t>
    <rPh sb="4" eb="6">
      <t>ソウゴウ</t>
    </rPh>
    <rPh sb="6" eb="8">
      <t>コウエン</t>
    </rPh>
    <rPh sb="9" eb="13">
      <t>ジッシセッケイ</t>
    </rPh>
    <phoneticPr fontId="4"/>
  </si>
  <si>
    <t>）</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</si>
</sst>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Red]&quot;¥&quot;\-#,##0"/>
    <numFmt numFmtId="176" formatCode="0.0"/>
    <numFmt numFmtId="177" formatCode="0.0_);[Red]\(0.0\)"/>
    <numFmt numFmtId="178" formatCode="#,##0.0;[Red]\-#,##0.0"/>
    <numFmt numFmtId="179" formatCode="\(#,##0\)"/>
    <numFmt numFmtId="180" formatCode="\(0.0\)"/>
    <numFmt numFmtId="181" formatCode="#,##0.0;\-#,##0.0"/>
    <numFmt numFmtId="182" formatCode="&quot;¥&quot;#,##0.\-"/>
    <numFmt numFmtId="183" formatCode="[$]ggge&quot;年&quot;m&quot;月&quot;d&quot;日&quot;;@" x16r2:formatCode16="[$-ja-JP-x-gannen]ggge&quot;年&quot;m&quot;月&quot;d&quot;日&quot;;@"/>
    <numFmt numFmtId="184" formatCode="[$-411]ggge&quot;年&quot;m&quot;月&quot;d&quot;日&quot;;@"/>
    <numFmt numFmtId="185" formatCode="0.0%"/>
    <numFmt numFmtId="186" formatCode="0.0;[Red]0.0"/>
    <numFmt numFmtId="187" formatCode="yyyy&quot;年&quot;m&quot;月&quot;d&quot;日&quot;;@"/>
    <numFmt numFmtId="188" formatCode="0.000"/>
    <numFmt numFmtId="189" formatCode="#0.######&quot;ｈａ&quot;"/>
    <numFmt numFmtId="190" formatCode="\(#,##0&quot;㎡&quot;\)"/>
    <numFmt numFmtId="191" formatCode="0.0000"/>
    <numFmt numFmtId="192" formatCode="&quot;補正係数S=&quot;0.000"/>
    <numFmt numFmtId="193" formatCode="0.0000_);[Red]\(0.0000\)"/>
    <numFmt numFmtId="194" formatCode="0.00_);[Red]\(0.00\)"/>
    <numFmt numFmtId="195" formatCode="0.000_);[Red]\(0.000\)"/>
  </numFmts>
  <fonts count="85">
    <font>
      <sz val="11"/>
      <color theme="1"/>
      <name val="游ゴシック"/>
      <family val="3"/>
      <charset val="128"/>
      <scheme val="minor"/>
    </font>
    <font>
      <sz val="11"/>
      <color theme="1"/>
      <name val="游ゴシック"/>
      <family val="2"/>
      <charset val="128"/>
      <scheme val="minor"/>
    </font>
    <font>
      <sz val="11"/>
      <name val="ＭＳ Ｐゴシック"/>
      <family val="3"/>
      <charset val="128"/>
    </font>
    <font>
      <sz val="10"/>
      <name val="BIZ UDPゴシック"/>
      <family val="3"/>
      <charset val="128"/>
    </font>
    <font>
      <sz val="6"/>
      <name val="游ゴシック"/>
      <family val="2"/>
      <charset val="128"/>
      <scheme val="minor"/>
    </font>
    <font>
      <sz val="8"/>
      <name val="BIZ UDPゴシック"/>
      <family val="3"/>
      <charset val="128"/>
    </font>
    <font>
      <sz val="10"/>
      <color rgb="FFFF0000"/>
      <name val="BIZ UDPゴシック"/>
      <family val="3"/>
      <charset val="128"/>
    </font>
    <font>
      <sz val="11"/>
      <name val="BIZ UDPゴシック"/>
      <family val="3"/>
      <charset val="128"/>
    </font>
    <font>
      <sz val="6"/>
      <name val="ＭＳ Ｐゴシック"/>
      <family val="3"/>
      <charset val="128"/>
    </font>
    <font>
      <sz val="9"/>
      <name val="BIZ UDPゴシック"/>
      <family val="3"/>
      <charset val="128"/>
    </font>
    <font>
      <sz val="9"/>
      <color rgb="FFFF0000"/>
      <name val="BIZ UDPゴシック"/>
      <family val="3"/>
      <charset val="128"/>
    </font>
    <font>
      <sz val="11"/>
      <color theme="1"/>
      <name val="游ゴシック"/>
      <family val="3"/>
      <charset val="128"/>
      <scheme val="minor"/>
    </font>
    <font>
      <b/>
      <sz val="11"/>
      <name val="BIZ UDPゴシック"/>
      <family val="3"/>
      <charset val="128"/>
    </font>
    <font>
      <sz val="12"/>
      <name val="BIZ UDPゴシック"/>
      <family val="3"/>
      <charset val="128"/>
    </font>
    <font>
      <sz val="10"/>
      <color indexed="8"/>
      <name val="BIZ UDPゴシック"/>
      <family val="3"/>
      <charset val="128"/>
    </font>
    <font>
      <sz val="11"/>
      <color indexed="8"/>
      <name val="BIZ UDPゴシック"/>
      <family val="3"/>
      <charset val="128"/>
    </font>
    <font>
      <sz val="9"/>
      <color indexed="8"/>
      <name val="BIZ UDPゴシック"/>
      <family val="3"/>
      <charset val="128"/>
    </font>
    <font>
      <b/>
      <sz val="11"/>
      <name val="BIZ UDPゴシック"/>
      <family val="3"/>
    </font>
    <font>
      <b/>
      <sz val="10"/>
      <name val="BIZ UDPゴシック"/>
      <family val="3"/>
    </font>
    <font>
      <b/>
      <sz val="11"/>
      <color rgb="FFFF0000"/>
      <name val="BIZ UDPゴシック"/>
      <family val="3"/>
    </font>
    <font>
      <b/>
      <sz val="11"/>
      <color theme="1"/>
      <name val="BIZ UDPゴシック"/>
      <family val="3"/>
    </font>
    <font>
      <b/>
      <sz val="9"/>
      <name val="BIZ UDPゴシック"/>
      <family val="3"/>
      <charset val="128"/>
    </font>
    <font>
      <sz val="11"/>
      <color rgb="FFFF0000"/>
      <name val="BIZ UDPゴシック"/>
      <family val="3"/>
      <charset val="128"/>
    </font>
    <font>
      <sz val="8"/>
      <name val="BIZ UDPゴシック"/>
      <family val="3"/>
    </font>
    <font>
      <sz val="11"/>
      <color theme="1"/>
      <name val="BIZ UDPゴシック"/>
      <family val="3"/>
      <charset val="128"/>
    </font>
    <font>
      <sz val="10.5"/>
      <name val="BIZ UDPゴシック"/>
      <family val="3"/>
    </font>
    <font>
      <b/>
      <sz val="11"/>
      <color indexed="8"/>
      <name val="BIZ UDPゴシック"/>
      <family val="3"/>
    </font>
    <font>
      <sz val="8"/>
      <color indexed="8"/>
      <name val="BIZ UDPゴシック"/>
      <family val="3"/>
      <charset val="128"/>
    </font>
    <font>
      <sz val="14"/>
      <name val="BIZ UDPゴシック"/>
      <family val="3"/>
      <charset val="128"/>
    </font>
    <font>
      <sz val="12"/>
      <name val="Osaka"/>
      <family val="3"/>
      <charset val="128"/>
    </font>
    <font>
      <sz val="6"/>
      <name val="游ゴシック"/>
      <family val="3"/>
      <charset val="128"/>
      <scheme val="minor"/>
    </font>
    <font>
      <sz val="16"/>
      <name val="BIZ UDPゴシック"/>
      <family val="3"/>
      <charset val="128"/>
    </font>
    <font>
      <sz val="16"/>
      <color rgb="FFFF0000"/>
      <name val="BIZ UDPゴシック"/>
      <family val="3"/>
      <charset val="128"/>
    </font>
    <font>
      <b/>
      <sz val="18"/>
      <name val="BIZ UDPゴシック"/>
      <family val="3"/>
      <charset val="128"/>
    </font>
    <font>
      <b/>
      <sz val="24"/>
      <name val="BIZ UDPゴシック"/>
      <family val="3"/>
      <charset val="128"/>
    </font>
    <font>
      <sz val="10"/>
      <name val="ＭＳ ゴシック"/>
      <family val="3"/>
      <charset val="128"/>
    </font>
    <font>
      <sz val="18"/>
      <name val="ＭＳ ゴシック"/>
      <family val="3"/>
      <charset val="128"/>
    </font>
    <font>
      <sz val="12"/>
      <name val="ＭＳ ゴシック"/>
      <family val="3"/>
      <charset val="128"/>
    </font>
    <font>
      <sz val="11"/>
      <name val="ＭＳ ゴシック"/>
      <family val="3"/>
      <charset val="128"/>
    </font>
    <font>
      <sz val="14"/>
      <name val="ＭＳ ゴシック"/>
      <family val="3"/>
      <charset val="128"/>
    </font>
    <font>
      <sz val="12"/>
      <name val="ＭＳ Ｐゴシック"/>
      <family val="3"/>
      <charset val="128"/>
    </font>
    <font>
      <sz val="14"/>
      <name val="ＭＳ Ｐゴシック"/>
      <family val="3"/>
      <charset val="128"/>
    </font>
    <font>
      <sz val="20"/>
      <name val="ＭＳ ゴシック"/>
      <family val="3"/>
      <charset val="128"/>
    </font>
    <font>
      <sz val="22"/>
      <name val="ＭＳ ゴシック"/>
      <family val="3"/>
      <charset val="128"/>
    </font>
    <font>
      <sz val="16"/>
      <name val="ＭＳ ゴシック"/>
      <family val="3"/>
      <charset val="128"/>
    </font>
    <font>
      <sz val="12"/>
      <color rgb="FFFF0000"/>
      <name val="ＭＳ ゴシック"/>
      <family val="3"/>
      <charset val="128"/>
    </font>
    <font>
      <sz val="16"/>
      <color rgb="FFFF0000"/>
      <name val="ＭＳ ゴシック"/>
      <family val="3"/>
      <charset val="128"/>
    </font>
    <font>
      <b/>
      <sz val="20"/>
      <name val="ＭＳ ゴシック"/>
      <family val="3"/>
      <charset val="128"/>
    </font>
    <font>
      <b/>
      <sz val="16"/>
      <name val="ＭＳ ゴシック"/>
      <family val="3"/>
      <charset val="128"/>
    </font>
    <font>
      <b/>
      <sz val="14"/>
      <color theme="1"/>
      <name val="游ゴシック"/>
      <family val="2"/>
      <charset val="128"/>
      <scheme val="minor"/>
    </font>
    <font>
      <b/>
      <sz val="14"/>
      <name val="ＭＳ ゴシック"/>
      <family val="3"/>
      <charset val="128"/>
    </font>
    <font>
      <b/>
      <sz val="14"/>
      <name val="ＭＳ Ｐゴシック"/>
      <family val="3"/>
      <charset val="128"/>
    </font>
    <font>
      <b/>
      <sz val="18"/>
      <name val="ＭＳ ゴシック"/>
      <family val="3"/>
      <charset val="128"/>
    </font>
    <font>
      <b/>
      <sz val="10"/>
      <name val="ＭＳ ゴシック"/>
      <family val="3"/>
      <charset val="128"/>
    </font>
    <font>
      <b/>
      <sz val="16"/>
      <color rgb="FFFF0000"/>
      <name val="ＭＳ ゴシック"/>
      <family val="3"/>
      <charset val="128"/>
    </font>
    <font>
      <b/>
      <sz val="12"/>
      <color rgb="FFFF0000"/>
      <name val="ＭＳ ゴシック"/>
      <family val="3"/>
      <charset val="128"/>
    </font>
    <font>
      <sz val="12"/>
      <color theme="0"/>
      <name val="ＭＳ ゴシック"/>
      <family val="3"/>
      <charset val="128"/>
    </font>
    <font>
      <sz val="16"/>
      <name val="ＭＳ Ｐゴシック"/>
      <family val="3"/>
      <charset val="128"/>
    </font>
    <font>
      <sz val="10"/>
      <name val="ＭＳ Ｐゴシック"/>
      <family val="3"/>
      <charset val="128"/>
    </font>
    <font>
      <i/>
      <sz val="14"/>
      <color rgb="FFFF0000"/>
      <name val="ＭＳ Ｐゴシック"/>
      <family val="3"/>
      <charset val="128"/>
    </font>
    <font>
      <sz val="12"/>
      <name val="游ゴシック"/>
      <family val="3"/>
      <charset val="128"/>
      <scheme val="minor"/>
    </font>
    <font>
      <sz val="11"/>
      <name val="游ゴシック"/>
      <family val="3"/>
      <charset val="128"/>
      <scheme val="minor"/>
    </font>
    <font>
      <sz val="12"/>
      <color theme="1"/>
      <name val="游ゴシック"/>
      <family val="2"/>
      <charset val="128"/>
      <scheme val="minor"/>
    </font>
    <font>
      <b/>
      <sz val="22"/>
      <name val="ＭＳ ゴシック"/>
      <family val="3"/>
      <charset val="128"/>
    </font>
    <font>
      <sz val="8"/>
      <name val="ＭＳ ゴシック"/>
      <family val="3"/>
      <charset val="128"/>
    </font>
    <font>
      <b/>
      <sz val="28"/>
      <name val="ＭＳ ゴシック"/>
      <family val="3"/>
      <charset val="128"/>
    </font>
    <font>
      <sz val="36"/>
      <color theme="1"/>
      <name val="游ゴシック"/>
      <family val="2"/>
      <charset val="128"/>
      <scheme val="minor"/>
    </font>
    <font>
      <sz val="36"/>
      <name val="ＭＳ ゴシック"/>
      <family val="3"/>
      <charset val="128"/>
    </font>
    <font>
      <sz val="26"/>
      <name val="ＭＳ ゴシック"/>
      <family val="3"/>
      <charset val="128"/>
    </font>
    <font>
      <b/>
      <sz val="24"/>
      <name val="ＭＳ ゴシック"/>
      <family val="3"/>
      <charset val="128"/>
    </font>
    <font>
      <b/>
      <sz val="36"/>
      <name val="ＭＳ ゴシック"/>
      <family val="3"/>
      <charset val="128"/>
    </font>
    <font>
      <sz val="10.5"/>
      <color rgb="FFFF0000"/>
      <name val="BIZ UDPゴシック"/>
      <family val="3"/>
    </font>
    <font>
      <sz val="10.5"/>
      <color rgb="FFFF0000"/>
      <name val="BIZ UDPゴシック"/>
      <family val="3"/>
      <charset val="128"/>
    </font>
    <font>
      <b/>
      <sz val="9"/>
      <color rgb="FFFF0000"/>
      <name val="BIZ UDPゴシック"/>
      <family val="3"/>
      <charset val="128"/>
    </font>
    <font>
      <sz val="10.5"/>
      <name val="BIZ UDPゴシック"/>
      <family val="3"/>
      <charset val="128"/>
    </font>
    <font>
      <b/>
      <sz val="24"/>
      <name val="BIZ UDPゴシック"/>
      <family val="3"/>
    </font>
    <font>
      <b/>
      <sz val="14"/>
      <name val="BIZ UDPゴシック"/>
      <family val="3"/>
      <charset val="128"/>
    </font>
    <font>
      <b/>
      <sz val="12"/>
      <name val="BIZ UDPゴシック"/>
      <family val="3"/>
      <charset val="128"/>
    </font>
    <font>
      <sz val="7"/>
      <name val="BIZ UDPゴシック"/>
      <family val="3"/>
      <charset val="128"/>
    </font>
    <font>
      <sz val="12"/>
      <color rgb="FFFF0000"/>
      <name val="BIZ UDPゴシック"/>
      <family val="3"/>
      <charset val="128"/>
    </font>
    <font>
      <b/>
      <sz val="20"/>
      <name val="BIZ UDPゴシック"/>
      <family val="3"/>
      <charset val="128"/>
    </font>
    <font>
      <sz val="18"/>
      <name val="BIZ UDPゴシック"/>
      <family val="3"/>
      <charset val="128"/>
    </font>
    <font>
      <sz val="8"/>
      <color rgb="FFFF0000"/>
      <name val="BIZ UDPゴシック"/>
      <family val="3"/>
      <charset val="128"/>
    </font>
    <font>
      <b/>
      <sz val="14"/>
      <color rgb="FFFF0000"/>
      <name val="BIZ UDPゴシック"/>
      <family val="3"/>
      <charset val="128"/>
    </font>
    <font>
      <sz val="6"/>
      <color rgb="FFFF0000"/>
      <name val="BIZ UDPゴシック"/>
      <family val="3"/>
      <charset val="128"/>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21">
    <border>
      <left/>
      <right/>
      <top/>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medium">
        <color indexed="64"/>
      </left>
      <right/>
      <top/>
      <bottom style="hair">
        <color indexed="64"/>
      </bottom>
      <diagonal/>
    </border>
    <border>
      <left/>
      <right style="medium">
        <color indexed="64"/>
      </right>
      <top style="double">
        <color indexed="64"/>
      </top>
      <bottom style="hair">
        <color indexed="64"/>
      </bottom>
      <diagonal/>
    </border>
    <border>
      <left/>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medium">
        <color indexed="64"/>
      </left>
      <right/>
      <top style="double">
        <color indexed="64"/>
      </top>
      <bottom style="hair">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diagonal/>
    </border>
    <border>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medium">
        <color indexed="64"/>
      </left>
      <right/>
      <top style="medium">
        <color indexed="64"/>
      </top>
      <bottom style="hair">
        <color indexed="64"/>
      </bottom>
      <diagonal/>
    </border>
    <border>
      <left style="medium">
        <color indexed="64"/>
      </left>
      <right/>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thin">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hair">
        <color indexed="64"/>
      </left>
      <right style="hair">
        <color indexed="64"/>
      </right>
      <top/>
      <bottom style="double">
        <color indexed="64"/>
      </bottom>
      <diagonal/>
    </border>
    <border>
      <left/>
      <right style="thin">
        <color indexed="64"/>
      </right>
      <top/>
      <bottom style="double">
        <color indexed="64"/>
      </bottom>
      <diagonal/>
    </border>
    <border>
      <left style="medium">
        <color indexed="64"/>
      </left>
      <right/>
      <top/>
      <bottom style="double">
        <color indexed="64"/>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hair">
        <color indexed="64"/>
      </left>
      <right style="hair">
        <color indexed="64"/>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bottom style="hair">
        <color indexed="64"/>
      </bottom>
      <diagonal/>
    </border>
    <border>
      <left/>
      <right style="thin">
        <color indexed="64"/>
      </right>
      <top/>
      <bottom style="hair">
        <color indexed="64"/>
      </bottom>
      <diagonal/>
    </border>
    <border>
      <left/>
      <right style="medium">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hair">
        <color indexed="64"/>
      </top>
      <bottom style="thin">
        <color indexed="64"/>
      </bottom>
      <diagonal/>
    </border>
    <border>
      <left style="hair">
        <color indexed="64"/>
      </left>
      <right/>
      <top/>
      <bottom style="hair">
        <color indexed="64"/>
      </bottom>
      <diagonal/>
    </border>
    <border>
      <left/>
      <right style="hair">
        <color indexed="64"/>
      </right>
      <top/>
      <bottom/>
      <diagonal/>
    </border>
    <border>
      <left style="hair">
        <color indexed="64"/>
      </left>
      <right/>
      <top/>
      <bottom/>
      <diagonal/>
    </border>
    <border>
      <left/>
      <right style="hair">
        <color indexed="64"/>
      </right>
      <top style="hair">
        <color indexed="64"/>
      </top>
      <bottom/>
      <diagonal/>
    </border>
    <border>
      <left/>
      <right/>
      <top style="hair">
        <color indexed="64"/>
      </top>
      <bottom/>
      <diagonal/>
    </border>
    <border>
      <left style="hair">
        <color indexed="64"/>
      </left>
      <right/>
      <top style="hair">
        <color indexed="64"/>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right style="thin">
        <color indexed="64"/>
      </right>
      <top style="hair">
        <color indexed="64"/>
      </top>
      <bottom/>
      <diagonal/>
    </border>
    <border>
      <left style="medium">
        <color indexed="64"/>
      </left>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4">
    <xf numFmtId="0" fontId="0" fillId="0" borderId="0">
      <alignment vertical="center"/>
    </xf>
    <xf numFmtId="38" fontId="11"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179" fontId="29" fillId="0" borderId="0"/>
    <xf numFmtId="179" fontId="29" fillId="0" borderId="0"/>
    <xf numFmtId="0" fontId="2" fillId="0" borderId="0">
      <alignment vertical="center"/>
    </xf>
    <xf numFmtId="9" fontId="1" fillId="0" borderId="0" applyFont="0" applyFill="0" applyBorder="0" applyAlignment="0" applyProtection="0">
      <alignment vertical="center"/>
    </xf>
    <xf numFmtId="9" fontId="2"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lignment vertical="center"/>
    </xf>
    <xf numFmtId="0" fontId="2" fillId="0" borderId="0">
      <alignment vertical="center"/>
    </xf>
    <xf numFmtId="6" fontId="2" fillId="0" borderId="0" applyFont="0" applyFill="0" applyBorder="0" applyAlignment="0" applyProtection="0">
      <alignment vertical="center"/>
    </xf>
  </cellStyleXfs>
  <cellXfs count="826">
    <xf numFmtId="0" fontId="0" fillId="0" borderId="0" xfId="0">
      <alignment vertical="center"/>
    </xf>
    <xf numFmtId="0" fontId="3" fillId="0" borderId="0" xfId="2" applyFont="1">
      <alignment vertical="center"/>
    </xf>
    <xf numFmtId="0" fontId="5" fillId="0" borderId="0" xfId="2" applyFont="1">
      <alignment vertical="center"/>
    </xf>
    <xf numFmtId="0" fontId="6" fillId="0" borderId="0" xfId="2" applyFont="1">
      <alignment vertical="center"/>
    </xf>
    <xf numFmtId="0" fontId="3" fillId="0" borderId="0" xfId="2" applyFont="1" applyAlignment="1">
      <alignment vertical="center" wrapText="1"/>
    </xf>
    <xf numFmtId="0" fontId="3" fillId="0" borderId="0" xfId="2" applyFont="1" applyAlignment="1">
      <alignment horizontal="center" vertical="center"/>
    </xf>
    <xf numFmtId="3" fontId="5" fillId="0" borderId="0" xfId="2" applyNumberFormat="1" applyFont="1" applyAlignment="1">
      <alignment vertical="center" wrapText="1"/>
    </xf>
    <xf numFmtId="0" fontId="3" fillId="0" borderId="1" xfId="2" applyFont="1" applyBorder="1">
      <alignment vertical="center"/>
    </xf>
    <xf numFmtId="0" fontId="3" fillId="0" borderId="2" xfId="2" applyFont="1" applyBorder="1">
      <alignment vertical="center"/>
    </xf>
    <xf numFmtId="37" fontId="7" fillId="0" borderId="4" xfId="2" applyNumberFormat="1" applyFont="1" applyBorder="1" applyAlignment="1">
      <alignment horizontal="right" vertical="center"/>
    </xf>
    <xf numFmtId="0" fontId="7" fillId="0" borderId="5" xfId="2" applyFont="1" applyBorder="1">
      <alignment vertical="center"/>
    </xf>
    <xf numFmtId="0" fontId="7" fillId="0" borderId="4" xfId="2" applyFont="1" applyBorder="1">
      <alignment vertical="center"/>
    </xf>
    <xf numFmtId="37" fontId="7" fillId="0" borderId="3" xfId="2" applyNumberFormat="1" applyFont="1" applyBorder="1" applyAlignment="1">
      <alignment horizontal="right" vertical="center"/>
    </xf>
    <xf numFmtId="0" fontId="7" fillId="0" borderId="2" xfId="2" applyFont="1" applyBorder="1">
      <alignment vertical="center"/>
    </xf>
    <xf numFmtId="0" fontId="7" fillId="0" borderId="6" xfId="2" applyFont="1" applyBorder="1" applyAlignment="1">
      <alignment horizontal="left" vertical="center"/>
    </xf>
    <xf numFmtId="38" fontId="3" fillId="0" borderId="11" xfId="1" applyFont="1" applyFill="1" applyBorder="1" applyAlignment="1">
      <alignment horizontal="center" vertical="center"/>
    </xf>
    <xf numFmtId="38" fontId="3" fillId="0" borderId="12" xfId="1" applyFont="1" applyFill="1" applyBorder="1" applyAlignment="1">
      <alignment horizontal="center" vertical="center"/>
    </xf>
    <xf numFmtId="0" fontId="7" fillId="0" borderId="9" xfId="2" applyFont="1" applyBorder="1" applyAlignment="1">
      <alignment horizontal="center" vertical="center"/>
    </xf>
    <xf numFmtId="0" fontId="7" fillId="0" borderId="13" xfId="2" applyFont="1" applyBorder="1" applyAlignment="1">
      <alignment horizontal="center" vertical="center"/>
    </xf>
    <xf numFmtId="0" fontId="7" fillId="0" borderId="13" xfId="2" applyFont="1" applyBorder="1" applyAlignment="1">
      <alignment horizontal="left" vertical="center"/>
    </xf>
    <xf numFmtId="0" fontId="7" fillId="0" borderId="14" xfId="2" applyFont="1" applyBorder="1" applyAlignment="1">
      <alignment horizontal="center" vertical="center"/>
    </xf>
    <xf numFmtId="0" fontId="7" fillId="0" borderId="11" xfId="2" applyFont="1" applyBorder="1" applyAlignment="1">
      <alignment horizontal="center" vertical="center"/>
    </xf>
    <xf numFmtId="38" fontId="3" fillId="0" borderId="17" xfId="1" applyFont="1" applyFill="1" applyBorder="1" applyAlignment="1">
      <alignment horizontal="center" vertical="center"/>
    </xf>
    <xf numFmtId="176" fontId="7" fillId="0" borderId="17" xfId="2" applyNumberFormat="1" applyFont="1" applyBorder="1" applyAlignment="1">
      <alignment horizontal="center" vertical="center"/>
    </xf>
    <xf numFmtId="0" fontId="7" fillId="0" borderId="17" xfId="2" applyFont="1" applyBorder="1" applyAlignment="1">
      <alignment horizontal="center" vertical="center"/>
    </xf>
    <xf numFmtId="0" fontId="7" fillId="0" borderId="16" xfId="2" applyFont="1" applyBorder="1" applyAlignment="1">
      <alignment horizontal="center" vertical="center"/>
    </xf>
    <xf numFmtId="0" fontId="7" fillId="0" borderId="16" xfId="2" applyFont="1" applyBorder="1" applyAlignment="1">
      <alignment horizontal="left" vertical="center"/>
    </xf>
    <xf numFmtId="49" fontId="12" fillId="0" borderId="19" xfId="2" applyNumberFormat="1" applyFont="1" applyBorder="1" applyAlignment="1" applyProtection="1">
      <alignment horizontal="center" vertical="center"/>
      <protection locked="0"/>
    </xf>
    <xf numFmtId="0" fontId="7" fillId="0" borderId="22" xfId="2" applyFont="1" applyBorder="1" applyAlignment="1">
      <alignment horizontal="center" vertical="center"/>
    </xf>
    <xf numFmtId="0" fontId="7" fillId="0" borderId="24" xfId="2" applyFont="1" applyBorder="1" applyAlignment="1">
      <alignment horizontal="center" vertical="center"/>
    </xf>
    <xf numFmtId="0" fontId="7" fillId="0" borderId="2" xfId="2" applyFont="1" applyBorder="1" applyAlignment="1">
      <alignment vertical="center" wrapText="1"/>
    </xf>
    <xf numFmtId="0" fontId="13" fillId="0" borderId="2" xfId="2" applyFont="1" applyBorder="1" applyAlignment="1">
      <alignment horizontal="left" vertical="center"/>
    </xf>
    <xf numFmtId="37" fontId="5" fillId="0" borderId="0" xfId="2" applyNumberFormat="1" applyFont="1">
      <alignment vertical="center"/>
    </xf>
    <xf numFmtId="38" fontId="3" fillId="0" borderId="0" xfId="2" applyNumberFormat="1" applyFont="1">
      <alignment vertical="center"/>
    </xf>
    <xf numFmtId="0" fontId="7" fillId="0" borderId="26" xfId="2" applyFont="1" applyBorder="1">
      <alignment vertical="center"/>
    </xf>
    <xf numFmtId="0" fontId="7" fillId="0" borderId="26" xfId="2" applyFont="1" applyBorder="1" applyAlignment="1">
      <alignment vertical="center" wrapText="1"/>
    </xf>
    <xf numFmtId="0" fontId="7" fillId="0" borderId="26" xfId="2" applyFont="1" applyBorder="1" applyAlignment="1">
      <alignment horizontal="center" vertical="center"/>
    </xf>
    <xf numFmtId="38" fontId="15" fillId="0" borderId="29" xfId="3" applyFont="1" applyFill="1" applyBorder="1" applyAlignment="1">
      <alignment vertical="center"/>
    </xf>
    <xf numFmtId="38" fontId="16" fillId="0" borderId="30" xfId="3" applyFont="1" applyFill="1" applyBorder="1" applyAlignment="1">
      <alignment vertical="center" shrinkToFit="1"/>
    </xf>
    <xf numFmtId="176" fontId="15" fillId="0" borderId="3" xfId="2" applyNumberFormat="1" applyFont="1" applyBorder="1" applyAlignment="1">
      <alignment horizontal="center" vertical="center"/>
    </xf>
    <xf numFmtId="0" fontId="15" fillId="0" borderId="31" xfId="2" applyFont="1" applyBorder="1" applyAlignment="1">
      <alignment horizontal="left" vertical="center"/>
    </xf>
    <xf numFmtId="0" fontId="15" fillId="0" borderId="32" xfId="2" applyFont="1" applyBorder="1" applyAlignment="1">
      <alignment horizontal="center" vertical="center" wrapText="1"/>
    </xf>
    <xf numFmtId="177" fontId="3" fillId="0" borderId="0" xfId="2" applyNumberFormat="1" applyFont="1" applyAlignment="1">
      <alignment horizontal="left" vertical="center"/>
    </xf>
    <xf numFmtId="177" fontId="3" fillId="0" borderId="0" xfId="2" applyNumberFormat="1" applyFont="1">
      <alignment vertical="center"/>
    </xf>
    <xf numFmtId="177" fontId="15" fillId="0" borderId="35" xfId="2" applyNumberFormat="1" applyFont="1" applyBorder="1" applyAlignment="1">
      <alignment horizontal="right" vertical="center"/>
    </xf>
    <xf numFmtId="177" fontId="15" fillId="0" borderId="36" xfId="2" applyNumberFormat="1" applyFont="1" applyBorder="1" applyAlignment="1">
      <alignment horizontal="center" vertical="center"/>
    </xf>
    <xf numFmtId="176" fontId="15" fillId="0" borderId="37" xfId="2" applyNumberFormat="1" applyFont="1" applyBorder="1" applyAlignment="1">
      <alignment horizontal="center" vertical="center"/>
    </xf>
    <xf numFmtId="0" fontId="15" fillId="0" borderId="38" xfId="2" applyFont="1" applyBorder="1" applyAlignment="1">
      <alignment horizontal="left" vertical="center"/>
    </xf>
    <xf numFmtId="0" fontId="15" fillId="0" borderId="39" xfId="2" applyFont="1" applyBorder="1" applyAlignment="1">
      <alignment horizontal="center" vertical="center"/>
    </xf>
    <xf numFmtId="0" fontId="17" fillId="0" borderId="0" xfId="2" applyFont="1">
      <alignment vertical="center"/>
    </xf>
    <xf numFmtId="3" fontId="17" fillId="0" borderId="0" xfId="2" applyNumberFormat="1" applyFont="1" applyAlignment="1">
      <alignment vertical="center" wrapText="1"/>
    </xf>
    <xf numFmtId="177" fontId="17" fillId="0" borderId="0" xfId="2" applyNumberFormat="1" applyFont="1">
      <alignment vertical="center"/>
    </xf>
    <xf numFmtId="3" fontId="18" fillId="2" borderId="40" xfId="2" applyNumberFormat="1" applyFont="1" applyFill="1" applyBorder="1" applyProtection="1">
      <alignment vertical="center"/>
      <protection locked="0"/>
    </xf>
    <xf numFmtId="3" fontId="17" fillId="2" borderId="12" xfId="2" applyNumberFormat="1" applyFont="1" applyFill="1" applyBorder="1" applyProtection="1">
      <alignment vertical="center"/>
      <protection locked="0"/>
    </xf>
    <xf numFmtId="178" fontId="17" fillId="2" borderId="41" xfId="1" applyNumberFormat="1" applyFont="1" applyFill="1" applyBorder="1" applyAlignment="1" applyProtection="1">
      <alignment horizontal="center" vertical="center"/>
      <protection locked="0"/>
    </xf>
    <xf numFmtId="178" fontId="19" fillId="2" borderId="41" xfId="1" applyNumberFormat="1" applyFont="1" applyFill="1" applyBorder="1" applyAlignment="1" applyProtection="1">
      <alignment horizontal="center" vertical="center"/>
      <protection locked="0"/>
    </xf>
    <xf numFmtId="177" fontId="19" fillId="2" borderId="42" xfId="2" applyNumberFormat="1" applyFont="1" applyFill="1" applyBorder="1" applyAlignment="1" applyProtection="1">
      <alignment horizontal="center" vertical="center"/>
      <protection locked="0"/>
    </xf>
    <xf numFmtId="49" fontId="17" fillId="2" borderId="14" xfId="2" applyNumberFormat="1" applyFont="1" applyFill="1" applyBorder="1" applyAlignment="1" applyProtection="1">
      <alignment horizontal="center" vertical="center"/>
      <protection locked="0"/>
    </xf>
    <xf numFmtId="3" fontId="20" fillId="0" borderId="0" xfId="0" applyNumberFormat="1" applyFont="1" applyAlignment="1">
      <alignment horizontal="justify" vertical="center" wrapText="1"/>
    </xf>
    <xf numFmtId="178" fontId="17" fillId="2" borderId="42" xfId="1" applyNumberFormat="1" applyFont="1" applyFill="1" applyBorder="1" applyAlignment="1" applyProtection="1">
      <alignment horizontal="center" vertical="center"/>
      <protection locked="0"/>
    </xf>
    <xf numFmtId="177" fontId="17" fillId="2" borderId="42" xfId="2" applyNumberFormat="1" applyFont="1" applyFill="1" applyBorder="1" applyAlignment="1" applyProtection="1">
      <alignment horizontal="center" vertical="center"/>
      <protection locked="0"/>
    </xf>
    <xf numFmtId="49" fontId="17" fillId="2" borderId="44" xfId="2" applyNumberFormat="1" applyFont="1" applyFill="1" applyBorder="1" applyAlignment="1" applyProtection="1">
      <alignment horizontal="center" vertical="center"/>
      <protection locked="0"/>
    </xf>
    <xf numFmtId="0" fontId="7" fillId="0" borderId="0" xfId="2" applyFont="1">
      <alignment vertical="center"/>
    </xf>
    <xf numFmtId="3" fontId="7" fillId="0" borderId="0" xfId="2" applyNumberFormat="1" applyFont="1" applyAlignment="1">
      <alignment vertical="center" wrapText="1"/>
    </xf>
    <xf numFmtId="177" fontId="7" fillId="0" borderId="0" xfId="2" applyNumberFormat="1" applyFont="1">
      <alignment vertical="center"/>
    </xf>
    <xf numFmtId="179" fontId="21" fillId="0" borderId="12" xfId="2" applyNumberFormat="1" applyFont="1" applyBorder="1" applyProtection="1">
      <alignment vertical="center"/>
      <protection locked="0"/>
    </xf>
    <xf numFmtId="180" fontId="6" fillId="0" borderId="42" xfId="1" applyNumberFormat="1" applyFont="1" applyFill="1" applyBorder="1" applyAlignment="1" applyProtection="1">
      <alignment horizontal="center" vertical="center"/>
      <protection locked="0"/>
    </xf>
    <xf numFmtId="180" fontId="22" fillId="0" borderId="42" xfId="2" applyNumberFormat="1" applyFont="1" applyBorder="1" applyAlignment="1" applyProtection="1">
      <alignment horizontal="center" vertical="center"/>
      <protection locked="0"/>
    </xf>
    <xf numFmtId="49" fontId="7" fillId="0" borderId="44" xfId="2" applyNumberFormat="1" applyFont="1" applyBorder="1" applyAlignment="1" applyProtection="1">
      <alignment horizontal="center" vertical="center"/>
      <protection locked="0"/>
    </xf>
    <xf numFmtId="3" fontId="24" fillId="0" borderId="0" xfId="0" applyNumberFormat="1" applyFont="1">
      <alignment vertical="center"/>
    </xf>
    <xf numFmtId="177" fontId="22" fillId="0" borderId="42" xfId="2" applyNumberFormat="1" applyFont="1" applyBorder="1" applyAlignment="1" applyProtection="1">
      <alignment horizontal="center" vertical="center"/>
      <protection locked="0"/>
    </xf>
    <xf numFmtId="180" fontId="3" fillId="0" borderId="42" xfId="1" applyNumberFormat="1" applyFont="1" applyFill="1" applyBorder="1" applyAlignment="1" applyProtection="1">
      <alignment horizontal="center" vertical="center"/>
      <protection locked="0"/>
    </xf>
    <xf numFmtId="3" fontId="7" fillId="0" borderId="0" xfId="2" applyNumberFormat="1" applyFont="1" applyAlignment="1">
      <alignment horizontal="left" vertical="center" wrapText="1"/>
    </xf>
    <xf numFmtId="3" fontId="17" fillId="2" borderId="45" xfId="2" applyNumberFormat="1" applyFont="1" applyFill="1" applyBorder="1" applyProtection="1">
      <alignment vertical="center"/>
      <protection locked="0"/>
    </xf>
    <xf numFmtId="176" fontId="26" fillId="2" borderId="46" xfId="2" applyNumberFormat="1" applyFont="1" applyFill="1" applyBorder="1" applyAlignment="1">
      <alignment horizontal="center" vertical="center"/>
    </xf>
    <xf numFmtId="181" fontId="26" fillId="2" borderId="16" xfId="2" applyNumberFormat="1" applyFont="1" applyFill="1" applyBorder="1" applyAlignment="1">
      <alignment horizontal="center" vertical="center"/>
    </xf>
    <xf numFmtId="49" fontId="12" fillId="2" borderId="19" xfId="2" applyNumberFormat="1" applyFont="1" applyFill="1" applyBorder="1" applyAlignment="1" applyProtection="1">
      <alignment horizontal="center" vertical="center"/>
      <protection locked="0"/>
    </xf>
    <xf numFmtId="37" fontId="27" fillId="0" borderId="49" xfId="2" applyNumberFormat="1" applyFont="1" applyBorder="1" applyAlignment="1">
      <alignment horizontal="center" vertical="center"/>
    </xf>
    <xf numFmtId="37" fontId="16" fillId="0" borderId="50" xfId="2" applyNumberFormat="1" applyFont="1" applyBorder="1" applyAlignment="1">
      <alignment horizontal="center" vertical="center"/>
    </xf>
    <xf numFmtId="37" fontId="16" fillId="0" borderId="51" xfId="2" applyNumberFormat="1" applyFont="1" applyBorder="1" applyAlignment="1">
      <alignment horizontal="center" vertical="center"/>
    </xf>
    <xf numFmtId="0" fontId="9" fillId="0" borderId="0" xfId="4" applyNumberFormat="1" applyFont="1" applyBorder="1" applyAlignment="1">
      <alignment horizontal="right" vertical="center"/>
    </xf>
    <xf numFmtId="38" fontId="28" fillId="0" borderId="0" xfId="4" applyFont="1" applyBorder="1" applyAlignment="1">
      <alignment horizontal="right" vertical="center"/>
    </xf>
    <xf numFmtId="0" fontId="13" fillId="0" borderId="0" xfId="4" applyNumberFormat="1" applyFont="1" applyBorder="1" applyAlignment="1">
      <alignment horizontal="center" vertical="center"/>
    </xf>
    <xf numFmtId="179" fontId="13" fillId="0" borderId="0" xfId="5" applyFont="1"/>
    <xf numFmtId="179" fontId="7" fillId="0" borderId="0" xfId="5" applyFont="1"/>
    <xf numFmtId="0" fontId="14" fillId="0" borderId="56" xfId="2" applyFont="1" applyBorder="1" applyAlignment="1">
      <alignment horizontal="center" vertical="center"/>
    </xf>
    <xf numFmtId="0" fontId="14" fillId="0" borderId="38" xfId="2" applyFont="1" applyBorder="1" applyAlignment="1">
      <alignment horizontal="center" vertical="center"/>
    </xf>
    <xf numFmtId="0" fontId="14" fillId="0" borderId="57" xfId="2" applyFont="1" applyBorder="1" applyAlignment="1">
      <alignment horizontal="center" vertical="center"/>
    </xf>
    <xf numFmtId="37" fontId="28" fillId="0" borderId="0" xfId="2" applyNumberFormat="1" applyFont="1">
      <alignment vertical="center"/>
    </xf>
    <xf numFmtId="37" fontId="28" fillId="0" borderId="0" xfId="2" applyNumberFormat="1" applyFont="1" applyAlignment="1">
      <alignment horizontal="center" vertical="center"/>
    </xf>
    <xf numFmtId="0" fontId="7" fillId="0" borderId="0" xfId="2" applyFont="1" applyAlignment="1">
      <alignment horizontal="right" vertical="center"/>
    </xf>
    <xf numFmtId="0" fontId="13" fillId="0" borderId="0" xfId="2" applyFont="1" applyAlignment="1">
      <alignment horizontal="left" vertical="center"/>
    </xf>
    <xf numFmtId="37" fontId="22" fillId="0" borderId="0" xfId="2" applyNumberFormat="1" applyFont="1" applyAlignment="1">
      <alignment horizontal="right" vertical="center"/>
    </xf>
    <xf numFmtId="37" fontId="7" fillId="0" borderId="0" xfId="2" applyNumberFormat="1" applyFont="1" applyAlignment="1">
      <alignment horizontal="right" vertical="center"/>
    </xf>
    <xf numFmtId="0" fontId="7" fillId="0" borderId="0" xfId="2" applyFont="1" applyAlignment="1">
      <alignment horizontal="left" vertical="center"/>
    </xf>
    <xf numFmtId="0" fontId="3" fillId="0" borderId="27" xfId="2" applyFont="1" applyBorder="1">
      <alignment vertical="center"/>
    </xf>
    <xf numFmtId="0" fontId="3" fillId="0" borderId="31" xfId="2" applyFont="1" applyBorder="1">
      <alignment vertical="center"/>
    </xf>
    <xf numFmtId="0" fontId="3" fillId="0" borderId="28" xfId="2" applyFont="1" applyBorder="1">
      <alignment vertical="center"/>
    </xf>
    <xf numFmtId="0" fontId="7" fillId="0" borderId="31" xfId="2" applyFont="1" applyBorder="1">
      <alignment vertical="center"/>
    </xf>
    <xf numFmtId="0" fontId="7" fillId="0" borderId="32" xfId="2" applyFont="1" applyBorder="1" applyAlignment="1">
      <alignment horizontal="left" vertical="center"/>
    </xf>
    <xf numFmtId="0" fontId="3" fillId="0" borderId="7" xfId="2" applyFont="1" applyBorder="1">
      <alignment vertical="center"/>
    </xf>
    <xf numFmtId="0" fontId="3" fillId="0" borderId="8" xfId="2" applyFont="1" applyBorder="1">
      <alignment vertical="center"/>
    </xf>
    <xf numFmtId="9" fontId="3" fillId="0" borderId="9" xfId="2" applyNumberFormat="1" applyFont="1" applyBorder="1" applyAlignment="1">
      <alignment horizontal="left" vertical="center"/>
    </xf>
    <xf numFmtId="0" fontId="7" fillId="0" borderId="10" xfId="2" applyFont="1" applyBorder="1">
      <alignment vertical="center"/>
    </xf>
    <xf numFmtId="0" fontId="7" fillId="0" borderId="8" xfId="2" applyFont="1" applyBorder="1">
      <alignment vertical="center"/>
    </xf>
    <xf numFmtId="0" fontId="7" fillId="0" borderId="44" xfId="2" applyFont="1" applyBorder="1" applyAlignment="1">
      <alignment horizontal="left" vertical="center"/>
    </xf>
    <xf numFmtId="0" fontId="3" fillId="0" borderId="9" xfId="2" applyFont="1" applyBorder="1">
      <alignment vertical="center"/>
    </xf>
    <xf numFmtId="0" fontId="3" fillId="0" borderId="60" xfId="2" applyFont="1" applyBorder="1">
      <alignment vertical="center"/>
    </xf>
    <xf numFmtId="0" fontId="3" fillId="0" borderId="13" xfId="2" applyFont="1" applyBorder="1">
      <alignment vertical="center"/>
    </xf>
    <xf numFmtId="0" fontId="3" fillId="0" borderId="11" xfId="2" applyFont="1" applyBorder="1">
      <alignment vertical="center"/>
    </xf>
    <xf numFmtId="0" fontId="7" fillId="0" borderId="61" xfId="2" applyFont="1" applyBorder="1">
      <alignment vertical="center"/>
    </xf>
    <xf numFmtId="0" fontId="7" fillId="0" borderId="13" xfId="2" applyFont="1" applyBorder="1">
      <alignment vertical="center"/>
    </xf>
    <xf numFmtId="0" fontId="7" fillId="0" borderId="14" xfId="2" applyFont="1" applyBorder="1" applyAlignment="1">
      <alignment horizontal="left" vertical="center"/>
    </xf>
    <xf numFmtId="37" fontId="3" fillId="0" borderId="62" xfId="2" applyNumberFormat="1" applyFont="1" applyBorder="1" applyAlignment="1">
      <alignment horizontal="right" vertical="center"/>
    </xf>
    <xf numFmtId="0" fontId="3" fillId="0" borderId="63" xfId="2" applyFont="1" applyBorder="1" applyAlignment="1">
      <alignment horizontal="right" vertical="center"/>
    </xf>
    <xf numFmtId="0" fontId="3" fillId="0" borderId="63" xfId="2" applyFont="1" applyBorder="1">
      <alignment vertical="center"/>
    </xf>
    <xf numFmtId="0" fontId="3" fillId="0" borderId="64" xfId="2" applyFont="1" applyBorder="1">
      <alignment vertical="center"/>
    </xf>
    <xf numFmtId="0" fontId="7" fillId="0" borderId="65" xfId="2" applyFont="1" applyBorder="1">
      <alignment vertical="center"/>
    </xf>
    <xf numFmtId="0" fontId="7" fillId="0" borderId="63" xfId="2" applyFont="1" applyBorder="1">
      <alignment vertical="center"/>
    </xf>
    <xf numFmtId="0" fontId="7" fillId="0" borderId="66" xfId="2" applyFont="1" applyBorder="1" applyAlignment="1">
      <alignment horizontal="center" vertical="center"/>
    </xf>
    <xf numFmtId="0" fontId="3" fillId="0" borderId="7" xfId="2" applyFont="1" applyBorder="1" applyAlignment="1">
      <alignment horizontal="right" vertical="center"/>
    </xf>
    <xf numFmtId="0" fontId="3" fillId="0" borderId="8" xfId="2" applyFont="1" applyBorder="1" applyAlignment="1">
      <alignment horizontal="right" vertical="center"/>
    </xf>
    <xf numFmtId="0" fontId="7" fillId="0" borderId="44" xfId="2" applyFont="1" applyBorder="1" applyAlignment="1">
      <alignment horizontal="center" vertical="center"/>
    </xf>
    <xf numFmtId="37" fontId="3" fillId="0" borderId="7" xfId="2" applyNumberFormat="1" applyFont="1" applyBorder="1" applyAlignment="1">
      <alignment horizontal="right" vertical="center"/>
    </xf>
    <xf numFmtId="37" fontId="3" fillId="0" borderId="15" xfId="2" applyNumberFormat="1" applyFont="1" applyBorder="1" applyAlignment="1">
      <alignment horizontal="right" vertical="center"/>
    </xf>
    <xf numFmtId="0" fontId="3" fillId="0" borderId="16" xfId="2" applyFont="1" applyBorder="1">
      <alignment vertical="center"/>
    </xf>
    <xf numFmtId="0" fontId="3" fillId="0" borderId="17" xfId="2" applyFont="1" applyBorder="1">
      <alignment vertical="center"/>
    </xf>
    <xf numFmtId="0" fontId="7" fillId="0" borderId="18" xfId="2" applyFont="1" applyBorder="1">
      <alignment vertical="center"/>
    </xf>
    <xf numFmtId="0" fontId="7" fillId="0" borderId="16" xfId="2" applyFont="1" applyBorder="1">
      <alignment vertical="center"/>
    </xf>
    <xf numFmtId="0" fontId="7" fillId="0" borderId="19" xfId="2" applyFont="1" applyBorder="1" applyAlignment="1">
      <alignment horizontal="center" vertical="center"/>
    </xf>
    <xf numFmtId="0" fontId="22" fillId="0" borderId="0" xfId="2" applyFont="1">
      <alignment vertical="center"/>
    </xf>
    <xf numFmtId="0" fontId="7" fillId="0" borderId="0" xfId="2" applyFont="1" applyAlignment="1">
      <alignment vertical="center" wrapText="1"/>
    </xf>
    <xf numFmtId="179" fontId="13" fillId="0" borderId="0" xfId="6" applyFont="1" applyAlignment="1">
      <alignment horizontal="distributed" vertical="center"/>
    </xf>
    <xf numFmtId="0" fontId="7" fillId="0" borderId="0" xfId="2" applyFont="1" applyAlignment="1" applyProtection="1">
      <alignment vertical="top" wrapText="1"/>
      <protection locked="0"/>
    </xf>
    <xf numFmtId="0" fontId="7" fillId="0" borderId="0" xfId="2" applyFont="1" applyAlignment="1" applyProtection="1">
      <alignment horizontal="left" vertical="top" wrapText="1"/>
      <protection locked="0"/>
    </xf>
    <xf numFmtId="0" fontId="3" fillId="0" borderId="0" xfId="2" applyFont="1" applyAlignment="1" applyProtection="1">
      <alignment horizontal="center" vertical="center"/>
      <protection locked="0"/>
    </xf>
    <xf numFmtId="0" fontId="3" fillId="0" borderId="0" xfId="2" applyFont="1" applyProtection="1">
      <alignment vertical="center"/>
      <protection locked="0"/>
    </xf>
    <xf numFmtId="0" fontId="31" fillId="0" borderId="0" xfId="2" applyFont="1" applyAlignment="1" applyProtection="1">
      <protection locked="0"/>
    </xf>
    <xf numFmtId="0" fontId="31" fillId="0" borderId="0" xfId="2" applyFont="1" applyAlignment="1"/>
    <xf numFmtId="0" fontId="28" fillId="0" borderId="0" xfId="2" applyFont="1" applyAlignment="1"/>
    <xf numFmtId="0" fontId="3" fillId="0" borderId="73" xfId="2" applyFont="1" applyBorder="1" applyAlignment="1" applyProtection="1">
      <alignment horizontal="center" vertical="center"/>
      <protection locked="0"/>
    </xf>
    <xf numFmtId="0" fontId="3" fillId="0" borderId="73" xfId="2" applyFont="1" applyBorder="1" applyAlignment="1">
      <alignment horizontal="center" vertical="center"/>
    </xf>
    <xf numFmtId="0" fontId="31" fillId="0" borderId="75" xfId="2" applyFont="1" applyBorder="1" applyAlignment="1">
      <alignment horizontal="left"/>
    </xf>
    <xf numFmtId="0" fontId="32" fillId="0" borderId="75" xfId="2" applyFont="1" applyBorder="1" applyAlignment="1">
      <alignment horizontal="left"/>
    </xf>
    <xf numFmtId="0" fontId="13" fillId="0" borderId="75" xfId="2" applyFont="1" applyBorder="1" applyAlignment="1"/>
    <xf numFmtId="14" fontId="3" fillId="0" borderId="0" xfId="2" applyNumberFormat="1" applyFont="1" applyAlignment="1" applyProtection="1">
      <alignment horizontal="center" vertical="center"/>
      <protection locked="0"/>
    </xf>
    <xf numFmtId="0" fontId="13" fillId="0" borderId="0" xfId="2" applyFont="1" applyAlignment="1">
      <alignment wrapText="1"/>
    </xf>
    <xf numFmtId="0" fontId="13" fillId="0" borderId="0" xfId="2" applyFont="1" applyAlignment="1">
      <alignment horizontal="center" vertical="center"/>
    </xf>
    <xf numFmtId="182" fontId="9" fillId="0" borderId="0" xfId="3" applyNumberFormat="1" applyFont="1" applyBorder="1" applyAlignment="1"/>
    <xf numFmtId="182" fontId="9" fillId="0" borderId="75" xfId="3" applyNumberFormat="1" applyFont="1" applyBorder="1" applyAlignment="1"/>
    <xf numFmtId="0" fontId="9" fillId="0" borderId="75" xfId="2" applyFont="1" applyBorder="1" applyAlignment="1">
      <alignment horizontal="center"/>
    </xf>
    <xf numFmtId="182" fontId="33" fillId="0" borderId="75" xfId="3" applyNumberFormat="1" applyFont="1" applyBorder="1" applyAlignment="1"/>
    <xf numFmtId="0" fontId="3" fillId="0" borderId="0" xfId="2" applyFont="1" applyAlignment="1"/>
    <xf numFmtId="182" fontId="33" fillId="0" borderId="0" xfId="3" applyNumberFormat="1" applyFont="1" applyBorder="1" applyAlignment="1"/>
    <xf numFmtId="0" fontId="3" fillId="0" borderId="0" xfId="2" applyFont="1" applyAlignment="1">
      <alignment wrapText="1"/>
    </xf>
    <xf numFmtId="0" fontId="28" fillId="0" borderId="0" xfId="2" applyFont="1" applyAlignment="1">
      <alignment horizontal="center" wrapText="1"/>
    </xf>
    <xf numFmtId="0" fontId="6" fillId="0" borderId="0" xfId="2" applyFont="1" applyAlignment="1" applyProtection="1">
      <alignment horizontal="center" vertical="center"/>
      <protection locked="0"/>
    </xf>
    <xf numFmtId="184" fontId="22" fillId="0" borderId="0" xfId="2" applyNumberFormat="1" applyFont="1" applyAlignment="1" applyProtection="1">
      <alignment horizontal="center" vertical="center"/>
      <protection locked="0"/>
    </xf>
    <xf numFmtId="0" fontId="35" fillId="0" borderId="0" xfId="7" applyFont="1">
      <alignment vertical="center"/>
    </xf>
    <xf numFmtId="9" fontId="36" fillId="0" borderId="0" xfId="8" applyFont="1" applyFill="1">
      <alignment vertical="center"/>
    </xf>
    <xf numFmtId="0" fontId="35" fillId="0" borderId="0" xfId="7" applyFont="1" applyAlignment="1">
      <alignment vertical="center" wrapText="1"/>
    </xf>
    <xf numFmtId="0" fontId="35" fillId="0" borderId="0" xfId="7" applyFont="1" applyAlignment="1">
      <alignment horizontal="center" vertical="center"/>
    </xf>
    <xf numFmtId="0" fontId="37" fillId="0" borderId="0" xfId="7" applyFont="1" applyAlignment="1">
      <alignment vertical="center" wrapText="1"/>
    </xf>
    <xf numFmtId="0" fontId="37" fillId="0" borderId="0" xfId="7" applyFont="1" applyAlignment="1">
      <alignment horizontal="center" vertical="center"/>
    </xf>
    <xf numFmtId="0" fontId="38" fillId="0" borderId="81" xfId="7" applyFont="1" applyBorder="1">
      <alignment vertical="center"/>
    </xf>
    <xf numFmtId="0" fontId="38" fillId="0" borderId="82" xfId="7" applyFont="1" applyBorder="1">
      <alignment vertical="center"/>
    </xf>
    <xf numFmtId="0" fontId="37" fillId="0" borderId="85" xfId="7" applyFont="1" applyBorder="1">
      <alignment vertical="center"/>
    </xf>
    <xf numFmtId="0" fontId="37" fillId="0" borderId="84" xfId="7" applyFont="1" applyBorder="1">
      <alignment vertical="center"/>
    </xf>
    <xf numFmtId="0" fontId="37" fillId="0" borderId="82" xfId="7" applyFont="1" applyBorder="1">
      <alignment vertical="center"/>
    </xf>
    <xf numFmtId="0" fontId="37" fillId="0" borderId="86" xfId="7" applyFont="1" applyBorder="1" applyAlignment="1">
      <alignment horizontal="left" vertical="center"/>
    </xf>
    <xf numFmtId="0" fontId="37" fillId="0" borderId="29" xfId="7" applyFont="1" applyBorder="1" applyAlignment="1">
      <alignment horizontal="right" vertical="center"/>
    </xf>
    <xf numFmtId="176" fontId="37" fillId="0" borderId="29" xfId="7" applyNumberFormat="1" applyFont="1" applyBorder="1" applyAlignment="1" applyProtection="1">
      <alignment horizontal="center" vertical="center"/>
      <protection locked="0"/>
    </xf>
    <xf numFmtId="0" fontId="37" fillId="0" borderId="31" xfId="7" applyFont="1" applyBorder="1" applyAlignment="1" applyProtection="1">
      <alignment horizontal="left" vertical="center"/>
      <protection locked="0"/>
    </xf>
    <xf numFmtId="49" fontId="37" fillId="0" borderId="32" xfId="7" applyNumberFormat="1" applyFont="1" applyBorder="1" applyAlignment="1">
      <alignment horizontal="center" vertical="center"/>
    </xf>
    <xf numFmtId="0" fontId="39" fillId="0" borderId="12" xfId="7" applyFont="1" applyBorder="1" applyAlignment="1">
      <alignment horizontal="center" vertical="center"/>
    </xf>
    <xf numFmtId="0" fontId="39" fillId="0" borderId="9" xfId="7" applyFont="1" applyBorder="1" applyAlignment="1">
      <alignment horizontal="center" vertical="center"/>
    </xf>
    <xf numFmtId="0" fontId="39" fillId="0" borderId="8" xfId="7" applyFont="1" applyBorder="1" applyAlignment="1">
      <alignment horizontal="left" vertical="center"/>
    </xf>
    <xf numFmtId="49" fontId="39" fillId="0" borderId="44" xfId="7" applyNumberFormat="1" applyFont="1" applyBorder="1" applyAlignment="1">
      <alignment horizontal="center" vertical="center"/>
    </xf>
    <xf numFmtId="0" fontId="39" fillId="0" borderId="45" xfId="7" applyFont="1" applyBorder="1" applyAlignment="1">
      <alignment horizontal="center" vertical="center"/>
    </xf>
    <xf numFmtId="0" fontId="39" fillId="0" borderId="17" xfId="7" applyFont="1" applyBorder="1" applyAlignment="1">
      <alignment horizontal="center" vertical="center"/>
    </xf>
    <xf numFmtId="0" fontId="39" fillId="0" borderId="16" xfId="7" applyFont="1" applyBorder="1" applyAlignment="1">
      <alignment horizontal="left" vertical="center"/>
    </xf>
    <xf numFmtId="49" fontId="39" fillId="0" borderId="19" xfId="7" applyNumberFormat="1" applyFont="1" applyBorder="1" applyAlignment="1">
      <alignment horizontal="center" vertical="center"/>
    </xf>
    <xf numFmtId="0" fontId="38" fillId="0" borderId="22" xfId="7" applyFont="1" applyBorder="1" applyAlignment="1">
      <alignment horizontal="center" vertical="center"/>
    </xf>
    <xf numFmtId="0" fontId="38" fillId="0" borderId="24" xfId="7" applyFont="1" applyBorder="1" applyAlignment="1">
      <alignment horizontal="center" vertical="center"/>
    </xf>
    <xf numFmtId="0" fontId="42" fillId="0" borderId="0" xfId="7" applyFont="1">
      <alignment vertical="center"/>
    </xf>
    <xf numFmtId="3" fontId="42" fillId="0" borderId="0" xfId="7" applyNumberFormat="1" applyFont="1">
      <alignment vertical="center"/>
    </xf>
    <xf numFmtId="0" fontId="42" fillId="0" borderId="0" xfId="7" applyFont="1" applyAlignment="1">
      <alignment vertical="center" wrapText="1"/>
    </xf>
    <xf numFmtId="0" fontId="43" fillId="0" borderId="0" xfId="7" applyFont="1" applyAlignment="1">
      <alignment horizontal="left" vertical="center"/>
    </xf>
    <xf numFmtId="38" fontId="35" fillId="0" borderId="0" xfId="7" applyNumberFormat="1" applyFont="1">
      <alignment vertical="center"/>
    </xf>
    <xf numFmtId="0" fontId="37" fillId="0" borderId="0" xfId="7" applyFont="1" applyAlignment="1">
      <alignment horizontal="left" vertical="center"/>
    </xf>
    <xf numFmtId="3" fontId="39" fillId="0" borderId="0" xfId="7" applyNumberFormat="1" applyFont="1" applyProtection="1">
      <alignment vertical="center"/>
      <protection locked="0"/>
    </xf>
    <xf numFmtId="38" fontId="37" fillId="0" borderId="0" xfId="3" applyFont="1" applyFill="1" applyBorder="1" applyAlignment="1">
      <alignment vertical="center"/>
    </xf>
    <xf numFmtId="176" fontId="37" fillId="0" borderId="0" xfId="7" applyNumberFormat="1" applyFont="1" applyAlignment="1">
      <alignment horizontal="center" vertical="center"/>
    </xf>
    <xf numFmtId="0" fontId="38" fillId="0" borderId="0" xfId="7" applyFont="1" applyAlignment="1">
      <alignment horizontal="left" vertical="center"/>
    </xf>
    <xf numFmtId="0" fontId="38" fillId="0" borderId="0" xfId="7" applyFont="1" applyAlignment="1">
      <alignment horizontal="center" vertical="center" wrapText="1"/>
    </xf>
    <xf numFmtId="3" fontId="44" fillId="0" borderId="29" xfId="7" applyNumberFormat="1" applyFont="1" applyBorder="1" applyProtection="1">
      <alignment vertical="center"/>
      <protection locked="0"/>
    </xf>
    <xf numFmtId="38" fontId="37" fillId="0" borderId="30" xfId="3" applyFont="1" applyFill="1" applyBorder="1" applyAlignment="1">
      <alignment vertical="center"/>
    </xf>
    <xf numFmtId="176" fontId="37" fillId="0" borderId="3" xfId="7" applyNumberFormat="1" applyFont="1" applyBorder="1" applyAlignment="1">
      <alignment horizontal="center" vertical="center"/>
    </xf>
    <xf numFmtId="0" fontId="38" fillId="0" borderId="31" xfId="7" applyFont="1" applyBorder="1" applyAlignment="1">
      <alignment horizontal="left" vertical="center"/>
    </xf>
    <xf numFmtId="0" fontId="38" fillId="0" borderId="32" xfId="7" applyFont="1" applyBorder="1" applyAlignment="1">
      <alignment horizontal="center" vertical="center" wrapText="1"/>
    </xf>
    <xf numFmtId="3" fontId="35" fillId="0" borderId="0" xfId="7" applyNumberFormat="1" applyFont="1">
      <alignment vertical="center"/>
    </xf>
    <xf numFmtId="177" fontId="44" fillId="0" borderId="35" xfId="7" applyNumberFormat="1" applyFont="1" applyBorder="1" applyAlignment="1">
      <alignment horizontal="right" vertical="center"/>
    </xf>
    <xf numFmtId="177" fontId="44" fillId="0" borderId="36" xfId="7" applyNumberFormat="1" applyFont="1" applyBorder="1">
      <alignment vertical="center"/>
    </xf>
    <xf numFmtId="176" fontId="37" fillId="0" borderId="37" xfId="7" applyNumberFormat="1" applyFont="1" applyBorder="1" applyAlignment="1">
      <alignment horizontal="center" vertical="center"/>
    </xf>
    <xf numFmtId="0" fontId="37" fillId="0" borderId="38" xfId="7" applyFont="1" applyBorder="1" applyAlignment="1">
      <alignment horizontal="left" vertical="center"/>
    </xf>
    <xf numFmtId="0" fontId="38" fillId="0" borderId="39" xfId="7" applyFont="1" applyBorder="1" applyAlignment="1">
      <alignment horizontal="center" vertical="center"/>
    </xf>
    <xf numFmtId="185" fontId="44" fillId="0" borderId="0" xfId="9" applyNumberFormat="1" applyFont="1" applyFill="1" applyAlignment="1">
      <alignment horizontal="center" vertical="center"/>
    </xf>
    <xf numFmtId="3" fontId="46" fillId="0" borderId="89" xfId="7" applyNumberFormat="1" applyFont="1" applyBorder="1" applyProtection="1">
      <alignment vertical="center"/>
      <protection locked="0"/>
    </xf>
    <xf numFmtId="186" fontId="45" fillId="0" borderId="90" xfId="7" applyNumberFormat="1" applyFont="1" applyBorder="1" applyAlignment="1" applyProtection="1">
      <alignment horizontal="center" vertical="center"/>
      <protection locked="0"/>
    </xf>
    <xf numFmtId="186" fontId="45" fillId="0" borderId="91" xfId="7" applyNumberFormat="1" applyFont="1" applyBorder="1" applyAlignment="1" applyProtection="1">
      <alignment horizontal="center" vertical="center"/>
      <protection locked="0"/>
    </xf>
    <xf numFmtId="186" fontId="37" fillId="0" borderId="92" xfId="7" applyNumberFormat="1" applyFont="1" applyBorder="1" applyAlignment="1" applyProtection="1">
      <alignment horizontal="center" vertical="center"/>
      <protection locked="0"/>
    </xf>
    <xf numFmtId="49" fontId="37" fillId="0" borderId="94" xfId="7" applyNumberFormat="1" applyFont="1" applyBorder="1" applyAlignment="1" applyProtection="1">
      <alignment horizontal="center" vertical="center"/>
      <protection locked="0"/>
    </xf>
    <xf numFmtId="9" fontId="47" fillId="0" borderId="0" xfId="8" applyFont="1" applyFill="1">
      <alignment vertical="center"/>
    </xf>
    <xf numFmtId="3" fontId="48" fillId="0" borderId="12" xfId="7" applyNumberFormat="1" applyFont="1" applyBorder="1" applyProtection="1">
      <alignment vertical="center"/>
      <protection locked="0"/>
    </xf>
    <xf numFmtId="178" fontId="48" fillId="0" borderId="42" xfId="10" applyNumberFormat="1" applyFont="1" applyFill="1" applyBorder="1" applyAlignment="1" applyProtection="1">
      <alignment horizontal="center" vertical="center"/>
      <protection locked="0"/>
    </xf>
    <xf numFmtId="178" fontId="48" fillId="0" borderId="42" xfId="10" applyNumberFormat="1" applyFont="1" applyFill="1" applyBorder="1" applyAlignment="1" applyProtection="1">
      <alignment horizontal="right" vertical="center"/>
      <protection locked="0"/>
    </xf>
    <xf numFmtId="49" fontId="50" fillId="0" borderId="8" xfId="7" applyNumberFormat="1" applyFont="1" applyBorder="1" applyAlignment="1" applyProtection="1">
      <alignment horizontal="left" vertical="center"/>
      <protection locked="0"/>
    </xf>
    <xf numFmtId="49" fontId="50" fillId="0" borderId="44" xfId="7" applyNumberFormat="1" applyFont="1" applyBorder="1" applyAlignment="1" applyProtection="1">
      <alignment horizontal="center" vertical="center"/>
      <protection locked="0"/>
    </xf>
    <xf numFmtId="49" fontId="51" fillId="0" borderId="10" xfId="7" applyNumberFormat="1" applyFont="1" applyBorder="1" applyAlignment="1">
      <alignment horizontal="left" vertical="center"/>
    </xf>
    <xf numFmtId="3" fontId="44" fillId="0" borderId="12" xfId="7" applyNumberFormat="1" applyFont="1" applyBorder="1" applyProtection="1">
      <alignment vertical="center"/>
      <protection locked="0"/>
    </xf>
    <xf numFmtId="180" fontId="44" fillId="0" borderId="42" xfId="10" applyNumberFormat="1" applyFont="1" applyFill="1" applyBorder="1" applyAlignment="1" applyProtection="1">
      <alignment horizontal="right" vertical="center"/>
      <protection locked="0"/>
    </xf>
    <xf numFmtId="180" fontId="44" fillId="3" borderId="42" xfId="10" applyNumberFormat="1" applyFont="1" applyFill="1" applyBorder="1" applyAlignment="1" applyProtection="1">
      <alignment horizontal="right" vertical="center"/>
      <protection locked="0"/>
    </xf>
    <xf numFmtId="178" fontId="44" fillId="0" borderId="42" xfId="10" applyNumberFormat="1" applyFont="1" applyFill="1" applyBorder="1" applyAlignment="1" applyProtection="1">
      <alignment horizontal="right" vertical="center"/>
      <protection locked="0"/>
    </xf>
    <xf numFmtId="49" fontId="39" fillId="3" borderId="10" xfId="7" applyNumberFormat="1" applyFont="1" applyFill="1" applyBorder="1" applyAlignment="1" applyProtection="1">
      <alignment horizontal="left" vertical="center"/>
      <protection locked="0"/>
    </xf>
    <xf numFmtId="49" fontId="39" fillId="3" borderId="8" xfId="7" applyNumberFormat="1" applyFont="1" applyFill="1" applyBorder="1" applyAlignment="1" applyProtection="1">
      <alignment horizontal="left" vertical="center"/>
      <protection locked="0"/>
    </xf>
    <xf numFmtId="49" fontId="39" fillId="3" borderId="44" xfId="7" applyNumberFormat="1" applyFont="1" applyFill="1" applyBorder="1" applyAlignment="1" applyProtection="1">
      <alignment horizontal="center" vertical="center"/>
      <protection locked="0"/>
    </xf>
    <xf numFmtId="9" fontId="46" fillId="3" borderId="7" xfId="8" applyFont="1" applyFill="1" applyBorder="1" applyAlignment="1" applyProtection="1">
      <alignment horizontal="right" vertical="center"/>
      <protection locked="0"/>
    </xf>
    <xf numFmtId="0" fontId="45" fillId="3" borderId="9" xfId="7" applyFont="1" applyFill="1" applyBorder="1" applyAlignment="1" applyProtection="1">
      <alignment horizontal="left" vertical="center"/>
      <protection locked="0"/>
    </xf>
    <xf numFmtId="3" fontId="44" fillId="3" borderId="12" xfId="7" applyNumberFormat="1" applyFont="1" applyFill="1" applyBorder="1" applyProtection="1">
      <alignment vertical="center"/>
      <protection locked="0"/>
    </xf>
    <xf numFmtId="178" fontId="44" fillId="3" borderId="42" xfId="10" applyNumberFormat="1" applyFont="1" applyFill="1" applyBorder="1" applyAlignment="1" applyProtection="1">
      <alignment horizontal="right" vertical="center"/>
      <protection locked="0"/>
    </xf>
    <xf numFmtId="9" fontId="52" fillId="0" borderId="0" xfId="8" applyFont="1" applyFill="1">
      <alignment vertical="center"/>
    </xf>
    <xf numFmtId="3" fontId="48" fillId="3" borderId="12" xfId="7" applyNumberFormat="1" applyFont="1" applyFill="1" applyBorder="1" applyProtection="1">
      <alignment vertical="center"/>
      <protection locked="0"/>
    </xf>
    <xf numFmtId="178" fontId="48" fillId="3" borderId="42" xfId="10" applyNumberFormat="1" applyFont="1" applyFill="1" applyBorder="1" applyAlignment="1" applyProtection="1">
      <alignment horizontal="center" vertical="center"/>
      <protection locked="0"/>
    </xf>
    <xf numFmtId="178" fontId="48" fillId="3" borderId="42" xfId="10" applyNumberFormat="1" applyFont="1" applyFill="1" applyBorder="1" applyAlignment="1" applyProtection="1">
      <alignment horizontal="right" vertical="center"/>
      <protection locked="0"/>
    </xf>
    <xf numFmtId="49" fontId="51" fillId="3" borderId="10" xfId="7" applyNumberFormat="1" applyFont="1" applyFill="1" applyBorder="1" applyAlignment="1">
      <alignment horizontal="left" vertical="center"/>
    </xf>
    <xf numFmtId="49" fontId="50" fillId="3" borderId="8" xfId="7" applyNumberFormat="1" applyFont="1" applyFill="1" applyBorder="1" applyAlignment="1" applyProtection="1">
      <alignment horizontal="left" vertical="center"/>
      <protection locked="0"/>
    </xf>
    <xf numFmtId="49" fontId="50" fillId="3" borderId="44" xfId="7" applyNumberFormat="1" applyFont="1" applyFill="1" applyBorder="1" applyAlignment="1" applyProtection="1">
      <alignment horizontal="center" vertical="center"/>
      <protection locked="0"/>
    </xf>
    <xf numFmtId="0" fontId="53" fillId="0" borderId="0" xfId="7" applyFont="1">
      <alignment vertical="center"/>
    </xf>
    <xf numFmtId="185" fontId="48" fillId="0" borderId="0" xfId="9" applyNumberFormat="1" applyFont="1" applyFill="1" applyAlignment="1">
      <alignment horizontal="center" vertical="center"/>
    </xf>
    <xf numFmtId="9" fontId="54" fillId="3" borderId="7" xfId="8" applyFont="1" applyFill="1" applyBorder="1" applyAlignment="1" applyProtection="1">
      <alignment horizontal="right" vertical="center"/>
      <protection locked="0"/>
    </xf>
    <xf numFmtId="0" fontId="55" fillId="3" borderId="9" xfId="7" applyFont="1" applyFill="1" applyBorder="1" applyAlignment="1" applyProtection="1">
      <alignment horizontal="left" vertical="center"/>
      <protection locked="0"/>
    </xf>
    <xf numFmtId="49" fontId="50" fillId="3" borderId="10" xfId="7" applyNumberFormat="1" applyFont="1" applyFill="1" applyBorder="1" applyAlignment="1" applyProtection="1">
      <alignment horizontal="left" vertical="center"/>
      <protection locked="0"/>
    </xf>
    <xf numFmtId="38" fontId="42" fillId="0" borderId="0" xfId="10" applyFont="1" applyFill="1">
      <alignment vertical="center"/>
    </xf>
    <xf numFmtId="9" fontId="48" fillId="0" borderId="7" xfId="8" applyFont="1" applyFill="1" applyBorder="1" applyAlignment="1" applyProtection="1">
      <alignment horizontal="right" vertical="center"/>
      <protection locked="0"/>
    </xf>
    <xf numFmtId="9" fontId="37" fillId="3" borderId="9" xfId="7" applyNumberFormat="1" applyFont="1" applyFill="1" applyBorder="1" applyAlignment="1" applyProtection="1">
      <alignment horizontal="center" vertical="center"/>
      <protection locked="0"/>
    </xf>
    <xf numFmtId="49" fontId="50" fillId="0" borderId="10" xfId="7" applyNumberFormat="1" applyFont="1" applyBorder="1" applyAlignment="1" applyProtection="1">
      <alignment horizontal="left" vertical="center"/>
      <protection locked="0"/>
    </xf>
    <xf numFmtId="9" fontId="46" fillId="0" borderId="7" xfId="8" applyFont="1" applyFill="1" applyBorder="1" applyAlignment="1" applyProtection="1">
      <alignment horizontal="right" vertical="center"/>
      <protection locked="0"/>
    </xf>
    <xf numFmtId="9" fontId="56" fillId="3" borderId="9" xfId="7" applyNumberFormat="1" applyFont="1" applyFill="1" applyBorder="1" applyAlignment="1" applyProtection="1">
      <alignment horizontal="center" vertical="center"/>
      <protection locked="0"/>
    </xf>
    <xf numFmtId="49" fontId="39" fillId="0" borderId="10" xfId="7" applyNumberFormat="1" applyFont="1" applyBorder="1" applyAlignment="1" applyProtection="1">
      <alignment horizontal="left" vertical="center"/>
      <protection locked="0"/>
    </xf>
    <xf numFmtId="49" fontId="39" fillId="0" borderId="8" xfId="7" applyNumberFormat="1" applyFont="1" applyBorder="1" applyAlignment="1" applyProtection="1">
      <alignment horizontal="left" vertical="center"/>
      <protection locked="0"/>
    </xf>
    <xf numFmtId="49" fontId="39" fillId="0" borderId="44" xfId="7" applyNumberFormat="1" applyFont="1" applyBorder="1" applyAlignment="1" applyProtection="1">
      <alignment horizontal="center" vertical="center"/>
      <protection locked="0"/>
    </xf>
    <xf numFmtId="38" fontId="47" fillId="0" borderId="0" xfId="10" applyFont="1" applyFill="1">
      <alignment vertical="center"/>
    </xf>
    <xf numFmtId="0" fontId="37" fillId="3" borderId="9" xfId="7" applyFont="1" applyFill="1" applyBorder="1" applyAlignment="1" applyProtection="1">
      <alignment horizontal="left" vertical="center"/>
      <protection locked="0"/>
    </xf>
    <xf numFmtId="38" fontId="48" fillId="0" borderId="0" xfId="10" applyFont="1" applyFill="1" applyAlignment="1">
      <alignment horizontal="right" vertical="center"/>
    </xf>
    <xf numFmtId="37" fontId="39" fillId="0" borderId="68" xfId="7" applyNumberFormat="1" applyFont="1" applyBorder="1" applyAlignment="1">
      <alignment horizontal="center" vertical="center"/>
    </xf>
    <xf numFmtId="49" fontId="50" fillId="3" borderId="18" xfId="7" applyNumberFormat="1" applyFont="1" applyFill="1" applyBorder="1" applyAlignment="1" applyProtection="1">
      <alignment horizontal="left" vertical="center"/>
      <protection locked="0"/>
    </xf>
    <xf numFmtId="49" fontId="50" fillId="3" borderId="16" xfId="7" applyNumberFormat="1" applyFont="1" applyFill="1" applyBorder="1" applyAlignment="1" applyProtection="1">
      <alignment horizontal="left" vertical="center"/>
      <protection locked="0"/>
    </xf>
    <xf numFmtId="37" fontId="38" fillId="0" borderId="49" xfId="7" applyNumberFormat="1" applyFont="1" applyBorder="1" applyAlignment="1">
      <alignment horizontal="center" vertical="center"/>
    </xf>
    <xf numFmtId="37" fontId="39" fillId="0" borderId="50" xfId="7" applyNumberFormat="1" applyFont="1" applyBorder="1" applyAlignment="1">
      <alignment horizontal="center" vertical="center"/>
    </xf>
    <xf numFmtId="37" fontId="39" fillId="0" borderId="51" xfId="7" applyNumberFormat="1" applyFont="1" applyBorder="1" applyAlignment="1">
      <alignment horizontal="center" vertical="center"/>
    </xf>
    <xf numFmtId="0" fontId="37" fillId="0" borderId="56" xfId="7" applyFont="1" applyBorder="1" applyAlignment="1">
      <alignment horizontal="center" vertical="center"/>
    </xf>
    <xf numFmtId="0" fontId="37" fillId="0" borderId="38" xfId="7" applyFont="1" applyBorder="1" applyAlignment="1">
      <alignment horizontal="center" vertical="center"/>
    </xf>
    <xf numFmtId="0" fontId="37" fillId="0" borderId="57" xfId="7" applyFont="1" applyBorder="1" applyAlignment="1">
      <alignment horizontal="center" vertical="center"/>
    </xf>
    <xf numFmtId="0" fontId="43" fillId="0" borderId="0" xfId="7" applyFont="1" applyAlignment="1"/>
    <xf numFmtId="9" fontId="36" fillId="0" borderId="0" xfId="8" applyFont="1" applyFill="1" applyAlignment="1"/>
    <xf numFmtId="0" fontId="43" fillId="0" borderId="0" xfId="7" applyFont="1" applyAlignment="1">
      <alignment horizontal="right"/>
    </xf>
    <xf numFmtId="180" fontId="43" fillId="0" borderId="0" xfId="7" applyNumberFormat="1" applyFont="1" applyAlignment="1"/>
    <xf numFmtId="0" fontId="43" fillId="0" borderId="0" xfId="7" applyFont="1" applyAlignment="1">
      <alignment horizontal="left"/>
    </xf>
    <xf numFmtId="0" fontId="38" fillId="0" borderId="0" xfId="7" applyFont="1">
      <alignment vertical="center"/>
    </xf>
    <xf numFmtId="0" fontId="46" fillId="0" borderId="0" xfId="7" applyFont="1">
      <alignment vertical="center"/>
    </xf>
    <xf numFmtId="0" fontId="57" fillId="0" borderId="0" xfId="7" applyFont="1">
      <alignment vertical="center"/>
    </xf>
    <xf numFmtId="37" fontId="44" fillId="0" borderId="0" xfId="7" applyNumberFormat="1" applyFont="1" applyAlignment="1">
      <alignment horizontal="right" vertical="center"/>
    </xf>
    <xf numFmtId="0" fontId="44" fillId="0" borderId="0" xfId="7" applyFont="1">
      <alignment vertical="center"/>
    </xf>
    <xf numFmtId="0" fontId="44" fillId="0" borderId="0" xfId="7" applyFont="1" applyAlignment="1">
      <alignment horizontal="left" vertical="center"/>
    </xf>
    <xf numFmtId="0" fontId="46" fillId="0" borderId="1" xfId="7" applyFont="1" applyBorder="1">
      <alignment vertical="center"/>
    </xf>
    <xf numFmtId="0" fontId="46" fillId="0" borderId="2" xfId="7" applyFont="1" applyBorder="1">
      <alignment vertical="center"/>
    </xf>
    <xf numFmtId="0" fontId="57" fillId="0" borderId="2" xfId="7" applyFont="1" applyBorder="1">
      <alignment vertical="center"/>
    </xf>
    <xf numFmtId="0" fontId="44" fillId="0" borderId="2" xfId="7" applyFont="1" applyBorder="1">
      <alignment vertical="center"/>
    </xf>
    <xf numFmtId="0" fontId="44" fillId="0" borderId="95" xfId="7" applyFont="1" applyBorder="1">
      <alignment vertical="center"/>
    </xf>
    <xf numFmtId="0" fontId="44" fillId="0" borderId="6" xfId="7" applyFont="1" applyBorder="1" applyAlignment="1">
      <alignment horizontal="left" vertical="center"/>
    </xf>
    <xf numFmtId="0" fontId="46" fillId="0" borderId="98" xfId="7" applyFont="1" applyBorder="1">
      <alignment vertical="center"/>
    </xf>
    <xf numFmtId="0" fontId="46" fillId="0" borderId="99" xfId="7" applyFont="1" applyBorder="1">
      <alignment vertical="center"/>
    </xf>
    <xf numFmtId="9" fontId="57" fillId="0" borderId="97" xfId="7" applyNumberFormat="1" applyFont="1" applyBorder="1">
      <alignment vertical="center"/>
    </xf>
    <xf numFmtId="0" fontId="44" fillId="0" borderId="96" xfId="7" applyFont="1" applyBorder="1">
      <alignment vertical="center"/>
    </xf>
    <xf numFmtId="0" fontId="44" fillId="0" borderId="99" xfId="7" applyFont="1" applyBorder="1">
      <alignment vertical="center"/>
    </xf>
    <xf numFmtId="0" fontId="44" fillId="0" borderId="100" xfId="7" applyFont="1" applyBorder="1" applyAlignment="1">
      <alignment horizontal="left" vertical="center"/>
    </xf>
    <xf numFmtId="0" fontId="44" fillId="0" borderId="97" xfId="7" applyFont="1" applyBorder="1">
      <alignment vertical="center"/>
    </xf>
    <xf numFmtId="0" fontId="44" fillId="0" borderId="101" xfId="7" applyFont="1" applyBorder="1">
      <alignment vertical="center"/>
    </xf>
    <xf numFmtId="0" fontId="44" fillId="0" borderId="75" xfId="7" applyFont="1" applyBorder="1">
      <alignment vertical="center"/>
    </xf>
    <xf numFmtId="0" fontId="44" fillId="0" borderId="76" xfId="7" applyFont="1" applyBorder="1">
      <alignment vertical="center"/>
    </xf>
    <xf numFmtId="0" fontId="44" fillId="0" borderId="74" xfId="7" applyFont="1" applyBorder="1">
      <alignment vertical="center"/>
    </xf>
    <xf numFmtId="0" fontId="44" fillId="0" borderId="102" xfId="7" applyFont="1" applyBorder="1" applyAlignment="1">
      <alignment horizontal="left" vertical="center"/>
    </xf>
    <xf numFmtId="0" fontId="44" fillId="0" borderId="62" xfId="7" applyFont="1" applyBorder="1" applyAlignment="1">
      <alignment horizontal="left" vertical="center"/>
    </xf>
    <xf numFmtId="0" fontId="44" fillId="0" borderId="63" xfId="7" applyFont="1" applyBorder="1" applyAlignment="1">
      <alignment horizontal="right" vertical="center"/>
    </xf>
    <xf numFmtId="0" fontId="44" fillId="0" borderId="63" xfId="7" applyFont="1" applyBorder="1">
      <alignment vertical="center"/>
    </xf>
    <xf numFmtId="0" fontId="44" fillId="0" borderId="64" xfId="7" applyFont="1" applyBorder="1">
      <alignment vertical="center"/>
    </xf>
    <xf numFmtId="0" fontId="44" fillId="0" borderId="65" xfId="7" applyFont="1" applyBorder="1">
      <alignment vertical="center"/>
    </xf>
    <xf numFmtId="0" fontId="44" fillId="0" borderId="66" xfId="7" applyFont="1" applyBorder="1" applyAlignment="1">
      <alignment horizontal="center" vertical="center"/>
    </xf>
    <xf numFmtId="0" fontId="44" fillId="0" borderId="7" xfId="7" applyFont="1" applyBorder="1" applyAlignment="1">
      <alignment horizontal="left" vertical="center"/>
    </xf>
    <xf numFmtId="0" fontId="44" fillId="0" borderId="8" xfId="7" applyFont="1" applyBorder="1" applyAlignment="1">
      <alignment horizontal="right" vertical="center"/>
    </xf>
    <xf numFmtId="0" fontId="44" fillId="0" borderId="8" xfId="7" applyFont="1" applyBorder="1">
      <alignment vertical="center"/>
    </xf>
    <xf numFmtId="0" fontId="44" fillId="0" borderId="9" xfId="7" applyFont="1" applyBorder="1">
      <alignment vertical="center"/>
    </xf>
    <xf numFmtId="0" fontId="44" fillId="0" borderId="10" xfId="7" applyFont="1" applyBorder="1">
      <alignment vertical="center"/>
    </xf>
    <xf numFmtId="0" fontId="44" fillId="0" borderId="44" xfId="7" applyFont="1" applyBorder="1" applyAlignment="1">
      <alignment horizontal="left" vertical="center"/>
    </xf>
    <xf numFmtId="0" fontId="44" fillId="0" borderId="44" xfId="7" applyFont="1" applyBorder="1" applyAlignment="1">
      <alignment horizontal="center" vertical="center"/>
    </xf>
    <xf numFmtId="0" fontId="44" fillId="0" borderId="7" xfId="7" applyFont="1" applyBorder="1">
      <alignment vertical="center"/>
    </xf>
    <xf numFmtId="0" fontId="44" fillId="0" borderId="60" xfId="7" applyFont="1" applyBorder="1">
      <alignment vertical="center"/>
    </xf>
    <xf numFmtId="0" fontId="44" fillId="0" borderId="13" xfId="7" applyFont="1" applyBorder="1">
      <alignment vertical="center"/>
    </xf>
    <xf numFmtId="0" fontId="44" fillId="0" borderId="11" xfId="7" applyFont="1" applyBorder="1">
      <alignment vertical="center"/>
    </xf>
    <xf numFmtId="0" fontId="44" fillId="0" borderId="61" xfId="7" applyFont="1" applyBorder="1">
      <alignment vertical="center"/>
    </xf>
    <xf numFmtId="0" fontId="44" fillId="0" borderId="14" xfId="7" applyFont="1" applyBorder="1" applyAlignment="1">
      <alignment horizontal="center" vertical="center"/>
    </xf>
    <xf numFmtId="0" fontId="37" fillId="0" borderId="0" xfId="7" applyFont="1">
      <alignment vertical="center"/>
    </xf>
    <xf numFmtId="0" fontId="36" fillId="0" borderId="0" xfId="7" applyFont="1">
      <alignment vertical="center"/>
    </xf>
    <xf numFmtId="0" fontId="36" fillId="0" borderId="0" xfId="7" applyFont="1" applyAlignment="1">
      <alignment vertical="center" wrapText="1"/>
    </xf>
    <xf numFmtId="0" fontId="36" fillId="0" borderId="0" xfId="7" applyFont="1" applyAlignment="1">
      <alignment horizontal="left"/>
    </xf>
    <xf numFmtId="0" fontId="37" fillId="0" borderId="0" xfId="7" applyFont="1" applyAlignment="1">
      <alignment horizontal="distributed" vertical="center"/>
    </xf>
    <xf numFmtId="0" fontId="35" fillId="0" borderId="0" xfId="7" applyFont="1" applyAlignment="1">
      <alignment horizontal="center" vertical="center" wrapText="1"/>
    </xf>
    <xf numFmtId="0" fontId="39" fillId="0" borderId="0" xfId="7" applyFont="1">
      <alignment vertical="center"/>
    </xf>
    <xf numFmtId="0" fontId="58" fillId="0" borderId="0" xfId="7" applyFont="1" applyAlignment="1" applyProtection="1">
      <alignment horizontal="left" vertical="top" wrapText="1"/>
      <protection locked="0"/>
    </xf>
    <xf numFmtId="0" fontId="37" fillId="0" borderId="0" xfId="2" applyFont="1" applyProtection="1">
      <alignment vertical="center"/>
      <protection locked="0"/>
    </xf>
    <xf numFmtId="0" fontId="37" fillId="0" borderId="0" xfId="2" applyFont="1" applyAlignment="1" applyProtection="1">
      <alignment horizontal="right" wrapText="1"/>
      <protection locked="0"/>
    </xf>
    <xf numFmtId="0" fontId="61" fillId="0" borderId="64" xfId="11" applyFont="1" applyBorder="1" applyAlignment="1">
      <alignment horizontal="center" vertical="center"/>
    </xf>
    <xf numFmtId="0" fontId="61" fillId="0" borderId="9" xfId="11" applyFont="1" applyBorder="1" applyAlignment="1">
      <alignment horizontal="center" vertical="center"/>
    </xf>
    <xf numFmtId="0" fontId="57" fillId="0" borderId="75" xfId="7" applyFont="1" applyBorder="1">
      <alignment vertical="center"/>
    </xf>
    <xf numFmtId="0" fontId="44" fillId="0" borderId="75" xfId="7" applyFont="1" applyBorder="1" applyAlignment="1"/>
    <xf numFmtId="0" fontId="35" fillId="0" borderId="0" xfId="7" applyFont="1" applyAlignment="1"/>
    <xf numFmtId="0" fontId="35" fillId="0" borderId="0" xfId="7" applyFont="1" applyAlignment="1">
      <alignment wrapText="1"/>
    </xf>
    <xf numFmtId="0" fontId="39" fillId="0" borderId="0" xfId="7" applyFont="1" applyAlignment="1">
      <alignment wrapText="1"/>
    </xf>
    <xf numFmtId="0" fontId="61" fillId="0" borderId="105" xfId="11" applyFont="1" applyBorder="1" applyAlignment="1">
      <alignment horizontal="center" vertical="center"/>
    </xf>
    <xf numFmtId="182" fontId="38" fillId="0" borderId="75" xfId="3" applyNumberFormat="1" applyFont="1" applyFill="1" applyBorder="1" applyAlignment="1"/>
    <xf numFmtId="182" fontId="64" fillId="0" borderId="75" xfId="3" applyNumberFormat="1" applyFont="1" applyFill="1" applyBorder="1" applyAlignment="1">
      <alignment horizontal="center"/>
    </xf>
    <xf numFmtId="0" fontId="38" fillId="0" borderId="75" xfId="7" applyFont="1" applyBorder="1" applyAlignment="1">
      <alignment horizontal="center"/>
    </xf>
    <xf numFmtId="0" fontId="38" fillId="0" borderId="0" xfId="7" applyFont="1" applyAlignment="1">
      <alignment horizontal="center" vertical="center"/>
    </xf>
    <xf numFmtId="0" fontId="35" fillId="0" borderId="73" xfId="7" applyFont="1" applyBorder="1">
      <alignment vertical="center"/>
    </xf>
    <xf numFmtId="0" fontId="43" fillId="0" borderId="0" xfId="7" applyFont="1">
      <alignment vertical="center"/>
    </xf>
    <xf numFmtId="0" fontId="43" fillId="0" borderId="0" xfId="7" applyFont="1" applyAlignment="1">
      <alignment horizontal="center" vertical="center"/>
    </xf>
    <xf numFmtId="0" fontId="43" fillId="0" borderId="0" xfId="7" applyFont="1" applyAlignment="1">
      <alignment horizontal="right" vertical="center"/>
    </xf>
    <xf numFmtId="31" fontId="36" fillId="0" borderId="0" xfId="7" applyNumberFormat="1" applyFont="1" applyAlignment="1">
      <alignment horizontal="center" vertical="center"/>
    </xf>
    <xf numFmtId="0" fontId="69" fillId="0" borderId="0" xfId="7" applyFont="1" applyAlignment="1">
      <alignment horizontal="center" vertical="center" wrapText="1"/>
    </xf>
    <xf numFmtId="9" fontId="36" fillId="0" borderId="0" xfId="8" applyFont="1" applyFill="1" applyAlignment="1">
      <alignment vertical="center"/>
    </xf>
    <xf numFmtId="31" fontId="39" fillId="0" borderId="0" xfId="7" applyNumberFormat="1" applyFont="1">
      <alignment vertical="center"/>
    </xf>
    <xf numFmtId="0" fontId="13" fillId="0" borderId="0" xfId="2" applyFont="1">
      <alignment vertical="center"/>
    </xf>
    <xf numFmtId="183" fontId="3" fillId="0" borderId="79" xfId="2" applyNumberFormat="1" applyFont="1" applyBorder="1" applyAlignment="1" applyProtection="1">
      <alignment horizontal="center" vertical="center"/>
      <protection locked="0"/>
    </xf>
    <xf numFmtId="0" fontId="3" fillId="0" borderId="77" xfId="2" applyFont="1" applyBorder="1" applyAlignment="1" applyProtection="1">
      <alignment horizontal="center" vertical="center"/>
      <protection locked="0"/>
    </xf>
    <xf numFmtId="0" fontId="7" fillId="0" borderId="77" xfId="2" applyFont="1" applyBorder="1" applyAlignment="1" applyProtection="1">
      <alignment horizontal="center" vertical="center" shrinkToFit="1"/>
      <protection locked="0"/>
    </xf>
    <xf numFmtId="0" fontId="7" fillId="0" borderId="74" xfId="2" applyFont="1" applyBorder="1" applyAlignment="1" applyProtection="1">
      <alignment horizontal="center" vertical="center" shrinkToFit="1"/>
      <protection locked="0"/>
    </xf>
    <xf numFmtId="3" fontId="23" fillId="0" borderId="9" xfId="2" applyNumberFormat="1" applyFont="1" applyBorder="1" applyAlignment="1" applyProtection="1">
      <alignment horizontal="left" vertical="center"/>
      <protection locked="0"/>
    </xf>
    <xf numFmtId="3" fontId="23" fillId="0" borderId="7" xfId="2" applyNumberFormat="1" applyFont="1" applyBorder="1" applyAlignment="1" applyProtection="1">
      <alignment horizontal="left" vertical="center"/>
      <protection locked="0"/>
    </xf>
    <xf numFmtId="179" fontId="3" fillId="0" borderId="100" xfId="5" applyFont="1" applyBorder="1" applyAlignment="1">
      <alignment vertical="center"/>
    </xf>
    <xf numFmtId="179" fontId="3" fillId="0" borderId="99" xfId="5" applyFont="1" applyBorder="1" applyAlignment="1">
      <alignment vertical="center"/>
    </xf>
    <xf numFmtId="179" fontId="3" fillId="0" borderId="99" xfId="5" applyFont="1" applyBorder="1" applyAlignment="1">
      <alignment horizontal="center" vertical="center"/>
    </xf>
    <xf numFmtId="188" fontId="3" fillId="0" borderId="96" xfId="5" applyNumberFormat="1" applyFont="1" applyBorder="1" applyAlignment="1">
      <alignment horizontal="left" vertical="center"/>
    </xf>
    <xf numFmtId="3" fontId="3" fillId="0" borderId="0" xfId="12" applyNumberFormat="1" applyFont="1">
      <alignment vertical="center"/>
    </xf>
    <xf numFmtId="0" fontId="3" fillId="0" borderId="0" xfId="12" applyFont="1">
      <alignment vertical="center"/>
    </xf>
    <xf numFmtId="0" fontId="3" fillId="0" borderId="0" xfId="12" applyFont="1" applyAlignment="1">
      <alignment horizontal="right" vertical="center"/>
    </xf>
    <xf numFmtId="188" fontId="3" fillId="0" borderId="0" xfId="12" applyNumberFormat="1" applyFont="1">
      <alignment vertical="center"/>
    </xf>
    <xf numFmtId="189" fontId="6" fillId="0" borderId="97" xfId="5" applyNumberFormat="1" applyFont="1" applyBorder="1" applyAlignment="1">
      <alignment horizontal="left" vertical="center"/>
    </xf>
    <xf numFmtId="189" fontId="6" fillId="0" borderId="99" xfId="5" applyNumberFormat="1" applyFont="1" applyBorder="1" applyAlignment="1">
      <alignment horizontal="left" vertical="center"/>
    </xf>
    <xf numFmtId="189" fontId="6" fillId="0" borderId="98" xfId="5" applyNumberFormat="1" applyFont="1" applyBorder="1" applyAlignment="1">
      <alignment horizontal="left" vertical="center"/>
    </xf>
    <xf numFmtId="188" fontId="3" fillId="0" borderId="106" xfId="5" applyNumberFormat="1" applyFont="1" applyBorder="1" applyAlignment="1">
      <alignment horizontal="left" vertical="center"/>
    </xf>
    <xf numFmtId="179" fontId="3" fillId="0" borderId="0" xfId="2" applyNumberFormat="1" applyFont="1">
      <alignment vertical="center"/>
    </xf>
    <xf numFmtId="179" fontId="73" fillId="0" borderId="12" xfId="2" applyNumberFormat="1" applyFont="1" applyBorder="1" applyProtection="1">
      <alignment vertical="center"/>
      <protection locked="0"/>
    </xf>
    <xf numFmtId="176" fontId="19" fillId="2" borderId="46" xfId="2" applyNumberFormat="1" applyFont="1" applyFill="1" applyBorder="1" applyAlignment="1">
      <alignment horizontal="center" vertical="center"/>
    </xf>
    <xf numFmtId="183" fontId="6" fillId="0" borderId="79" xfId="2" applyNumberFormat="1" applyFont="1" applyBorder="1" applyAlignment="1" applyProtection="1">
      <alignment horizontal="center" vertical="center"/>
      <protection locked="0"/>
    </xf>
    <xf numFmtId="184" fontId="7" fillId="0" borderId="0" xfId="2" applyNumberFormat="1" applyFont="1" applyAlignment="1" applyProtection="1">
      <alignment horizontal="center" vertical="center"/>
      <protection locked="0"/>
    </xf>
    <xf numFmtId="0" fontId="3" fillId="0" borderId="38" xfId="2" applyFont="1" applyBorder="1" applyAlignment="1">
      <alignment horizontal="center" vertical="center"/>
    </xf>
    <xf numFmtId="0" fontId="3" fillId="0" borderId="57" xfId="2" applyFont="1" applyBorder="1" applyAlignment="1">
      <alignment horizontal="center" vertical="center"/>
    </xf>
    <xf numFmtId="0" fontId="3" fillId="0" borderId="56" xfId="2" applyFont="1" applyBorder="1" applyAlignment="1">
      <alignment horizontal="center" vertical="center"/>
    </xf>
    <xf numFmtId="37" fontId="9" fillId="0" borderId="50" xfId="2" applyNumberFormat="1" applyFont="1" applyBorder="1" applyAlignment="1">
      <alignment horizontal="center" vertical="center"/>
    </xf>
    <xf numFmtId="37" fontId="9" fillId="0" borderId="51" xfId="2" applyNumberFormat="1" applyFont="1" applyBorder="1" applyAlignment="1">
      <alignment horizontal="center" vertical="center"/>
    </xf>
    <xf numFmtId="37" fontId="5" fillId="0" borderId="49" xfId="2" applyNumberFormat="1" applyFont="1" applyBorder="1" applyAlignment="1">
      <alignment horizontal="center" vertical="center"/>
    </xf>
    <xf numFmtId="181" fontId="12" fillId="2" borderId="16" xfId="2" applyNumberFormat="1" applyFont="1" applyFill="1" applyBorder="1" applyAlignment="1">
      <alignment horizontal="center" vertical="center"/>
    </xf>
    <xf numFmtId="176" fontId="12" fillId="2" borderId="46" xfId="2" applyNumberFormat="1" applyFont="1" applyFill="1" applyBorder="1" applyAlignment="1">
      <alignment horizontal="center" vertical="center"/>
    </xf>
    <xf numFmtId="3" fontId="12" fillId="2" borderId="45" xfId="2" applyNumberFormat="1" applyFont="1" applyFill="1" applyBorder="1" applyProtection="1">
      <alignment vertical="center"/>
      <protection locked="0"/>
    </xf>
    <xf numFmtId="3" fontId="5" fillId="0" borderId="9" xfId="2" applyNumberFormat="1" applyFont="1" applyBorder="1" applyAlignment="1" applyProtection="1">
      <alignment horizontal="left" vertical="center"/>
      <protection locked="0"/>
    </xf>
    <xf numFmtId="3" fontId="5" fillId="0" borderId="7" xfId="2" applyNumberFormat="1" applyFont="1" applyBorder="1" applyAlignment="1" applyProtection="1">
      <alignment horizontal="left" vertical="center"/>
      <protection locked="0"/>
    </xf>
    <xf numFmtId="49" fontId="12" fillId="2" borderId="44" xfId="2" applyNumberFormat="1" applyFont="1" applyFill="1" applyBorder="1" applyAlignment="1" applyProtection="1">
      <alignment horizontal="center" vertical="center"/>
      <protection locked="0"/>
    </xf>
    <xf numFmtId="177" fontId="12" fillId="2" borderId="42" xfId="2" applyNumberFormat="1" applyFont="1" applyFill="1" applyBorder="1" applyAlignment="1" applyProtection="1">
      <alignment horizontal="center" vertical="center"/>
      <protection locked="0"/>
    </xf>
    <xf numFmtId="178" fontId="12" fillId="2" borderId="42" xfId="1" applyNumberFormat="1" applyFont="1" applyFill="1" applyBorder="1" applyAlignment="1" applyProtection="1">
      <alignment horizontal="center" vertical="center"/>
      <protection locked="0"/>
    </xf>
    <xf numFmtId="3" fontId="12" fillId="2" borderId="12" xfId="2" applyNumberFormat="1" applyFont="1" applyFill="1" applyBorder="1" applyProtection="1">
      <alignment vertical="center"/>
      <protection locked="0"/>
    </xf>
    <xf numFmtId="177" fontId="7" fillId="0" borderId="42" xfId="2" applyNumberFormat="1" applyFont="1" applyBorder="1" applyAlignment="1" applyProtection="1">
      <alignment horizontal="center" vertical="center"/>
      <protection locked="0"/>
    </xf>
    <xf numFmtId="180" fontId="7" fillId="0" borderId="42" xfId="2" applyNumberFormat="1" applyFont="1" applyBorder="1" applyAlignment="1" applyProtection="1">
      <alignment horizontal="center" vertical="center"/>
      <protection locked="0"/>
    </xf>
    <xf numFmtId="49" fontId="12" fillId="2" borderId="14" xfId="2" applyNumberFormat="1" applyFont="1" applyFill="1" applyBorder="1" applyAlignment="1" applyProtection="1">
      <alignment horizontal="center" vertical="center"/>
      <protection locked="0"/>
    </xf>
    <xf numFmtId="178" fontId="12" fillId="2" borderId="41" xfId="1" applyNumberFormat="1" applyFont="1" applyFill="1" applyBorder="1" applyAlignment="1" applyProtection="1">
      <alignment horizontal="center" vertical="center"/>
      <protection locked="0"/>
    </xf>
    <xf numFmtId="0" fontId="7" fillId="0" borderId="39" xfId="2" applyFont="1" applyBorder="1" applyAlignment="1">
      <alignment horizontal="center" vertical="center"/>
    </xf>
    <xf numFmtId="0" fontId="7" fillId="0" borderId="38" xfId="2" applyFont="1" applyBorder="1" applyAlignment="1">
      <alignment horizontal="left" vertical="center"/>
    </xf>
    <xf numFmtId="176" fontId="7" fillId="0" borderId="37" xfId="2" applyNumberFormat="1" applyFont="1" applyBorder="1" applyAlignment="1">
      <alignment horizontal="center" vertical="center"/>
    </xf>
    <xf numFmtId="177" fontId="7" fillId="0" borderId="36" xfId="2" applyNumberFormat="1" applyFont="1" applyBorder="1" applyAlignment="1">
      <alignment horizontal="center" vertical="center"/>
    </xf>
    <xf numFmtId="177" fontId="7" fillId="0" borderId="35" xfId="2" applyNumberFormat="1" applyFont="1" applyBorder="1" applyAlignment="1">
      <alignment horizontal="right" vertical="center"/>
    </xf>
    <xf numFmtId="0" fontId="7" fillId="0" borderId="32" xfId="2" applyFont="1" applyBorder="1" applyAlignment="1">
      <alignment horizontal="center" vertical="center" wrapText="1"/>
    </xf>
    <xf numFmtId="0" fontId="7" fillId="0" borderId="31" xfId="2" applyFont="1" applyBorder="1" applyAlignment="1">
      <alignment horizontal="left" vertical="center"/>
    </xf>
    <xf numFmtId="176" fontId="7" fillId="0" borderId="3" xfId="2" applyNumberFormat="1" applyFont="1" applyBorder="1" applyAlignment="1">
      <alignment horizontal="center" vertical="center"/>
    </xf>
    <xf numFmtId="38" fontId="9" fillId="0" borderId="30" xfId="3" applyFont="1" applyFill="1" applyBorder="1" applyAlignment="1">
      <alignment vertical="center" shrinkToFit="1"/>
    </xf>
    <xf numFmtId="38" fontId="7" fillId="0" borderId="29" xfId="3" applyFont="1" applyFill="1" applyBorder="1" applyAlignment="1">
      <alignment vertical="center"/>
    </xf>
    <xf numFmtId="0" fontId="13" fillId="0" borderId="0" xfId="2" applyFont="1" applyAlignment="1"/>
    <xf numFmtId="0" fontId="3" fillId="0" borderId="0" xfId="12" applyFont="1" applyAlignment="1">
      <alignment vertical="center" wrapText="1"/>
    </xf>
    <xf numFmtId="0" fontId="3" fillId="0" borderId="0" xfId="12" applyFont="1" applyAlignment="1">
      <alignment horizontal="center" vertical="center"/>
    </xf>
    <xf numFmtId="0" fontId="3" fillId="0" borderId="1" xfId="12" applyFont="1" applyBorder="1">
      <alignment vertical="center"/>
    </xf>
    <xf numFmtId="0" fontId="3" fillId="0" borderId="2" xfId="12" applyFont="1" applyBorder="1">
      <alignment vertical="center"/>
    </xf>
    <xf numFmtId="37" fontId="7" fillId="0" borderId="4" xfId="12" applyNumberFormat="1" applyFont="1" applyBorder="1" applyAlignment="1">
      <alignment horizontal="right" vertical="center"/>
    </xf>
    <xf numFmtId="0" fontId="7" fillId="0" borderId="5" xfId="12" applyFont="1" applyBorder="1">
      <alignment vertical="center"/>
    </xf>
    <xf numFmtId="0" fontId="7" fillId="0" borderId="4" xfId="12" applyFont="1" applyBorder="1">
      <alignment vertical="center"/>
    </xf>
    <xf numFmtId="37" fontId="7" fillId="0" borderId="3" xfId="12" applyNumberFormat="1" applyFont="1" applyBorder="1" applyAlignment="1">
      <alignment horizontal="right" vertical="center"/>
    </xf>
    <xf numFmtId="0" fontId="7" fillId="0" borderId="2" xfId="12" applyFont="1" applyBorder="1">
      <alignment vertical="center"/>
    </xf>
    <xf numFmtId="0" fontId="7" fillId="0" borderId="6" xfId="12" applyFont="1" applyBorder="1" applyAlignment="1">
      <alignment horizontal="left" vertical="center"/>
    </xf>
    <xf numFmtId="0" fontId="7" fillId="0" borderId="22" xfId="12" applyFont="1" applyBorder="1" applyAlignment="1">
      <alignment horizontal="center" vertical="center"/>
    </xf>
    <xf numFmtId="0" fontId="7" fillId="0" borderId="24" xfId="12" applyFont="1" applyBorder="1" applyAlignment="1">
      <alignment horizontal="center" vertical="center"/>
    </xf>
    <xf numFmtId="0" fontId="7" fillId="0" borderId="0" xfId="12" applyFont="1">
      <alignment vertical="center"/>
    </xf>
    <xf numFmtId="0" fontId="7" fillId="0" borderId="0" xfId="12" applyFont="1" applyAlignment="1">
      <alignment vertical="center" wrapText="1"/>
    </xf>
    <xf numFmtId="179" fontId="76" fillId="0" borderId="0" xfId="5" applyFont="1" applyAlignment="1">
      <alignment vertical="center"/>
    </xf>
    <xf numFmtId="179" fontId="9" fillId="0" borderId="0" xfId="5" applyFont="1" applyAlignment="1">
      <alignment vertical="center"/>
    </xf>
    <xf numFmtId="2" fontId="3" fillId="0" borderId="0" xfId="5" applyNumberFormat="1" applyFont="1" applyAlignment="1">
      <alignment horizontal="left" vertical="center"/>
    </xf>
    <xf numFmtId="179" fontId="3" fillId="0" borderId="0" xfId="5" applyFont="1" applyAlignment="1">
      <alignment horizontal="center" vertical="center"/>
    </xf>
    <xf numFmtId="179" fontId="3" fillId="0" borderId="0" xfId="5" applyFont="1" applyAlignment="1">
      <alignment horizontal="right" vertical="center"/>
    </xf>
    <xf numFmtId="179" fontId="3" fillId="0" borderId="0" xfId="5" applyFont="1" applyAlignment="1">
      <alignment vertical="center"/>
    </xf>
    <xf numFmtId="179" fontId="3" fillId="0" borderId="108" xfId="5" applyFont="1" applyBorder="1" applyAlignment="1">
      <alignment vertical="center"/>
    </xf>
    <xf numFmtId="188" fontId="6" fillId="0" borderId="109" xfId="5" applyNumberFormat="1" applyFont="1" applyBorder="1" applyAlignment="1">
      <alignment horizontal="left" vertical="center"/>
    </xf>
    <xf numFmtId="179" fontId="3" fillId="0" borderId="108" xfId="5" applyFont="1" applyBorder="1" applyAlignment="1">
      <alignment horizontal="center" vertical="center"/>
    </xf>
    <xf numFmtId="179" fontId="3" fillId="0" borderId="108" xfId="5" applyFont="1" applyBorder="1" applyAlignment="1">
      <alignment horizontal="right" vertical="center"/>
    </xf>
    <xf numFmtId="2" fontId="6" fillId="0" borderId="96" xfId="5" applyNumberFormat="1" applyFont="1" applyBorder="1" applyAlignment="1">
      <alignment horizontal="left" vertical="center"/>
    </xf>
    <xf numFmtId="179" fontId="3" fillId="0" borderId="99" xfId="5" applyFont="1" applyBorder="1" applyAlignment="1">
      <alignment horizontal="right" vertical="center"/>
    </xf>
    <xf numFmtId="179" fontId="3" fillId="0" borderId="97" xfId="5" applyFont="1" applyBorder="1" applyAlignment="1">
      <alignment horizontal="right" vertical="center"/>
    </xf>
    <xf numFmtId="179" fontId="3" fillId="0" borderId="96" xfId="5" applyFont="1" applyBorder="1" applyAlignment="1">
      <alignment vertical="center"/>
    </xf>
    <xf numFmtId="2" fontId="3" fillId="0" borderId="96" xfId="5" applyNumberFormat="1" applyFont="1" applyBorder="1" applyAlignment="1">
      <alignment horizontal="left" vertical="center"/>
    </xf>
    <xf numFmtId="2" fontId="3" fillId="0" borderId="74" xfId="5" applyNumberFormat="1" applyFont="1" applyBorder="1" applyAlignment="1">
      <alignment horizontal="left" vertical="center"/>
    </xf>
    <xf numFmtId="179" fontId="3" fillId="0" borderId="75" xfId="5" applyFont="1" applyBorder="1" applyAlignment="1">
      <alignment horizontal="center" vertical="center"/>
    </xf>
    <xf numFmtId="179" fontId="3" fillId="0" borderId="75" xfId="5" applyFont="1" applyBorder="1" applyAlignment="1">
      <alignment vertical="center"/>
    </xf>
    <xf numFmtId="179" fontId="3" fillId="0" borderId="110" xfId="5" applyFont="1" applyBorder="1" applyAlignment="1">
      <alignment vertical="center"/>
    </xf>
    <xf numFmtId="179" fontId="3" fillId="0" borderId="102" xfId="5" applyFont="1" applyBorder="1" applyAlignment="1">
      <alignment vertical="center"/>
    </xf>
    <xf numFmtId="179" fontId="9" fillId="0" borderId="1" xfId="5" applyFont="1" applyBorder="1" applyAlignment="1">
      <alignment vertical="center"/>
    </xf>
    <xf numFmtId="3" fontId="77" fillId="0" borderId="2" xfId="4" applyNumberFormat="1" applyFont="1" applyBorder="1" applyAlignment="1">
      <alignment horizontal="center" vertical="center"/>
    </xf>
    <xf numFmtId="38" fontId="28" fillId="0" borderId="2" xfId="4" applyFont="1" applyBorder="1" applyAlignment="1">
      <alignment horizontal="right" vertical="center"/>
    </xf>
    <xf numFmtId="2" fontId="3" fillId="0" borderId="2" xfId="4" applyNumberFormat="1" applyFont="1" applyBorder="1" applyAlignment="1">
      <alignment vertical="center"/>
    </xf>
    <xf numFmtId="0" fontId="3" fillId="0" borderId="2" xfId="4" applyNumberFormat="1" applyFont="1" applyBorder="1" applyAlignment="1">
      <alignment horizontal="center" vertical="center"/>
    </xf>
    <xf numFmtId="3" fontId="3" fillId="0" borderId="2" xfId="4" applyNumberFormat="1" applyFont="1" applyBorder="1" applyAlignment="1">
      <alignment horizontal="right" vertical="center" shrinkToFit="1"/>
    </xf>
    <xf numFmtId="179" fontId="3" fillId="0" borderId="2" xfId="5" applyFont="1" applyBorder="1" applyAlignment="1">
      <alignment vertical="center"/>
    </xf>
    <xf numFmtId="179" fontId="3" fillId="0" borderId="6" xfId="5" applyFont="1" applyBorder="1" applyAlignment="1">
      <alignment vertical="center"/>
    </xf>
    <xf numFmtId="179" fontId="7" fillId="0" borderId="54" xfId="5" applyFont="1" applyBorder="1" applyAlignment="1">
      <alignment vertical="center"/>
    </xf>
    <xf numFmtId="179" fontId="3" fillId="0" borderId="26" xfId="5" applyFont="1" applyBorder="1" applyAlignment="1">
      <alignment vertical="center"/>
    </xf>
    <xf numFmtId="38" fontId="3" fillId="0" borderId="26" xfId="4" applyFont="1" applyBorder="1" applyAlignment="1">
      <alignment horizontal="right" vertical="center"/>
    </xf>
    <xf numFmtId="38" fontId="28" fillId="0" borderId="26" xfId="4" applyFont="1" applyBorder="1" applyAlignment="1">
      <alignment horizontal="right" vertical="center"/>
    </xf>
    <xf numFmtId="188" fontId="3" fillId="0" borderId="26" xfId="4" applyNumberFormat="1" applyFont="1" applyBorder="1" applyAlignment="1">
      <alignment vertical="center"/>
    </xf>
    <xf numFmtId="0" fontId="3" fillId="0" borderId="26" xfId="4" applyNumberFormat="1" applyFont="1" applyBorder="1" applyAlignment="1">
      <alignment horizontal="center" vertical="center"/>
    </xf>
    <xf numFmtId="3" fontId="3" fillId="0" borderId="26" xfId="4" applyNumberFormat="1" applyFont="1" applyBorder="1" applyAlignment="1">
      <alignment vertical="center"/>
    </xf>
    <xf numFmtId="179" fontId="13" fillId="0" borderId="59" xfId="5" applyFont="1" applyBorder="1" applyAlignment="1">
      <alignment vertical="center"/>
    </xf>
    <xf numFmtId="0" fontId="78" fillId="0" borderId="0" xfId="12" applyFont="1" applyAlignment="1">
      <alignment horizontal="right" vertical="center"/>
    </xf>
    <xf numFmtId="179" fontId="21" fillId="0" borderId="0" xfId="5" applyFont="1" applyAlignment="1">
      <alignment horizontal="right"/>
    </xf>
    <xf numFmtId="179" fontId="28" fillId="0" borderId="0" xfId="5" applyFont="1" applyAlignment="1">
      <alignment vertical="center"/>
    </xf>
    <xf numFmtId="179" fontId="28" fillId="0" borderId="0" xfId="5" applyFont="1" applyAlignment="1">
      <alignment horizontal="right" vertical="center"/>
    </xf>
    <xf numFmtId="37" fontId="7" fillId="0" borderId="0" xfId="12" applyNumberFormat="1" applyFont="1" applyAlignment="1">
      <alignment horizontal="right" vertical="center"/>
    </xf>
    <xf numFmtId="0" fontId="7" fillId="0" borderId="0" xfId="12" applyFont="1" applyAlignment="1">
      <alignment horizontal="left" vertical="center"/>
    </xf>
    <xf numFmtId="0" fontId="3" fillId="0" borderId="27" xfId="12" applyFont="1" applyBorder="1">
      <alignment vertical="center"/>
    </xf>
    <xf numFmtId="0" fontId="3" fillId="0" borderId="31" xfId="12" applyFont="1" applyBorder="1">
      <alignment vertical="center"/>
    </xf>
    <xf numFmtId="0" fontId="3" fillId="0" borderId="28" xfId="12" applyFont="1" applyBorder="1">
      <alignment vertical="center"/>
    </xf>
    <xf numFmtId="0" fontId="7" fillId="0" borderId="31" xfId="12" applyFont="1" applyBorder="1">
      <alignment vertical="center"/>
    </xf>
    <xf numFmtId="0" fontId="7" fillId="0" borderId="32" xfId="12" applyFont="1" applyBorder="1" applyAlignment="1">
      <alignment horizontal="left" vertical="center"/>
    </xf>
    <xf numFmtId="0" fontId="3" fillId="0" borderId="7" xfId="12" applyFont="1" applyBorder="1">
      <alignment vertical="center"/>
    </xf>
    <xf numFmtId="0" fontId="3" fillId="0" borderId="8" xfId="12" applyFont="1" applyBorder="1">
      <alignment vertical="center"/>
    </xf>
    <xf numFmtId="9" fontId="3" fillId="0" borderId="9" xfId="12" applyNumberFormat="1" applyFont="1" applyBorder="1" applyAlignment="1">
      <alignment horizontal="left" vertical="center"/>
    </xf>
    <xf numFmtId="0" fontId="7" fillId="0" borderId="10" xfId="12" applyFont="1" applyBorder="1">
      <alignment vertical="center"/>
    </xf>
    <xf numFmtId="0" fontId="7" fillId="0" borderId="8" xfId="12" applyFont="1" applyBorder="1">
      <alignment vertical="center"/>
    </xf>
    <xf numFmtId="0" fontId="7" fillId="0" borderId="44" xfId="12" applyFont="1" applyBorder="1" applyAlignment="1">
      <alignment horizontal="left" vertical="center"/>
    </xf>
    <xf numFmtId="0" fontId="3" fillId="0" borderId="9" xfId="12" applyFont="1" applyBorder="1">
      <alignment vertical="center"/>
    </xf>
    <xf numFmtId="0" fontId="3" fillId="0" borderId="60" xfId="12" applyFont="1" applyBorder="1">
      <alignment vertical="center"/>
    </xf>
    <xf numFmtId="0" fontId="3" fillId="0" borderId="13" xfId="12" applyFont="1" applyBorder="1">
      <alignment vertical="center"/>
    </xf>
    <xf numFmtId="0" fontId="3" fillId="0" borderId="11" xfId="12" applyFont="1" applyBorder="1">
      <alignment vertical="center"/>
    </xf>
    <xf numFmtId="0" fontId="7" fillId="0" borderId="61" xfId="12" applyFont="1" applyBorder="1">
      <alignment vertical="center"/>
    </xf>
    <xf numFmtId="0" fontId="7" fillId="0" borderId="13" xfId="12" applyFont="1" applyBorder="1">
      <alignment vertical="center"/>
    </xf>
    <xf numFmtId="0" fontId="7" fillId="0" borderId="14" xfId="12" applyFont="1" applyBorder="1" applyAlignment="1">
      <alignment horizontal="left" vertical="center"/>
    </xf>
    <xf numFmtId="0" fontId="3" fillId="0" borderId="62" xfId="12" applyFont="1" applyBorder="1" applyAlignment="1">
      <alignment horizontal="left" vertical="center"/>
    </xf>
    <xf numFmtId="0" fontId="3" fillId="0" borderId="63" xfId="12" applyFont="1" applyBorder="1" applyAlignment="1">
      <alignment horizontal="right" vertical="center"/>
    </xf>
    <xf numFmtId="0" fontId="3" fillId="0" borderId="63" xfId="12" applyFont="1" applyBorder="1">
      <alignment vertical="center"/>
    </xf>
    <xf numFmtId="0" fontId="3" fillId="0" borderId="64" xfId="12" applyFont="1" applyBorder="1">
      <alignment vertical="center"/>
    </xf>
    <xf numFmtId="0" fontId="7" fillId="0" borderId="65" xfId="12" applyFont="1" applyBorder="1">
      <alignment vertical="center"/>
    </xf>
    <xf numFmtId="0" fontId="7" fillId="0" borderId="63" xfId="12" applyFont="1" applyBorder="1">
      <alignment vertical="center"/>
    </xf>
    <xf numFmtId="0" fontId="7" fillId="0" borderId="66" xfId="12" applyFont="1" applyBorder="1" applyAlignment="1">
      <alignment horizontal="center" vertical="center"/>
    </xf>
    <xf numFmtId="0" fontId="3" fillId="0" borderId="7" xfId="12" applyFont="1" applyBorder="1" applyAlignment="1">
      <alignment horizontal="left" vertical="center"/>
    </xf>
    <xf numFmtId="0" fontId="3" fillId="0" borderId="8" xfId="12" applyFont="1" applyBorder="1" applyAlignment="1">
      <alignment horizontal="right" vertical="center"/>
    </xf>
    <xf numFmtId="0" fontId="7" fillId="0" borderId="14" xfId="12" applyFont="1" applyBorder="1" applyAlignment="1">
      <alignment horizontal="center" vertical="center"/>
    </xf>
    <xf numFmtId="0" fontId="7" fillId="0" borderId="44" xfId="12" applyFont="1" applyBorder="1" applyAlignment="1">
      <alignment horizontal="center" vertical="center"/>
    </xf>
    <xf numFmtId="0" fontId="13" fillId="0" borderId="0" xfId="12" applyFont="1" applyAlignment="1">
      <alignment horizontal="left" vertical="center"/>
    </xf>
    <xf numFmtId="0" fontId="79" fillId="0" borderId="0" xfId="2" applyFont="1">
      <alignment vertical="center"/>
    </xf>
    <xf numFmtId="0" fontId="13" fillId="0" borderId="0" xfId="2" applyFont="1" applyAlignment="1">
      <alignment vertical="center" wrapText="1"/>
    </xf>
    <xf numFmtId="0" fontId="22" fillId="0" borderId="74" xfId="2" applyFont="1" applyBorder="1" applyAlignment="1" applyProtection="1">
      <alignment horizontal="center" vertical="center"/>
      <protection locked="0"/>
    </xf>
    <xf numFmtId="0" fontId="22" fillId="0" borderId="77" xfId="2" applyFont="1" applyBorder="1" applyAlignment="1" applyProtection="1">
      <alignment horizontal="center" vertical="center"/>
      <protection locked="0"/>
    </xf>
    <xf numFmtId="182" fontId="13" fillId="0" borderId="75" xfId="3" applyNumberFormat="1" applyFont="1" applyBorder="1" applyAlignment="1"/>
    <xf numFmtId="0" fontId="13" fillId="0" borderId="75" xfId="2" applyFont="1" applyBorder="1" applyAlignment="1">
      <alignment horizontal="center"/>
    </xf>
    <xf numFmtId="183" fontId="22" fillId="0" borderId="79" xfId="2" applyNumberFormat="1" applyFont="1" applyBorder="1" applyAlignment="1" applyProtection="1">
      <alignment horizontal="center" vertical="center"/>
      <protection locked="0"/>
    </xf>
    <xf numFmtId="179" fontId="24" fillId="0" borderId="111" xfId="5" applyFont="1" applyBorder="1" applyAlignment="1">
      <alignment vertical="center"/>
    </xf>
    <xf numFmtId="3" fontId="3" fillId="0" borderId="85" xfId="4" applyNumberFormat="1" applyFont="1" applyBorder="1" applyAlignment="1">
      <alignment horizontal="right" vertical="center"/>
    </xf>
    <xf numFmtId="177" fontId="13" fillId="0" borderId="85" xfId="4" applyNumberFormat="1" applyFont="1" applyBorder="1" applyAlignment="1">
      <alignment horizontal="center" vertical="center"/>
    </xf>
    <xf numFmtId="177" fontId="28" fillId="0" borderId="85" xfId="4" applyNumberFormat="1" applyFont="1" applyBorder="1" applyAlignment="1">
      <alignment horizontal="center" vertical="center"/>
    </xf>
    <xf numFmtId="179" fontId="5" fillId="0" borderId="112" xfId="5" applyFont="1" applyBorder="1" applyAlignment="1">
      <alignment vertical="center" wrapText="1"/>
    </xf>
    <xf numFmtId="3" fontId="3" fillId="0" borderId="113" xfId="4" applyNumberFormat="1" applyFont="1" applyBorder="1" applyAlignment="1">
      <alignment horizontal="right" vertical="center"/>
    </xf>
    <xf numFmtId="176" fontId="7" fillId="0" borderId="113" xfId="4" applyNumberFormat="1" applyFont="1" applyBorder="1" applyAlignment="1">
      <alignment horizontal="center" vertical="center"/>
    </xf>
    <xf numFmtId="179" fontId="3" fillId="0" borderId="74" xfId="5" applyFont="1" applyBorder="1" applyAlignment="1">
      <alignment vertical="center" wrapText="1"/>
    </xf>
    <xf numFmtId="49" fontId="3" fillId="0" borderId="102" xfId="5" applyNumberFormat="1" applyFont="1" applyBorder="1" applyAlignment="1">
      <alignment vertical="center"/>
    </xf>
    <xf numFmtId="179" fontId="82" fillId="0" borderId="114" xfId="5" applyFont="1" applyBorder="1" applyAlignment="1">
      <alignment vertical="center" wrapText="1"/>
    </xf>
    <xf numFmtId="3" fontId="3" fillId="0" borderId="106" xfId="4" applyNumberFormat="1" applyFont="1" applyBorder="1" applyAlignment="1">
      <alignment horizontal="right" vertical="center"/>
    </xf>
    <xf numFmtId="176" fontId="7" fillId="0" borderId="106" xfId="4" applyNumberFormat="1" applyFont="1" applyBorder="1" applyAlignment="1">
      <alignment horizontal="center" vertical="center"/>
    </xf>
    <xf numFmtId="177" fontId="22" fillId="0" borderId="106" xfId="2" applyNumberFormat="1" applyFont="1" applyBorder="1" applyAlignment="1" applyProtection="1">
      <alignment horizontal="center" vertical="center"/>
      <protection locked="0"/>
    </xf>
    <xf numFmtId="179" fontId="3" fillId="0" borderId="96" xfId="5" applyFont="1" applyBorder="1" applyAlignment="1">
      <alignment vertical="center" wrapText="1"/>
    </xf>
    <xf numFmtId="6" fontId="5" fillId="0" borderId="116" xfId="13" applyFont="1" applyBorder="1" applyAlignment="1">
      <alignment horizontal="center" vertical="center"/>
    </xf>
    <xf numFmtId="179" fontId="9" fillId="0" borderId="118" xfId="5" applyFont="1" applyBorder="1" applyAlignment="1">
      <alignment horizontal="center" vertical="center"/>
    </xf>
    <xf numFmtId="179" fontId="9" fillId="0" borderId="2" xfId="5" applyFont="1" applyBorder="1" applyAlignment="1">
      <alignment horizontal="right" vertical="top"/>
    </xf>
    <xf numFmtId="179" fontId="7" fillId="0" borderId="0" xfId="5" applyFont="1" applyAlignment="1">
      <alignment vertical="center"/>
    </xf>
    <xf numFmtId="190" fontId="21" fillId="0" borderId="0" xfId="5" applyNumberFormat="1" applyFont="1" applyAlignment="1">
      <alignment horizontal="right"/>
    </xf>
    <xf numFmtId="179" fontId="12" fillId="0" borderId="0" xfId="5" applyFont="1" applyAlignment="1">
      <alignment horizontal="right"/>
    </xf>
    <xf numFmtId="177" fontId="22" fillId="0" borderId="0" xfId="5" applyNumberFormat="1" applyFont="1"/>
    <xf numFmtId="179" fontId="9" fillId="0" borderId="0" xfId="5" applyFont="1"/>
    <xf numFmtId="179" fontId="13" fillId="0" borderId="0" xfId="5" applyFont="1" applyAlignment="1">
      <alignment vertical="center"/>
    </xf>
    <xf numFmtId="179" fontId="13" fillId="0" borderId="2" xfId="5" applyFont="1" applyBorder="1"/>
    <xf numFmtId="0" fontId="5" fillId="0" borderId="0" xfId="4" applyNumberFormat="1" applyFont="1" applyBorder="1" applyAlignment="1">
      <alignment horizontal="right" vertical="center"/>
    </xf>
    <xf numFmtId="179" fontId="28" fillId="0" borderId="0" xfId="5" applyFont="1"/>
    <xf numFmtId="179" fontId="24" fillId="0" borderId="119" xfId="5" applyFont="1" applyBorder="1" applyAlignment="1">
      <alignment vertical="center"/>
    </xf>
    <xf numFmtId="3" fontId="28" fillId="0" borderId="85" xfId="4" applyNumberFormat="1" applyFont="1" applyBorder="1" applyAlignment="1">
      <alignment horizontal="right" vertical="center"/>
    </xf>
    <xf numFmtId="179" fontId="9" fillId="0" borderId="120" xfId="5" applyFont="1" applyBorder="1" applyAlignment="1">
      <alignment vertical="center" wrapText="1"/>
    </xf>
    <xf numFmtId="3" fontId="7" fillId="0" borderId="113" xfId="4" applyNumberFormat="1" applyFont="1" applyBorder="1" applyAlignment="1">
      <alignment horizontal="right" vertical="center"/>
    </xf>
    <xf numFmtId="179" fontId="9" fillId="0" borderId="114" xfId="5" applyFont="1" applyBorder="1" applyAlignment="1">
      <alignment vertical="center" wrapText="1"/>
    </xf>
    <xf numFmtId="3" fontId="7" fillId="0" borderId="106" xfId="4" applyNumberFormat="1" applyFont="1" applyBorder="1" applyAlignment="1">
      <alignment horizontal="right" vertical="center"/>
    </xf>
    <xf numFmtId="191" fontId="13" fillId="0" borderId="0" xfId="5" applyNumberFormat="1" applyFont="1" applyAlignment="1">
      <alignment horizontal="center" vertical="center"/>
    </xf>
    <xf numFmtId="192" fontId="9" fillId="0" borderId="114" xfId="5" applyNumberFormat="1" applyFont="1" applyBorder="1" applyAlignment="1">
      <alignment horizontal="left" vertical="center" wrapText="1"/>
    </xf>
    <xf numFmtId="6" fontId="9" fillId="0" borderId="116" xfId="13" applyFont="1" applyBorder="1" applyAlignment="1">
      <alignment horizontal="center" vertical="center"/>
    </xf>
    <xf numFmtId="193" fontId="7" fillId="0" borderId="0" xfId="5" applyNumberFormat="1" applyFont="1"/>
    <xf numFmtId="179" fontId="3" fillId="0" borderId="0" xfId="5" applyFont="1"/>
    <xf numFmtId="3" fontId="9" fillId="0" borderId="85" xfId="4" applyNumberFormat="1" applyFont="1" applyBorder="1" applyAlignment="1">
      <alignment horizontal="right" vertical="center"/>
    </xf>
    <xf numFmtId="177" fontId="9" fillId="0" borderId="85" xfId="4" applyNumberFormat="1" applyFont="1" applyBorder="1" applyAlignment="1">
      <alignment horizontal="center" vertical="center"/>
    </xf>
    <xf numFmtId="3" fontId="9" fillId="0" borderId="113" xfId="4" applyNumberFormat="1" applyFont="1" applyBorder="1" applyAlignment="1">
      <alignment horizontal="right" vertical="center"/>
    </xf>
    <xf numFmtId="176" fontId="9" fillId="0" borderId="113" xfId="4" applyNumberFormat="1" applyFont="1" applyBorder="1" applyAlignment="1">
      <alignment horizontal="center" vertical="center"/>
    </xf>
    <xf numFmtId="179" fontId="79" fillId="0" borderId="0" xfId="5" applyFont="1"/>
    <xf numFmtId="179" fontId="84" fillId="0" borderId="114" xfId="5" applyFont="1" applyBorder="1" applyAlignment="1">
      <alignment vertical="center" wrapText="1"/>
    </xf>
    <xf numFmtId="3" fontId="10" fillId="0" borderId="106" xfId="4" applyNumberFormat="1" applyFont="1" applyBorder="1" applyAlignment="1">
      <alignment horizontal="right" vertical="center"/>
    </xf>
    <xf numFmtId="176" fontId="10" fillId="0" borderId="106" xfId="4" applyNumberFormat="1" applyFont="1" applyBorder="1" applyAlignment="1">
      <alignment horizontal="center" vertical="center"/>
    </xf>
    <xf numFmtId="177" fontId="10" fillId="0" borderId="106" xfId="2" applyNumberFormat="1" applyFont="1" applyBorder="1" applyAlignment="1" applyProtection="1">
      <alignment horizontal="center" vertical="center"/>
      <protection locked="0"/>
    </xf>
    <xf numFmtId="176" fontId="9" fillId="0" borderId="106" xfId="4" applyNumberFormat="1" applyFont="1" applyBorder="1" applyAlignment="1">
      <alignment horizontal="center" vertical="center"/>
    </xf>
    <xf numFmtId="179" fontId="6" fillId="0" borderId="96" xfId="5" applyFont="1" applyBorder="1" applyAlignment="1">
      <alignment vertical="center" wrapText="1"/>
    </xf>
    <xf numFmtId="3" fontId="9" fillId="0" borderId="106" xfId="4" applyNumberFormat="1" applyFont="1" applyBorder="1" applyAlignment="1">
      <alignment horizontal="right" vertical="center"/>
    </xf>
    <xf numFmtId="177" fontId="9" fillId="0" borderId="106" xfId="2" applyNumberFormat="1" applyFont="1" applyBorder="1" applyAlignment="1" applyProtection="1">
      <alignment horizontal="center" vertical="center"/>
      <protection locked="0"/>
    </xf>
    <xf numFmtId="179" fontId="6" fillId="0" borderId="74" xfId="5" applyFont="1" applyBorder="1" applyAlignment="1">
      <alignment vertical="center" wrapText="1"/>
    </xf>
    <xf numFmtId="179" fontId="7" fillId="0" borderId="2" xfId="5" applyFont="1" applyBorder="1"/>
    <xf numFmtId="182" fontId="80" fillId="0" borderId="75" xfId="3" applyNumberFormat="1" applyFont="1" applyBorder="1" applyAlignment="1">
      <alignment shrinkToFit="1"/>
    </xf>
    <xf numFmtId="0" fontId="3" fillId="0" borderId="0" xfId="2" applyFont="1" applyAlignment="1">
      <alignment horizontal="left" vertical="center"/>
    </xf>
    <xf numFmtId="194" fontId="19" fillId="2" borderId="42" xfId="2" applyNumberFormat="1" applyFont="1" applyFill="1" applyBorder="1" applyAlignment="1" applyProtection="1">
      <alignment horizontal="center" vertical="center"/>
      <protection locked="0"/>
    </xf>
    <xf numFmtId="195" fontId="19" fillId="2" borderId="42" xfId="2" applyNumberFormat="1" applyFont="1" applyFill="1" applyBorder="1" applyAlignment="1" applyProtection="1">
      <alignment horizontal="center" vertical="center"/>
      <protection locked="0"/>
    </xf>
    <xf numFmtId="38" fontId="7" fillId="0" borderId="9" xfId="1" applyFont="1" applyFill="1" applyBorder="1" applyAlignment="1">
      <alignment horizontal="right" vertical="center"/>
    </xf>
    <xf numFmtId="38" fontId="7" fillId="0" borderId="10" xfId="1" applyFont="1" applyFill="1" applyBorder="1" applyAlignment="1">
      <alignment horizontal="right" vertical="center"/>
    </xf>
    <xf numFmtId="0" fontId="9" fillId="0" borderId="9" xfId="2" applyFont="1" applyBorder="1" applyAlignment="1">
      <alignment horizontal="left" vertical="center"/>
    </xf>
    <xf numFmtId="0" fontId="9" fillId="0" borderId="8" xfId="2" applyFont="1" applyBorder="1" applyAlignment="1">
      <alignment horizontal="left" vertical="center"/>
    </xf>
    <xf numFmtId="0" fontId="9" fillId="0" borderId="7" xfId="2" applyFont="1" applyBorder="1" applyAlignment="1">
      <alignment horizontal="left" vertical="center"/>
    </xf>
    <xf numFmtId="3" fontId="7" fillId="0" borderId="4" xfId="2" applyNumberFormat="1" applyFont="1" applyBorder="1" applyAlignment="1">
      <alignment horizontal="right" vertical="center"/>
    </xf>
    <xf numFmtId="3" fontId="7" fillId="0" borderId="3" xfId="2" applyNumberFormat="1" applyFont="1" applyBorder="1" applyAlignment="1">
      <alignment horizontal="right" vertical="center"/>
    </xf>
    <xf numFmtId="0" fontId="3" fillId="0" borderId="34" xfId="2" applyFont="1" applyBorder="1" applyAlignment="1">
      <alignment horizontal="left" vertical="center"/>
    </xf>
    <xf numFmtId="0" fontId="3" fillId="0" borderId="33" xfId="2" applyFont="1" applyBorder="1" applyAlignment="1">
      <alignment horizontal="left" vertical="center"/>
    </xf>
    <xf numFmtId="0" fontId="3" fillId="0" borderId="28" xfId="2" applyFont="1" applyBorder="1" applyAlignment="1">
      <alignment horizontal="left" vertical="center"/>
    </xf>
    <xf numFmtId="0" fontId="3" fillId="0" borderId="27" xfId="2" applyFont="1" applyBorder="1" applyAlignment="1">
      <alignment horizontal="left" vertical="center"/>
    </xf>
    <xf numFmtId="0" fontId="7" fillId="0" borderId="25" xfId="2" applyFont="1" applyBorder="1" applyAlignment="1">
      <alignment horizontal="center" vertical="center"/>
    </xf>
    <xf numFmtId="0" fontId="7" fillId="0" borderId="21" xfId="2" applyFont="1" applyBorder="1" applyAlignment="1">
      <alignment horizontal="center" vertical="center"/>
    </xf>
    <xf numFmtId="0" fontId="7" fillId="0" borderId="23" xfId="2" applyFont="1" applyBorder="1" applyAlignment="1">
      <alignment horizontal="center" vertical="center"/>
    </xf>
    <xf numFmtId="0" fontId="7" fillId="0" borderId="22" xfId="2" applyFont="1" applyBorder="1" applyAlignment="1">
      <alignment horizontal="center" vertical="center"/>
    </xf>
    <xf numFmtId="0" fontId="7" fillId="0" borderId="20" xfId="2" applyFont="1" applyBorder="1" applyAlignment="1">
      <alignment horizontal="center" vertical="center"/>
    </xf>
    <xf numFmtId="38" fontId="7" fillId="0" borderId="17" xfId="1" applyFont="1" applyFill="1" applyBorder="1" applyAlignment="1">
      <alignment horizontal="right" vertical="center"/>
    </xf>
    <xf numFmtId="38" fontId="7" fillId="0" borderId="18" xfId="1" applyFont="1" applyFill="1" applyBorder="1" applyAlignment="1">
      <alignment horizontal="right" vertical="center"/>
    </xf>
    <xf numFmtId="0" fontId="9" fillId="0" borderId="17" xfId="2" applyFont="1" applyBorder="1" applyAlignment="1">
      <alignment horizontal="left" vertical="center"/>
    </xf>
    <xf numFmtId="0" fontId="9" fillId="0" borderId="16" xfId="2" applyFont="1" applyBorder="1" applyAlignment="1">
      <alignment horizontal="left" vertical="center"/>
    </xf>
    <xf numFmtId="0" fontId="9" fillId="0" borderId="15" xfId="2" applyFont="1" applyBorder="1" applyAlignment="1">
      <alignment horizontal="left" vertical="center"/>
    </xf>
    <xf numFmtId="0" fontId="7" fillId="0" borderId="8" xfId="2" applyFont="1" applyBorder="1" applyAlignment="1" applyProtection="1">
      <alignment horizontal="left" vertical="center" wrapText="1" shrinkToFit="1"/>
      <protection locked="0"/>
    </xf>
    <xf numFmtId="0" fontId="7" fillId="0" borderId="10" xfId="2" applyFont="1" applyBorder="1" applyAlignment="1" applyProtection="1">
      <alignment horizontal="left" vertical="center" wrapText="1" shrinkToFit="1"/>
      <protection locked="0"/>
    </xf>
    <xf numFmtId="3" fontId="7" fillId="0" borderId="9" xfId="2" applyNumberFormat="1" applyFont="1" applyBorder="1" applyAlignment="1" applyProtection="1">
      <alignment horizontal="center" vertical="center"/>
      <protection locked="0"/>
    </xf>
    <xf numFmtId="3" fontId="7" fillId="0" borderId="7" xfId="2" applyNumberFormat="1" applyFont="1" applyBorder="1" applyAlignment="1" applyProtection="1">
      <alignment horizontal="center" vertical="center"/>
      <protection locked="0"/>
    </xf>
    <xf numFmtId="0" fontId="12" fillId="2" borderId="8" xfId="2" applyFont="1" applyFill="1" applyBorder="1" applyAlignment="1" applyProtection="1">
      <alignment horizontal="left" vertical="center" wrapText="1" shrinkToFit="1"/>
      <protection locked="0"/>
    </xf>
    <xf numFmtId="0" fontId="12" fillId="2" borderId="10" xfId="2" applyFont="1" applyFill="1" applyBorder="1" applyAlignment="1" applyProtection="1">
      <alignment horizontal="left" vertical="center" wrapText="1" shrinkToFit="1"/>
      <protection locked="0"/>
    </xf>
    <xf numFmtId="3" fontId="12" fillId="2" borderId="9" xfId="2" applyNumberFormat="1" applyFont="1" applyFill="1" applyBorder="1" applyAlignment="1" applyProtection="1">
      <alignment horizontal="center" vertical="center"/>
      <protection locked="0"/>
    </xf>
    <xf numFmtId="3" fontId="12" fillId="2" borderId="7" xfId="2" applyNumberFormat="1" applyFont="1" applyFill="1" applyBorder="1" applyAlignment="1" applyProtection="1">
      <alignment horizontal="center" vertical="center"/>
      <protection locked="0"/>
    </xf>
    <xf numFmtId="0" fontId="12" fillId="2" borderId="31" xfId="2" applyFont="1" applyFill="1" applyBorder="1" applyAlignment="1" applyProtection="1">
      <alignment horizontal="left" vertical="center" wrapText="1" shrinkToFit="1"/>
      <protection locked="0"/>
    </xf>
    <xf numFmtId="0" fontId="12" fillId="2" borderId="43" xfId="2" applyFont="1" applyFill="1" applyBorder="1" applyAlignment="1" applyProtection="1">
      <alignment horizontal="left" vertical="center" wrapText="1" shrinkToFit="1"/>
      <protection locked="0"/>
    </xf>
    <xf numFmtId="3" fontId="12" fillId="2" borderId="9" xfId="2" applyNumberFormat="1" applyFont="1" applyFill="1" applyBorder="1" applyAlignment="1" applyProtection="1">
      <alignment horizontal="center" vertical="center" shrinkToFit="1"/>
      <protection locked="0"/>
    </xf>
    <xf numFmtId="3" fontId="12" fillId="2" borderId="7" xfId="2" applyNumberFormat="1" applyFont="1" applyFill="1" applyBorder="1" applyAlignment="1" applyProtection="1">
      <alignment horizontal="center" vertical="center" shrinkToFit="1"/>
      <protection locked="0"/>
    </xf>
    <xf numFmtId="3" fontId="5" fillId="0" borderId="9" xfId="2" applyNumberFormat="1" applyFont="1" applyBorder="1" applyAlignment="1" applyProtection="1">
      <alignment horizontal="left" vertical="center"/>
      <protection locked="0"/>
    </xf>
    <xf numFmtId="3" fontId="5" fillId="0" borderId="7" xfId="2" applyNumberFormat="1" applyFont="1" applyBorder="1" applyAlignment="1" applyProtection="1">
      <alignment horizontal="left" vertical="center"/>
      <protection locked="0"/>
    </xf>
    <xf numFmtId="0" fontId="7" fillId="0" borderId="8" xfId="2" applyFont="1" applyBorder="1" applyAlignment="1" applyProtection="1">
      <alignment horizontal="left" vertical="center" wrapText="1" indent="2" shrinkToFit="1"/>
      <protection locked="0"/>
    </xf>
    <xf numFmtId="0" fontId="7" fillId="0" borderId="10" xfId="2" applyFont="1" applyBorder="1" applyAlignment="1" applyProtection="1">
      <alignment horizontal="left" vertical="center" wrapText="1" indent="2" shrinkToFit="1"/>
      <protection locked="0"/>
    </xf>
    <xf numFmtId="0" fontId="12" fillId="2" borderId="8" xfId="2" applyFont="1" applyFill="1" applyBorder="1" applyAlignment="1" applyProtection="1">
      <alignment vertical="center" shrinkToFit="1"/>
      <protection locked="0"/>
    </xf>
    <xf numFmtId="0" fontId="12" fillId="2" borderId="10" xfId="2" applyFont="1" applyFill="1" applyBorder="1" applyAlignment="1" applyProtection="1">
      <alignment vertical="center" shrinkToFit="1"/>
      <protection locked="0"/>
    </xf>
    <xf numFmtId="0" fontId="74" fillId="0" borderId="8" xfId="2" applyFont="1" applyBorder="1" applyAlignment="1" applyProtection="1">
      <alignment vertical="center" shrinkToFit="1"/>
      <protection locked="0"/>
    </xf>
    <xf numFmtId="0" fontId="74" fillId="0" borderId="10" xfId="2" applyFont="1" applyBorder="1" applyAlignment="1" applyProtection="1">
      <alignment vertical="center" shrinkToFit="1"/>
      <protection locked="0"/>
    </xf>
    <xf numFmtId="0" fontId="74" fillId="0" borderId="8" xfId="2" applyFont="1" applyBorder="1" applyAlignment="1" applyProtection="1">
      <alignment vertical="center" wrapText="1" shrinkToFit="1"/>
      <protection locked="0"/>
    </xf>
    <xf numFmtId="0" fontId="74" fillId="0" borderId="10" xfId="2" applyFont="1" applyBorder="1" applyAlignment="1" applyProtection="1">
      <alignment vertical="center" wrapText="1" shrinkToFit="1"/>
      <protection locked="0"/>
    </xf>
    <xf numFmtId="3" fontId="7" fillId="0" borderId="0" xfId="2" applyNumberFormat="1" applyFont="1" applyAlignment="1">
      <alignment horizontal="left" vertical="center" wrapText="1"/>
    </xf>
    <xf numFmtId="0" fontId="3" fillId="0" borderId="59" xfId="2" applyFont="1" applyBorder="1" applyAlignment="1">
      <alignment horizontal="center" vertical="center"/>
    </xf>
    <xf numFmtId="0" fontId="3" fillId="0" borderId="26" xfId="2" applyFont="1" applyBorder="1" applyAlignment="1">
      <alignment horizontal="center" vertical="center"/>
    </xf>
    <xf numFmtId="0" fontId="3" fillId="0" borderId="58" xfId="2" applyFont="1" applyBorder="1" applyAlignment="1">
      <alignment horizontal="center" vertical="center"/>
    </xf>
    <xf numFmtId="0" fontId="3" fillId="0" borderId="53" xfId="2" applyFont="1" applyBorder="1" applyAlignment="1">
      <alignment horizontal="center" vertical="center"/>
    </xf>
    <xf numFmtId="0" fontId="3" fillId="0" borderId="50" xfId="2" applyFont="1" applyBorder="1" applyAlignment="1">
      <alignment horizontal="center" vertical="center"/>
    </xf>
    <xf numFmtId="0" fontId="3" fillId="0" borderId="52" xfId="2" applyFont="1" applyBorder="1" applyAlignment="1">
      <alignment horizontal="center" vertical="center"/>
    </xf>
    <xf numFmtId="0" fontId="3" fillId="0" borderId="55" xfId="2" applyFont="1" applyBorder="1" applyAlignment="1">
      <alignment horizontal="center" vertical="center"/>
    </xf>
    <xf numFmtId="0" fontId="3" fillId="0" borderId="54" xfId="2" applyFont="1" applyBorder="1" applyAlignment="1">
      <alignment horizontal="center" vertical="center"/>
    </xf>
    <xf numFmtId="0" fontId="3" fillId="0" borderId="48" xfId="2" applyFont="1" applyBorder="1" applyAlignment="1">
      <alignment horizontal="center" vertical="center"/>
    </xf>
    <xf numFmtId="0" fontId="3" fillId="0" borderId="47" xfId="2" applyFont="1" applyBorder="1" applyAlignment="1">
      <alignment horizontal="center" vertical="center"/>
    </xf>
    <xf numFmtId="3" fontId="12" fillId="2" borderId="17" xfId="2" applyNumberFormat="1" applyFont="1" applyFill="1" applyBorder="1" applyAlignment="1" applyProtection="1">
      <alignment horizontal="center" vertical="center"/>
      <protection locked="0"/>
    </xf>
    <xf numFmtId="3" fontId="12" fillId="2" borderId="15" xfId="2" applyNumberFormat="1" applyFont="1" applyFill="1" applyBorder="1" applyAlignment="1" applyProtection="1">
      <alignment horizontal="center" vertical="center"/>
      <protection locked="0"/>
    </xf>
    <xf numFmtId="37" fontId="7" fillId="0" borderId="9" xfId="2" applyNumberFormat="1" applyFont="1" applyBorder="1" applyAlignment="1">
      <alignment horizontal="right" vertical="center"/>
    </xf>
    <xf numFmtId="37" fontId="7" fillId="0" borderId="10" xfId="2" applyNumberFormat="1" applyFont="1" applyBorder="1" applyAlignment="1">
      <alignment horizontal="right" vertical="center"/>
    </xf>
    <xf numFmtId="37" fontId="22" fillId="0" borderId="40" xfId="2" applyNumberFormat="1" applyFont="1" applyBorder="1" applyAlignment="1">
      <alignment horizontal="right" vertical="center"/>
    </xf>
    <xf numFmtId="37" fontId="22" fillId="0" borderId="0" xfId="2" applyNumberFormat="1" applyFont="1" applyAlignment="1">
      <alignment horizontal="right" vertical="center"/>
    </xf>
    <xf numFmtId="37" fontId="7" fillId="0" borderId="28" xfId="2" applyNumberFormat="1" applyFont="1" applyBorder="1" applyAlignment="1">
      <alignment horizontal="right" vertical="center"/>
    </xf>
    <xf numFmtId="37" fontId="7" fillId="0" borderId="43" xfId="2" applyNumberFormat="1" applyFont="1" applyBorder="1" applyAlignment="1">
      <alignment horizontal="right" vertical="center"/>
    </xf>
    <xf numFmtId="37" fontId="7" fillId="0" borderId="64" xfId="2" applyNumberFormat="1" applyFont="1" applyBorder="1" applyAlignment="1">
      <alignment horizontal="right" vertical="center"/>
    </xf>
    <xf numFmtId="37" fontId="7" fillId="0" borderId="65" xfId="2" applyNumberFormat="1" applyFont="1" applyBorder="1" applyAlignment="1">
      <alignment horizontal="right" vertical="center"/>
    </xf>
    <xf numFmtId="37" fontId="7" fillId="0" borderId="11" xfId="2" applyNumberFormat="1" applyFont="1" applyBorder="1" applyAlignment="1">
      <alignment horizontal="right" vertical="center"/>
    </xf>
    <xf numFmtId="37" fontId="7" fillId="0" borderId="61" xfId="2" applyNumberFormat="1" applyFont="1" applyBorder="1" applyAlignment="1">
      <alignment horizontal="right" vertical="center"/>
    </xf>
    <xf numFmtId="0" fontId="22" fillId="0" borderId="40" xfId="2" applyFont="1" applyBorder="1" applyAlignment="1">
      <alignment horizontal="center" vertical="center"/>
    </xf>
    <xf numFmtId="0" fontId="22" fillId="0" borderId="0" xfId="2" applyFont="1" applyAlignment="1">
      <alignment horizontal="center" vertical="center"/>
    </xf>
    <xf numFmtId="37" fontId="7" fillId="0" borderId="17" xfId="2" applyNumberFormat="1" applyFont="1" applyBorder="1" applyAlignment="1">
      <alignment horizontal="right" vertical="center"/>
    </xf>
    <xf numFmtId="37" fontId="7" fillId="0" borderId="18" xfId="2" applyNumberFormat="1" applyFont="1" applyBorder="1" applyAlignment="1">
      <alignment horizontal="right" vertical="center"/>
    </xf>
    <xf numFmtId="0" fontId="3" fillId="0" borderId="78" xfId="2" applyFont="1" applyBorder="1" applyAlignment="1">
      <alignment horizontal="center" vertical="center"/>
    </xf>
    <xf numFmtId="0" fontId="3" fillId="0" borderId="0" xfId="2" applyFont="1" applyAlignment="1">
      <alignment horizontal="center" vertical="center"/>
    </xf>
    <xf numFmtId="0" fontId="3" fillId="0" borderId="76" xfId="2" applyFont="1" applyBorder="1" applyAlignment="1">
      <alignment horizontal="center" vertical="center"/>
    </xf>
    <xf numFmtId="0" fontId="3" fillId="0" borderId="75" xfId="2" applyFont="1" applyBorder="1" applyAlignment="1">
      <alignment horizontal="center" vertical="center"/>
    </xf>
    <xf numFmtId="0" fontId="13" fillId="0" borderId="0" xfId="2" applyFont="1" applyAlignment="1"/>
    <xf numFmtId="0" fontId="28" fillId="0" borderId="0" xfId="2" applyFont="1" applyAlignment="1"/>
    <xf numFmtId="0" fontId="13" fillId="0" borderId="72" xfId="2" applyFont="1" applyBorder="1" applyAlignment="1" applyProtection="1">
      <alignment horizontal="left" vertical="top" wrapText="1"/>
      <protection locked="0"/>
    </xf>
    <xf numFmtId="0" fontId="13" fillId="0" borderId="71" xfId="2" applyFont="1" applyBorder="1" applyAlignment="1" applyProtection="1">
      <alignment horizontal="left" vertical="top" wrapText="1"/>
      <protection locked="0"/>
    </xf>
    <xf numFmtId="0" fontId="13" fillId="0" borderId="70" xfId="2" applyFont="1" applyBorder="1" applyAlignment="1" applyProtection="1">
      <alignment horizontal="left" vertical="top" wrapText="1"/>
      <protection locked="0"/>
    </xf>
    <xf numFmtId="0" fontId="13" fillId="0" borderId="69" xfId="2" applyFont="1" applyBorder="1" applyAlignment="1" applyProtection="1">
      <alignment horizontal="left" vertical="top" wrapText="1"/>
      <protection locked="0"/>
    </xf>
    <xf numFmtId="0" fontId="13" fillId="0" borderId="0" xfId="2" applyFont="1" applyAlignment="1" applyProtection="1">
      <alignment horizontal="left" vertical="top" wrapText="1"/>
      <protection locked="0"/>
    </xf>
    <xf numFmtId="0" fontId="13" fillId="0" borderId="68" xfId="2" applyFont="1" applyBorder="1" applyAlignment="1" applyProtection="1">
      <alignment horizontal="left" vertical="top" wrapText="1"/>
      <protection locked="0"/>
    </xf>
    <xf numFmtId="0" fontId="13" fillId="0" borderId="67" xfId="2" applyFont="1" applyBorder="1" applyAlignment="1" applyProtection="1">
      <alignment horizontal="left" vertical="top" wrapText="1"/>
      <protection locked="0"/>
    </xf>
    <xf numFmtId="0" fontId="13" fillId="0" borderId="13" xfId="2" applyFont="1" applyBorder="1" applyAlignment="1" applyProtection="1">
      <alignment horizontal="left" vertical="top" wrapText="1"/>
      <protection locked="0"/>
    </xf>
    <xf numFmtId="0" fontId="13" fillId="0" borderId="41" xfId="2" applyFont="1" applyBorder="1" applyAlignment="1" applyProtection="1">
      <alignment horizontal="left" vertical="top" wrapText="1"/>
      <protection locked="0"/>
    </xf>
    <xf numFmtId="179" fontId="13" fillId="0" borderId="0" xfId="6" applyFont="1" applyAlignment="1">
      <alignment horizontal="left" vertical="center"/>
    </xf>
    <xf numFmtId="179" fontId="13" fillId="0" borderId="0" xfId="6" applyFont="1" applyAlignment="1">
      <alignment horizontal="distributed" vertical="center" indent="2"/>
    </xf>
    <xf numFmtId="0" fontId="75" fillId="0" borderId="0" xfId="2" applyFont="1" applyAlignment="1">
      <alignment horizontal="center" vertical="center"/>
    </xf>
    <xf numFmtId="0" fontId="31" fillId="0" borderId="0" xfId="2" applyFont="1" applyAlignment="1" applyProtection="1">
      <alignment horizontal="right" wrapText="1"/>
      <protection locked="0"/>
    </xf>
    <xf numFmtId="0" fontId="31" fillId="0" borderId="75" xfId="2" applyFont="1" applyBorder="1" applyAlignment="1" applyProtection="1">
      <alignment horizontal="right" wrapText="1"/>
      <protection locked="0"/>
    </xf>
    <xf numFmtId="0" fontId="3" fillId="0" borderId="80" xfId="2" applyFont="1" applyBorder="1" applyAlignment="1">
      <alignment horizontal="center" vertical="center"/>
    </xf>
    <xf numFmtId="0" fontId="3" fillId="0" borderId="73" xfId="2" applyFont="1" applyBorder="1" applyAlignment="1">
      <alignment horizontal="center" vertical="center"/>
    </xf>
    <xf numFmtId="182" fontId="3" fillId="0" borderId="75" xfId="3" applyNumberFormat="1" applyFont="1" applyBorder="1" applyAlignment="1">
      <alignment horizontal="center"/>
    </xf>
    <xf numFmtId="179" fontId="13" fillId="0" borderId="0" xfId="6" applyFont="1" applyAlignment="1">
      <alignment horizontal="distributed" vertical="center"/>
    </xf>
    <xf numFmtId="0" fontId="13" fillId="0" borderId="25" xfId="2" applyFont="1" applyBorder="1" applyAlignment="1">
      <alignment horizontal="center" vertical="center"/>
    </xf>
    <xf numFmtId="0" fontId="13" fillId="0" borderId="21" xfId="2" applyFont="1" applyBorder="1" applyAlignment="1">
      <alignment horizontal="center" vertical="center"/>
    </xf>
    <xf numFmtId="0" fontId="13" fillId="0" borderId="23" xfId="2" applyFont="1" applyBorder="1" applyAlignment="1">
      <alignment horizontal="center" vertical="center"/>
    </xf>
    <xf numFmtId="0" fontId="13" fillId="0" borderId="22" xfId="2" applyFont="1" applyBorder="1" applyAlignment="1">
      <alignment horizontal="center" vertical="center"/>
    </xf>
    <xf numFmtId="0" fontId="13" fillId="0" borderId="20" xfId="2" applyFont="1" applyBorder="1" applyAlignment="1">
      <alignment horizontal="center" vertical="center"/>
    </xf>
    <xf numFmtId="0" fontId="17" fillId="2" borderId="31" xfId="2" applyFont="1" applyFill="1" applyBorder="1" applyAlignment="1" applyProtection="1">
      <alignment horizontal="left" vertical="center" wrapText="1" shrinkToFit="1"/>
      <protection locked="0"/>
    </xf>
    <xf numFmtId="0" fontId="17" fillId="2" borderId="43" xfId="2" applyFont="1" applyFill="1" applyBorder="1" applyAlignment="1" applyProtection="1">
      <alignment horizontal="left" vertical="center" wrapText="1" shrinkToFit="1"/>
      <protection locked="0"/>
    </xf>
    <xf numFmtId="3" fontId="17" fillId="2" borderId="9" xfId="2" applyNumberFormat="1" applyFont="1" applyFill="1" applyBorder="1" applyAlignment="1" applyProtection="1">
      <alignment horizontal="center" vertical="center"/>
      <protection locked="0"/>
    </xf>
    <xf numFmtId="3" fontId="17" fillId="2" borderId="7" xfId="2" applyNumberFormat="1" applyFont="1" applyFill="1" applyBorder="1" applyAlignment="1" applyProtection="1">
      <alignment horizontal="center" vertical="center"/>
      <protection locked="0"/>
    </xf>
    <xf numFmtId="0" fontId="34" fillId="0" borderId="0" xfId="2" applyFont="1" applyAlignment="1">
      <alignment horizontal="center" vertical="center"/>
    </xf>
    <xf numFmtId="0" fontId="14" fillId="0" borderId="59" xfId="2" applyFont="1" applyBorder="1" applyAlignment="1">
      <alignment horizontal="center" vertical="center"/>
    </xf>
    <xf numFmtId="0" fontId="14" fillId="0" borderId="26" xfId="2" applyFont="1" applyBorder="1" applyAlignment="1">
      <alignment horizontal="center" vertical="center"/>
    </xf>
    <xf numFmtId="0" fontId="14" fillId="0" borderId="58" xfId="2" applyFont="1" applyBorder="1" applyAlignment="1">
      <alignment horizontal="center" vertical="center"/>
    </xf>
    <xf numFmtId="0" fontId="14" fillId="0" borderId="53" xfId="2" applyFont="1" applyBorder="1" applyAlignment="1">
      <alignment horizontal="center" vertical="center"/>
    </xf>
    <xf numFmtId="0" fontId="14" fillId="0" borderId="50" xfId="2" applyFont="1" applyBorder="1" applyAlignment="1">
      <alignment horizontal="center" vertical="center"/>
    </xf>
    <xf numFmtId="0" fontId="14" fillId="0" borderId="52" xfId="2" applyFont="1" applyBorder="1" applyAlignment="1">
      <alignment horizontal="center" vertical="center"/>
    </xf>
    <xf numFmtId="0" fontId="14" fillId="0" borderId="55" xfId="2" applyFont="1" applyBorder="1" applyAlignment="1">
      <alignment horizontal="center" vertical="center"/>
    </xf>
    <xf numFmtId="0" fontId="14" fillId="0" borderId="54" xfId="2" applyFont="1" applyBorder="1" applyAlignment="1">
      <alignment horizontal="center" vertical="center"/>
    </xf>
    <xf numFmtId="0" fontId="14" fillId="0" borderId="48" xfId="2" applyFont="1" applyBorder="1" applyAlignment="1">
      <alignment horizontal="center" vertical="center"/>
    </xf>
    <xf numFmtId="0" fontId="14" fillId="0" borderId="47" xfId="2" applyFont="1" applyBorder="1" applyAlignment="1">
      <alignment horizontal="center" vertical="center"/>
    </xf>
    <xf numFmtId="0" fontId="17" fillId="2" borderId="8" xfId="2" applyFont="1" applyFill="1" applyBorder="1" applyAlignment="1" applyProtection="1">
      <alignment vertical="center" shrinkToFit="1"/>
      <protection locked="0"/>
    </xf>
    <xf numFmtId="0" fontId="17" fillId="2" borderId="10" xfId="2" applyFont="1" applyFill="1" applyBorder="1" applyAlignment="1" applyProtection="1">
      <alignment vertical="center" shrinkToFit="1"/>
      <protection locked="0"/>
    </xf>
    <xf numFmtId="3" fontId="17" fillId="2" borderId="17" xfId="2" applyNumberFormat="1" applyFont="1" applyFill="1" applyBorder="1" applyAlignment="1" applyProtection="1">
      <alignment horizontal="center" vertical="center"/>
      <protection locked="0"/>
    </xf>
    <xf numFmtId="3" fontId="17" fillId="2" borderId="15" xfId="2" applyNumberFormat="1" applyFont="1" applyFill="1" applyBorder="1" applyAlignment="1" applyProtection="1">
      <alignment horizontal="center" vertical="center"/>
      <protection locked="0"/>
    </xf>
    <xf numFmtId="0" fontId="25" fillId="0" borderId="8" xfId="2" applyFont="1" applyBorder="1" applyAlignment="1" applyProtection="1">
      <alignment vertical="center" shrinkToFit="1"/>
      <protection locked="0"/>
    </xf>
    <xf numFmtId="0" fontId="25" fillId="0" borderId="10" xfId="2" applyFont="1" applyBorder="1" applyAlignment="1" applyProtection="1">
      <alignment vertical="center" shrinkToFit="1"/>
      <protection locked="0"/>
    </xf>
    <xf numFmtId="3" fontId="23" fillId="0" borderId="9" xfId="2" applyNumberFormat="1" applyFont="1" applyBorder="1" applyAlignment="1" applyProtection="1">
      <alignment horizontal="left" vertical="center"/>
      <protection locked="0"/>
    </xf>
    <xf numFmtId="3" fontId="23" fillId="0" borderId="7" xfId="2" applyNumberFormat="1" applyFont="1" applyBorder="1" applyAlignment="1" applyProtection="1">
      <alignment horizontal="left" vertical="center"/>
      <protection locked="0"/>
    </xf>
    <xf numFmtId="0" fontId="17" fillId="2" borderId="8" xfId="2" applyFont="1" applyFill="1" applyBorder="1" applyAlignment="1" applyProtection="1">
      <alignment horizontal="left" vertical="center" wrapText="1" shrinkToFit="1"/>
      <protection locked="0"/>
    </xf>
    <xf numFmtId="0" fontId="17" fillId="2" borderId="10" xfId="2" applyFont="1" applyFill="1" applyBorder="1" applyAlignment="1" applyProtection="1">
      <alignment horizontal="left" vertical="center" wrapText="1" shrinkToFit="1"/>
      <protection locked="0"/>
    </xf>
    <xf numFmtId="0" fontId="71" fillId="0" borderId="8" xfId="2" applyFont="1" applyBorder="1" applyAlignment="1" applyProtection="1">
      <alignment vertical="center" wrapText="1" shrinkToFit="1"/>
      <protection locked="0"/>
    </xf>
    <xf numFmtId="0" fontId="72" fillId="0" borderId="10" xfId="2" applyFont="1" applyBorder="1" applyAlignment="1" applyProtection="1">
      <alignment vertical="center" wrapText="1" shrinkToFit="1"/>
      <protection locked="0"/>
    </xf>
    <xf numFmtId="0" fontId="14" fillId="0" borderId="34" xfId="2" applyFont="1" applyBorder="1" applyAlignment="1">
      <alignment horizontal="left" vertical="center"/>
    </xf>
    <xf numFmtId="0" fontId="14" fillId="0" borderId="33" xfId="2" applyFont="1" applyBorder="1" applyAlignment="1">
      <alignment horizontal="left" vertical="center"/>
    </xf>
    <xf numFmtId="0" fontId="14" fillId="0" borderId="28" xfId="2" applyFont="1" applyBorder="1" applyAlignment="1">
      <alignment horizontal="left" vertical="center"/>
    </xf>
    <xf numFmtId="0" fontId="14" fillId="0" borderId="27" xfId="2" applyFont="1" applyBorder="1" applyAlignment="1">
      <alignment horizontal="left" vertical="center"/>
    </xf>
    <xf numFmtId="3" fontId="17" fillId="2" borderId="9" xfId="2" applyNumberFormat="1" applyFont="1" applyFill="1" applyBorder="1" applyAlignment="1" applyProtection="1">
      <alignment horizontal="center" vertical="center" shrinkToFit="1"/>
      <protection locked="0"/>
    </xf>
    <xf numFmtId="3" fontId="17" fillId="2" borderId="7" xfId="2" applyNumberFormat="1" applyFont="1" applyFill="1" applyBorder="1" applyAlignment="1" applyProtection="1">
      <alignment horizontal="center" vertical="center" shrinkToFit="1"/>
      <protection locked="0"/>
    </xf>
    <xf numFmtId="37" fontId="44" fillId="0" borderId="64" xfId="7" applyNumberFormat="1" applyFont="1" applyBorder="1" applyAlignment="1">
      <alignment horizontal="right" vertical="center"/>
    </xf>
    <xf numFmtId="37" fontId="44" fillId="0" borderId="65" xfId="7" applyNumberFormat="1" applyFont="1" applyBorder="1" applyAlignment="1">
      <alignment horizontal="right" vertical="center"/>
    </xf>
    <xf numFmtId="37" fontId="44" fillId="0" borderId="11" xfId="7" applyNumberFormat="1" applyFont="1" applyBorder="1" applyAlignment="1">
      <alignment horizontal="right" vertical="center"/>
    </xf>
    <xf numFmtId="37" fontId="44" fillId="0" borderId="61" xfId="7" applyNumberFormat="1" applyFont="1" applyBorder="1" applyAlignment="1">
      <alignment horizontal="right" vertical="center"/>
    </xf>
    <xf numFmtId="37" fontId="44" fillId="0" borderId="9" xfId="7" applyNumberFormat="1" applyFont="1" applyBorder="1" applyAlignment="1">
      <alignment horizontal="right" vertical="center"/>
    </xf>
    <xf numFmtId="37" fontId="44" fillId="0" borderId="10" xfId="7" applyNumberFormat="1" applyFont="1" applyBorder="1" applyAlignment="1">
      <alignment horizontal="right" vertical="center"/>
    </xf>
    <xf numFmtId="38" fontId="39" fillId="0" borderId="17" xfId="3" applyFont="1" applyFill="1" applyBorder="1" applyAlignment="1">
      <alignment horizontal="right" vertical="center"/>
    </xf>
    <xf numFmtId="38" fontId="39" fillId="0" borderId="18" xfId="3" applyFont="1" applyFill="1" applyBorder="1" applyAlignment="1">
      <alignment horizontal="right" vertical="center"/>
    </xf>
    <xf numFmtId="38" fontId="41" fillId="0" borderId="18" xfId="3" applyFont="1" applyFill="1" applyBorder="1" applyAlignment="1">
      <alignment horizontal="right" vertical="center"/>
    </xf>
    <xf numFmtId="0" fontId="39" fillId="0" borderId="17" xfId="7" applyFont="1" applyBorder="1" applyAlignment="1">
      <alignment horizontal="left" vertical="center" wrapText="1"/>
    </xf>
    <xf numFmtId="0" fontId="39" fillId="0" borderId="16" xfId="7" applyFont="1" applyBorder="1" applyAlignment="1">
      <alignment horizontal="left" vertical="center" wrapText="1"/>
    </xf>
    <xf numFmtId="0" fontId="39" fillId="0" borderId="15" xfId="7" applyFont="1" applyBorder="1" applyAlignment="1">
      <alignment horizontal="left" vertical="center" wrapText="1"/>
    </xf>
    <xf numFmtId="38" fontId="39" fillId="0" borderId="9" xfId="3" applyFont="1" applyFill="1" applyBorder="1" applyAlignment="1">
      <alignment horizontal="right" vertical="center"/>
    </xf>
    <xf numFmtId="38" fontId="39" fillId="0" borderId="10" xfId="3" applyFont="1" applyFill="1" applyBorder="1" applyAlignment="1">
      <alignment horizontal="right" vertical="center"/>
    </xf>
    <xf numFmtId="37" fontId="44" fillId="0" borderId="76" xfId="7" applyNumberFormat="1" applyFont="1" applyBorder="1" applyAlignment="1">
      <alignment horizontal="right" vertical="center"/>
    </xf>
    <xf numFmtId="37" fontId="44" fillId="0" borderId="74" xfId="7" applyNumberFormat="1" applyFont="1" applyBorder="1" applyAlignment="1">
      <alignment horizontal="right" vertical="center"/>
    </xf>
    <xf numFmtId="37" fontId="44" fillId="0" borderId="97" xfId="7" applyNumberFormat="1" applyFont="1" applyBorder="1" applyAlignment="1">
      <alignment horizontal="right" vertical="center"/>
    </xf>
    <xf numFmtId="37" fontId="44" fillId="0" borderId="96" xfId="7" applyNumberFormat="1" applyFont="1" applyBorder="1" applyAlignment="1">
      <alignment horizontal="right" vertical="center"/>
    </xf>
    <xf numFmtId="37" fontId="44" fillId="0" borderId="4" xfId="7" applyNumberFormat="1" applyFont="1" applyBorder="1" applyAlignment="1">
      <alignment horizontal="right" vertical="center"/>
    </xf>
    <xf numFmtId="37" fontId="44" fillId="0" borderId="3" xfId="7" applyNumberFormat="1" applyFont="1" applyBorder="1" applyAlignment="1">
      <alignment horizontal="right" vertical="center"/>
    </xf>
    <xf numFmtId="0" fontId="45" fillId="0" borderId="9" xfId="7" applyFont="1" applyBorder="1" applyAlignment="1" applyProtection="1">
      <alignment horizontal="left" vertical="center"/>
      <protection locked="0"/>
    </xf>
    <xf numFmtId="0" fontId="45" fillId="0" borderId="7" xfId="7" applyFont="1" applyBorder="1" applyAlignment="1" applyProtection="1">
      <alignment horizontal="left" vertical="center"/>
      <protection locked="0"/>
    </xf>
    <xf numFmtId="0" fontId="37" fillId="0" borderId="9" xfId="7" applyFont="1" applyBorder="1" applyAlignment="1">
      <alignment horizontal="left" vertical="center" wrapText="1"/>
    </xf>
    <xf numFmtId="0" fontId="40" fillId="0" borderId="8" xfId="7" applyFont="1" applyBorder="1" applyAlignment="1">
      <alignment horizontal="left" vertical="center" wrapText="1"/>
    </xf>
    <xf numFmtId="0" fontId="40" fillId="0" borderId="7" xfId="7" applyFont="1" applyBorder="1" applyAlignment="1">
      <alignment horizontal="left" vertical="center" wrapText="1"/>
    </xf>
    <xf numFmtId="0" fontId="37" fillId="0" borderId="28" xfId="7" applyFont="1" applyBorder="1" applyAlignment="1">
      <alignment horizontal="left" vertical="center"/>
    </xf>
    <xf numFmtId="0" fontId="37" fillId="0" borderId="27" xfId="7" applyFont="1" applyBorder="1" applyAlignment="1">
      <alignment horizontal="left" vertical="center"/>
    </xf>
    <xf numFmtId="37" fontId="37" fillId="0" borderId="84" xfId="7" applyNumberFormat="1" applyFont="1" applyBorder="1" applyAlignment="1">
      <alignment horizontal="right" vertical="center"/>
    </xf>
    <xf numFmtId="37" fontId="37" fillId="0" borderId="83" xfId="7" applyNumberFormat="1" applyFont="1" applyBorder="1" applyAlignment="1">
      <alignment horizontal="right" vertical="center"/>
    </xf>
    <xf numFmtId="3" fontId="39" fillId="0" borderId="84" xfId="7" applyNumberFormat="1" applyFont="1" applyBorder="1" applyAlignment="1">
      <alignment horizontal="right" vertical="center"/>
    </xf>
    <xf numFmtId="3" fontId="39" fillId="0" borderId="83" xfId="7" applyNumberFormat="1" applyFont="1" applyBorder="1" applyAlignment="1">
      <alignment horizontal="right" vertical="center"/>
    </xf>
    <xf numFmtId="38" fontId="41" fillId="0" borderId="10" xfId="3" applyFont="1" applyFill="1" applyBorder="1" applyAlignment="1">
      <alignment horizontal="right" vertical="center"/>
    </xf>
    <xf numFmtId="3" fontId="37" fillId="0" borderId="28" xfId="7" applyNumberFormat="1" applyFont="1" applyBorder="1" applyAlignment="1" applyProtection="1">
      <alignment horizontal="right" vertical="center"/>
      <protection locked="0"/>
    </xf>
    <xf numFmtId="0" fontId="40" fillId="0" borderId="43" xfId="7" applyFont="1" applyBorder="1" applyAlignment="1">
      <alignment horizontal="right" vertical="center"/>
    </xf>
    <xf numFmtId="38" fontId="37" fillId="0" borderId="28" xfId="3" applyFont="1" applyFill="1" applyBorder="1" applyAlignment="1">
      <alignment horizontal="right" vertical="center"/>
    </xf>
    <xf numFmtId="38" fontId="40" fillId="0" borderId="43" xfId="3" applyFont="1" applyFill="1" applyBorder="1" applyAlignment="1">
      <alignment horizontal="right" vertical="center"/>
    </xf>
    <xf numFmtId="0" fontId="37" fillId="0" borderId="28" xfId="7" applyFont="1" applyBorder="1" applyAlignment="1" applyProtection="1">
      <alignment horizontal="left" vertical="center" wrapText="1"/>
      <protection locked="0"/>
    </xf>
    <xf numFmtId="0" fontId="40" fillId="0" borderId="31" xfId="7" applyFont="1" applyBorder="1" applyAlignment="1">
      <alignment horizontal="left" vertical="center" wrapText="1"/>
    </xf>
    <xf numFmtId="0" fontId="40" fillId="0" borderId="27" xfId="7" applyFont="1" applyBorder="1" applyAlignment="1">
      <alignment horizontal="left" vertical="center" wrapText="1"/>
    </xf>
    <xf numFmtId="49" fontId="50" fillId="0" borderId="8" xfId="7" applyNumberFormat="1" applyFont="1" applyBorder="1" applyAlignment="1" applyProtection="1">
      <alignment horizontal="left" vertical="center"/>
      <protection locked="0"/>
    </xf>
    <xf numFmtId="0" fontId="49" fillId="0" borderId="10" xfId="11" applyFont="1" applyBorder="1" applyAlignment="1">
      <alignment horizontal="left" vertical="center"/>
    </xf>
    <xf numFmtId="0" fontId="37" fillId="0" borderId="9" xfId="7" applyFont="1" applyBorder="1" applyAlignment="1" applyProtection="1">
      <alignment horizontal="left" vertical="center"/>
      <protection locked="0"/>
    </xf>
    <xf numFmtId="0" fontId="37" fillId="0" borderId="7" xfId="7" applyFont="1" applyBorder="1" applyAlignment="1" applyProtection="1">
      <alignment horizontal="left" vertical="center"/>
      <protection locked="0"/>
    </xf>
    <xf numFmtId="0" fontId="37" fillId="0" borderId="0" xfId="2" applyFont="1" applyAlignment="1" applyProtection="1">
      <alignment horizontal="distributed" vertical="center"/>
      <protection locked="0"/>
    </xf>
    <xf numFmtId="0" fontId="59" fillId="0" borderId="72" xfId="7" applyFont="1" applyBorder="1" applyAlignment="1" applyProtection="1">
      <alignment horizontal="left" vertical="center"/>
      <protection locked="0"/>
    </xf>
    <xf numFmtId="0" fontId="59" fillId="0" borderId="71" xfId="7" applyFont="1" applyBorder="1" applyAlignment="1">
      <alignment horizontal="left" vertical="center"/>
    </xf>
    <xf numFmtId="0" fontId="59" fillId="0" borderId="70" xfId="7" applyFont="1" applyBorder="1" applyAlignment="1">
      <alignment horizontal="left" vertical="center"/>
    </xf>
    <xf numFmtId="0" fontId="59" fillId="0" borderId="69" xfId="7" applyFont="1" applyBorder="1" applyAlignment="1">
      <alignment horizontal="left" vertical="center"/>
    </xf>
    <xf numFmtId="0" fontId="59" fillId="0" borderId="0" xfId="7" applyFont="1" applyAlignment="1">
      <alignment horizontal="left" vertical="center"/>
    </xf>
    <xf numFmtId="0" fontId="59" fillId="0" borderId="68" xfId="7" applyFont="1" applyBorder="1" applyAlignment="1">
      <alignment horizontal="left" vertical="center"/>
    </xf>
    <xf numFmtId="0" fontId="1" fillId="0" borderId="67" xfId="11" applyBorder="1">
      <alignment vertical="center"/>
    </xf>
    <xf numFmtId="0" fontId="1" fillId="0" borderId="13" xfId="11" applyBorder="1">
      <alignment vertical="center"/>
    </xf>
    <xf numFmtId="0" fontId="1" fillId="0" borderId="41" xfId="11" applyBorder="1">
      <alignment vertical="center"/>
    </xf>
    <xf numFmtId="0" fontId="37" fillId="0" borderId="0" xfId="2" applyFont="1" applyAlignment="1" applyProtection="1">
      <alignment horizontal="distributed" wrapText="1"/>
      <protection locked="0"/>
    </xf>
    <xf numFmtId="0" fontId="37" fillId="0" borderId="0" xfId="2" applyFont="1" applyAlignment="1" applyProtection="1">
      <alignment horizontal="distributed" vertical="center" wrapText="1"/>
      <protection locked="0"/>
    </xf>
    <xf numFmtId="0" fontId="37" fillId="0" borderId="59" xfId="7" applyFont="1" applyBorder="1" applyAlignment="1">
      <alignment horizontal="center" vertical="center"/>
    </xf>
    <xf numFmtId="0" fontId="37" fillId="0" borderId="26" xfId="7" applyFont="1" applyBorder="1" applyAlignment="1">
      <alignment horizontal="center" vertical="center"/>
    </xf>
    <xf numFmtId="0" fontId="37" fillId="0" borderId="58" xfId="7" applyFont="1" applyBorder="1" applyAlignment="1">
      <alignment horizontal="center" vertical="center"/>
    </xf>
    <xf numFmtId="0" fontId="37" fillId="0" borderId="53" xfId="7" applyFont="1" applyBorder="1" applyAlignment="1">
      <alignment horizontal="center" vertical="center"/>
    </xf>
    <xf numFmtId="0" fontId="37" fillId="0" borderId="50" xfId="7" applyFont="1" applyBorder="1" applyAlignment="1">
      <alignment horizontal="center" vertical="center"/>
    </xf>
    <xf numFmtId="0" fontId="37" fillId="0" borderId="52" xfId="7" applyFont="1" applyBorder="1" applyAlignment="1">
      <alignment horizontal="center" vertical="center"/>
    </xf>
    <xf numFmtId="0" fontId="37" fillId="0" borderId="55" xfId="7" applyFont="1" applyBorder="1" applyAlignment="1">
      <alignment horizontal="center" vertical="center"/>
    </xf>
    <xf numFmtId="0" fontId="37" fillId="0" borderId="54" xfId="7" applyFont="1" applyBorder="1" applyAlignment="1">
      <alignment horizontal="center" vertical="center"/>
    </xf>
    <xf numFmtId="0" fontId="37" fillId="0" borderId="48" xfId="7" applyFont="1" applyBorder="1" applyAlignment="1">
      <alignment horizontal="center" vertical="center"/>
    </xf>
    <xf numFmtId="0" fontId="37" fillId="0" borderId="47" xfId="7" applyFont="1" applyBorder="1" applyAlignment="1">
      <alignment horizontal="center" vertical="center"/>
    </xf>
    <xf numFmtId="37" fontId="44" fillId="0" borderId="26" xfId="7" applyNumberFormat="1" applyFont="1" applyBorder="1" applyAlignment="1">
      <alignment horizontal="center" vertical="center"/>
    </xf>
    <xf numFmtId="0" fontId="37" fillId="0" borderId="17" xfId="7" applyFont="1" applyBorder="1" applyAlignment="1">
      <alignment horizontal="center" vertical="center"/>
    </xf>
    <xf numFmtId="0" fontId="1" fillId="0" borderId="15" xfId="11" applyBorder="1" applyAlignment="1">
      <alignment horizontal="center" vertical="center"/>
    </xf>
    <xf numFmtId="0" fontId="38" fillId="0" borderId="25" xfId="7" applyFont="1" applyBorder="1" applyAlignment="1">
      <alignment horizontal="center" vertical="center"/>
    </xf>
    <xf numFmtId="0" fontId="38" fillId="0" borderId="23" xfId="7" applyFont="1" applyBorder="1" applyAlignment="1">
      <alignment horizontal="center" vertical="center"/>
    </xf>
    <xf numFmtId="0" fontId="38" fillId="0" borderId="22" xfId="7" applyFont="1" applyBorder="1" applyAlignment="1">
      <alignment horizontal="center" vertical="center"/>
    </xf>
    <xf numFmtId="0" fontId="38" fillId="0" borderId="21" xfId="7" applyFont="1" applyBorder="1" applyAlignment="1">
      <alignment horizontal="center" vertical="center"/>
    </xf>
    <xf numFmtId="0" fontId="38" fillId="0" borderId="20" xfId="7" applyFont="1" applyBorder="1" applyAlignment="1">
      <alignment horizontal="center" vertical="center"/>
    </xf>
    <xf numFmtId="49" fontId="37" fillId="0" borderId="71" xfId="7" applyNumberFormat="1" applyFont="1" applyBorder="1" applyAlignment="1" applyProtection="1">
      <alignment horizontal="left" vertical="center"/>
      <protection locked="0"/>
    </xf>
    <xf numFmtId="0" fontId="2" fillId="0" borderId="93" xfId="7" applyBorder="1" applyAlignment="1">
      <alignment horizontal="left" vertical="center"/>
    </xf>
    <xf numFmtId="0" fontId="45" fillId="0" borderId="88" xfId="7" applyFont="1" applyBorder="1" applyAlignment="1" applyProtection="1">
      <alignment horizontal="left" vertical="center"/>
      <protection locked="0"/>
    </xf>
    <xf numFmtId="0" fontId="45" fillId="0" borderId="87" xfId="7" applyFont="1" applyBorder="1" applyAlignment="1" applyProtection="1">
      <alignment horizontal="left" vertical="center"/>
      <protection locked="0"/>
    </xf>
    <xf numFmtId="0" fontId="37" fillId="0" borderId="34" xfId="7" applyFont="1" applyBorder="1" applyAlignment="1">
      <alignment horizontal="left" vertical="center"/>
    </xf>
    <xf numFmtId="0" fontId="37" fillId="0" borderId="33" xfId="7" applyFont="1" applyBorder="1" applyAlignment="1">
      <alignment horizontal="left" vertical="center"/>
    </xf>
    <xf numFmtId="0" fontId="44" fillId="0" borderId="25" xfId="7" applyFont="1" applyBorder="1" applyAlignment="1">
      <alignment horizontal="center" vertical="center"/>
    </xf>
    <xf numFmtId="0" fontId="44" fillId="0" borderId="21" xfId="7" applyFont="1" applyBorder="1" applyAlignment="1">
      <alignment horizontal="center" vertical="center"/>
    </xf>
    <xf numFmtId="0" fontId="44" fillId="0" borderId="23" xfId="7" applyFont="1" applyBorder="1" applyAlignment="1">
      <alignment horizontal="center" vertical="center"/>
    </xf>
    <xf numFmtId="0" fontId="44" fillId="0" borderId="22" xfId="7" applyFont="1" applyBorder="1" applyAlignment="1">
      <alignment horizontal="center" vertical="center"/>
    </xf>
    <xf numFmtId="0" fontId="44" fillId="0" borderId="20" xfId="7" applyFont="1" applyBorder="1" applyAlignment="1">
      <alignment horizontal="center" vertical="center"/>
    </xf>
    <xf numFmtId="0" fontId="70" fillId="0" borderId="0" xfId="7" applyFont="1" applyAlignment="1">
      <alignment horizontal="center" vertical="center" wrapText="1"/>
    </xf>
    <xf numFmtId="0" fontId="36" fillId="0" borderId="75" xfId="7" applyFont="1" applyBorder="1" applyAlignment="1"/>
    <xf numFmtId="182" fontId="65" fillId="0" borderId="75" xfId="3" applyNumberFormat="1" applyFont="1" applyFill="1" applyBorder="1" applyAlignment="1">
      <alignment horizontal="center"/>
    </xf>
    <xf numFmtId="0" fontId="67" fillId="0" borderId="75" xfId="7" applyFont="1" applyBorder="1" applyAlignment="1" applyProtection="1">
      <alignment horizontal="center"/>
      <protection locked="0"/>
    </xf>
    <xf numFmtId="0" fontId="66" fillId="0" borderId="75" xfId="11" applyFont="1" applyBorder="1">
      <alignment vertical="center"/>
    </xf>
    <xf numFmtId="0" fontId="37" fillId="0" borderId="0" xfId="2" applyFont="1" applyAlignment="1" applyProtection="1">
      <alignment vertical="center" wrapText="1"/>
      <protection locked="0"/>
    </xf>
    <xf numFmtId="0" fontId="60" fillId="0" borderId="63" xfId="11" applyFont="1" applyBorder="1" applyAlignment="1">
      <alignment horizontal="center" vertical="center"/>
    </xf>
    <xf numFmtId="0" fontId="1" fillId="0" borderId="65" xfId="11" applyBorder="1" applyAlignment="1">
      <alignment horizontal="center" vertical="center"/>
    </xf>
    <xf numFmtId="0" fontId="37" fillId="0" borderId="73" xfId="7" applyFont="1" applyBorder="1" applyAlignment="1">
      <alignment horizontal="right" vertical="center"/>
    </xf>
    <xf numFmtId="0" fontId="62" fillId="0" borderId="73" xfId="11" applyFont="1" applyBorder="1" applyAlignment="1">
      <alignment horizontal="right" vertical="center"/>
    </xf>
    <xf numFmtId="187" fontId="60" fillId="0" borderId="104" xfId="11" applyNumberFormat="1" applyFont="1" applyBorder="1" applyAlignment="1">
      <alignment horizontal="center" vertical="center" wrapText="1"/>
    </xf>
    <xf numFmtId="187" fontId="60" fillId="0" borderId="103" xfId="11" applyNumberFormat="1" applyFont="1" applyBorder="1" applyAlignment="1">
      <alignment horizontal="center" vertical="center" wrapText="1"/>
    </xf>
    <xf numFmtId="0" fontId="60" fillId="0" borderId="8" xfId="11" applyFont="1" applyBorder="1" applyAlignment="1">
      <alignment horizontal="center" vertical="center"/>
    </xf>
    <xf numFmtId="0" fontId="1" fillId="0" borderId="10" xfId="11" applyBorder="1" applyAlignment="1">
      <alignment horizontal="center" vertical="center"/>
    </xf>
    <xf numFmtId="0" fontId="38" fillId="0" borderId="75" xfId="7" applyFont="1" applyBorder="1" applyAlignment="1">
      <alignment horizontal="center" vertical="center"/>
    </xf>
    <xf numFmtId="0" fontId="1" fillId="0" borderId="75" xfId="11" applyBorder="1" applyAlignment="1">
      <alignment horizontal="center" vertical="center"/>
    </xf>
    <xf numFmtId="179" fontId="79" fillId="0" borderId="0" xfId="6" applyFont="1" applyAlignment="1">
      <alignment horizontal="distributed" vertical="center" indent="2"/>
    </xf>
    <xf numFmtId="0" fontId="7" fillId="0" borderId="80" xfId="2" applyFont="1" applyBorder="1" applyAlignment="1">
      <alignment horizontal="center" vertical="center"/>
    </xf>
    <xf numFmtId="0" fontId="7" fillId="0" borderId="73" xfId="2" applyFont="1" applyBorder="1" applyAlignment="1">
      <alignment horizontal="center" vertical="center"/>
    </xf>
    <xf numFmtId="0" fontId="7" fillId="0" borderId="78" xfId="2" applyFont="1" applyBorder="1" applyAlignment="1">
      <alignment horizontal="center" vertical="center"/>
    </xf>
    <xf numFmtId="0" fontId="7" fillId="0" borderId="0" xfId="2" applyFont="1" applyAlignment="1">
      <alignment horizontal="center" vertical="center"/>
    </xf>
    <xf numFmtId="0" fontId="7" fillId="0" borderId="76" xfId="2" applyFont="1" applyBorder="1" applyAlignment="1">
      <alignment horizontal="center" vertical="center"/>
    </xf>
    <xf numFmtId="0" fontId="7" fillId="0" borderId="75" xfId="2" applyFont="1" applyBorder="1" applyAlignment="1">
      <alignment horizontal="center" vertical="center"/>
    </xf>
    <xf numFmtId="0" fontId="32" fillId="0" borderId="75" xfId="2" applyFont="1" applyBorder="1" applyAlignment="1"/>
    <xf numFmtId="0" fontId="81" fillId="0" borderId="0" xfId="2" applyFont="1" applyAlignment="1" applyProtection="1">
      <alignment horizontal="right" wrapText="1"/>
      <protection locked="0"/>
    </xf>
    <xf numFmtId="0" fontId="81" fillId="0" borderId="75" xfId="2" applyFont="1" applyBorder="1" applyAlignment="1" applyProtection="1">
      <alignment horizontal="right" wrapText="1"/>
      <protection locked="0"/>
    </xf>
    <xf numFmtId="0" fontId="7" fillId="0" borderId="25" xfId="12" applyFont="1" applyBorder="1" applyAlignment="1">
      <alignment horizontal="center" vertical="center"/>
    </xf>
    <xf numFmtId="0" fontId="7" fillId="0" borderId="21" xfId="12" applyFont="1" applyBorder="1" applyAlignment="1">
      <alignment horizontal="center" vertical="center"/>
    </xf>
    <xf numFmtId="0" fontId="7" fillId="0" borderId="23" xfId="12" applyFont="1" applyBorder="1" applyAlignment="1">
      <alignment horizontal="center" vertical="center"/>
    </xf>
    <xf numFmtId="0" fontId="7" fillId="0" borderId="22" xfId="12" applyFont="1" applyBorder="1" applyAlignment="1">
      <alignment horizontal="center" vertical="center"/>
    </xf>
    <xf numFmtId="0" fontId="7" fillId="0" borderId="20" xfId="12" applyFont="1" applyBorder="1" applyAlignment="1">
      <alignment horizontal="center" vertical="center"/>
    </xf>
    <xf numFmtId="37" fontId="7" fillId="0" borderId="11" xfId="12" applyNumberFormat="1" applyFont="1" applyBorder="1" applyAlignment="1">
      <alignment horizontal="right" vertical="center"/>
    </xf>
    <xf numFmtId="37" fontId="7" fillId="0" borderId="61" xfId="12" applyNumberFormat="1" applyFont="1" applyBorder="1" applyAlignment="1">
      <alignment horizontal="right" vertical="center"/>
    </xf>
    <xf numFmtId="37" fontId="7" fillId="0" borderId="9" xfId="12" applyNumberFormat="1" applyFont="1" applyBorder="1" applyAlignment="1">
      <alignment horizontal="right" vertical="center"/>
    </xf>
    <xf numFmtId="37" fontId="7" fillId="0" borderId="10" xfId="12" applyNumberFormat="1" applyFont="1" applyBorder="1" applyAlignment="1">
      <alignment horizontal="right" vertical="center"/>
    </xf>
    <xf numFmtId="37" fontId="7" fillId="0" borderId="28" xfId="12" applyNumberFormat="1" applyFont="1" applyBorder="1" applyAlignment="1">
      <alignment horizontal="right" vertical="center"/>
    </xf>
    <xf numFmtId="37" fontId="7" fillId="0" borderId="43" xfId="12" applyNumberFormat="1" applyFont="1" applyBorder="1" applyAlignment="1">
      <alignment horizontal="right" vertical="center"/>
    </xf>
    <xf numFmtId="3" fontId="77" fillId="0" borderId="2" xfId="4" applyNumberFormat="1" applyFont="1" applyBorder="1" applyAlignment="1">
      <alignment horizontal="center" vertical="center"/>
    </xf>
    <xf numFmtId="179" fontId="9" fillId="0" borderId="55" xfId="5" applyFont="1" applyBorder="1" applyAlignment="1">
      <alignment vertical="center"/>
    </xf>
    <xf numFmtId="179" fontId="9" fillId="0" borderId="26" xfId="5" applyFont="1" applyBorder="1" applyAlignment="1">
      <alignment vertical="center"/>
    </xf>
    <xf numFmtId="179" fontId="9" fillId="0" borderId="54" xfId="5" applyFont="1" applyBorder="1" applyAlignment="1">
      <alignment vertical="center"/>
    </xf>
    <xf numFmtId="37" fontId="7" fillId="0" borderId="64" xfId="12" applyNumberFormat="1" applyFont="1" applyBorder="1" applyAlignment="1">
      <alignment horizontal="right" vertical="center"/>
    </xf>
    <xf numFmtId="37" fontId="7" fillId="0" borderId="65" xfId="12" applyNumberFormat="1" applyFont="1" applyBorder="1" applyAlignment="1">
      <alignment horizontal="right" vertical="center"/>
    </xf>
    <xf numFmtId="182" fontId="13" fillId="0" borderId="75" xfId="3" applyNumberFormat="1" applyFont="1" applyBorder="1" applyAlignment="1">
      <alignment horizontal="center"/>
    </xf>
    <xf numFmtId="179" fontId="79" fillId="0" borderId="0" xfId="6" applyFont="1" applyAlignment="1">
      <alignment horizontal="left" vertical="center"/>
    </xf>
    <xf numFmtId="3" fontId="7" fillId="0" borderId="4" xfId="12" applyNumberFormat="1" applyFont="1" applyBorder="1" applyAlignment="1">
      <alignment horizontal="right" vertical="center"/>
    </xf>
    <xf numFmtId="3" fontId="7" fillId="0" borderId="3" xfId="12" applyNumberFormat="1" applyFont="1" applyBorder="1" applyAlignment="1">
      <alignment horizontal="right" vertical="center"/>
    </xf>
    <xf numFmtId="189" fontId="6" fillId="0" borderId="97" xfId="5" applyNumberFormat="1" applyFont="1" applyBorder="1" applyAlignment="1">
      <alignment horizontal="left" vertical="center"/>
    </xf>
    <xf numFmtId="189" fontId="6" fillId="0" borderId="99" xfId="5" applyNumberFormat="1" applyFont="1" applyBorder="1" applyAlignment="1">
      <alignment horizontal="left" vertical="center"/>
    </xf>
    <xf numFmtId="189" fontId="6" fillId="0" borderId="98" xfId="5" applyNumberFormat="1" applyFont="1" applyBorder="1" applyAlignment="1">
      <alignment horizontal="left" vertical="center"/>
    </xf>
    <xf numFmtId="179" fontId="3" fillId="0" borderId="97" xfId="5" applyFont="1" applyBorder="1" applyAlignment="1">
      <alignment vertical="center"/>
    </xf>
    <xf numFmtId="179" fontId="3" fillId="0" borderId="99" xfId="5" applyFont="1" applyBorder="1" applyAlignment="1">
      <alignment vertical="center"/>
    </xf>
    <xf numFmtId="179" fontId="3" fillId="0" borderId="98" xfId="5" applyFont="1" applyBorder="1" applyAlignment="1">
      <alignment vertical="center"/>
    </xf>
    <xf numFmtId="179" fontId="6" fillId="0" borderId="95" xfId="5" applyFont="1" applyBorder="1" applyAlignment="1">
      <alignment vertical="center"/>
    </xf>
    <xf numFmtId="179" fontId="3" fillId="0" borderId="108" xfId="5" applyFont="1" applyBorder="1" applyAlignment="1">
      <alignment vertical="center"/>
    </xf>
    <xf numFmtId="179" fontId="3" fillId="0" borderId="107" xfId="5" applyFont="1" applyBorder="1" applyAlignment="1">
      <alignment vertical="center"/>
    </xf>
    <xf numFmtId="179" fontId="9" fillId="0" borderId="56" xfId="5" applyFont="1" applyBorder="1" applyAlignment="1">
      <alignment horizontal="center" vertical="center"/>
    </xf>
    <xf numFmtId="179" fontId="9" fillId="0" borderId="49" xfId="5" applyFont="1" applyBorder="1" applyAlignment="1">
      <alignment horizontal="center" vertical="center"/>
    </xf>
    <xf numFmtId="179" fontId="9" fillId="0" borderId="117" xfId="5" applyFont="1" applyBorder="1" applyAlignment="1">
      <alignment horizontal="center" vertical="center"/>
    </xf>
    <xf numFmtId="179" fontId="9" fillId="0" borderId="115" xfId="5" applyFont="1" applyBorder="1" applyAlignment="1">
      <alignment horizontal="center" vertical="center"/>
    </xf>
    <xf numFmtId="179" fontId="7" fillId="0" borderId="86" xfId="5" applyFont="1" applyBorder="1" applyAlignment="1">
      <alignment horizontal="center" vertical="center"/>
    </xf>
    <xf numFmtId="179" fontId="7" fillId="0" borderId="83" xfId="5" applyFont="1" applyBorder="1" applyAlignment="1">
      <alignment horizontal="center" vertical="center"/>
    </xf>
    <xf numFmtId="179" fontId="9" fillId="0" borderId="59" xfId="5" applyFont="1" applyBorder="1" applyAlignment="1">
      <alignment horizontal="center" vertical="center"/>
    </xf>
    <xf numFmtId="179" fontId="9" fillId="0" borderId="58" xfId="5" applyFont="1" applyBorder="1" applyAlignment="1">
      <alignment horizontal="center" vertical="center"/>
    </xf>
    <xf numFmtId="179" fontId="9" fillId="0" borderId="53" xfId="5" applyFont="1" applyBorder="1" applyAlignment="1">
      <alignment horizontal="center" vertical="center"/>
    </xf>
    <xf numFmtId="179" fontId="9" fillId="0" borderId="52" xfId="5" applyFont="1" applyBorder="1" applyAlignment="1">
      <alignment horizontal="center" vertical="center"/>
    </xf>
  </cellXfs>
  <cellStyles count="14">
    <cellStyle name="パーセント 2" xfId="8" xr:uid="{2EC57CD8-3AC7-4572-96A0-35F739CFDA98}"/>
    <cellStyle name="パーセント 2 2" xfId="9" xr:uid="{CC6DC462-D967-49A7-9993-BBB3B51110DF}"/>
    <cellStyle name="桁区切り" xfId="1" builtinId="6"/>
    <cellStyle name="桁区切り 2" xfId="3" xr:uid="{6FCBE7E7-B60E-4BB0-80AB-161EAB54D488}"/>
    <cellStyle name="桁区切り 2 2 2" xfId="4" xr:uid="{88496BAE-A12A-4C19-8964-D32231747FE0}"/>
    <cellStyle name="桁区切り 3" xfId="10" xr:uid="{AD84D070-C774-4B13-A32C-F5EC46AC4B3B}"/>
    <cellStyle name="通貨 2 2" xfId="13" xr:uid="{F781A091-5229-4917-8F6A-7C9B8EA3EB76}"/>
    <cellStyle name="標準" xfId="0" builtinId="0"/>
    <cellStyle name="標準 2" xfId="7" xr:uid="{1BF21BDA-D1CA-41AA-83CE-E36338FFE2A3}"/>
    <cellStyle name="標準 3" xfId="11" xr:uid="{0613C749-3CEC-4AB6-B900-C7C310F0AEBC}"/>
    <cellStyle name="標準_CLA緑道" xfId="5" xr:uid="{FDC7B19F-13E4-4089-A624-CDB2F0C9CDE0}"/>
    <cellStyle name="標準_H25飯坂事後調査（供用中）見積案130621" xfId="2" xr:uid="{8A32BBFE-1985-4A38-9B76-09042773AA15}"/>
    <cellStyle name="標準_H25飯坂事後調査（供用中）見積案130621 2" xfId="12" xr:uid="{E33E0586-E150-4FD2-8341-7214FE9EC07C}"/>
    <cellStyle name="標準_見積かがみ" xfId="6" xr:uid="{9C3713D1-5415-4057-BA4E-D5C5F67E76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212449</xdr:colOff>
      <xdr:row>40</xdr:row>
      <xdr:rowOff>155760</xdr:rowOff>
    </xdr:from>
    <xdr:to>
      <xdr:col>22</xdr:col>
      <xdr:colOff>384544</xdr:colOff>
      <xdr:row>61</xdr:row>
      <xdr:rowOff>273372</xdr:rowOff>
    </xdr:to>
    <xdr:sp macro="" textlink="">
      <xdr:nvSpPr>
        <xdr:cNvPr id="2" name="テキスト ボックス 1">
          <a:extLst>
            <a:ext uri="{FF2B5EF4-FFF2-40B4-BE49-F238E27FC236}">
              <a16:creationId xmlns:a16="http://schemas.microsoft.com/office/drawing/2014/main" id="{AFBBA082-A6A0-429D-A605-3755DCE0EF49}"/>
            </a:ext>
          </a:extLst>
        </xdr:cNvPr>
        <xdr:cNvSpPr txBox="1"/>
      </xdr:nvSpPr>
      <xdr:spPr>
        <a:xfrm>
          <a:off x="10813774" y="10938060"/>
          <a:ext cx="7087245" cy="6137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215348</xdr:colOff>
      <xdr:row>0</xdr:row>
      <xdr:rowOff>49695</xdr:rowOff>
    </xdr:from>
    <xdr:to>
      <xdr:col>22</xdr:col>
      <xdr:colOff>68240</xdr:colOff>
      <xdr:row>21</xdr:row>
      <xdr:rowOff>144256</xdr:rowOff>
    </xdr:to>
    <xdr:sp macro="" textlink="">
      <xdr:nvSpPr>
        <xdr:cNvPr id="3" name="テキスト ボックス 2">
          <a:extLst>
            <a:ext uri="{FF2B5EF4-FFF2-40B4-BE49-F238E27FC236}">
              <a16:creationId xmlns:a16="http://schemas.microsoft.com/office/drawing/2014/main" id="{6E1988AF-FB89-407C-9585-8BB26C3C2049}"/>
            </a:ext>
          </a:extLst>
        </xdr:cNvPr>
        <xdr:cNvSpPr txBox="1"/>
      </xdr:nvSpPr>
      <xdr:spPr>
        <a:xfrm>
          <a:off x="9797498" y="49695"/>
          <a:ext cx="7787217" cy="59238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考え方</a:t>
          </a:r>
          <a:endParaRPr kumimoji="1" lang="en-US" altLang="ja-JP" sz="1100"/>
        </a:p>
        <a:p>
          <a:endParaRPr kumimoji="1" lang="en-US" altLang="ja-JP" sz="1100">
            <a:effectLst/>
          </a:endParaRPr>
        </a:p>
        <a:p>
          <a:r>
            <a:rPr kumimoji="1" lang="ja-JP" altLang="en-US" sz="1100">
              <a:effectLst/>
            </a:rPr>
            <a:t>横浜市が想定している業務量（概算</a:t>
          </a:r>
          <a:r>
            <a:rPr kumimoji="1" lang="en-US" altLang="ja-JP" sz="1100">
              <a:effectLst/>
            </a:rPr>
            <a:t>4500</a:t>
          </a:r>
          <a:r>
            <a:rPr kumimoji="1" lang="ja-JP" altLang="en-US" sz="1100">
              <a:effectLst/>
            </a:rPr>
            <a:t>万円）に</a:t>
          </a:r>
          <a:endParaRPr kumimoji="1" lang="en-US" altLang="ja-JP" sz="1100">
            <a:effectLst/>
          </a:endParaRPr>
        </a:p>
        <a:p>
          <a:r>
            <a:rPr kumimoji="1" lang="ja-JP" altLang="en-US" sz="1100">
              <a:effectLst/>
            </a:rPr>
            <a:t>仕様増と単価上昇を加算する。</a:t>
          </a:r>
          <a:endParaRPr kumimoji="1" lang="en-US" altLang="ja-JP" sz="1100">
            <a:effectLst/>
          </a:endParaRPr>
        </a:p>
        <a:p>
          <a:endParaRPr kumimoji="1" lang="en-US" altLang="ja-JP" sz="1100">
            <a:effectLst/>
          </a:endParaRPr>
        </a:p>
        <a:p>
          <a:endParaRPr kumimoji="1" lang="en-US" altLang="ja-JP" sz="1100">
            <a:effectLst/>
          </a:endParaRPr>
        </a:p>
        <a:p>
          <a:r>
            <a:rPr kumimoji="1" lang="ja-JP" altLang="en-US" sz="1100">
              <a:effectLst/>
            </a:rPr>
            <a:t>横浜市が想定している業務量の試算は山崎さんが提示した税込</a:t>
          </a:r>
          <a:r>
            <a:rPr kumimoji="1" lang="en-US" altLang="ja-JP" sz="1100">
              <a:effectLst/>
            </a:rPr>
            <a:t>4500</a:t>
          </a:r>
          <a:r>
            <a:rPr kumimoji="1" lang="ja-JP" altLang="en-US" sz="1100">
              <a:effectLst/>
            </a:rPr>
            <a:t>万がヒント。</a:t>
          </a:r>
          <a:endParaRPr kumimoji="1" lang="en-US" altLang="ja-JP" sz="1100">
            <a:effectLst/>
          </a:endParaRPr>
        </a:p>
        <a:p>
          <a:r>
            <a:rPr kumimoji="1" lang="ja-JP" altLang="en-US" sz="1100">
              <a:effectLst/>
            </a:rPr>
            <a:t>単価は</a:t>
          </a:r>
          <a:r>
            <a:rPr kumimoji="1" lang="en-US" altLang="ja-JP" sz="1100">
              <a:effectLst/>
            </a:rPr>
            <a:t>R4</a:t>
          </a:r>
          <a:r>
            <a:rPr kumimoji="1" lang="ja-JP" altLang="en-US" sz="1100">
              <a:effectLst/>
            </a:rPr>
            <a:t>のまま、面積増の反映、打合せ増の反映を前提として</a:t>
          </a:r>
          <a:endParaRPr kumimoji="1" lang="en-US" altLang="ja-JP" sz="1100">
            <a:effectLst/>
          </a:endParaRPr>
        </a:p>
        <a:p>
          <a:r>
            <a:rPr kumimoji="1" lang="en-US" altLang="ja-JP" sz="1100">
              <a:effectLst/>
            </a:rPr>
            <a:t>R5</a:t>
          </a:r>
          <a:r>
            <a:rPr kumimoji="1" lang="ja-JP" altLang="en-US" sz="1100">
              <a:effectLst/>
            </a:rPr>
            <a:t>の見積書に打合せ増の人工のみ追加し、割合を調べる。</a:t>
          </a:r>
          <a:endParaRPr kumimoji="1" lang="en-US" altLang="ja-JP" sz="1100">
            <a:effectLst/>
          </a:endParaRPr>
        </a:p>
        <a:p>
          <a:r>
            <a:rPr kumimoji="1" lang="ja-JP" altLang="en-US" sz="1100">
              <a:effectLst/>
            </a:rPr>
            <a:t>→ほぼ</a:t>
          </a:r>
          <a:r>
            <a:rPr kumimoji="1" lang="en-US" altLang="ja-JP" sz="1100">
              <a:effectLst/>
            </a:rPr>
            <a:t>100</a:t>
          </a:r>
          <a:r>
            <a:rPr kumimoji="1" lang="ja-JP" altLang="en-US" sz="1100">
              <a:effectLst/>
            </a:rPr>
            <a:t>％　業務量の減と面積の増でほぼ相殺した状態の人工になったとみられる</a:t>
          </a:r>
          <a:endParaRPr kumimoji="1" lang="en-US" altLang="ja-JP" sz="1100">
            <a:effectLst/>
          </a:endParaRPr>
        </a:p>
        <a:p>
          <a:endParaRPr kumimoji="1" lang="en-US" altLang="ja-JP"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R</a:t>
          </a:r>
          <a:r>
            <a:rPr kumimoji="1" lang="ja-JP" altLang="en-US" sz="1100"/>
            <a:t>５業務の見積で提出した人工をそのまま使い、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単価を</a:t>
          </a:r>
          <a:r>
            <a:rPr kumimoji="1" lang="en-US" altLang="ja-JP" sz="1100"/>
            <a:t>R5</a:t>
          </a:r>
          <a:r>
            <a:rPr kumimoji="1" lang="ja-JP" altLang="en-US" sz="1100"/>
            <a:t>にし、仕様増（ガーデン整備検討・設計</a:t>
          </a:r>
          <a:r>
            <a:rPr kumimoji="1" lang="en-US" altLang="ja-JP" sz="1100"/>
            <a:t>+</a:t>
          </a:r>
          <a:r>
            <a:rPr kumimoji="1" lang="ja-JP" altLang="en-US" sz="1100"/>
            <a:t>照査）を追加。</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ガーデン整備検討・設計は　技師</a:t>
          </a:r>
          <a:r>
            <a:rPr kumimoji="1" lang="en-US" altLang="ja-JP" sz="1100"/>
            <a:t>A10</a:t>
          </a:r>
          <a:r>
            <a:rPr kumimoji="1" lang="ja-JP" altLang="en-US" sz="1100"/>
            <a:t>日　技師Ｃ</a:t>
          </a:r>
          <a:r>
            <a:rPr kumimoji="1" lang="en-US" altLang="ja-JP" sz="1100"/>
            <a:t>10</a:t>
          </a:r>
          <a:r>
            <a:rPr kumimoji="1" lang="ja-JP" altLang="en-US" sz="1100"/>
            <a:t>日　を追加した。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照査は</a:t>
          </a:r>
          <a:r>
            <a:rPr kumimoji="1" lang="en-US" altLang="ja-JP" sz="1100"/>
            <a:t>CLA</a:t>
          </a:r>
          <a:r>
            <a:rPr kumimoji="1" lang="ja-JP" altLang="en-US" sz="1100"/>
            <a:t>の歩掛により　技師長</a:t>
          </a:r>
          <a:r>
            <a:rPr kumimoji="1" lang="en-US" altLang="ja-JP" sz="1100"/>
            <a:t>4.5</a:t>
          </a:r>
          <a:r>
            <a:rPr kumimoji="1" lang="ja-JP" altLang="en-US" sz="1100"/>
            <a:t>日　主任技師</a:t>
          </a:r>
          <a:r>
            <a:rPr kumimoji="1" lang="en-US" altLang="ja-JP" sz="1100"/>
            <a:t>4.5</a:t>
          </a:r>
          <a:r>
            <a:rPr kumimoji="1" lang="ja-JP" altLang="en-US" sz="1100"/>
            <a:t>日　技師</a:t>
          </a:r>
          <a:r>
            <a:rPr kumimoji="1" lang="en-US" altLang="ja-JP" sz="1100"/>
            <a:t>A</a:t>
          </a:r>
          <a:r>
            <a:rPr kumimoji="1" lang="ja-JP" altLang="en-US" sz="1100"/>
            <a:t>６日を　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r>
            <a:rPr kumimoji="1" lang="ja-JP" altLang="ja-JP" sz="1100">
              <a:solidFill>
                <a:schemeClr val="dk1"/>
              </a:solidFill>
              <a:effectLst/>
              <a:latin typeface="+mn-lt"/>
              <a:ea typeface="+mn-ea"/>
              <a:cs typeface="+mn-cs"/>
            </a:rPr>
            <a:t>補足</a:t>
          </a:r>
          <a:endParaRPr lang="ja-JP" altLang="ja-JP">
            <a:effectLst/>
          </a:endParaRPr>
        </a:p>
        <a:p>
          <a:r>
            <a:rPr kumimoji="1" lang="ja-JP" altLang="ja-JP" sz="1100">
              <a:solidFill>
                <a:schemeClr val="dk1"/>
              </a:solidFill>
              <a:effectLst/>
              <a:latin typeface="+mn-lt"/>
              <a:ea typeface="+mn-ea"/>
              <a:cs typeface="+mn-cs"/>
            </a:rPr>
            <a:t>★業務量が徐々に減ることは</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年目より想定済み。</a:t>
          </a:r>
          <a:r>
            <a:rPr kumimoji="1" lang="en-US" altLang="ja-JP" sz="1100">
              <a:solidFill>
                <a:schemeClr val="dk1"/>
              </a:solidFill>
              <a:effectLst/>
              <a:latin typeface="+mn-lt"/>
              <a:ea typeface="+mn-ea"/>
              <a:cs typeface="+mn-cs"/>
            </a:rPr>
            <a:t>JV</a:t>
          </a:r>
          <a:r>
            <a:rPr kumimoji="1" lang="ja-JP" altLang="ja-JP" sz="1100">
              <a:solidFill>
                <a:schemeClr val="dk1"/>
              </a:solidFill>
              <a:effectLst/>
              <a:latin typeface="+mn-lt"/>
              <a:ea typeface="+mn-ea"/>
              <a:cs typeface="+mn-cs"/>
            </a:rPr>
            <a:t>間でも共有済み。</a:t>
          </a:r>
          <a:endParaRPr lang="ja-JP" altLang="ja-JP">
            <a:effectLst/>
          </a:endParaRPr>
        </a:p>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年目は全体、</a:t>
          </a:r>
          <a:r>
            <a:rPr kumimoji="1" lang="en-US" altLang="ja-JP" sz="1100">
              <a:solidFill>
                <a:schemeClr val="dk1"/>
              </a:solidFill>
              <a:effectLst/>
              <a:latin typeface="+mn-lt"/>
              <a:ea typeface="+mn-ea"/>
              <a:cs typeface="+mn-cs"/>
            </a:rPr>
            <a:t>2</a:t>
          </a:r>
          <a:r>
            <a:rPr kumimoji="1" lang="ja-JP" altLang="ja-JP" sz="1100">
              <a:solidFill>
                <a:schemeClr val="dk1"/>
              </a:solidFill>
              <a:effectLst/>
              <a:latin typeface="+mn-lt"/>
              <a:ea typeface="+mn-ea"/>
              <a:cs typeface="+mn-cs"/>
            </a:rPr>
            <a:t>年目は一部修正、３年目はさらに一部修正）</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212449</xdr:colOff>
      <xdr:row>40</xdr:row>
      <xdr:rowOff>155760</xdr:rowOff>
    </xdr:from>
    <xdr:to>
      <xdr:col>22</xdr:col>
      <xdr:colOff>384544</xdr:colOff>
      <xdr:row>61</xdr:row>
      <xdr:rowOff>273372</xdr:rowOff>
    </xdr:to>
    <xdr:sp macro="" textlink="">
      <xdr:nvSpPr>
        <xdr:cNvPr id="2" name="テキスト ボックス 1">
          <a:extLst>
            <a:ext uri="{FF2B5EF4-FFF2-40B4-BE49-F238E27FC236}">
              <a16:creationId xmlns:a16="http://schemas.microsoft.com/office/drawing/2014/main" id="{66B7B6FA-6A9D-431B-88B2-43CA91EDE4FB}"/>
            </a:ext>
          </a:extLst>
        </xdr:cNvPr>
        <xdr:cNvSpPr txBox="1"/>
      </xdr:nvSpPr>
      <xdr:spPr>
        <a:xfrm>
          <a:off x="10822471" y="11039108"/>
          <a:ext cx="7096356" cy="6205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215348</xdr:colOff>
      <xdr:row>0</xdr:row>
      <xdr:rowOff>49695</xdr:rowOff>
    </xdr:from>
    <xdr:to>
      <xdr:col>22</xdr:col>
      <xdr:colOff>68240</xdr:colOff>
      <xdr:row>21</xdr:row>
      <xdr:rowOff>144256</xdr:rowOff>
    </xdr:to>
    <xdr:sp macro="" textlink="">
      <xdr:nvSpPr>
        <xdr:cNvPr id="11" name="テキスト ボックス 10">
          <a:extLst>
            <a:ext uri="{FF2B5EF4-FFF2-40B4-BE49-F238E27FC236}">
              <a16:creationId xmlns:a16="http://schemas.microsoft.com/office/drawing/2014/main" id="{C91A7BBF-AEC8-4559-A8D6-78499F209EFE}"/>
            </a:ext>
          </a:extLst>
        </xdr:cNvPr>
        <xdr:cNvSpPr txBox="1"/>
      </xdr:nvSpPr>
      <xdr:spPr>
        <a:xfrm>
          <a:off x="9806609" y="49695"/>
          <a:ext cx="7795914" cy="59669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考え方</a:t>
          </a:r>
          <a:endParaRPr kumimoji="1" lang="en-US" altLang="ja-JP" sz="1100"/>
        </a:p>
        <a:p>
          <a:endParaRPr kumimoji="1" lang="en-US" altLang="ja-JP" sz="1100">
            <a:effectLst/>
          </a:endParaRPr>
        </a:p>
        <a:p>
          <a:r>
            <a:rPr kumimoji="1" lang="ja-JP" altLang="en-US" sz="1100">
              <a:effectLst/>
            </a:rPr>
            <a:t>横浜市が想定している業務量（概算</a:t>
          </a:r>
          <a:r>
            <a:rPr kumimoji="1" lang="en-US" altLang="ja-JP" sz="1100">
              <a:effectLst/>
            </a:rPr>
            <a:t>4500</a:t>
          </a:r>
          <a:r>
            <a:rPr kumimoji="1" lang="ja-JP" altLang="en-US" sz="1100">
              <a:effectLst/>
            </a:rPr>
            <a:t>万円）に</a:t>
          </a:r>
          <a:endParaRPr kumimoji="1" lang="en-US" altLang="ja-JP" sz="1100">
            <a:effectLst/>
          </a:endParaRPr>
        </a:p>
        <a:p>
          <a:r>
            <a:rPr kumimoji="1" lang="ja-JP" altLang="en-US" sz="1100">
              <a:effectLst/>
            </a:rPr>
            <a:t>仕様増と単価上昇を加算する。</a:t>
          </a:r>
          <a:endParaRPr kumimoji="1" lang="en-US" altLang="ja-JP" sz="1100">
            <a:effectLst/>
          </a:endParaRPr>
        </a:p>
        <a:p>
          <a:endParaRPr kumimoji="1" lang="en-US" altLang="ja-JP" sz="1100">
            <a:effectLst/>
          </a:endParaRPr>
        </a:p>
        <a:p>
          <a:endParaRPr kumimoji="1" lang="en-US" altLang="ja-JP" sz="1100">
            <a:effectLst/>
          </a:endParaRPr>
        </a:p>
        <a:p>
          <a:r>
            <a:rPr kumimoji="1" lang="ja-JP" altLang="en-US" sz="1100">
              <a:effectLst/>
            </a:rPr>
            <a:t>横浜市が想定している業務量の試算は山崎さんが提示した税込</a:t>
          </a:r>
          <a:r>
            <a:rPr kumimoji="1" lang="en-US" altLang="ja-JP" sz="1100">
              <a:effectLst/>
            </a:rPr>
            <a:t>4500</a:t>
          </a:r>
          <a:r>
            <a:rPr kumimoji="1" lang="ja-JP" altLang="en-US" sz="1100">
              <a:effectLst/>
            </a:rPr>
            <a:t>万がヒント。</a:t>
          </a:r>
          <a:endParaRPr kumimoji="1" lang="en-US" altLang="ja-JP" sz="1100">
            <a:effectLst/>
          </a:endParaRPr>
        </a:p>
        <a:p>
          <a:r>
            <a:rPr kumimoji="1" lang="ja-JP" altLang="en-US" sz="1100">
              <a:effectLst/>
            </a:rPr>
            <a:t>単価は</a:t>
          </a:r>
          <a:r>
            <a:rPr kumimoji="1" lang="en-US" altLang="ja-JP" sz="1100">
              <a:effectLst/>
            </a:rPr>
            <a:t>R4</a:t>
          </a:r>
          <a:r>
            <a:rPr kumimoji="1" lang="ja-JP" altLang="en-US" sz="1100">
              <a:effectLst/>
            </a:rPr>
            <a:t>のまま、面積増の反映、打合せ増の反映を前提として</a:t>
          </a:r>
          <a:endParaRPr kumimoji="1" lang="en-US" altLang="ja-JP" sz="1100">
            <a:effectLst/>
          </a:endParaRPr>
        </a:p>
        <a:p>
          <a:r>
            <a:rPr kumimoji="1" lang="en-US" altLang="ja-JP" sz="1100">
              <a:effectLst/>
            </a:rPr>
            <a:t>R5</a:t>
          </a:r>
          <a:r>
            <a:rPr kumimoji="1" lang="ja-JP" altLang="en-US" sz="1100">
              <a:effectLst/>
            </a:rPr>
            <a:t>の見積書に打合せ増の人工のみ追加し、割合を調べる。</a:t>
          </a:r>
          <a:endParaRPr kumimoji="1" lang="en-US" altLang="ja-JP" sz="1100">
            <a:effectLst/>
          </a:endParaRPr>
        </a:p>
        <a:p>
          <a:r>
            <a:rPr kumimoji="1" lang="ja-JP" altLang="en-US" sz="1100">
              <a:effectLst/>
            </a:rPr>
            <a:t>→ほぼ</a:t>
          </a:r>
          <a:r>
            <a:rPr kumimoji="1" lang="en-US" altLang="ja-JP" sz="1100">
              <a:effectLst/>
            </a:rPr>
            <a:t>100</a:t>
          </a:r>
          <a:r>
            <a:rPr kumimoji="1" lang="ja-JP" altLang="en-US" sz="1100">
              <a:effectLst/>
            </a:rPr>
            <a:t>％　業務量の減と面積の増でほぼ相殺した状態の人工になったとみられる</a:t>
          </a:r>
          <a:endParaRPr kumimoji="1" lang="en-US" altLang="ja-JP" sz="1100">
            <a:effectLst/>
          </a:endParaRPr>
        </a:p>
        <a:p>
          <a:endParaRPr kumimoji="1" lang="en-US" altLang="ja-JP"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R</a:t>
          </a:r>
          <a:r>
            <a:rPr kumimoji="1" lang="ja-JP" altLang="en-US" sz="1100"/>
            <a:t>５業務の見積で提出した人工をそのまま使い、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単価を</a:t>
          </a:r>
          <a:r>
            <a:rPr kumimoji="1" lang="en-US" altLang="ja-JP" sz="1100"/>
            <a:t>R5</a:t>
          </a:r>
          <a:r>
            <a:rPr kumimoji="1" lang="ja-JP" altLang="en-US" sz="1100"/>
            <a:t>にし、仕様増（ガーデン整備検討・設計</a:t>
          </a:r>
          <a:r>
            <a:rPr kumimoji="1" lang="en-US" altLang="ja-JP" sz="1100"/>
            <a:t>+</a:t>
          </a:r>
          <a:r>
            <a:rPr kumimoji="1" lang="ja-JP" altLang="en-US" sz="1100"/>
            <a:t>照査）を追加。</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ガーデン整備検討・設計は　技師</a:t>
          </a:r>
          <a:r>
            <a:rPr kumimoji="1" lang="en-US" altLang="ja-JP" sz="1100"/>
            <a:t>A10</a:t>
          </a:r>
          <a:r>
            <a:rPr kumimoji="1" lang="ja-JP" altLang="en-US" sz="1100"/>
            <a:t>日　技師Ｃ</a:t>
          </a:r>
          <a:r>
            <a:rPr kumimoji="1" lang="en-US" altLang="ja-JP" sz="1100"/>
            <a:t>10</a:t>
          </a:r>
          <a:r>
            <a:rPr kumimoji="1" lang="ja-JP" altLang="en-US" sz="1100"/>
            <a:t>日　を追加した。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照査は</a:t>
          </a:r>
          <a:r>
            <a:rPr kumimoji="1" lang="en-US" altLang="ja-JP" sz="1100"/>
            <a:t>CLA</a:t>
          </a:r>
          <a:r>
            <a:rPr kumimoji="1" lang="ja-JP" altLang="en-US" sz="1100"/>
            <a:t>の歩掛により　技師長</a:t>
          </a:r>
          <a:r>
            <a:rPr kumimoji="1" lang="en-US" altLang="ja-JP" sz="1100"/>
            <a:t>4.5</a:t>
          </a:r>
          <a:r>
            <a:rPr kumimoji="1" lang="ja-JP" altLang="en-US" sz="1100"/>
            <a:t>日　主任技師</a:t>
          </a:r>
          <a:r>
            <a:rPr kumimoji="1" lang="en-US" altLang="ja-JP" sz="1100"/>
            <a:t>4.5</a:t>
          </a:r>
          <a:r>
            <a:rPr kumimoji="1" lang="ja-JP" altLang="en-US" sz="1100"/>
            <a:t>日　技師</a:t>
          </a:r>
          <a:r>
            <a:rPr kumimoji="1" lang="en-US" altLang="ja-JP" sz="1100"/>
            <a:t>A</a:t>
          </a:r>
          <a:r>
            <a:rPr kumimoji="1" lang="ja-JP" altLang="en-US" sz="1100"/>
            <a:t>６日を　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r>
            <a:rPr kumimoji="1" lang="ja-JP" altLang="ja-JP" sz="1100">
              <a:solidFill>
                <a:schemeClr val="dk1"/>
              </a:solidFill>
              <a:effectLst/>
              <a:latin typeface="+mn-lt"/>
              <a:ea typeface="+mn-ea"/>
              <a:cs typeface="+mn-cs"/>
            </a:rPr>
            <a:t>補足</a:t>
          </a:r>
          <a:endParaRPr lang="ja-JP" altLang="ja-JP">
            <a:effectLst/>
          </a:endParaRPr>
        </a:p>
        <a:p>
          <a:r>
            <a:rPr kumimoji="1" lang="ja-JP" altLang="ja-JP" sz="1100">
              <a:solidFill>
                <a:schemeClr val="dk1"/>
              </a:solidFill>
              <a:effectLst/>
              <a:latin typeface="+mn-lt"/>
              <a:ea typeface="+mn-ea"/>
              <a:cs typeface="+mn-cs"/>
            </a:rPr>
            <a:t>★業務量が徐々に減ることは</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年目より想定済み。</a:t>
          </a:r>
          <a:r>
            <a:rPr kumimoji="1" lang="en-US" altLang="ja-JP" sz="1100">
              <a:solidFill>
                <a:schemeClr val="dk1"/>
              </a:solidFill>
              <a:effectLst/>
              <a:latin typeface="+mn-lt"/>
              <a:ea typeface="+mn-ea"/>
              <a:cs typeface="+mn-cs"/>
            </a:rPr>
            <a:t>JV</a:t>
          </a:r>
          <a:r>
            <a:rPr kumimoji="1" lang="ja-JP" altLang="ja-JP" sz="1100">
              <a:solidFill>
                <a:schemeClr val="dk1"/>
              </a:solidFill>
              <a:effectLst/>
              <a:latin typeface="+mn-lt"/>
              <a:ea typeface="+mn-ea"/>
              <a:cs typeface="+mn-cs"/>
            </a:rPr>
            <a:t>間でも共有済み。</a:t>
          </a:r>
          <a:endParaRPr lang="ja-JP" altLang="ja-JP">
            <a:effectLst/>
          </a:endParaRPr>
        </a:p>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年目は全体、</a:t>
          </a:r>
          <a:r>
            <a:rPr kumimoji="1" lang="en-US" altLang="ja-JP" sz="1100">
              <a:solidFill>
                <a:schemeClr val="dk1"/>
              </a:solidFill>
              <a:effectLst/>
              <a:latin typeface="+mn-lt"/>
              <a:ea typeface="+mn-ea"/>
              <a:cs typeface="+mn-cs"/>
            </a:rPr>
            <a:t>2</a:t>
          </a:r>
          <a:r>
            <a:rPr kumimoji="1" lang="ja-JP" altLang="ja-JP" sz="1100">
              <a:solidFill>
                <a:schemeClr val="dk1"/>
              </a:solidFill>
              <a:effectLst/>
              <a:latin typeface="+mn-lt"/>
              <a:ea typeface="+mn-ea"/>
              <a:cs typeface="+mn-cs"/>
            </a:rPr>
            <a:t>年目は一部修正、３年目はさらに一部修正）</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1015863</xdr:colOff>
      <xdr:row>44</xdr:row>
      <xdr:rowOff>48086</xdr:rowOff>
    </xdr:from>
    <xdr:to>
      <xdr:col>22</xdr:col>
      <xdr:colOff>169197</xdr:colOff>
      <xdr:row>65</xdr:row>
      <xdr:rowOff>215393</xdr:rowOff>
    </xdr:to>
    <xdr:sp macro="" textlink="">
      <xdr:nvSpPr>
        <xdr:cNvPr id="2" name="テキスト ボックス 1">
          <a:extLst>
            <a:ext uri="{FF2B5EF4-FFF2-40B4-BE49-F238E27FC236}">
              <a16:creationId xmlns:a16="http://schemas.microsoft.com/office/drawing/2014/main" id="{6D833FF3-E48F-4AD9-9D8B-A4C558A2A9DE}"/>
            </a:ext>
          </a:extLst>
        </xdr:cNvPr>
        <xdr:cNvSpPr txBox="1"/>
      </xdr:nvSpPr>
      <xdr:spPr>
        <a:xfrm>
          <a:off x="10598013" y="11973386"/>
          <a:ext cx="7087659" cy="6120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512371</xdr:colOff>
      <xdr:row>0</xdr:row>
      <xdr:rowOff>62808</xdr:rowOff>
    </xdr:from>
    <xdr:to>
      <xdr:col>22</xdr:col>
      <xdr:colOff>365263</xdr:colOff>
      <xdr:row>21</xdr:row>
      <xdr:rowOff>157369</xdr:rowOff>
    </xdr:to>
    <xdr:sp macro="" textlink="">
      <xdr:nvSpPr>
        <xdr:cNvPr id="3" name="テキスト ボックス 2">
          <a:extLst>
            <a:ext uri="{FF2B5EF4-FFF2-40B4-BE49-F238E27FC236}">
              <a16:creationId xmlns:a16="http://schemas.microsoft.com/office/drawing/2014/main" id="{490ABB56-E2A8-4F67-99BB-1A8431597B7E}"/>
            </a:ext>
          </a:extLst>
        </xdr:cNvPr>
        <xdr:cNvSpPr txBox="1"/>
      </xdr:nvSpPr>
      <xdr:spPr>
        <a:xfrm>
          <a:off x="10103632" y="62808"/>
          <a:ext cx="7795914" cy="59669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申し送り事項　</a:t>
          </a:r>
          <a:r>
            <a:rPr lang="en-US" altLang="ja-JP" sz="1100">
              <a:solidFill>
                <a:schemeClr val="dk1"/>
              </a:solidFill>
              <a:effectLst/>
              <a:latin typeface="+mn-lt"/>
              <a:ea typeface="+mn-ea"/>
              <a:cs typeface="+mn-cs"/>
            </a:rPr>
            <a:t>2024.1.31</a:t>
          </a:r>
          <a:r>
            <a:rPr lang="ja-JP" altLang="ja-JP" sz="1100">
              <a:solidFill>
                <a:schemeClr val="dk1"/>
              </a:solidFill>
              <a:effectLst/>
              <a:latin typeface="+mn-lt"/>
              <a:ea typeface="+mn-ea"/>
              <a:cs typeface="+mn-cs"/>
            </a:rPr>
            <a:t>時点</a:t>
          </a:r>
          <a:r>
            <a:rPr lang="ja-JP" altLang="en-US" sz="1100">
              <a:solidFill>
                <a:schemeClr val="dk1"/>
              </a:solidFill>
              <a:effectLst/>
              <a:latin typeface="+mn-lt"/>
              <a:ea typeface="+mn-ea"/>
              <a:cs typeface="+mn-cs"/>
            </a:rPr>
            <a:t>　</a:t>
          </a: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メール本文再掲</a:t>
          </a:r>
          <a:endParaRPr kumimoji="1" lang="en-US" altLang="ja-JP" sz="1100"/>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浜野さんの「</a:t>
          </a:r>
          <a:r>
            <a:rPr kumimoji="1" lang="ja-JP" altLang="ja-JP" sz="1100">
              <a:solidFill>
                <a:schemeClr val="dk1"/>
              </a:solidFill>
              <a:effectLst/>
              <a:latin typeface="+mn-lt"/>
              <a:ea typeface="+mn-ea"/>
              <a:cs typeface="+mn-cs"/>
            </a:rPr>
            <a:t>仕様増、単価増があったにも関わらず、昨年度と同じ予算はおかしいのでは？</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という疑問から</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横浜市山崎さんに電話にて</a:t>
          </a:r>
          <a:r>
            <a:rPr kumimoji="1" lang="ja-JP" altLang="en-US" sz="1100">
              <a:solidFill>
                <a:schemeClr val="dk1"/>
              </a:solidFill>
              <a:effectLst/>
              <a:latin typeface="+mn-lt"/>
              <a:ea typeface="+mn-ea"/>
              <a:cs typeface="+mn-cs"/>
            </a:rPr>
            <a:t>予算額の考え方について</a:t>
          </a:r>
          <a:r>
            <a:rPr kumimoji="1" lang="ja-JP" altLang="ja-JP" sz="1100">
              <a:solidFill>
                <a:schemeClr val="dk1"/>
              </a:solidFill>
              <a:effectLst/>
              <a:latin typeface="+mn-lt"/>
              <a:ea typeface="+mn-ea"/>
              <a:cs typeface="+mn-cs"/>
            </a:rPr>
            <a:t>確認</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2024.1.31</a:t>
          </a:r>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10</a:t>
          </a:r>
          <a:r>
            <a:rPr kumimoji="1" lang="ja-JP" altLang="en-US" sz="1100">
              <a:solidFill>
                <a:schemeClr val="dk1"/>
              </a:solidFill>
              <a:effectLst/>
              <a:latin typeface="+mn-lt"/>
              <a:ea typeface="+mn-ea"/>
              <a:cs typeface="+mn-cs"/>
            </a:rPr>
            <a:t>時頃</a:t>
          </a:r>
          <a:r>
            <a:rPr lang="ja-JP" altLang="en-US" sz="1100" b="1">
              <a:solidFill>
                <a:schemeClr val="dk1"/>
              </a:solidFill>
              <a:effectLst/>
              <a:latin typeface="+mn-lt"/>
              <a:ea typeface="+mn-ea"/>
              <a:cs typeface="+mn-cs"/>
            </a:rPr>
            <a:t>）</a:t>
          </a: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■概算</a:t>
          </a:r>
          <a:r>
            <a:rPr kumimoji="1" lang="en-US" altLang="ja-JP" sz="1100"/>
            <a:t>4500</a:t>
          </a:r>
          <a:r>
            <a:rPr kumimoji="1" lang="ja-JP" altLang="en-US" sz="1100"/>
            <a:t>万円の考え方</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最初に他社に見積を取った際（ランズ？）、３年目の概算が</a:t>
          </a:r>
          <a:r>
            <a:rPr kumimoji="1" lang="en-US" altLang="ja-JP" sz="1100"/>
            <a:t>3500</a:t>
          </a:r>
          <a:r>
            <a:rPr kumimoji="1" lang="ja-JP" altLang="en-US" sz="1100"/>
            <a:t>万円だった。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そこから</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・数量計算（次年度工事発注に関わる内容）、打合せ、実施設計図及び数量計算の修正について</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打合せ回数（中間</a:t>
          </a:r>
          <a:r>
            <a:rPr kumimoji="1" lang="en-US" altLang="ja-JP" sz="1100"/>
            <a:t>10</a:t>
          </a:r>
          <a:r>
            <a:rPr kumimoji="1" lang="ja-JP" altLang="en-US" sz="1100"/>
            <a:t>回⇒</a:t>
          </a:r>
          <a:r>
            <a:rPr kumimoji="1" lang="en-US" altLang="ja-JP" sz="1100"/>
            <a:t>16</a:t>
          </a:r>
          <a:r>
            <a:rPr kumimoji="1" lang="ja-JP" altLang="en-US" sz="1100"/>
            <a:t>回）及び面積按分（</a:t>
          </a:r>
          <a:r>
            <a:rPr kumimoji="1" lang="en-US" altLang="ja-JP" sz="1100"/>
            <a:t>45ha⇒65ha</a:t>
          </a:r>
          <a:r>
            <a:rPr kumimoji="1" lang="ja-JP" altLang="en-US" sz="1100"/>
            <a:t>）を反映し、</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概算金額を算出。</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そのため、説明できる部分（＝単価の上昇、仕様の増加）の増であれば</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市への説明もしやすいので概算税込</a:t>
          </a:r>
          <a:r>
            <a:rPr kumimoji="1" lang="en-US" altLang="ja-JP" sz="1100"/>
            <a:t>4500</a:t>
          </a:r>
          <a:r>
            <a:rPr kumimoji="1" lang="ja-JP" altLang="en-US" sz="1100"/>
            <a:t>万円にこだわる必要はない。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a:effectLst/>
            </a:rPr>
            <a:t>■見積書〆切について</a:t>
          </a: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a:effectLst/>
            </a:rPr>
            <a:t>2/1</a:t>
          </a:r>
          <a:r>
            <a:rPr lang="ja-JP" altLang="en-US">
              <a:effectLst/>
            </a:rPr>
            <a:t>（木）の朝、できるだけ早い時間にお願いしたいとのこと。</a:t>
          </a: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twoCellAnchor>
    <xdr:from>
      <xdr:col>12</xdr:col>
      <xdr:colOff>1016782</xdr:colOff>
      <xdr:row>25</xdr:row>
      <xdr:rowOff>178766</xdr:rowOff>
    </xdr:from>
    <xdr:to>
      <xdr:col>23</xdr:col>
      <xdr:colOff>82827</xdr:colOff>
      <xdr:row>43</xdr:row>
      <xdr:rowOff>243508</xdr:rowOff>
    </xdr:to>
    <xdr:sp macro="" textlink="">
      <xdr:nvSpPr>
        <xdr:cNvPr id="5" name="テキスト ボックス 4">
          <a:extLst>
            <a:ext uri="{FF2B5EF4-FFF2-40B4-BE49-F238E27FC236}">
              <a16:creationId xmlns:a16="http://schemas.microsoft.com/office/drawing/2014/main" id="{5B420E14-8B12-4909-92E2-602D12E30CB1}"/>
            </a:ext>
          </a:extLst>
        </xdr:cNvPr>
        <xdr:cNvSpPr txBox="1"/>
      </xdr:nvSpPr>
      <xdr:spPr>
        <a:xfrm>
          <a:off x="10598932" y="6960566"/>
          <a:ext cx="7790945" cy="4922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申し送り事項　</a:t>
          </a:r>
          <a:r>
            <a:rPr lang="en-US" altLang="ja-JP" sz="1100">
              <a:solidFill>
                <a:schemeClr val="dk1"/>
              </a:solidFill>
              <a:effectLst/>
              <a:latin typeface="+mn-lt"/>
              <a:ea typeface="+mn-ea"/>
              <a:cs typeface="+mn-cs"/>
            </a:rPr>
            <a:t>2024.1.30</a:t>
          </a:r>
          <a:r>
            <a:rPr lang="ja-JP" altLang="ja-JP" sz="1100">
              <a:solidFill>
                <a:schemeClr val="dk1"/>
              </a:solidFill>
              <a:effectLst/>
              <a:latin typeface="+mn-lt"/>
              <a:ea typeface="+mn-ea"/>
              <a:cs typeface="+mn-cs"/>
            </a:rPr>
            <a:t>時点</a:t>
          </a:r>
          <a:r>
            <a:rPr lang="ja-JP" altLang="en-US" sz="1100">
              <a:solidFill>
                <a:schemeClr val="dk1"/>
              </a:solidFill>
              <a:effectLst/>
              <a:latin typeface="+mn-lt"/>
              <a:ea typeface="+mn-ea"/>
              <a:cs typeface="+mn-cs"/>
            </a:rPr>
            <a:t>　</a:t>
          </a: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メール本文再掲</a:t>
          </a:r>
          <a:endParaRPr kumimoji="1" lang="en-US" altLang="ja-JP" sz="1100"/>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a:solidFill>
                <a:schemeClr val="dk1"/>
              </a:solidFill>
              <a:effectLst/>
              <a:latin typeface="+mn-lt"/>
              <a:ea typeface="+mn-ea"/>
              <a:cs typeface="+mn-cs"/>
            </a:rPr>
            <a:t>R6</a:t>
          </a:r>
          <a:r>
            <a:rPr lang="ja-JP" altLang="ja-JP" sz="1100" b="1">
              <a:solidFill>
                <a:schemeClr val="dk1"/>
              </a:solidFill>
              <a:effectLst/>
              <a:latin typeface="+mn-lt"/>
              <a:ea typeface="+mn-ea"/>
              <a:cs typeface="+mn-cs"/>
            </a:rPr>
            <a:t>業務</a:t>
          </a:r>
          <a:r>
            <a:rPr lang="ja-JP" altLang="en-US" sz="1100" b="1">
              <a:solidFill>
                <a:schemeClr val="dk1"/>
              </a:solidFill>
              <a:effectLst/>
              <a:latin typeface="+mn-lt"/>
              <a:ea typeface="+mn-ea"/>
              <a:cs typeface="+mn-cs"/>
            </a:rPr>
            <a:t>について</a:t>
          </a: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仕様書の内容確認を求められています。</a:t>
          </a:r>
          <a:endParaRPr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■概算</a:t>
          </a:r>
          <a:r>
            <a:rPr kumimoji="1" lang="ja-JP" altLang="en-US" sz="1100">
              <a:solidFill>
                <a:schemeClr val="dk1"/>
              </a:solidFill>
              <a:effectLst/>
              <a:latin typeface="+mn-lt"/>
              <a:ea typeface="+mn-ea"/>
              <a:cs typeface="+mn-cs"/>
            </a:rPr>
            <a:t>税込</a:t>
          </a:r>
          <a:r>
            <a:rPr kumimoji="1" lang="en-US" altLang="ja-JP" sz="1100">
              <a:solidFill>
                <a:schemeClr val="dk1"/>
              </a:solidFill>
              <a:effectLst/>
              <a:latin typeface="+mn-lt"/>
              <a:ea typeface="+mn-ea"/>
              <a:cs typeface="+mn-cs"/>
            </a:rPr>
            <a:t>4500</a:t>
          </a:r>
          <a:r>
            <a:rPr kumimoji="1" lang="ja-JP" altLang="ja-JP" sz="1100">
              <a:solidFill>
                <a:schemeClr val="dk1"/>
              </a:solidFill>
              <a:effectLst/>
              <a:latin typeface="+mn-lt"/>
              <a:ea typeface="+mn-ea"/>
              <a:cs typeface="+mn-cs"/>
            </a:rPr>
            <a:t>万円での見積書作成を求められています。</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b="1">
              <a:effectLst/>
            </a:rPr>
            <a:t>仕様書について</a:t>
          </a:r>
          <a:endParaRPr lang="en-US" altLang="ja-JP"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u="sng">
              <a:effectLst/>
            </a:rPr>
            <a:t>★気になるところをお知らせください★</a:t>
          </a:r>
          <a:endParaRPr lang="en-US" altLang="ja-JP" u="sng">
            <a:effectLst/>
          </a:endParaRPr>
        </a:p>
        <a:p>
          <a:pPr marL="0" marR="0" lvl="0" indent="0" defTabSz="914400" eaLnBrk="1" fontAlgn="auto" latinLnBrk="0" hangingPunct="1">
            <a:lnSpc>
              <a:spcPct val="100000"/>
            </a:lnSpc>
            <a:spcBef>
              <a:spcPts val="0"/>
            </a:spcBef>
            <a:spcAft>
              <a:spcPts val="0"/>
            </a:spcAft>
            <a:buClrTx/>
            <a:buSzTx/>
            <a:buFontTx/>
            <a:buNone/>
            <a:tabLst/>
            <a:defRPr/>
          </a:pPr>
          <a:br>
            <a:rPr kumimoji="1" lang="en-US" altLang="ja-JP" sz="1100" b="1">
              <a:effectLst/>
            </a:rPr>
          </a:br>
          <a:r>
            <a:rPr kumimoji="1" lang="ja-JP" altLang="en-US" sz="1100" b="1"/>
            <a:t>見積書について</a:t>
          </a:r>
          <a:endParaRPr kumimoji="1" lang="en-US" altLang="ja-JP" sz="1100" b="1"/>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1" u="sng"/>
            <a:t>★調整箇所を教えてください★</a:t>
          </a:r>
          <a:endParaRPr kumimoji="1" lang="en-US" altLang="ja-JP" sz="1100" b="1" u="sng"/>
        </a:p>
        <a:p>
          <a:r>
            <a:rPr kumimoji="1" lang="ja-JP" altLang="en-US" sz="1100"/>
            <a:t>■仕様書がほぼ</a:t>
          </a:r>
          <a:r>
            <a:rPr kumimoji="1" lang="en-US" altLang="ja-JP" sz="1100"/>
            <a:t>R5</a:t>
          </a:r>
          <a:r>
            <a:rPr kumimoji="1" lang="ja-JP" altLang="en-US" sz="1100"/>
            <a:t>業務と同じため、</a:t>
          </a:r>
          <a:r>
            <a:rPr kumimoji="1" lang="en-US" altLang="ja-JP" sz="1100"/>
            <a:t>R5</a:t>
          </a:r>
          <a:r>
            <a:rPr kumimoji="1" lang="ja-JP" altLang="en-US" sz="1100"/>
            <a:t>業務の見積書の項目と人工を踏襲し、</a:t>
          </a:r>
          <a:r>
            <a:rPr kumimoji="1" lang="ja-JP" altLang="en-US" sz="1100">
              <a:solidFill>
                <a:srgbClr val="FF0000"/>
              </a:solidFill>
            </a:rPr>
            <a:t>打合せ回数</a:t>
          </a:r>
          <a:r>
            <a:rPr kumimoji="1" lang="ja-JP" altLang="en-US" sz="1100"/>
            <a:t>と</a:t>
          </a:r>
          <a:r>
            <a:rPr kumimoji="1" lang="ja-JP" altLang="en-US" sz="1100">
              <a:solidFill>
                <a:srgbClr val="FF0000"/>
              </a:solidFill>
            </a:rPr>
            <a:t>照査</a:t>
          </a:r>
          <a:r>
            <a:rPr kumimoji="1" lang="ja-JP" altLang="en-US" sz="1100"/>
            <a:t>を追加して一旦見積書を作成しています。</a:t>
          </a:r>
          <a:r>
            <a:rPr kumimoji="1" lang="ja-JP" altLang="en-US" sz="1100">
              <a:solidFill>
                <a:srgbClr val="FF0000"/>
              </a:solidFill>
            </a:rPr>
            <a:t>（</a:t>
          </a:r>
          <a:r>
            <a:rPr kumimoji="1" lang="ja-JP" altLang="ja-JP" sz="1100">
              <a:solidFill>
                <a:srgbClr val="FF0000"/>
              </a:solidFill>
              <a:effectLst/>
              <a:latin typeface="+mn-lt"/>
              <a:ea typeface="+mn-ea"/>
              <a:cs typeface="+mn-cs"/>
            </a:rPr>
            <a:t>赤字</a:t>
          </a:r>
          <a:r>
            <a:rPr kumimoji="1" lang="ja-JP" altLang="en-US" sz="1100">
              <a:solidFill>
                <a:srgbClr val="FF0000"/>
              </a:solidFill>
              <a:effectLst/>
              <a:latin typeface="+mn-lt"/>
              <a:ea typeface="+mn-ea"/>
              <a:cs typeface="+mn-cs"/>
            </a:rPr>
            <a:t>が</a:t>
          </a:r>
          <a:r>
            <a:rPr kumimoji="1" lang="ja-JP" altLang="ja-JP" sz="1100">
              <a:solidFill>
                <a:srgbClr val="FF0000"/>
              </a:solidFill>
              <a:effectLst/>
              <a:latin typeface="+mn-lt"/>
              <a:ea typeface="+mn-ea"/>
              <a:cs typeface="+mn-cs"/>
            </a:rPr>
            <a:t>変更箇所</a:t>
          </a:r>
          <a:r>
            <a:rPr kumimoji="1" lang="ja-JP" altLang="en-US" sz="1100">
              <a:solidFill>
                <a:srgbClr val="FF0000"/>
              </a:solidFill>
            </a:rPr>
            <a:t>）</a:t>
          </a:r>
          <a:endParaRPr kumimoji="1" lang="en-US" altLang="ja-JP" sz="1100">
            <a:solidFill>
              <a:srgbClr val="FF0000"/>
            </a:solidFill>
          </a:endParaRPr>
        </a:p>
        <a:p>
          <a:endParaRPr kumimoji="1" lang="en-US" altLang="ja-JP" sz="1100">
            <a:solidFill>
              <a:srgbClr val="FF0000"/>
            </a:solidFill>
          </a:endParaRPr>
        </a:p>
        <a:p>
          <a:r>
            <a:rPr kumimoji="1" lang="ja-JP" altLang="en-US" sz="1100">
              <a:solidFill>
                <a:sysClr val="windowText" lastClr="000000"/>
              </a:solidFill>
            </a:rPr>
            <a:t>■今</a:t>
          </a:r>
          <a:r>
            <a:rPr lang="ja-JP" altLang="ja-JP" sz="1100">
              <a:solidFill>
                <a:sysClr val="windowText" lastClr="000000"/>
              </a:solidFill>
              <a:effectLst/>
              <a:latin typeface="+mn-lt"/>
              <a:ea typeface="+mn-ea"/>
              <a:cs typeface="+mn-cs"/>
            </a:rPr>
            <a:t>回提出する見積書</a:t>
          </a:r>
          <a:r>
            <a:rPr lang="ja-JP" altLang="en-US" sz="1100">
              <a:solidFill>
                <a:sysClr val="windowText" lastClr="000000"/>
              </a:solidFill>
              <a:effectLst/>
              <a:latin typeface="+mn-lt"/>
              <a:ea typeface="+mn-ea"/>
              <a:cs typeface="+mn-cs"/>
            </a:rPr>
            <a:t>の</a:t>
          </a:r>
          <a:r>
            <a:rPr lang="ja-JP" altLang="ja-JP" sz="1100">
              <a:solidFill>
                <a:sysClr val="windowText" lastClr="000000"/>
              </a:solidFill>
              <a:effectLst/>
              <a:latin typeface="+mn-lt"/>
              <a:ea typeface="+mn-ea"/>
              <a:cs typeface="+mn-cs"/>
            </a:rPr>
            <a:t>人工</a:t>
          </a:r>
          <a:r>
            <a:rPr lang="ja-JP" altLang="en-US" sz="1100">
              <a:solidFill>
                <a:sysClr val="windowText" lastClr="000000"/>
              </a:solidFill>
              <a:effectLst/>
              <a:latin typeface="+mn-lt"/>
              <a:ea typeface="+mn-ea"/>
              <a:cs typeface="+mn-cs"/>
            </a:rPr>
            <a:t>は総額が変わらなければ多少変えてもよいが</a:t>
          </a:r>
          <a:r>
            <a:rPr lang="ja-JP" altLang="ja-JP" sz="1100">
              <a:solidFill>
                <a:sysClr val="windowText" lastClr="000000"/>
              </a:solidFill>
              <a:effectLst/>
              <a:latin typeface="+mn-lt"/>
              <a:ea typeface="+mn-ea"/>
              <a:cs typeface="+mn-cs"/>
            </a:rPr>
            <a:t>、</a:t>
          </a:r>
        </a:p>
        <a:p>
          <a:r>
            <a:rPr lang="ja-JP" altLang="ja-JP" sz="1100">
              <a:solidFill>
                <a:sysClr val="windowText" lastClr="000000"/>
              </a:solidFill>
              <a:effectLst/>
              <a:latin typeface="+mn-lt"/>
              <a:ea typeface="+mn-ea"/>
              <a:cs typeface="+mn-cs"/>
            </a:rPr>
            <a:t>あまりかけ離れない人工で、ガーデンの設計をふまえて必要な人工を積んでほしい</a:t>
          </a:r>
          <a:r>
            <a:rPr lang="ja-JP" altLang="en-US" sz="1100">
              <a:solidFill>
                <a:sysClr val="windowText" lastClr="000000"/>
              </a:solidFill>
              <a:effectLst/>
              <a:latin typeface="+mn-lt"/>
              <a:ea typeface="+mn-ea"/>
              <a:cs typeface="+mn-cs"/>
            </a:rPr>
            <a:t>と言われています。</a:t>
          </a:r>
          <a:endParaRPr lang="ja-JP" altLang="ja-JP" sz="1100">
            <a:solidFill>
              <a:sysClr val="windowText" lastClr="000000"/>
            </a:solidFill>
            <a:effectLst/>
            <a:latin typeface="+mn-lt"/>
            <a:ea typeface="+mn-ea"/>
            <a:cs typeface="+mn-cs"/>
          </a:endParaRPr>
        </a:p>
        <a:p>
          <a:endParaRPr kumimoji="1" lang="en-US" altLang="ja-JP" sz="1100">
            <a:solidFill>
              <a:srgbClr val="FF0000"/>
            </a:solidFill>
          </a:endParaRPr>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a:t>
          </a:r>
          <a:r>
            <a:rPr kumimoji="1" lang="ja-JP" altLang="ja-JP" sz="1100">
              <a:solidFill>
                <a:schemeClr val="dk1"/>
              </a:solidFill>
              <a:effectLst/>
              <a:latin typeface="+mn-lt"/>
              <a:ea typeface="+mn-ea"/>
              <a:cs typeface="+mn-cs"/>
            </a:rPr>
            <a:t>以下の変更があったにも関わらず</a:t>
          </a:r>
          <a:r>
            <a:rPr kumimoji="1" lang="ja-JP" altLang="en-US" sz="1100">
              <a:solidFill>
                <a:schemeClr val="dk1"/>
              </a:solidFill>
              <a:effectLst/>
              <a:latin typeface="+mn-lt"/>
              <a:ea typeface="+mn-ea"/>
              <a:cs typeface="+mn-cs"/>
            </a:rPr>
            <a:t>、</a:t>
          </a:r>
          <a:r>
            <a:rPr kumimoji="1" lang="en-US" altLang="ja-JP" sz="1100"/>
            <a:t>R5</a:t>
          </a:r>
          <a:r>
            <a:rPr kumimoji="1" lang="ja-JP" altLang="en-US" sz="1100"/>
            <a:t>と同額の</a:t>
          </a:r>
          <a:r>
            <a:rPr kumimoji="1" lang="en-US" altLang="ja-JP" sz="1100"/>
            <a:t>【</a:t>
          </a:r>
          <a:r>
            <a:rPr kumimoji="1" lang="ja-JP" altLang="en-US" sz="1100"/>
            <a:t>税込</a:t>
          </a:r>
          <a:r>
            <a:rPr kumimoji="1" lang="en-US" altLang="ja-JP" sz="1100"/>
            <a:t>4500</a:t>
          </a:r>
          <a:r>
            <a:rPr kumimoji="1" lang="ja-JP" altLang="en-US" sz="1100"/>
            <a:t>万円</a:t>
          </a:r>
          <a:r>
            <a:rPr kumimoji="1" lang="en-US" altLang="ja-JP" sz="1100"/>
            <a:t>】</a:t>
          </a:r>
          <a:r>
            <a:rPr kumimoji="1" lang="ja-JP" altLang="en-US" sz="1100"/>
            <a:t>での見積書作成を求められてます。　</a:t>
          </a:r>
          <a:endParaRPr kumimoji="1" lang="en-US" altLang="ja-JP" sz="1100"/>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単価上昇</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面積</a:t>
          </a:r>
          <a:r>
            <a:rPr kumimoji="1" lang="en-US" altLang="ja-JP" sz="1100">
              <a:solidFill>
                <a:schemeClr val="dk1"/>
              </a:solidFill>
              <a:effectLst/>
              <a:latin typeface="+mn-lt"/>
              <a:ea typeface="+mn-ea"/>
              <a:cs typeface="+mn-cs"/>
            </a:rPr>
            <a:t>25ha</a:t>
          </a:r>
          <a:r>
            <a:rPr kumimoji="1" lang="ja-JP" altLang="ja-JP" sz="1100">
              <a:solidFill>
                <a:schemeClr val="dk1"/>
              </a:solidFill>
              <a:effectLst/>
              <a:latin typeface="+mn-lt"/>
              <a:ea typeface="+mn-ea"/>
              <a:cs typeface="+mn-cs"/>
            </a:rPr>
            <a:t>追加（</a:t>
          </a:r>
          <a:r>
            <a:rPr kumimoji="1" lang="en-US" altLang="ja-JP" sz="1100">
              <a:solidFill>
                <a:schemeClr val="dk1"/>
              </a:solidFill>
              <a:effectLst/>
              <a:latin typeface="+mn-lt"/>
              <a:ea typeface="+mn-ea"/>
              <a:cs typeface="+mn-cs"/>
            </a:rPr>
            <a:t>40</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65ha)】【</a:t>
          </a:r>
          <a:r>
            <a:rPr kumimoji="1" lang="ja-JP" altLang="ja-JP" sz="1100">
              <a:solidFill>
                <a:schemeClr val="dk1"/>
              </a:solidFill>
              <a:effectLst/>
              <a:latin typeface="+mn-lt"/>
              <a:ea typeface="+mn-ea"/>
              <a:cs typeface="+mn-cs"/>
            </a:rPr>
            <a:t>ガーデンの設計追加</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打合せ回数</a:t>
          </a:r>
          <a:r>
            <a:rPr kumimoji="1" lang="en-US" altLang="ja-JP" sz="1100">
              <a:solidFill>
                <a:schemeClr val="dk1"/>
              </a:solidFill>
              <a:effectLst/>
              <a:latin typeface="+mn-lt"/>
              <a:ea typeface="+mn-ea"/>
              <a:cs typeface="+mn-cs"/>
            </a:rPr>
            <a:t>6</a:t>
          </a:r>
          <a:r>
            <a:rPr kumimoji="1" lang="ja-JP" altLang="ja-JP" sz="1100">
              <a:solidFill>
                <a:schemeClr val="dk1"/>
              </a:solidFill>
              <a:effectLst/>
              <a:latin typeface="+mn-lt"/>
              <a:ea typeface="+mn-ea"/>
              <a:cs typeface="+mn-cs"/>
            </a:rPr>
            <a:t>回追加（</a:t>
          </a:r>
          <a:r>
            <a:rPr kumimoji="1" lang="en-US" altLang="ja-JP" sz="1100">
              <a:solidFill>
                <a:schemeClr val="dk1"/>
              </a:solidFill>
              <a:effectLst/>
              <a:latin typeface="+mn-lt"/>
              <a:ea typeface="+mn-ea"/>
              <a:cs typeface="+mn-cs"/>
            </a:rPr>
            <a:t>12→18</a:t>
          </a:r>
          <a:r>
            <a:rPr kumimoji="1" lang="ja-JP" altLang="ja-JP" sz="1100">
              <a:solidFill>
                <a:schemeClr val="dk1"/>
              </a:solidFill>
              <a:effectLst/>
              <a:latin typeface="+mn-lt"/>
              <a:ea typeface="+mn-ea"/>
              <a:cs typeface="+mn-cs"/>
            </a:rPr>
            <a:t>回）</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照査追加</a:t>
          </a:r>
          <a:r>
            <a:rPr kumimoji="1" lang="en-US" altLang="ja-JP" sz="1100">
              <a:solidFill>
                <a:schemeClr val="dk1"/>
              </a:solidFill>
              <a:effectLst/>
              <a:latin typeface="+mn-lt"/>
              <a:ea typeface="+mn-ea"/>
              <a:cs typeface="+mn-cs"/>
            </a:rPr>
            <a:t>】</a:t>
          </a:r>
        </a:p>
        <a:p>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■現段階で</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税込約</a:t>
          </a:r>
          <a:r>
            <a:rPr kumimoji="1" lang="en-US" altLang="ja-JP" sz="1100">
              <a:solidFill>
                <a:schemeClr val="dk1"/>
              </a:solidFill>
              <a:effectLst/>
              <a:latin typeface="+mn-lt"/>
              <a:ea typeface="+mn-ea"/>
              <a:cs typeface="+mn-cs"/>
            </a:rPr>
            <a:t>52745</a:t>
          </a:r>
          <a:r>
            <a:rPr kumimoji="1" lang="ja-JP" altLang="en-US" sz="1100">
              <a:solidFill>
                <a:schemeClr val="dk1"/>
              </a:solidFill>
              <a:effectLst/>
              <a:latin typeface="+mn-lt"/>
              <a:ea typeface="+mn-ea"/>
              <a:cs typeface="+mn-cs"/>
            </a:rPr>
            <a:t>千</a:t>
          </a:r>
          <a:r>
            <a:rPr kumimoji="1" lang="ja-JP" altLang="ja-JP" sz="1100">
              <a:solidFill>
                <a:schemeClr val="dk1"/>
              </a:solidFill>
              <a:effectLst/>
              <a:latin typeface="+mn-lt"/>
              <a:ea typeface="+mn-ea"/>
              <a:cs typeface="+mn-cs"/>
            </a:rPr>
            <a:t>円</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税込</a:t>
          </a:r>
          <a:r>
            <a:rPr kumimoji="1" lang="en-US" altLang="ja-JP" sz="1100">
              <a:solidFill>
                <a:schemeClr val="dk1"/>
              </a:solidFill>
              <a:effectLst/>
              <a:latin typeface="+mn-lt"/>
              <a:ea typeface="+mn-ea"/>
              <a:cs typeface="+mn-cs"/>
            </a:rPr>
            <a:t>7745</a:t>
          </a:r>
          <a:r>
            <a:rPr kumimoji="1" lang="ja-JP" altLang="en-US" sz="1100">
              <a:solidFill>
                <a:schemeClr val="dk1"/>
              </a:solidFill>
              <a:effectLst/>
              <a:latin typeface="+mn-lt"/>
              <a:ea typeface="+mn-ea"/>
              <a:cs typeface="+mn-cs"/>
            </a:rPr>
            <a:t>千円オーバー</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状態です。</a:t>
          </a:r>
          <a:endParaRPr kumimoji="1" lang="en-US" altLang="ja-JP" sz="1100"/>
        </a:p>
        <a:p>
          <a:endParaRPr kumimoji="1" lang="en-US" altLang="ja-JP" sz="1100"/>
        </a:p>
      </xdr:txBody>
    </xdr:sp>
    <xdr:clientData/>
  </xdr:twoCellAnchor>
  <xdr:twoCellAnchor>
    <xdr:from>
      <xdr:col>5</xdr:col>
      <xdr:colOff>371475</xdr:colOff>
      <xdr:row>84</xdr:row>
      <xdr:rowOff>276225</xdr:rowOff>
    </xdr:from>
    <xdr:to>
      <xdr:col>5</xdr:col>
      <xdr:colOff>638175</xdr:colOff>
      <xdr:row>85</xdr:row>
      <xdr:rowOff>0</xdr:rowOff>
    </xdr:to>
    <xdr:sp macro="" textlink="">
      <xdr:nvSpPr>
        <xdr:cNvPr id="6" name="テキスト 1">
          <a:extLst>
            <a:ext uri="{FF2B5EF4-FFF2-40B4-BE49-F238E27FC236}">
              <a16:creationId xmlns:a16="http://schemas.microsoft.com/office/drawing/2014/main" id="{2E939C23-16BC-4918-A5E0-16DE54B4E10E}"/>
            </a:ext>
          </a:extLst>
        </xdr:cNvPr>
        <xdr:cNvSpPr txBox="1">
          <a:spLocks noChangeArrowheads="1"/>
        </xdr:cNvSpPr>
      </xdr:nvSpPr>
      <xdr:spPr bwMode="auto">
        <a:xfrm>
          <a:off x="4752975" y="21897975"/>
          <a:ext cx="257175" cy="28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84</xdr:row>
      <xdr:rowOff>3922</xdr:rowOff>
    </xdr:from>
    <xdr:to>
      <xdr:col>4</xdr:col>
      <xdr:colOff>276225</xdr:colOff>
      <xdr:row>84</xdr:row>
      <xdr:rowOff>201706</xdr:rowOff>
    </xdr:to>
    <xdr:sp macro="" textlink="">
      <xdr:nvSpPr>
        <xdr:cNvPr id="7" name="テキスト 2">
          <a:extLst>
            <a:ext uri="{FF2B5EF4-FFF2-40B4-BE49-F238E27FC236}">
              <a16:creationId xmlns:a16="http://schemas.microsoft.com/office/drawing/2014/main" id="{38211B68-6A95-4D20-86E7-1F61751286F4}"/>
            </a:ext>
          </a:extLst>
        </xdr:cNvPr>
        <xdr:cNvSpPr txBox="1">
          <a:spLocks noChangeArrowheads="1"/>
        </xdr:cNvSpPr>
      </xdr:nvSpPr>
      <xdr:spPr bwMode="auto">
        <a:xfrm>
          <a:off x="3733800" y="21625672"/>
          <a:ext cx="29527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twoCellAnchor>
    <xdr:from>
      <xdr:col>5</xdr:col>
      <xdr:colOff>371475</xdr:colOff>
      <xdr:row>85</xdr:row>
      <xdr:rowOff>276225</xdr:rowOff>
    </xdr:from>
    <xdr:to>
      <xdr:col>5</xdr:col>
      <xdr:colOff>638175</xdr:colOff>
      <xdr:row>86</xdr:row>
      <xdr:rowOff>0</xdr:rowOff>
    </xdr:to>
    <xdr:sp macro="" textlink="">
      <xdr:nvSpPr>
        <xdr:cNvPr id="8" name="テキスト 1">
          <a:extLst>
            <a:ext uri="{FF2B5EF4-FFF2-40B4-BE49-F238E27FC236}">
              <a16:creationId xmlns:a16="http://schemas.microsoft.com/office/drawing/2014/main" id="{A0229B51-BFCB-4E2B-A995-6971A0A56555}"/>
            </a:ext>
          </a:extLst>
        </xdr:cNvPr>
        <xdr:cNvSpPr txBox="1">
          <a:spLocks noChangeArrowheads="1"/>
        </xdr:cNvSpPr>
      </xdr:nvSpPr>
      <xdr:spPr bwMode="auto">
        <a:xfrm>
          <a:off x="4752975" y="22202775"/>
          <a:ext cx="257175" cy="28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85</xdr:row>
      <xdr:rowOff>3922</xdr:rowOff>
    </xdr:from>
    <xdr:to>
      <xdr:col>4</xdr:col>
      <xdr:colOff>276225</xdr:colOff>
      <xdr:row>85</xdr:row>
      <xdr:rowOff>201706</xdr:rowOff>
    </xdr:to>
    <xdr:sp macro="" textlink="">
      <xdr:nvSpPr>
        <xdr:cNvPr id="9" name="テキスト 2">
          <a:extLst>
            <a:ext uri="{FF2B5EF4-FFF2-40B4-BE49-F238E27FC236}">
              <a16:creationId xmlns:a16="http://schemas.microsoft.com/office/drawing/2014/main" id="{F58ACD79-826A-4C9B-80AD-79B51FFBF403}"/>
            </a:ext>
          </a:extLst>
        </xdr:cNvPr>
        <xdr:cNvSpPr txBox="1">
          <a:spLocks noChangeArrowheads="1"/>
        </xdr:cNvSpPr>
      </xdr:nvSpPr>
      <xdr:spPr bwMode="auto">
        <a:xfrm>
          <a:off x="3733800" y="21930472"/>
          <a:ext cx="29527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oneCellAnchor>
    <xdr:from>
      <xdr:col>2</xdr:col>
      <xdr:colOff>832816</xdr:colOff>
      <xdr:row>75</xdr:row>
      <xdr:rowOff>190501</xdr:rowOff>
    </xdr:from>
    <xdr:ext cx="1877437" cy="564514"/>
    <xdr:sp macro="" textlink="">
      <xdr:nvSpPr>
        <xdr:cNvPr id="10" name="テキスト ボックス 9">
          <a:extLst>
            <a:ext uri="{FF2B5EF4-FFF2-40B4-BE49-F238E27FC236}">
              <a16:creationId xmlns:a16="http://schemas.microsoft.com/office/drawing/2014/main" id="{1CCA7937-B6FF-4756-9106-8A3AEA29EAC4}"/>
            </a:ext>
          </a:extLst>
        </xdr:cNvPr>
        <xdr:cNvSpPr txBox="1"/>
      </xdr:nvSpPr>
      <xdr:spPr>
        <a:xfrm>
          <a:off x="1861516" y="20316826"/>
          <a:ext cx="1877437" cy="56451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kumimoji="1" lang="ja-JP" altLang="en-US" sz="1100">
              <a:solidFill>
                <a:srgbClr val="FF0000"/>
              </a:solidFill>
            </a:rPr>
            <a:t>＋５人日→</a:t>
          </a:r>
          <a:endParaRPr kumimoji="1" lang="en-US" altLang="ja-JP" sz="1100">
            <a:solidFill>
              <a:srgbClr val="FF0000"/>
            </a:solidFill>
          </a:endParaRPr>
        </a:p>
        <a:p>
          <a:pPr algn="r"/>
          <a:r>
            <a:rPr kumimoji="1" lang="en-US" altLang="ja-JP" sz="1100">
              <a:solidFill>
                <a:srgbClr val="FF0000"/>
              </a:solidFill>
            </a:rPr>
            <a:t>※</a:t>
          </a:r>
          <a:r>
            <a:rPr kumimoji="1" lang="ja-JP" altLang="en-US" sz="1100">
              <a:solidFill>
                <a:srgbClr val="FF0000"/>
              </a:solidFill>
            </a:rPr>
            <a:t>打合せ１０回出席を想定</a:t>
          </a:r>
        </a:p>
      </xdr:txBody>
    </xdr:sp>
    <xdr:clientData/>
  </xdr:oneCellAnchor>
  <xdr:oneCellAnchor>
    <xdr:from>
      <xdr:col>2</xdr:col>
      <xdr:colOff>1238664</xdr:colOff>
      <xdr:row>85</xdr:row>
      <xdr:rowOff>287409</xdr:rowOff>
    </xdr:from>
    <xdr:ext cx="1877437" cy="564514"/>
    <xdr:sp macro="" textlink="">
      <xdr:nvSpPr>
        <xdr:cNvPr id="11" name="テキスト ボックス 10">
          <a:extLst>
            <a:ext uri="{FF2B5EF4-FFF2-40B4-BE49-F238E27FC236}">
              <a16:creationId xmlns:a16="http://schemas.microsoft.com/office/drawing/2014/main" id="{BC031371-B1F3-4B9D-A564-250E62893991}"/>
            </a:ext>
          </a:extLst>
        </xdr:cNvPr>
        <xdr:cNvSpPr txBox="1"/>
      </xdr:nvSpPr>
      <xdr:spPr>
        <a:xfrm>
          <a:off x="2267364" y="22213959"/>
          <a:ext cx="1877437" cy="56451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kumimoji="1" lang="ja-JP" altLang="en-US" sz="1100">
              <a:solidFill>
                <a:srgbClr val="FF0000"/>
              </a:solidFill>
            </a:rPr>
            <a:t>＋５人日→</a:t>
          </a:r>
          <a:endParaRPr kumimoji="1" lang="en-US" altLang="ja-JP" sz="1100">
            <a:solidFill>
              <a:srgbClr val="FF0000"/>
            </a:solidFill>
          </a:endParaRPr>
        </a:p>
        <a:p>
          <a:pPr algn="r"/>
          <a:r>
            <a:rPr kumimoji="1" lang="en-US" altLang="ja-JP" sz="1100">
              <a:solidFill>
                <a:srgbClr val="FF0000"/>
              </a:solidFill>
            </a:rPr>
            <a:t>※</a:t>
          </a:r>
          <a:r>
            <a:rPr kumimoji="1" lang="ja-JP" altLang="en-US" sz="1100">
              <a:solidFill>
                <a:srgbClr val="FF0000"/>
              </a:solidFill>
            </a:rPr>
            <a:t>打合せ１０回出席を想定</a:t>
          </a:r>
        </a:p>
      </xdr:txBody>
    </xdr:sp>
    <xdr:clientData/>
  </xdr:oneCellAnchor>
  <xdr:oneCellAnchor>
    <xdr:from>
      <xdr:col>2</xdr:col>
      <xdr:colOff>306457</xdr:colOff>
      <xdr:row>56</xdr:row>
      <xdr:rowOff>8281</xdr:rowOff>
    </xdr:from>
    <xdr:ext cx="2624027" cy="328423"/>
    <xdr:sp macro="" textlink="">
      <xdr:nvSpPr>
        <xdr:cNvPr id="13" name="テキスト ボックス 12">
          <a:extLst>
            <a:ext uri="{FF2B5EF4-FFF2-40B4-BE49-F238E27FC236}">
              <a16:creationId xmlns:a16="http://schemas.microsoft.com/office/drawing/2014/main" id="{B3FEC0EB-A249-49D0-9C3F-F35931AAD16B}"/>
            </a:ext>
          </a:extLst>
        </xdr:cNvPr>
        <xdr:cNvSpPr txBox="1"/>
      </xdr:nvSpPr>
      <xdr:spPr>
        <a:xfrm>
          <a:off x="1341783" y="15529890"/>
          <a:ext cx="2624027" cy="3284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solidFill>
                <a:srgbClr val="FF0000"/>
              </a:solidFill>
            </a:rPr>
            <a:t>横浜市の概算では</a:t>
          </a:r>
          <a:r>
            <a:rPr kumimoji="1" lang="en-US" altLang="ja-JP" sz="1100">
              <a:solidFill>
                <a:srgbClr val="FF0000"/>
              </a:solidFill>
              <a:effectLst/>
              <a:latin typeface="+mn-lt"/>
              <a:ea typeface="+mn-ea"/>
              <a:cs typeface="+mn-cs"/>
            </a:rPr>
            <a:t>6</a:t>
          </a:r>
          <a:r>
            <a:rPr kumimoji="1" lang="ja-JP" altLang="ja-JP" sz="1100">
              <a:solidFill>
                <a:srgbClr val="FF0000"/>
              </a:solidFill>
              <a:effectLst/>
              <a:latin typeface="+mn-lt"/>
              <a:ea typeface="+mn-ea"/>
              <a:cs typeface="+mn-cs"/>
            </a:rPr>
            <a:t>回追加は</a:t>
          </a:r>
          <a:r>
            <a:rPr kumimoji="1" lang="ja-JP" altLang="en-US" sz="1100">
              <a:solidFill>
                <a:srgbClr val="FF0000"/>
              </a:solidFill>
            </a:rPr>
            <a:t>反映済み</a:t>
          </a:r>
        </a:p>
      </xdr:txBody>
    </xdr:sp>
    <xdr:clientData/>
  </xdr:oneCellAnchor>
  <xdr:oneCellAnchor>
    <xdr:from>
      <xdr:col>8</xdr:col>
      <xdr:colOff>33131</xdr:colOff>
      <xdr:row>0</xdr:row>
      <xdr:rowOff>165652</xdr:rowOff>
    </xdr:from>
    <xdr:ext cx="2865782" cy="695739"/>
    <xdr:sp macro="" textlink="">
      <xdr:nvSpPr>
        <xdr:cNvPr id="14" name="テキスト ボックス 13">
          <a:extLst>
            <a:ext uri="{FF2B5EF4-FFF2-40B4-BE49-F238E27FC236}">
              <a16:creationId xmlns:a16="http://schemas.microsoft.com/office/drawing/2014/main" id="{B46AED9B-B181-4E99-8094-983EB40A0E5B}"/>
            </a:ext>
          </a:extLst>
        </xdr:cNvPr>
        <xdr:cNvSpPr txBox="1"/>
      </xdr:nvSpPr>
      <xdr:spPr>
        <a:xfrm>
          <a:off x="6311348" y="165652"/>
          <a:ext cx="2865782" cy="69573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solidFill>
                <a:srgbClr val="FF0000"/>
              </a:solidFill>
            </a:rPr>
            <a:t>横浜市の概算</a:t>
          </a:r>
          <a:r>
            <a:rPr kumimoji="1" lang="en-US" altLang="ja-JP" sz="1100">
              <a:solidFill>
                <a:srgbClr val="FF0000"/>
              </a:solidFill>
            </a:rPr>
            <a:t>4500</a:t>
          </a:r>
          <a:r>
            <a:rPr kumimoji="1" lang="ja-JP" altLang="en-US" sz="1100">
              <a:solidFill>
                <a:srgbClr val="FF0000"/>
              </a:solidFill>
            </a:rPr>
            <a:t>万の根拠を想定した資料</a:t>
          </a:r>
          <a:endParaRPr kumimoji="1" lang="en-US" altLang="ja-JP" sz="1100">
            <a:solidFill>
              <a:srgbClr val="FF0000"/>
            </a:solidFill>
          </a:endParaRPr>
        </a:p>
        <a:p>
          <a:pPr algn="ctr"/>
          <a:r>
            <a:rPr kumimoji="1" lang="en-US" altLang="ja-JP" sz="1100">
              <a:solidFill>
                <a:srgbClr val="FF0000"/>
              </a:solidFill>
            </a:rPr>
            <a:t>※</a:t>
          </a:r>
          <a:r>
            <a:rPr kumimoji="1" lang="ja-JP" altLang="en-US" sz="1100">
              <a:solidFill>
                <a:srgbClr val="FF0000"/>
              </a:solidFill>
            </a:rPr>
            <a:t>単価は</a:t>
          </a:r>
          <a:r>
            <a:rPr kumimoji="1" lang="en-US" altLang="ja-JP" sz="1100">
              <a:solidFill>
                <a:srgbClr val="FF0000"/>
              </a:solidFill>
            </a:rPr>
            <a:t>R4</a:t>
          </a:r>
          <a:endParaRPr kumimoji="1" lang="ja-JP" alt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371475</xdr:colOff>
      <xdr:row>33</xdr:row>
      <xdr:rowOff>276225</xdr:rowOff>
    </xdr:from>
    <xdr:to>
      <xdr:col>5</xdr:col>
      <xdr:colOff>638175</xdr:colOff>
      <xdr:row>34</xdr:row>
      <xdr:rowOff>0</xdr:rowOff>
    </xdr:to>
    <xdr:sp macro="" textlink="">
      <xdr:nvSpPr>
        <xdr:cNvPr id="2" name="テキスト 1">
          <a:extLst>
            <a:ext uri="{FF2B5EF4-FFF2-40B4-BE49-F238E27FC236}">
              <a16:creationId xmlns:a16="http://schemas.microsoft.com/office/drawing/2014/main" id="{27DFE081-B302-4D0B-9F94-627025A1EA7A}"/>
            </a:ext>
          </a:extLst>
        </xdr:cNvPr>
        <xdr:cNvSpPr txBox="1">
          <a:spLocks noChangeArrowheads="1"/>
        </xdr:cNvSpPr>
      </xdr:nvSpPr>
      <xdr:spPr bwMode="auto">
        <a:xfrm>
          <a:off x="3800475" y="8096250"/>
          <a:ext cx="2667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33</xdr:row>
      <xdr:rowOff>3922</xdr:rowOff>
    </xdr:from>
    <xdr:to>
      <xdr:col>4</xdr:col>
      <xdr:colOff>276225</xdr:colOff>
      <xdr:row>33</xdr:row>
      <xdr:rowOff>201706</xdr:rowOff>
    </xdr:to>
    <xdr:sp macro="" textlink="">
      <xdr:nvSpPr>
        <xdr:cNvPr id="3" name="テキスト 2">
          <a:extLst>
            <a:ext uri="{FF2B5EF4-FFF2-40B4-BE49-F238E27FC236}">
              <a16:creationId xmlns:a16="http://schemas.microsoft.com/office/drawing/2014/main" id="{980DC077-4199-4345-AD7A-4B0B6C3FA294}"/>
            </a:ext>
          </a:extLst>
        </xdr:cNvPr>
        <xdr:cNvSpPr txBox="1">
          <a:spLocks noChangeArrowheads="1"/>
        </xdr:cNvSpPr>
      </xdr:nvSpPr>
      <xdr:spPr bwMode="auto">
        <a:xfrm>
          <a:off x="2667000" y="7862047"/>
          <a:ext cx="35242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40d\G\EXCEL\&#24179;&#25104;&#65297;&#65298;&#24180;&#24230;\&#24441;&#25152;\&#26481;&#21271;&#30010;\&#65320;12&#12288;&#12415;&#12393;&#12426;&#12534;&#19992;&#22243;&#22320;&#38598;&#20250;&#25152;&#24314;&#31689;&#24037;&#20107;%20&#12398;&#12496;&#12483;&#12463;&#12450;&#12483;&#12503;.xlk"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ke_srv1\&#20849;&#26377;&#65298;\&#31649;&#29702;&#35506;\&#31532;&#20108;&#31649;&#29702;&#35506;\&#31649;&#29702;&#31532;&#20108;&#20418;\&#26989;&#21209;&#38306;&#20418;\H14\&#27700;&#36074;&#35519;&#26619;\H13&#27700;&#36074;&#35519;&#26619;&#35373;&#35336;&#2636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om_27\&#9632;&#23500;&#37111;\01_&#35373;&#35336;&#26360;\H16\03_&#36015;&#27700;&#27744;&#21608;&#36794;&#22320;&#12377;&#12409;&#12426;&#35413;&#20385;&#12362;&#12424;&#12403;&#26908;&#35342;\&#35373;&#35336;&#26360;&#20462;&#27491;&#65288;&#20840;&#20307;&#12289;&#35519;&#26619;&#65289;&#12539;&#31309;&#31639;&#36039;&#26009;&#65288;&#35519;&#26619;&#20998;&#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Documents%20and%20Settings\murayama-h2b7\&#12487;&#12473;&#12463;&#12488;&#12483;&#12503;\&#27700;&#22269;&#21442;&#32771;&#27497;&#25499;&#36865;&#20184;\060227&#22320;&#25972;&#31561;&#36865;&#20184;\&#26087;&#27497;&#25499;&#12391;&#12398;&#35211;&#31309;&#12426;(1)&#27497;&#25499;&#12393;&#12362;&#12426;.xls"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prec.inst\kikaku\00_&#21942;&#26989;\02_&#12503;&#12525;&#12472;&#12455;&#12463;&#12488;\2023_R05\2023-003&#19978;&#28716;&#35895;&#23455;&#26045;&#65298;\02-1&#65289;&#22793;&#26356;&#26178;\20240124_R5&#19978;&#28716;&#35895;&#23455;&#26045;&#12381;&#12398;2&#21442;&#32771;&#35211;&#31309;&#65288;&#22793;&#26356;&#65289;_R5&#21336;&#20385;+&#20181;&#27096;&#22679;.xlsx" TargetMode="External"/><Relationship Id="rId1" Type="http://schemas.openxmlformats.org/officeDocument/2006/relationships/externalLinkPath" Target="/00_&#21942;&#26989;/02_&#12503;&#12525;&#12472;&#12455;&#12463;&#12488;/2023_R05/2023-003&#19978;&#28716;&#35895;&#23455;&#26045;&#65298;/02-1&#65289;&#22793;&#26356;&#26178;/20240124_R5&#19978;&#28716;&#35895;&#23455;&#26045;&#12381;&#12398;2&#21442;&#32771;&#35211;&#31309;&#65288;&#22793;&#26356;&#65289;_R5&#21336;&#20385;+&#20181;&#27096;&#2267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erastation2\&#35373;&#35336;&#37096;&#65298;&#35506;\&#65320;12&#24180;&#24230;&#12288;&#34701;&#38634;&#35373;&#35336;\&#32654;&#27996;&#26481;&#31532;&#65301;\1&#25552;&#20986;&#12288;&#22577;&#21578;&#26360;&#12539;&#25968;&#37327;&#31561;\&#25968;&#37327;&#25342;&#20986;&#1237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m_27\&#9632;&#23500;&#37111;\&#35211;&#31309;&#26360;&#65288;&#65320;&#65297;&#65297;&#65289;\&#36939;&#36664;&#30465;\&#22823;&#28193;&#12480;&#12512;\&#30452;&#20154;\SUGA\&#35211;&#31309;etc\SUGA\WINDOWS\&#65411;&#65438;&#65405;&#65400;&#65412;&#65391;&#65420;&#65439;\MITUMO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umamoto000\&#29066;&#26412;&#25903;&#25152;&#20849;&#26377;&#12501;&#12457;&#12523;&#12480;\Documents%20and%20Settings\fujish02.ENV\&#12487;&#12473;&#12463;&#12488;&#12483;&#12503;\&#25514;&#32622;&#35531;&#277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o-server\&#26989;&#21209;\&#65320;12&#24180;&#24230;&#12288;&#34701;&#38634;&#35373;&#35336;\&#32654;&#27996;&#26481;&#31532;&#65301;\1&#25552;&#20986;&#12288;&#22577;&#21578;&#26360;&#12539;&#25968;&#37327;&#31561;\&#25968;&#37327;&#25342;&#20986;&#1237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2381;&#12398;2&#22806;&#2788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ecmain\kikaku_hd\PROGRA~1\eudora\attach\&#26494;&#24029;16&#24180;&#24230;&#19979;&#35211;&#313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KE_SRV1\&#20849;&#26377;&#65298;\My%20Documents\&#24179;&#25104;&#65297;&#65297;&#24180;&#24230;\&#36015;&#27700;&#27744;&#21608;&#36794;&#22320;&#28369;&#12426;&#35251;&#28204;&#26989;&#21209;\&#24403;&#21021;&#35373;&#35336;&#65288;&#22320;&#12377;&#12409;&#12426;&#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5&#24180;&#24230;&#32974;&#20869;\P&#26368;&#32066;-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Ｈ12　みどりヶ丘団地集会所建築工事 のバックアップ"/>
      <sheetName val="#REF"/>
      <sheetName val="設計書表紙"/>
      <sheetName val="設計書 (住宅課経費)"/>
      <sheetName val="設計書"/>
      <sheetName val="代価表紙"/>
      <sheetName val="見積代価表"/>
      <sheetName val="表紙"/>
      <sheetName val="直接仮設集計表"/>
      <sheetName val="土工事集計表"/>
      <sheetName val="鉄筋、型枠、生コン総括表"/>
      <sheetName val="鉄筋、型枠、生コン集計表"/>
      <sheetName val="防水工事集計表 "/>
      <sheetName val="石、タイル工事集計表"/>
      <sheetName val="木工事集計表 "/>
      <sheetName val="屋根工事集計表 "/>
      <sheetName val="金属工事集計表"/>
      <sheetName val="左官工事集計表"/>
      <sheetName val="木製建具工事集計表"/>
      <sheetName val="金属製建具工事集計表"/>
      <sheetName val="ガラス工事集計表"/>
      <sheetName val="塗装工事集計表"/>
      <sheetName val="外装工事集計表"/>
      <sheetName val="内装集計表"/>
      <sheetName val="各室内装数量調書"/>
      <sheetName val="雑工事集計表"/>
      <sheetName val="外構工事集計表"/>
      <sheetName val="調査積算"/>
      <sheetName val="委託費（5）"/>
    </sheetNames>
    <sheetDataSet>
      <sheetData sheetId="0" refreshError="1"/>
      <sheetData sheetId="1" refreshError="1">
        <row r="1">
          <cell r="A1" t="str">
            <v>No.</v>
          </cell>
        </row>
        <row r="642">
          <cell r="B642" t="str">
            <v>〃</v>
          </cell>
          <cell r="C642" t="str">
            <v xml:space="preserve"> 1P15Ax4+時差消灯スイッチ</v>
          </cell>
          <cell r="E642" t="str">
            <v>〃</v>
          </cell>
          <cell r="F642">
            <v>1</v>
          </cell>
          <cell r="G642">
            <v>4660</v>
          </cell>
          <cell r="H642">
            <v>4660</v>
          </cell>
          <cell r="I642" t="str">
            <v>〃</v>
          </cell>
        </row>
        <row r="643">
          <cell r="H643">
            <v>0</v>
          </cell>
        </row>
        <row r="644">
          <cell r="H644">
            <v>0</v>
          </cell>
        </row>
        <row r="645">
          <cell r="H645">
            <v>0</v>
          </cell>
        </row>
        <row r="646">
          <cell r="B646" t="str">
            <v>照明器具</v>
          </cell>
          <cell r="C646" t="str">
            <v xml:space="preserve"> A21</v>
          </cell>
          <cell r="E646" t="str">
            <v>台</v>
          </cell>
          <cell r="F646">
            <v>1</v>
          </cell>
          <cell r="G646">
            <v>4000</v>
          </cell>
          <cell r="H646">
            <v>4000</v>
          </cell>
          <cell r="I646" t="str">
            <v>複合−１</v>
          </cell>
          <cell r="L646">
            <v>4000</v>
          </cell>
        </row>
        <row r="647">
          <cell r="B647" t="str">
            <v>〃</v>
          </cell>
          <cell r="C647" t="str">
            <v xml:space="preserve"> A22</v>
          </cell>
          <cell r="E647" t="str">
            <v>〃</v>
          </cell>
          <cell r="F647">
            <v>2</v>
          </cell>
          <cell r="G647">
            <v>6000</v>
          </cell>
          <cell r="H647">
            <v>12000</v>
          </cell>
          <cell r="I647" t="str">
            <v>〃</v>
          </cell>
          <cell r="L647">
            <v>12000</v>
          </cell>
        </row>
        <row r="648">
          <cell r="B648" t="str">
            <v>〃</v>
          </cell>
          <cell r="C648" t="str">
            <v xml:space="preserve"> A321</v>
          </cell>
          <cell r="E648" t="str">
            <v>〃</v>
          </cell>
          <cell r="F648">
            <v>1</v>
          </cell>
          <cell r="G648">
            <v>8440</v>
          </cell>
          <cell r="H648">
            <v>8440</v>
          </cell>
          <cell r="I648" t="str">
            <v>〃</v>
          </cell>
          <cell r="L648">
            <v>8440</v>
          </cell>
        </row>
        <row r="649">
          <cell r="B649" t="str">
            <v>〃</v>
          </cell>
          <cell r="C649" t="str">
            <v xml:space="preserve"> A322</v>
          </cell>
          <cell r="E649" t="str">
            <v>〃</v>
          </cell>
          <cell r="F649">
            <v>4</v>
          </cell>
          <cell r="G649">
            <v>13100</v>
          </cell>
          <cell r="H649">
            <v>52400</v>
          </cell>
          <cell r="I649" t="str">
            <v>〃</v>
          </cell>
          <cell r="L649">
            <v>52400</v>
          </cell>
        </row>
        <row r="650">
          <cell r="B650" t="str">
            <v>〃</v>
          </cell>
          <cell r="C650" t="str">
            <v xml:space="preserve"> B324</v>
          </cell>
          <cell r="E650" t="str">
            <v>〃</v>
          </cell>
          <cell r="F650">
            <v>10</v>
          </cell>
          <cell r="G650">
            <v>31900</v>
          </cell>
          <cell r="H650">
            <v>319000</v>
          </cell>
          <cell r="I650" t="str">
            <v>〃</v>
          </cell>
          <cell r="L650">
            <v>319000</v>
          </cell>
        </row>
        <row r="651">
          <cell r="B651" t="str">
            <v>〃</v>
          </cell>
          <cell r="C651" t="str">
            <v xml:space="preserve"> C321</v>
          </cell>
          <cell r="E651" t="str">
            <v>〃</v>
          </cell>
          <cell r="F651">
            <v>6</v>
          </cell>
          <cell r="G651">
            <v>15700</v>
          </cell>
          <cell r="H651">
            <v>94200</v>
          </cell>
          <cell r="I651" t="str">
            <v>〃</v>
          </cell>
          <cell r="L651">
            <v>94200</v>
          </cell>
        </row>
        <row r="652">
          <cell r="B652" t="str">
            <v>〃</v>
          </cell>
          <cell r="C652" t="str">
            <v xml:space="preserve"> D321</v>
          </cell>
          <cell r="E652" t="str">
            <v>〃</v>
          </cell>
          <cell r="F652">
            <v>1</v>
          </cell>
          <cell r="G652">
            <v>30000</v>
          </cell>
          <cell r="H652">
            <v>30000</v>
          </cell>
          <cell r="I652" t="str">
            <v>〃</v>
          </cell>
          <cell r="L652">
            <v>30000</v>
          </cell>
        </row>
        <row r="653">
          <cell r="B653" t="str">
            <v>〃</v>
          </cell>
          <cell r="C653" t="str">
            <v xml:space="preserve"> E181</v>
          </cell>
          <cell r="E653" t="str">
            <v>〃</v>
          </cell>
          <cell r="F653">
            <v>1</v>
          </cell>
          <cell r="G653">
            <v>8380</v>
          </cell>
          <cell r="H653">
            <v>8380</v>
          </cell>
          <cell r="I653" t="str">
            <v>〃</v>
          </cell>
          <cell r="L653">
            <v>8380</v>
          </cell>
        </row>
        <row r="654">
          <cell r="B654" t="str">
            <v>〃</v>
          </cell>
          <cell r="C654" t="str">
            <v xml:space="preserve"> E271</v>
          </cell>
          <cell r="E654" t="str">
            <v>〃</v>
          </cell>
          <cell r="F654">
            <v>2</v>
          </cell>
          <cell r="G654">
            <v>8740</v>
          </cell>
          <cell r="H654">
            <v>17480</v>
          </cell>
          <cell r="I654" t="str">
            <v>〃</v>
          </cell>
          <cell r="L654">
            <v>17480</v>
          </cell>
        </row>
        <row r="655">
          <cell r="B655" t="str">
            <v>〃</v>
          </cell>
          <cell r="C655" t="str">
            <v xml:space="preserve"> F21</v>
          </cell>
          <cell r="E655" t="str">
            <v>〃</v>
          </cell>
          <cell r="F655">
            <v>2</v>
          </cell>
          <cell r="G655">
            <v>6720</v>
          </cell>
          <cell r="H655">
            <v>13440</v>
          </cell>
          <cell r="I655" t="str">
            <v>〃</v>
          </cell>
          <cell r="L655">
            <v>13440</v>
          </cell>
        </row>
        <row r="656">
          <cell r="B656" t="str">
            <v>〃</v>
          </cell>
          <cell r="C656" t="str">
            <v xml:space="preserve"> G131</v>
          </cell>
          <cell r="E656" t="str">
            <v>〃</v>
          </cell>
          <cell r="F656">
            <v>3</v>
          </cell>
          <cell r="G656">
            <v>12000</v>
          </cell>
          <cell r="H656">
            <v>36000</v>
          </cell>
          <cell r="I656" t="str">
            <v>〃</v>
          </cell>
          <cell r="L656">
            <v>36000</v>
          </cell>
        </row>
        <row r="657">
          <cell r="B657" t="str">
            <v>誘導標識板</v>
          </cell>
          <cell r="C657" t="str">
            <v xml:space="preserve"> I</v>
          </cell>
          <cell r="E657" t="str">
            <v>枚</v>
          </cell>
          <cell r="F657">
            <v>2</v>
          </cell>
          <cell r="G657">
            <v>2280</v>
          </cell>
          <cell r="H657">
            <v>4560</v>
          </cell>
          <cell r="I657" t="str">
            <v>〃</v>
          </cell>
        </row>
        <row r="658">
          <cell r="H658">
            <v>0</v>
          </cell>
        </row>
        <row r="659">
          <cell r="B659" t="str">
            <v>カバープレート</v>
          </cell>
          <cell r="C659" t="str">
            <v xml:space="preserve"> 角</v>
          </cell>
          <cell r="E659" t="str">
            <v>枚</v>
          </cell>
          <cell r="F659">
            <v>1</v>
          </cell>
          <cell r="G659">
            <v>450</v>
          </cell>
          <cell r="H659">
            <v>450</v>
          </cell>
          <cell r="I659" t="str">
            <v>複合−１</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B668" t="str">
            <v>合計</v>
          </cell>
          <cell r="H668">
            <v>712040</v>
          </cell>
          <cell r="L668">
            <v>595340</v>
          </cell>
        </row>
        <row r="669">
          <cell r="A669">
            <v>3</v>
          </cell>
          <cell r="B669" t="str">
            <v>弱電設備</v>
          </cell>
          <cell r="H669">
            <v>0</v>
          </cell>
        </row>
        <row r="670">
          <cell r="H670">
            <v>0</v>
          </cell>
        </row>
        <row r="671">
          <cell r="B671" t="str">
            <v>電線管（隠蔽）</v>
          </cell>
          <cell r="C671" t="str">
            <v xml:space="preserve"> PF16</v>
          </cell>
          <cell r="E671" t="str">
            <v>ｍ</v>
          </cell>
          <cell r="F671">
            <v>17</v>
          </cell>
          <cell r="G671">
            <v>590</v>
          </cell>
          <cell r="H671">
            <v>10030</v>
          </cell>
          <cell r="I671" t="str">
            <v>市場 P-22</v>
          </cell>
        </row>
        <row r="672">
          <cell r="H672">
            <v>0</v>
          </cell>
        </row>
        <row r="673">
          <cell r="B673" t="str">
            <v>アウトレットボックス</v>
          </cell>
          <cell r="C673" t="str">
            <v xml:space="preserve"> O.B102ﾟ-44</v>
          </cell>
          <cell r="E673" t="str">
            <v>個</v>
          </cell>
          <cell r="F673">
            <v>5</v>
          </cell>
          <cell r="G673">
            <v>1770</v>
          </cell>
          <cell r="H673">
            <v>8850</v>
          </cell>
          <cell r="I673" t="str">
            <v>市場 P-30</v>
          </cell>
        </row>
        <row r="674">
          <cell r="B674" t="str">
            <v>プルボックス</v>
          </cell>
          <cell r="C674" t="str">
            <v xml:space="preserve"> P.B150ﾟx100(SUS,WP)</v>
          </cell>
          <cell r="E674" t="str">
            <v>〃</v>
          </cell>
          <cell r="F674">
            <v>1</v>
          </cell>
          <cell r="G674">
            <v>7560</v>
          </cell>
          <cell r="H674">
            <v>7560</v>
          </cell>
          <cell r="I674" t="str">
            <v>複合−１</v>
          </cell>
        </row>
        <row r="675">
          <cell r="H675">
            <v>0</v>
          </cell>
        </row>
        <row r="676">
          <cell r="B676" t="str">
            <v>ケーブル（管内）</v>
          </cell>
          <cell r="C676" t="str">
            <v xml:space="preserve"> S-5C-FB</v>
          </cell>
          <cell r="E676" t="str">
            <v>ｍ</v>
          </cell>
          <cell r="F676">
            <v>5</v>
          </cell>
          <cell r="G676">
            <v>450</v>
          </cell>
          <cell r="H676">
            <v>2250</v>
          </cell>
          <cell r="I676" t="str">
            <v>P-410</v>
          </cell>
        </row>
        <row r="677">
          <cell r="B677" t="str">
            <v>〃</v>
          </cell>
          <cell r="C677" t="str">
            <v xml:space="preserve"> AE 0.9-2C</v>
          </cell>
          <cell r="E677" t="str">
            <v>〃</v>
          </cell>
          <cell r="F677">
            <v>1</v>
          </cell>
          <cell r="G677">
            <v>190</v>
          </cell>
          <cell r="H677">
            <v>190</v>
          </cell>
          <cell r="I677" t="str">
            <v>P-478</v>
          </cell>
        </row>
        <row r="678">
          <cell r="B678" t="str">
            <v>ケーブル（隠蔽）</v>
          </cell>
          <cell r="C678" t="str">
            <v xml:space="preserve"> S-5C-FB</v>
          </cell>
          <cell r="E678" t="str">
            <v>〃</v>
          </cell>
          <cell r="F678">
            <v>4</v>
          </cell>
          <cell r="G678">
            <v>430</v>
          </cell>
          <cell r="H678">
            <v>1720</v>
          </cell>
          <cell r="I678" t="str">
            <v>複合−２</v>
          </cell>
        </row>
        <row r="679">
          <cell r="H679">
            <v>0</v>
          </cell>
        </row>
        <row r="680">
          <cell r="B680" t="str">
            <v>直列ユニット</v>
          </cell>
          <cell r="C680" t="str">
            <v xml:space="preserve"> 端末</v>
          </cell>
          <cell r="E680" t="str">
            <v>組</v>
          </cell>
          <cell r="F680">
            <v>1</v>
          </cell>
          <cell r="G680">
            <v>4520</v>
          </cell>
          <cell r="H680">
            <v>4520</v>
          </cell>
          <cell r="I680" t="str">
            <v>複合−３</v>
          </cell>
        </row>
        <row r="681">
          <cell r="B681" t="str">
            <v>ガス漏れ検知器</v>
          </cell>
          <cell r="C681" t="str">
            <v xml:space="preserve"> LPG 100V</v>
          </cell>
          <cell r="E681" t="str">
            <v>個</v>
          </cell>
          <cell r="F681">
            <v>1</v>
          </cell>
          <cell r="G681">
            <v>6700</v>
          </cell>
          <cell r="H681">
            <v>6700</v>
          </cell>
          <cell r="I681" t="str">
            <v>〃</v>
          </cell>
        </row>
        <row r="682">
          <cell r="H682">
            <v>0</v>
          </cell>
        </row>
        <row r="683">
          <cell r="B683" t="str">
            <v>ノズルプレート</v>
          </cell>
          <cell r="C683" t="str">
            <v xml:space="preserve"> 角</v>
          </cell>
          <cell r="E683" t="str">
            <v>枚</v>
          </cell>
          <cell r="F683">
            <v>1</v>
          </cell>
          <cell r="G683">
            <v>450</v>
          </cell>
          <cell r="H683">
            <v>450</v>
          </cell>
          <cell r="I683" t="str">
            <v>複合−１</v>
          </cell>
        </row>
        <row r="684">
          <cell r="B684" t="str">
            <v>防雨入線カバー</v>
          </cell>
          <cell r="E684" t="str">
            <v>個</v>
          </cell>
          <cell r="F684">
            <v>1</v>
          </cell>
          <cell r="G684">
            <v>700</v>
          </cell>
          <cell r="H684">
            <v>700</v>
          </cell>
          <cell r="I684" t="str">
            <v>〃</v>
          </cell>
        </row>
        <row r="685">
          <cell r="H685">
            <v>0</v>
          </cell>
        </row>
        <row r="686">
          <cell r="H686">
            <v>0</v>
          </cell>
        </row>
        <row r="687">
          <cell r="H687">
            <v>0</v>
          </cell>
        </row>
        <row r="688">
          <cell r="H688">
            <v>0</v>
          </cell>
        </row>
        <row r="689">
          <cell r="H689">
            <v>0</v>
          </cell>
        </row>
        <row r="690">
          <cell r="H690">
            <v>0</v>
          </cell>
        </row>
        <row r="691">
          <cell r="B691" t="str">
            <v>合計</v>
          </cell>
          <cell r="H691">
            <v>42970</v>
          </cell>
          <cell r="L691">
            <v>0</v>
          </cell>
        </row>
        <row r="692">
          <cell r="A692">
            <v>4</v>
          </cell>
          <cell r="B692" t="str">
            <v>構内外線設備</v>
          </cell>
          <cell r="H692">
            <v>0</v>
          </cell>
        </row>
        <row r="693">
          <cell r="H693">
            <v>0</v>
          </cell>
        </row>
        <row r="694">
          <cell r="B694" t="str">
            <v>電線管（地中）</v>
          </cell>
          <cell r="C694" t="str">
            <v xml:space="preserve"> FEP30</v>
          </cell>
          <cell r="E694" t="str">
            <v>ｍ</v>
          </cell>
          <cell r="F694">
            <v>33</v>
          </cell>
          <cell r="G694">
            <v>740</v>
          </cell>
          <cell r="H694">
            <v>24420</v>
          </cell>
          <cell r="I694" t="str">
            <v>P-412</v>
          </cell>
        </row>
        <row r="695">
          <cell r="B695" t="str">
            <v>〃</v>
          </cell>
          <cell r="C695" t="str">
            <v xml:space="preserve"> FEP40</v>
          </cell>
          <cell r="E695" t="str">
            <v>〃</v>
          </cell>
          <cell r="F695">
            <v>8</v>
          </cell>
          <cell r="G695">
            <v>850</v>
          </cell>
          <cell r="H695">
            <v>6800</v>
          </cell>
          <cell r="I695" t="str">
            <v>〃</v>
          </cell>
        </row>
        <row r="696">
          <cell r="H696">
            <v>0</v>
          </cell>
        </row>
        <row r="697">
          <cell r="B697" t="str">
            <v>電線管（管内）</v>
          </cell>
          <cell r="C697" t="str">
            <v xml:space="preserve"> IV 2.0 x1</v>
          </cell>
          <cell r="E697" t="str">
            <v>ｍ</v>
          </cell>
          <cell r="F697">
            <v>8</v>
          </cell>
          <cell r="G697">
            <v>190</v>
          </cell>
          <cell r="H697">
            <v>1520</v>
          </cell>
          <cell r="I697" t="str">
            <v>P-387</v>
          </cell>
        </row>
        <row r="698">
          <cell r="B698" t="str">
            <v>ケーブル（管内）</v>
          </cell>
          <cell r="C698" t="str">
            <v xml:space="preserve"> CV 3.5ﾟ-2C</v>
          </cell>
          <cell r="E698" t="str">
            <v>〃</v>
          </cell>
          <cell r="F698">
            <v>18</v>
          </cell>
          <cell r="G698">
            <v>370</v>
          </cell>
          <cell r="H698">
            <v>6660</v>
          </cell>
          <cell r="I698" t="str">
            <v>P-390</v>
          </cell>
        </row>
        <row r="699">
          <cell r="B699" t="str">
            <v>〃</v>
          </cell>
          <cell r="C699" t="str">
            <v xml:space="preserve"> CV 22ﾟ-3C</v>
          </cell>
          <cell r="E699" t="str">
            <v>〃</v>
          </cell>
          <cell r="F699">
            <v>8</v>
          </cell>
          <cell r="G699">
            <v>1250</v>
          </cell>
          <cell r="H699">
            <v>10000</v>
          </cell>
          <cell r="I699" t="str">
            <v>〃</v>
          </cell>
        </row>
        <row r="700">
          <cell r="B700" t="str">
            <v>〃</v>
          </cell>
          <cell r="C700" t="str">
            <v xml:space="preserve"> SV 22ﾟ-3C</v>
          </cell>
          <cell r="E700" t="str">
            <v>〃</v>
          </cell>
          <cell r="F700">
            <v>5</v>
          </cell>
          <cell r="G700">
            <v>1100</v>
          </cell>
          <cell r="H700">
            <v>5500</v>
          </cell>
          <cell r="I700" t="str">
            <v>P-459</v>
          </cell>
        </row>
        <row r="701">
          <cell r="B701" t="str">
            <v>〃</v>
          </cell>
          <cell r="C701" t="str">
            <v xml:space="preserve"> S-5C-FB</v>
          </cell>
          <cell r="E701" t="str">
            <v>〃</v>
          </cell>
          <cell r="F701">
            <v>8</v>
          </cell>
          <cell r="G701">
            <v>450</v>
          </cell>
          <cell r="H701">
            <v>3600</v>
          </cell>
          <cell r="I701" t="str">
            <v>P-410</v>
          </cell>
        </row>
        <row r="702">
          <cell r="B702" t="str">
            <v>〃</v>
          </cell>
          <cell r="C702" t="str">
            <v xml:space="preserve"> S-7C-HFL-SS</v>
          </cell>
          <cell r="E702" t="str">
            <v>〃</v>
          </cell>
          <cell r="F702">
            <v>5</v>
          </cell>
          <cell r="G702">
            <v>720</v>
          </cell>
          <cell r="H702">
            <v>3600</v>
          </cell>
          <cell r="I702" t="str">
            <v>複合−２</v>
          </cell>
        </row>
        <row r="703">
          <cell r="B703" t="str">
            <v>ケーブル（架空）</v>
          </cell>
          <cell r="C703" t="str">
            <v xml:space="preserve"> S-7C-HFL-SS</v>
          </cell>
          <cell r="E703" t="str">
            <v>〃</v>
          </cell>
          <cell r="F703">
            <v>23</v>
          </cell>
          <cell r="G703">
            <v>580</v>
          </cell>
          <cell r="H703">
            <v>13340</v>
          </cell>
          <cell r="I703" t="str">
            <v>〃</v>
          </cell>
        </row>
        <row r="704">
          <cell r="H704">
            <v>0</v>
          </cell>
        </row>
        <row r="705">
          <cell r="B705" t="str">
            <v>引込柱</v>
          </cell>
          <cell r="C705" t="str">
            <v xml:space="preserve"> 7.4m</v>
          </cell>
          <cell r="E705" t="str">
            <v>本</v>
          </cell>
          <cell r="F705">
            <v>1</v>
          </cell>
          <cell r="G705">
            <v>125000</v>
          </cell>
          <cell r="H705">
            <v>125000</v>
          </cell>
          <cell r="I705" t="str">
            <v>複合−１</v>
          </cell>
        </row>
        <row r="706">
          <cell r="B706" t="str">
            <v>同上基礎</v>
          </cell>
          <cell r="C706" t="str">
            <v xml:space="preserve"> 600x600x1300</v>
          </cell>
          <cell r="E706" t="str">
            <v>基</v>
          </cell>
          <cell r="F706">
            <v>1</v>
          </cell>
          <cell r="G706">
            <v>23000</v>
          </cell>
          <cell r="H706">
            <v>23000</v>
          </cell>
          <cell r="I706" t="str">
            <v>複合−４</v>
          </cell>
        </row>
        <row r="707">
          <cell r="B707" t="str">
            <v>引込柱盤</v>
          </cell>
          <cell r="C707" t="str">
            <v xml:space="preserve"> L-0</v>
          </cell>
          <cell r="E707" t="str">
            <v>面</v>
          </cell>
          <cell r="F707">
            <v>1</v>
          </cell>
          <cell r="G707">
            <v>44100</v>
          </cell>
          <cell r="H707">
            <v>44100</v>
          </cell>
          <cell r="I707" t="str">
            <v>複合−３</v>
          </cell>
        </row>
        <row r="708">
          <cell r="H708">
            <v>0</v>
          </cell>
        </row>
        <row r="709">
          <cell r="B709" t="str">
            <v>外灯</v>
          </cell>
          <cell r="C709" t="str">
            <v xml:space="preserve"> H401</v>
          </cell>
          <cell r="E709" t="str">
            <v>台</v>
          </cell>
          <cell r="F709">
            <v>1</v>
          </cell>
          <cell r="G709">
            <v>74700</v>
          </cell>
          <cell r="H709">
            <v>74700</v>
          </cell>
          <cell r="I709" t="str">
            <v>複合−１</v>
          </cell>
          <cell r="L709">
            <v>74700</v>
          </cell>
        </row>
        <row r="710">
          <cell r="B710" t="str">
            <v>外灯ポール</v>
          </cell>
          <cell r="C710" t="str">
            <v xml:space="preserve"> GL+4.5m</v>
          </cell>
          <cell r="E710" t="str">
            <v>本</v>
          </cell>
          <cell r="F710">
            <v>1</v>
          </cell>
          <cell r="G710">
            <v>55800</v>
          </cell>
          <cell r="H710">
            <v>55800</v>
          </cell>
          <cell r="I710" t="str">
            <v>〃</v>
          </cell>
          <cell r="L710">
            <v>55800</v>
          </cell>
        </row>
        <row r="711">
          <cell r="B711" t="str">
            <v>同上基礎</v>
          </cell>
          <cell r="C711" t="str">
            <v xml:space="preserve"> 600x600x1300</v>
          </cell>
          <cell r="E711" t="str">
            <v>基</v>
          </cell>
          <cell r="F711">
            <v>1</v>
          </cell>
          <cell r="G711">
            <v>23000</v>
          </cell>
          <cell r="H711">
            <v>23000</v>
          </cell>
          <cell r="I711" t="str">
            <v>複合−４</v>
          </cell>
        </row>
        <row r="712">
          <cell r="H712">
            <v>0</v>
          </cell>
        </row>
        <row r="713">
          <cell r="H713">
            <v>0</v>
          </cell>
        </row>
        <row r="714">
          <cell r="H714">
            <v>0</v>
          </cell>
        </row>
        <row r="715">
          <cell r="B715" t="str">
            <v>鋼管柱</v>
          </cell>
          <cell r="C715" t="str">
            <v xml:space="preserve"> 8m</v>
          </cell>
          <cell r="E715" t="str">
            <v>本</v>
          </cell>
          <cell r="F715">
            <v>1</v>
          </cell>
          <cell r="G715">
            <v>68400</v>
          </cell>
          <cell r="H715">
            <v>68400</v>
          </cell>
          <cell r="I715" t="str">
            <v>複合−１</v>
          </cell>
        </row>
        <row r="716">
          <cell r="B716" t="str">
            <v>支線</v>
          </cell>
          <cell r="C716" t="str">
            <v xml:space="preserve"> 14ﾟ</v>
          </cell>
          <cell r="E716" t="str">
            <v>組</v>
          </cell>
          <cell r="F716">
            <v>1</v>
          </cell>
          <cell r="G716">
            <v>18700</v>
          </cell>
          <cell r="H716">
            <v>18700</v>
          </cell>
          <cell r="I716" t="str">
            <v>複合−５</v>
          </cell>
        </row>
        <row r="717">
          <cell r="B717" t="str">
            <v>４分配器</v>
          </cell>
          <cell r="C717" t="str">
            <v xml:space="preserve"> 防水型</v>
          </cell>
          <cell r="E717" t="str">
            <v>個</v>
          </cell>
          <cell r="F717">
            <v>1</v>
          </cell>
          <cell r="G717">
            <v>13200</v>
          </cell>
          <cell r="H717">
            <v>13200</v>
          </cell>
          <cell r="I717" t="str">
            <v>複合−３</v>
          </cell>
        </row>
        <row r="718">
          <cell r="B718" t="str">
            <v>２分配器</v>
          </cell>
          <cell r="C718" t="str">
            <v xml:space="preserve"> 撤去</v>
          </cell>
          <cell r="E718" t="str">
            <v>〃</v>
          </cell>
          <cell r="F718">
            <v>1</v>
          </cell>
          <cell r="G718">
            <v>1750</v>
          </cell>
          <cell r="H718">
            <v>1750</v>
          </cell>
          <cell r="I718" t="str">
            <v>〃</v>
          </cell>
        </row>
        <row r="719">
          <cell r="B719" t="str">
            <v>保安器</v>
          </cell>
          <cell r="C719" t="str">
            <v>　ＴＶ用</v>
          </cell>
          <cell r="E719" t="str">
            <v>〃</v>
          </cell>
          <cell r="F719">
            <v>1</v>
          </cell>
          <cell r="G719">
            <v>6270</v>
          </cell>
          <cell r="H719">
            <v>6270</v>
          </cell>
          <cell r="I719" t="str">
            <v>〃</v>
          </cell>
        </row>
        <row r="720">
          <cell r="B720" t="str">
            <v>接地工事</v>
          </cell>
          <cell r="C720" t="str">
            <v xml:space="preserve"> ED</v>
          </cell>
          <cell r="E720" t="str">
            <v>箇所</v>
          </cell>
          <cell r="F720">
            <v>4</v>
          </cell>
          <cell r="G720">
            <v>11400</v>
          </cell>
          <cell r="H720">
            <v>45600</v>
          </cell>
          <cell r="I720" t="str">
            <v>複合−２</v>
          </cell>
        </row>
        <row r="721">
          <cell r="H721">
            <v>0</v>
          </cell>
        </row>
        <row r="722">
          <cell r="B722" t="str">
            <v>埋設シート</v>
          </cell>
          <cell r="E722" t="str">
            <v>ｍ</v>
          </cell>
          <cell r="F722">
            <v>20</v>
          </cell>
          <cell r="G722">
            <v>150</v>
          </cell>
          <cell r="H722">
            <v>3000</v>
          </cell>
          <cell r="I722" t="str">
            <v>複合−２</v>
          </cell>
        </row>
        <row r="723">
          <cell r="H723">
            <v>0</v>
          </cell>
        </row>
        <row r="724">
          <cell r="B724" t="str">
            <v>土工事</v>
          </cell>
          <cell r="E724" t="str">
            <v>式</v>
          </cell>
          <cell r="F724">
            <v>1</v>
          </cell>
          <cell r="G724">
            <v>10300</v>
          </cell>
          <cell r="H724">
            <v>10300</v>
          </cell>
          <cell r="I724" t="str">
            <v>複合−６</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B737" t="str">
            <v>合計</v>
          </cell>
          <cell r="H737">
            <v>588260</v>
          </cell>
          <cell r="L737">
            <v>130500</v>
          </cell>
        </row>
        <row r="738">
          <cell r="A738" t="str">
            <v>C</v>
          </cell>
          <cell r="B738" t="str">
            <v>機械設備工事</v>
          </cell>
        </row>
        <row r="740">
          <cell r="A740" t="str">
            <v>１</v>
          </cell>
          <cell r="B740" t="str">
            <v>暖房設備</v>
          </cell>
          <cell r="E740" t="str">
            <v>式</v>
          </cell>
          <cell r="F740">
            <v>1</v>
          </cell>
          <cell r="H740">
            <v>493700</v>
          </cell>
          <cell r="L740">
            <v>434200</v>
          </cell>
        </row>
        <row r="741">
          <cell r="A741" t="str">
            <v>２</v>
          </cell>
          <cell r="B741" t="str">
            <v>換気設備</v>
          </cell>
          <cell r="E741" t="str">
            <v>式</v>
          </cell>
          <cell r="F741">
            <v>1</v>
          </cell>
          <cell r="H741">
            <v>297420</v>
          </cell>
          <cell r="L741">
            <v>0</v>
          </cell>
        </row>
        <row r="742">
          <cell r="A742" t="str">
            <v>３</v>
          </cell>
          <cell r="B742" t="str">
            <v>油送設備</v>
          </cell>
          <cell r="E742" t="str">
            <v>式</v>
          </cell>
          <cell r="F742">
            <v>1</v>
          </cell>
          <cell r="H742">
            <v>100630</v>
          </cell>
          <cell r="L742">
            <v>31200</v>
          </cell>
        </row>
        <row r="743">
          <cell r="A743" t="str">
            <v>４</v>
          </cell>
          <cell r="B743" t="str">
            <v>衛生器具設備</v>
          </cell>
          <cell r="E743" t="str">
            <v>式</v>
          </cell>
          <cell r="F743">
            <v>1</v>
          </cell>
          <cell r="H743">
            <v>494360</v>
          </cell>
          <cell r="L743">
            <v>349160</v>
          </cell>
        </row>
        <row r="744">
          <cell r="A744" t="str">
            <v>５</v>
          </cell>
          <cell r="B744" t="str">
            <v>屋内給水設備</v>
          </cell>
          <cell r="E744" t="str">
            <v>式</v>
          </cell>
          <cell r="F744">
            <v>1</v>
          </cell>
          <cell r="H744">
            <v>175770</v>
          </cell>
        </row>
        <row r="745">
          <cell r="A745" t="str">
            <v>６</v>
          </cell>
          <cell r="B745" t="str">
            <v>屋外給水設備</v>
          </cell>
          <cell r="E745" t="str">
            <v>式</v>
          </cell>
          <cell r="F745">
            <v>1</v>
          </cell>
          <cell r="H745">
            <v>130850</v>
          </cell>
        </row>
        <row r="746">
          <cell r="A746" t="str">
            <v>７</v>
          </cell>
          <cell r="B746" t="str">
            <v>屋内排水設備</v>
          </cell>
          <cell r="E746" t="str">
            <v>式</v>
          </cell>
          <cell r="F746">
            <v>1</v>
          </cell>
          <cell r="H746">
            <v>167910</v>
          </cell>
        </row>
        <row r="747">
          <cell r="A747" t="str">
            <v>８</v>
          </cell>
          <cell r="B747" t="str">
            <v>屋外排水設備</v>
          </cell>
          <cell r="E747" t="str">
            <v>式</v>
          </cell>
          <cell r="F747">
            <v>1</v>
          </cell>
          <cell r="H747">
            <v>87740</v>
          </cell>
        </row>
        <row r="748">
          <cell r="A748" t="str">
            <v>９</v>
          </cell>
          <cell r="B748" t="str">
            <v>給湯設備</v>
          </cell>
          <cell r="E748" t="str">
            <v>式</v>
          </cell>
          <cell r="F748">
            <v>1</v>
          </cell>
          <cell r="H748">
            <v>93760</v>
          </cell>
          <cell r="L748">
            <v>65600</v>
          </cell>
        </row>
        <row r="749">
          <cell r="A749" t="str">
            <v>１０</v>
          </cell>
          <cell r="B749" t="str">
            <v>ガス設備</v>
          </cell>
          <cell r="E749" t="str">
            <v>式</v>
          </cell>
          <cell r="F749">
            <v>1</v>
          </cell>
          <cell r="H749">
            <v>50110</v>
          </cell>
        </row>
        <row r="760">
          <cell r="B760" t="str">
            <v>合計</v>
          </cell>
          <cell r="H760">
            <v>2092250</v>
          </cell>
          <cell r="L760">
            <v>880160</v>
          </cell>
          <cell r="M760">
            <v>572104</v>
          </cell>
          <cell r="N760">
            <v>1520146</v>
          </cell>
        </row>
        <row r="761">
          <cell r="A761" t="str">
            <v>１</v>
          </cell>
          <cell r="B761" t="str">
            <v>暖房設備</v>
          </cell>
          <cell r="H761">
            <v>0</v>
          </cell>
        </row>
        <row r="762">
          <cell r="H762">
            <v>0</v>
          </cell>
        </row>
        <row r="763">
          <cell r="B763" t="str">
            <v>ＦＦ温風暖房機</v>
          </cell>
          <cell r="C763" t="str">
            <v>６３７０ＫｃａＬ／ｈ</v>
          </cell>
          <cell r="E763" t="str">
            <v>台</v>
          </cell>
          <cell r="F763">
            <v>2</v>
          </cell>
          <cell r="G763">
            <v>116000</v>
          </cell>
          <cell r="H763">
            <v>232000</v>
          </cell>
          <cell r="I763" t="str">
            <v>見積１</v>
          </cell>
          <cell r="L763">
            <v>232000</v>
          </cell>
        </row>
        <row r="764">
          <cell r="B764" t="str">
            <v>　　　〃</v>
          </cell>
          <cell r="C764" t="str">
            <v>３６４０ＫｃａＬ／ｈ</v>
          </cell>
          <cell r="E764" t="str">
            <v>〃</v>
          </cell>
          <cell r="F764">
            <v>1</v>
          </cell>
          <cell r="G764">
            <v>74200</v>
          </cell>
          <cell r="H764">
            <v>74200</v>
          </cell>
          <cell r="I764" t="str">
            <v>見積２</v>
          </cell>
          <cell r="L764">
            <v>74200</v>
          </cell>
        </row>
        <row r="765">
          <cell r="B765" t="str">
            <v>電気ヒーター</v>
          </cell>
          <cell r="C765" t="str">
            <v>２５０ｗ　ＳＵＳケーシング</v>
          </cell>
          <cell r="E765" t="str">
            <v>〃</v>
          </cell>
          <cell r="F765">
            <v>2</v>
          </cell>
          <cell r="G765">
            <v>64000</v>
          </cell>
          <cell r="H765">
            <v>128000</v>
          </cell>
          <cell r="I765" t="str">
            <v>見積３</v>
          </cell>
          <cell r="L765">
            <v>128000</v>
          </cell>
        </row>
        <row r="766">
          <cell r="H766">
            <v>0</v>
          </cell>
        </row>
        <row r="767">
          <cell r="B767" t="str">
            <v>器具取り付け費</v>
          </cell>
          <cell r="E767" t="str">
            <v>式</v>
          </cell>
          <cell r="F767">
            <v>1</v>
          </cell>
          <cell r="G767">
            <v>59500</v>
          </cell>
          <cell r="H767">
            <v>59500</v>
          </cell>
          <cell r="I767" t="str">
            <v>調書１</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B783" t="str">
            <v>合計</v>
          </cell>
          <cell r="H783">
            <v>493700</v>
          </cell>
          <cell r="L783">
            <v>434200</v>
          </cell>
        </row>
        <row r="784">
          <cell r="A784" t="str">
            <v>２</v>
          </cell>
          <cell r="B784" t="str">
            <v>換気設備</v>
          </cell>
          <cell r="H784">
            <v>0</v>
          </cell>
        </row>
        <row r="785">
          <cell r="H785">
            <v>0</v>
          </cell>
        </row>
        <row r="786">
          <cell r="B786" t="str">
            <v>天井扇</v>
          </cell>
          <cell r="C786" t="str">
            <v>低騒音４００ｍ3／ｈ</v>
          </cell>
          <cell r="E786" t="str">
            <v>台</v>
          </cell>
          <cell r="F786">
            <v>2</v>
          </cell>
          <cell r="G786">
            <v>22600</v>
          </cell>
          <cell r="H786">
            <v>45200</v>
          </cell>
        </row>
        <row r="787">
          <cell r="B787" t="str">
            <v>　 〃</v>
          </cell>
          <cell r="C787" t="str">
            <v>人感センサー１３０ｍ3／ｈ</v>
          </cell>
          <cell r="E787" t="str">
            <v>〃</v>
          </cell>
          <cell r="F787">
            <v>2</v>
          </cell>
          <cell r="G787">
            <v>18400</v>
          </cell>
          <cell r="H787">
            <v>36800</v>
          </cell>
        </row>
        <row r="788">
          <cell r="B788" t="str">
            <v>レンジフード</v>
          </cell>
          <cell r="C788" t="str">
            <v>ブース深型９０ｃｍ</v>
          </cell>
          <cell r="E788" t="str">
            <v>〃</v>
          </cell>
          <cell r="F788">
            <v>1</v>
          </cell>
          <cell r="G788">
            <v>77800</v>
          </cell>
          <cell r="H788">
            <v>77800</v>
          </cell>
        </row>
        <row r="789">
          <cell r="B789" t="str">
            <v>　　深型フード</v>
          </cell>
          <cell r="C789" t="str">
            <v>ＳＵＳ１５０φ</v>
          </cell>
          <cell r="E789" t="str">
            <v>ヶ</v>
          </cell>
          <cell r="F789">
            <v>3</v>
          </cell>
          <cell r="G789">
            <v>7120</v>
          </cell>
          <cell r="H789">
            <v>21360</v>
          </cell>
        </row>
        <row r="790">
          <cell r="B790" t="str">
            <v>　　　　〃</v>
          </cell>
          <cell r="C790" t="str">
            <v>ＳＵＳ１００φ</v>
          </cell>
          <cell r="E790" t="str">
            <v>〃</v>
          </cell>
          <cell r="F790">
            <v>2</v>
          </cell>
          <cell r="G790">
            <v>5200</v>
          </cell>
          <cell r="H790">
            <v>10400</v>
          </cell>
        </row>
        <row r="791">
          <cell r="B791" t="str">
            <v>　　強弱スイッチ</v>
          </cell>
          <cell r="E791" t="str">
            <v>〃</v>
          </cell>
          <cell r="F791">
            <v>2</v>
          </cell>
          <cell r="G791">
            <v>2120</v>
          </cell>
          <cell r="H791">
            <v>4240</v>
          </cell>
        </row>
        <row r="792">
          <cell r="H792">
            <v>0</v>
          </cell>
        </row>
        <row r="793">
          <cell r="B793" t="str">
            <v>ダクト工事</v>
          </cell>
          <cell r="C793" t="str">
            <v>スパイラル１５０φ</v>
          </cell>
          <cell r="E793" t="str">
            <v>ｍ</v>
          </cell>
          <cell r="F793">
            <v>7</v>
          </cell>
          <cell r="G793">
            <v>3540</v>
          </cell>
          <cell r="H793">
            <v>24780</v>
          </cell>
        </row>
        <row r="794">
          <cell r="B794" t="str">
            <v>　　〃</v>
          </cell>
          <cell r="C794" t="str">
            <v>スパイラル１００φ</v>
          </cell>
          <cell r="E794" t="str">
            <v>〃</v>
          </cell>
          <cell r="F794">
            <v>2</v>
          </cell>
          <cell r="G794">
            <v>2970</v>
          </cell>
          <cell r="H794">
            <v>5940</v>
          </cell>
        </row>
        <row r="795">
          <cell r="B795" t="str">
            <v>保温工事</v>
          </cell>
          <cell r="E795" t="str">
            <v>式</v>
          </cell>
          <cell r="F795">
            <v>1</v>
          </cell>
          <cell r="G795">
            <v>11700</v>
          </cell>
          <cell r="H795">
            <v>11700</v>
          </cell>
        </row>
        <row r="796">
          <cell r="B796" t="str">
            <v>器具取り付け費</v>
          </cell>
          <cell r="E796" t="str">
            <v>〃</v>
          </cell>
          <cell r="F796">
            <v>1</v>
          </cell>
          <cell r="G796">
            <v>59200</v>
          </cell>
          <cell r="H796">
            <v>59200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B806" t="str">
            <v>合計</v>
          </cell>
          <cell r="H806">
            <v>297420</v>
          </cell>
          <cell r="L806">
            <v>0</v>
          </cell>
        </row>
        <row r="807">
          <cell r="A807" t="str">
            <v>３</v>
          </cell>
          <cell r="B807" t="str">
            <v>油送設備</v>
          </cell>
          <cell r="H807">
            <v>0</v>
          </cell>
        </row>
        <row r="808">
          <cell r="H808">
            <v>0</v>
          </cell>
        </row>
        <row r="809">
          <cell r="B809" t="str">
            <v>配管用炭素鋼鋼管</v>
          </cell>
          <cell r="C809" t="str">
            <v>ＳＧＰ白１５</v>
          </cell>
          <cell r="E809" t="str">
            <v>ｍ</v>
          </cell>
          <cell r="F809">
            <v>21</v>
          </cell>
          <cell r="G809">
            <v>191</v>
          </cell>
          <cell r="H809">
            <v>4011</v>
          </cell>
          <cell r="I809" t="str">
            <v>物Ｐ５６５青森</v>
          </cell>
        </row>
        <row r="810">
          <cell r="B810" t="str">
            <v>継ぎ手　支持金物　接合材</v>
          </cell>
          <cell r="E810" t="str">
            <v>式</v>
          </cell>
          <cell r="F810">
            <v>1</v>
          </cell>
          <cell r="G810">
            <v>2999</v>
          </cell>
          <cell r="H810">
            <v>2999</v>
          </cell>
          <cell r="I810" t="str">
            <v>管×０．７５</v>
          </cell>
        </row>
        <row r="811">
          <cell r="H811">
            <v>0</v>
          </cell>
        </row>
        <row r="812">
          <cell r="B812" t="str">
            <v>オイルタンク</v>
          </cell>
          <cell r="C812" t="str">
            <v>１９８Ｌ型　付属品共</v>
          </cell>
          <cell r="E812" t="str">
            <v>台</v>
          </cell>
          <cell r="F812">
            <v>1</v>
          </cell>
          <cell r="G812">
            <v>31200</v>
          </cell>
          <cell r="H812">
            <v>31200</v>
          </cell>
          <cell r="I812" t="str">
            <v>見積１０</v>
          </cell>
          <cell r="L812">
            <v>31200</v>
          </cell>
        </row>
        <row r="813">
          <cell r="B813" t="str">
            <v>フレキシブル継ぎ手</v>
          </cell>
          <cell r="C813" t="str">
            <v>１５×３００</v>
          </cell>
          <cell r="E813" t="str">
            <v>ヶ</v>
          </cell>
          <cell r="F813">
            <v>1</v>
          </cell>
          <cell r="G813">
            <v>1600</v>
          </cell>
          <cell r="H813">
            <v>1600</v>
          </cell>
          <cell r="I813" t="str">
            <v>見積１１</v>
          </cell>
        </row>
        <row r="814">
          <cell r="B814" t="str">
            <v>オイルコック</v>
          </cell>
          <cell r="C814" t="str">
            <v>壁埋め込み型</v>
          </cell>
          <cell r="E814" t="str">
            <v>〃</v>
          </cell>
          <cell r="F814">
            <v>3</v>
          </cell>
          <cell r="G814">
            <v>1840</v>
          </cell>
          <cell r="H814">
            <v>5520</v>
          </cell>
          <cell r="I814" t="str">
            <v>見積１２</v>
          </cell>
        </row>
        <row r="815">
          <cell r="H815">
            <v>0</v>
          </cell>
        </row>
        <row r="816">
          <cell r="B816" t="str">
            <v>配管工事費</v>
          </cell>
          <cell r="E816" t="str">
            <v>式</v>
          </cell>
          <cell r="F816">
            <v>1</v>
          </cell>
          <cell r="G816">
            <v>26300</v>
          </cell>
          <cell r="H816">
            <v>26300</v>
          </cell>
          <cell r="I816" t="str">
            <v>調書３</v>
          </cell>
        </row>
        <row r="817">
          <cell r="B817" t="str">
            <v>器具取り付け費</v>
          </cell>
          <cell r="E817" t="str">
            <v>〃</v>
          </cell>
          <cell r="F817">
            <v>1</v>
          </cell>
          <cell r="G817">
            <v>19600</v>
          </cell>
          <cell r="H817">
            <v>19600</v>
          </cell>
          <cell r="I817" t="str">
            <v>調書３</v>
          </cell>
        </row>
        <row r="818">
          <cell r="B818" t="str">
            <v>塗装費</v>
          </cell>
          <cell r="E818" t="str">
            <v>〃</v>
          </cell>
          <cell r="F818">
            <v>1</v>
          </cell>
          <cell r="G818">
            <v>9400</v>
          </cell>
          <cell r="H818">
            <v>9400</v>
          </cell>
          <cell r="I818" t="str">
            <v>調書３</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B829" t="str">
            <v>合計</v>
          </cell>
          <cell r="H829">
            <v>100630</v>
          </cell>
          <cell r="L829">
            <v>31200</v>
          </cell>
        </row>
        <row r="830">
          <cell r="A830" t="str">
            <v>４</v>
          </cell>
          <cell r="B830" t="str">
            <v>衛生器具設備</v>
          </cell>
          <cell r="H830">
            <v>0</v>
          </cell>
        </row>
        <row r="831">
          <cell r="H831">
            <v>0</v>
          </cell>
        </row>
        <row r="832">
          <cell r="B832" t="str">
            <v>洋風大便器</v>
          </cell>
          <cell r="C832" t="str">
            <v>Ｃ７８０Ｂ</v>
          </cell>
          <cell r="E832" t="str">
            <v>組</v>
          </cell>
          <cell r="F832">
            <v>2</v>
          </cell>
          <cell r="G832">
            <v>75100</v>
          </cell>
          <cell r="H832">
            <v>150200</v>
          </cell>
          <cell r="I832" t="str">
            <v>見積１３</v>
          </cell>
          <cell r="L832">
            <v>150200</v>
          </cell>
        </row>
        <row r="833">
          <cell r="B833" t="str">
            <v>手すり</v>
          </cell>
          <cell r="C833" t="str">
            <v>Ｔ１１２ＣＬ</v>
          </cell>
          <cell r="E833" t="str">
            <v>〃</v>
          </cell>
          <cell r="F833">
            <v>2</v>
          </cell>
          <cell r="G833">
            <v>24900</v>
          </cell>
          <cell r="H833">
            <v>49800</v>
          </cell>
          <cell r="I833" t="str">
            <v>見積１４</v>
          </cell>
          <cell r="L833">
            <v>49800</v>
          </cell>
        </row>
        <row r="834">
          <cell r="B834" t="str">
            <v>洗面器</v>
          </cell>
          <cell r="C834" t="str">
            <v>Ｌ２３０ＤＳ</v>
          </cell>
          <cell r="E834" t="str">
            <v>〃</v>
          </cell>
          <cell r="F834">
            <v>2</v>
          </cell>
          <cell r="G834">
            <v>12500</v>
          </cell>
          <cell r="H834">
            <v>25000</v>
          </cell>
          <cell r="I834" t="str">
            <v>見積１５</v>
          </cell>
          <cell r="L834">
            <v>25000</v>
          </cell>
        </row>
        <row r="835">
          <cell r="B835" t="str">
            <v>鏡</v>
          </cell>
          <cell r="C835" t="str">
            <v>４５０×６００</v>
          </cell>
          <cell r="E835" t="str">
            <v>〃</v>
          </cell>
          <cell r="F835">
            <v>2</v>
          </cell>
          <cell r="G835">
            <v>5760</v>
          </cell>
          <cell r="H835">
            <v>11520</v>
          </cell>
          <cell r="I835" t="str">
            <v>見積１６</v>
          </cell>
          <cell r="L835">
            <v>11520</v>
          </cell>
        </row>
        <row r="836">
          <cell r="B836" t="str">
            <v>掃除用流し</v>
          </cell>
          <cell r="C836" t="str">
            <v>ＳＫ２２Ａ</v>
          </cell>
          <cell r="E836" t="str">
            <v>〃</v>
          </cell>
          <cell r="F836">
            <v>1</v>
          </cell>
          <cell r="G836">
            <v>56800</v>
          </cell>
          <cell r="H836">
            <v>56800</v>
          </cell>
          <cell r="I836" t="str">
            <v>見積１７</v>
          </cell>
          <cell r="L836">
            <v>56800</v>
          </cell>
        </row>
        <row r="837">
          <cell r="B837" t="str">
            <v>小便器</v>
          </cell>
          <cell r="C837" t="str">
            <v>Ｕ３０７Ｃ</v>
          </cell>
          <cell r="E837" t="str">
            <v>〃</v>
          </cell>
          <cell r="F837">
            <v>1</v>
          </cell>
          <cell r="G837">
            <v>49600</v>
          </cell>
          <cell r="H837">
            <v>49600</v>
          </cell>
          <cell r="I837" t="str">
            <v>見積１８</v>
          </cell>
          <cell r="L837">
            <v>49600</v>
          </cell>
        </row>
        <row r="838">
          <cell r="B838" t="str">
            <v>仕切板</v>
          </cell>
          <cell r="C838" t="str">
            <v>Ａ１００</v>
          </cell>
          <cell r="E838" t="str">
            <v>〃</v>
          </cell>
          <cell r="F838">
            <v>1</v>
          </cell>
          <cell r="G838">
            <v>6240</v>
          </cell>
          <cell r="H838">
            <v>6240</v>
          </cell>
          <cell r="I838" t="str">
            <v>見積１９</v>
          </cell>
          <cell r="L838">
            <v>6240</v>
          </cell>
        </row>
        <row r="839">
          <cell r="B839" t="str">
            <v>湯水混合栓</v>
          </cell>
          <cell r="C839" t="str">
            <v>ＴＫＪ３０ＵＲＫＸ</v>
          </cell>
          <cell r="E839" t="str">
            <v>〃</v>
          </cell>
          <cell r="F839">
            <v>1</v>
          </cell>
          <cell r="G839">
            <v>16300</v>
          </cell>
          <cell r="H839">
            <v>16300</v>
          </cell>
          <cell r="I839" t="str">
            <v>見積２０</v>
          </cell>
        </row>
        <row r="840">
          <cell r="H840">
            <v>0</v>
          </cell>
        </row>
        <row r="841">
          <cell r="B841" t="str">
            <v>器具取り付け費</v>
          </cell>
          <cell r="E841" t="str">
            <v>式</v>
          </cell>
          <cell r="F841">
            <v>1</v>
          </cell>
          <cell r="G841">
            <v>128900</v>
          </cell>
          <cell r="H841">
            <v>128900</v>
          </cell>
          <cell r="I841" t="str">
            <v>調書４</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B852" t="str">
            <v>合計</v>
          </cell>
          <cell r="H852">
            <v>494360</v>
          </cell>
          <cell r="L852">
            <v>349160</v>
          </cell>
        </row>
        <row r="853">
          <cell r="A853" t="str">
            <v>５</v>
          </cell>
          <cell r="B853" t="str">
            <v>屋内給水設備</v>
          </cell>
          <cell r="H853">
            <v>0</v>
          </cell>
        </row>
        <row r="854">
          <cell r="H854">
            <v>0</v>
          </cell>
        </row>
        <row r="855">
          <cell r="B855" t="str">
            <v>ポリ粉体ライニング鋼管</v>
          </cell>
          <cell r="C855" t="str">
            <v>ＳＧＰーＰＤ２０</v>
          </cell>
          <cell r="E855" t="str">
            <v>ｍ</v>
          </cell>
          <cell r="F855">
            <v>20</v>
          </cell>
          <cell r="G855">
            <v>482</v>
          </cell>
          <cell r="H855">
            <v>9640</v>
          </cell>
          <cell r="I855" t="str">
            <v>物Ｐ５６９盛岡</v>
          </cell>
        </row>
        <row r="856">
          <cell r="B856" t="str">
            <v>　　　　　　〃</v>
          </cell>
          <cell r="C856" t="str">
            <v>ＳＧＰーＰＢ２０</v>
          </cell>
          <cell r="E856" t="str">
            <v>〃</v>
          </cell>
          <cell r="F856">
            <v>11</v>
          </cell>
          <cell r="G856">
            <v>325</v>
          </cell>
          <cell r="H856">
            <v>3575</v>
          </cell>
          <cell r="I856" t="str">
            <v>物Ｐ５６９盛岡</v>
          </cell>
        </row>
        <row r="857">
          <cell r="B857" t="str">
            <v>継ぎ手　支持金物　接合材</v>
          </cell>
          <cell r="E857" t="str">
            <v>式</v>
          </cell>
          <cell r="F857">
            <v>1</v>
          </cell>
          <cell r="G857">
            <v>11225</v>
          </cell>
          <cell r="H857">
            <v>11225</v>
          </cell>
          <cell r="I857" t="str">
            <v>管×０．８５</v>
          </cell>
        </row>
        <row r="858">
          <cell r="H858">
            <v>0</v>
          </cell>
        </row>
        <row r="859">
          <cell r="B859" t="str">
            <v>水抜き栓</v>
          </cell>
          <cell r="C859" t="str">
            <v>２０×０．８</v>
          </cell>
          <cell r="E859" t="str">
            <v>ヶ</v>
          </cell>
          <cell r="F859">
            <v>3</v>
          </cell>
          <cell r="G859">
            <v>6420</v>
          </cell>
          <cell r="H859">
            <v>19260</v>
          </cell>
          <cell r="I859" t="str">
            <v>見積２１</v>
          </cell>
        </row>
        <row r="860">
          <cell r="B860" t="str">
            <v>浸透桝</v>
          </cell>
          <cell r="E860" t="str">
            <v>〃</v>
          </cell>
          <cell r="F860">
            <v>3</v>
          </cell>
          <cell r="G860">
            <v>1430</v>
          </cell>
          <cell r="H860">
            <v>4290</v>
          </cell>
          <cell r="I860" t="str">
            <v>見積２２</v>
          </cell>
        </row>
        <row r="861">
          <cell r="B861" t="str">
            <v>床点検口</v>
          </cell>
          <cell r="C861" t="str">
            <v>２００×２００</v>
          </cell>
          <cell r="E861" t="str">
            <v>〃</v>
          </cell>
          <cell r="F861">
            <v>3</v>
          </cell>
          <cell r="G861">
            <v>5760</v>
          </cell>
          <cell r="H861">
            <v>17280</v>
          </cell>
          <cell r="I861" t="str">
            <v>見積２３</v>
          </cell>
        </row>
        <row r="862">
          <cell r="B862" t="str">
            <v>ゲート弁</v>
          </cell>
          <cell r="C862" t="str">
            <v>１５×１０ｋ　コア付</v>
          </cell>
          <cell r="E862" t="str">
            <v>〃</v>
          </cell>
          <cell r="F862">
            <v>1</v>
          </cell>
          <cell r="G862">
            <v>1400</v>
          </cell>
          <cell r="H862">
            <v>1400</v>
          </cell>
          <cell r="I862" t="str">
            <v>物Ｐ５９７関東</v>
          </cell>
        </row>
        <row r="863">
          <cell r="H863">
            <v>0</v>
          </cell>
        </row>
        <row r="864">
          <cell r="B864" t="str">
            <v>配管工事費</v>
          </cell>
          <cell r="E864" t="str">
            <v>式</v>
          </cell>
          <cell r="F864">
            <v>1</v>
          </cell>
          <cell r="G864">
            <v>44700</v>
          </cell>
          <cell r="H864">
            <v>44700</v>
          </cell>
          <cell r="I864" t="str">
            <v>調書５</v>
          </cell>
        </row>
        <row r="865">
          <cell r="B865" t="str">
            <v>器具取り付け費</v>
          </cell>
          <cell r="E865" t="str">
            <v>〃</v>
          </cell>
          <cell r="F865">
            <v>1</v>
          </cell>
          <cell r="G865">
            <v>19300</v>
          </cell>
          <cell r="H865">
            <v>19300</v>
          </cell>
          <cell r="I865" t="str">
            <v>調書５</v>
          </cell>
        </row>
        <row r="866">
          <cell r="B866" t="str">
            <v>保温工事費</v>
          </cell>
          <cell r="E866" t="str">
            <v>〃</v>
          </cell>
          <cell r="F866">
            <v>1</v>
          </cell>
          <cell r="G866">
            <v>21600</v>
          </cell>
          <cell r="H866">
            <v>21600</v>
          </cell>
          <cell r="I866" t="str">
            <v>調書５</v>
          </cell>
        </row>
        <row r="867">
          <cell r="B867" t="str">
            <v>土工事</v>
          </cell>
          <cell r="E867" t="str">
            <v>〃</v>
          </cell>
          <cell r="F867">
            <v>1</v>
          </cell>
          <cell r="G867">
            <v>23500</v>
          </cell>
          <cell r="H867">
            <v>23500</v>
          </cell>
          <cell r="I867" t="str">
            <v>調書５</v>
          </cell>
        </row>
        <row r="868">
          <cell r="H868">
            <v>0</v>
          </cell>
        </row>
        <row r="869">
          <cell r="H869">
            <v>0</v>
          </cell>
        </row>
        <row r="870">
          <cell r="H870">
            <v>0</v>
          </cell>
        </row>
        <row r="871">
          <cell r="H871">
            <v>0</v>
          </cell>
        </row>
        <row r="872">
          <cell r="H872">
            <v>0</v>
          </cell>
        </row>
        <row r="873">
          <cell r="H873">
            <v>0</v>
          </cell>
        </row>
        <row r="874">
          <cell r="H874">
            <v>0</v>
          </cell>
        </row>
        <row r="875">
          <cell r="B875" t="str">
            <v>合計</v>
          </cell>
          <cell r="H875">
            <v>175770</v>
          </cell>
        </row>
        <row r="876">
          <cell r="A876" t="str">
            <v>６</v>
          </cell>
          <cell r="B876" t="str">
            <v>屋外給水設備</v>
          </cell>
          <cell r="H876">
            <v>0</v>
          </cell>
        </row>
        <row r="877">
          <cell r="H877">
            <v>0</v>
          </cell>
        </row>
        <row r="878">
          <cell r="B878" t="str">
            <v>ポリエチレン管</v>
          </cell>
          <cell r="C878" t="str">
            <v>ＰＰ２０</v>
          </cell>
          <cell r="E878" t="str">
            <v>ｍ</v>
          </cell>
          <cell r="F878">
            <v>44</v>
          </cell>
          <cell r="G878">
            <v>137</v>
          </cell>
          <cell r="H878">
            <v>6028</v>
          </cell>
          <cell r="I878" t="str">
            <v>物Ｐ５７８</v>
          </cell>
        </row>
        <row r="879">
          <cell r="B879" t="str">
            <v>継ぎ手類</v>
          </cell>
          <cell r="E879" t="str">
            <v>式</v>
          </cell>
          <cell r="F879">
            <v>1</v>
          </cell>
          <cell r="G879">
            <v>8280</v>
          </cell>
          <cell r="H879">
            <v>8280</v>
          </cell>
          <cell r="I879" t="str">
            <v>調書６</v>
          </cell>
        </row>
        <row r="880">
          <cell r="B880" t="str">
            <v>ポリ粉体ライニング鋼管</v>
          </cell>
          <cell r="C880" t="str">
            <v>ＳＧＰーＰＤ２０</v>
          </cell>
          <cell r="E880" t="str">
            <v>ｍ</v>
          </cell>
          <cell r="F880">
            <v>1</v>
          </cell>
          <cell r="G880">
            <v>482</v>
          </cell>
          <cell r="H880">
            <v>482</v>
          </cell>
          <cell r="I880" t="str">
            <v>物Ｐ５６９盛岡</v>
          </cell>
        </row>
        <row r="881">
          <cell r="B881" t="str">
            <v>継ぎ手　支持金物　接合材</v>
          </cell>
          <cell r="E881" t="str">
            <v>式</v>
          </cell>
          <cell r="F881">
            <v>1</v>
          </cell>
          <cell r="G881">
            <v>350</v>
          </cell>
          <cell r="H881">
            <v>350</v>
          </cell>
          <cell r="I881" t="str">
            <v>管×０．73</v>
          </cell>
        </row>
        <row r="882">
          <cell r="H882">
            <v>0</v>
          </cell>
        </row>
        <row r="883">
          <cell r="B883" t="str">
            <v>分岐材</v>
          </cell>
          <cell r="C883" t="str">
            <v>ＤＩＰ１００×２０</v>
          </cell>
          <cell r="E883" t="str">
            <v>組</v>
          </cell>
          <cell r="F883">
            <v>1</v>
          </cell>
          <cell r="G883">
            <v>8000</v>
          </cell>
          <cell r="H883">
            <v>8000</v>
          </cell>
          <cell r="I883" t="str">
            <v>見積２４</v>
          </cell>
        </row>
        <row r="884">
          <cell r="B884" t="str">
            <v>止水栓</v>
          </cell>
          <cell r="C884" t="str">
            <v>２０</v>
          </cell>
          <cell r="E884" t="str">
            <v>ヶ</v>
          </cell>
          <cell r="F884">
            <v>1</v>
          </cell>
          <cell r="G884">
            <v>2620</v>
          </cell>
          <cell r="H884">
            <v>2620</v>
          </cell>
          <cell r="I884" t="str">
            <v>見積２５</v>
          </cell>
        </row>
        <row r="885">
          <cell r="B885" t="str">
            <v>水道メーター</v>
          </cell>
          <cell r="C885" t="str">
            <v>２０</v>
          </cell>
          <cell r="E885" t="str">
            <v>〃</v>
          </cell>
          <cell r="F885">
            <v>1</v>
          </cell>
          <cell r="H885" t="str">
            <v>貸与品</v>
          </cell>
        </row>
        <row r="886">
          <cell r="B886" t="str">
            <v>メーターボックス</v>
          </cell>
          <cell r="E886" t="str">
            <v>〃</v>
          </cell>
          <cell r="F886">
            <v>1</v>
          </cell>
          <cell r="G886">
            <v>8560</v>
          </cell>
          <cell r="H886">
            <v>8560</v>
          </cell>
          <cell r="I886" t="str">
            <v>見積２６</v>
          </cell>
        </row>
        <row r="887">
          <cell r="B887" t="str">
            <v>水抜き栓</v>
          </cell>
          <cell r="C887" t="str">
            <v>２０×０．６</v>
          </cell>
          <cell r="E887" t="str">
            <v>〃</v>
          </cell>
          <cell r="F887">
            <v>1</v>
          </cell>
          <cell r="G887">
            <v>6100</v>
          </cell>
          <cell r="H887">
            <v>6100</v>
          </cell>
          <cell r="I887" t="str">
            <v>見積３５</v>
          </cell>
        </row>
        <row r="888">
          <cell r="B888" t="str">
            <v>浸透桝</v>
          </cell>
          <cell r="E888" t="str">
            <v>〃</v>
          </cell>
          <cell r="F888">
            <v>1</v>
          </cell>
          <cell r="G888">
            <v>1430</v>
          </cell>
          <cell r="H888">
            <v>1430</v>
          </cell>
          <cell r="I888" t="str">
            <v>見積２２</v>
          </cell>
        </row>
        <row r="889">
          <cell r="B889" t="str">
            <v>床点検口</v>
          </cell>
          <cell r="C889" t="str">
            <v>２００×２００</v>
          </cell>
          <cell r="E889" t="str">
            <v>〃</v>
          </cell>
          <cell r="F889">
            <v>1</v>
          </cell>
          <cell r="G889">
            <v>5760</v>
          </cell>
          <cell r="H889">
            <v>5760</v>
          </cell>
          <cell r="I889" t="str">
            <v>見積２３</v>
          </cell>
        </row>
        <row r="890">
          <cell r="B890" t="str">
            <v>散水栓</v>
          </cell>
          <cell r="C890" t="str">
            <v>１３</v>
          </cell>
          <cell r="E890" t="str">
            <v>〃</v>
          </cell>
          <cell r="F890">
            <v>1</v>
          </cell>
          <cell r="G890">
            <v>1430</v>
          </cell>
          <cell r="H890">
            <v>1430</v>
          </cell>
          <cell r="I890" t="str">
            <v>物Ｐ６５４</v>
          </cell>
        </row>
        <row r="891">
          <cell r="B891" t="str">
            <v>散水栓ボックス</v>
          </cell>
          <cell r="C891" t="str">
            <v>Ｂ−３</v>
          </cell>
          <cell r="E891" t="str">
            <v>〃</v>
          </cell>
          <cell r="F891">
            <v>1</v>
          </cell>
          <cell r="G891">
            <v>5110</v>
          </cell>
          <cell r="H891">
            <v>5110</v>
          </cell>
          <cell r="I891" t="str">
            <v>物Ｐ６５５伊藤</v>
          </cell>
        </row>
        <row r="892">
          <cell r="H892">
            <v>0</v>
          </cell>
        </row>
        <row r="893">
          <cell r="B893" t="str">
            <v>土工事</v>
          </cell>
          <cell r="E893" t="str">
            <v>式</v>
          </cell>
          <cell r="F893">
            <v>1</v>
          </cell>
          <cell r="G893">
            <v>22100</v>
          </cell>
          <cell r="H893">
            <v>22100</v>
          </cell>
          <cell r="I893" t="str">
            <v>調書６</v>
          </cell>
        </row>
        <row r="894">
          <cell r="B894" t="str">
            <v>配管工事費</v>
          </cell>
          <cell r="E894" t="str">
            <v>〃</v>
          </cell>
          <cell r="F894">
            <v>1</v>
          </cell>
          <cell r="G894">
            <v>27000</v>
          </cell>
          <cell r="H894">
            <v>27000</v>
          </cell>
          <cell r="I894" t="str">
            <v>調書６</v>
          </cell>
        </row>
        <row r="895">
          <cell r="B895" t="str">
            <v>器具取り付け費</v>
          </cell>
          <cell r="E895" t="str">
            <v>〃</v>
          </cell>
          <cell r="F895">
            <v>1</v>
          </cell>
          <cell r="G895">
            <v>27600</v>
          </cell>
          <cell r="H895">
            <v>27600</v>
          </cell>
          <cell r="I895" t="str">
            <v>調書６</v>
          </cell>
        </row>
        <row r="896">
          <cell r="H896">
            <v>0</v>
          </cell>
        </row>
        <row r="897">
          <cell r="H897">
            <v>0</v>
          </cell>
        </row>
        <row r="898">
          <cell r="B898" t="str">
            <v>合計</v>
          </cell>
          <cell r="H898">
            <v>130850</v>
          </cell>
        </row>
        <row r="899">
          <cell r="A899" t="str">
            <v>７</v>
          </cell>
          <cell r="B899" t="str">
            <v>屋内排水設備</v>
          </cell>
          <cell r="H899">
            <v>0</v>
          </cell>
        </row>
        <row r="900">
          <cell r="H900">
            <v>0</v>
          </cell>
        </row>
        <row r="901">
          <cell r="B901" t="str">
            <v>塩化ビニール管</v>
          </cell>
          <cell r="C901" t="str">
            <v>ＶＰ１００</v>
          </cell>
          <cell r="E901" t="str">
            <v>ｍ</v>
          </cell>
          <cell r="F901">
            <v>9</v>
          </cell>
          <cell r="G901">
            <v>930</v>
          </cell>
          <cell r="H901">
            <v>8370</v>
          </cell>
          <cell r="I901" t="str">
            <v>物Ｐ５８１青森</v>
          </cell>
        </row>
        <row r="902">
          <cell r="B902" t="str">
            <v>　　　　〃</v>
          </cell>
          <cell r="C902" t="str">
            <v>ＶＰ６５</v>
          </cell>
          <cell r="E902" t="str">
            <v>〃</v>
          </cell>
          <cell r="F902">
            <v>19</v>
          </cell>
          <cell r="G902">
            <v>412</v>
          </cell>
          <cell r="H902">
            <v>7828</v>
          </cell>
          <cell r="I902" t="str">
            <v>物Ｐ５８１青森</v>
          </cell>
        </row>
        <row r="903">
          <cell r="B903" t="str">
            <v>　　　　〃</v>
          </cell>
          <cell r="C903" t="str">
            <v>ＶＰ５０</v>
          </cell>
          <cell r="E903" t="str">
            <v>〃</v>
          </cell>
          <cell r="F903">
            <v>5</v>
          </cell>
          <cell r="G903">
            <v>322</v>
          </cell>
          <cell r="H903">
            <v>1610</v>
          </cell>
          <cell r="I903" t="str">
            <v>物Ｐ５８１青森</v>
          </cell>
        </row>
        <row r="904">
          <cell r="B904" t="str">
            <v>　　　　〃</v>
          </cell>
          <cell r="C904" t="str">
            <v>ＶＰ４０</v>
          </cell>
          <cell r="E904" t="str">
            <v>〃</v>
          </cell>
          <cell r="F904">
            <v>4</v>
          </cell>
          <cell r="G904">
            <v>228</v>
          </cell>
          <cell r="H904">
            <v>912</v>
          </cell>
          <cell r="I904" t="str">
            <v>物Ｐ５８１青森</v>
          </cell>
        </row>
        <row r="905">
          <cell r="B905" t="str">
            <v>継ぎ手　支持金物　接合材</v>
          </cell>
          <cell r="E905" t="str">
            <v>式</v>
          </cell>
          <cell r="F905">
            <v>1</v>
          </cell>
          <cell r="G905">
            <v>10290</v>
          </cell>
          <cell r="H905">
            <v>10290</v>
          </cell>
          <cell r="I905" t="str">
            <v>管×０．５５</v>
          </cell>
        </row>
        <row r="906">
          <cell r="H906">
            <v>0</v>
          </cell>
        </row>
        <row r="907">
          <cell r="B907" t="str">
            <v>床上掃除口</v>
          </cell>
          <cell r="C907" t="str">
            <v>ＣＯＡ１００</v>
          </cell>
          <cell r="E907" t="str">
            <v>ヶ</v>
          </cell>
          <cell r="F907">
            <v>1</v>
          </cell>
          <cell r="G907">
            <v>3310</v>
          </cell>
          <cell r="H907">
            <v>3310</v>
          </cell>
          <cell r="I907" t="str">
            <v>物Ｐ６５９</v>
          </cell>
        </row>
        <row r="908">
          <cell r="B908" t="str">
            <v>　　　〃</v>
          </cell>
          <cell r="C908" t="str">
            <v>ＣＯＡ６５</v>
          </cell>
          <cell r="E908" t="str">
            <v>〃</v>
          </cell>
          <cell r="F908">
            <v>2</v>
          </cell>
          <cell r="G908">
            <v>2290</v>
          </cell>
          <cell r="H908">
            <v>4580</v>
          </cell>
          <cell r="I908" t="str">
            <v>物Ｐ６５９</v>
          </cell>
        </row>
        <row r="909">
          <cell r="H909">
            <v>0</v>
          </cell>
        </row>
        <row r="910">
          <cell r="B910" t="str">
            <v>土工事</v>
          </cell>
          <cell r="E910" t="str">
            <v>式</v>
          </cell>
          <cell r="F910">
            <v>1</v>
          </cell>
          <cell r="G910">
            <v>27800</v>
          </cell>
          <cell r="H910">
            <v>27800</v>
          </cell>
          <cell r="I910" t="str">
            <v>調書７</v>
          </cell>
        </row>
        <row r="911">
          <cell r="B911" t="str">
            <v>配管工事管</v>
          </cell>
          <cell r="E911" t="str">
            <v>〃</v>
          </cell>
          <cell r="F911">
            <v>1</v>
          </cell>
          <cell r="G911">
            <v>89300</v>
          </cell>
          <cell r="H911">
            <v>89300</v>
          </cell>
          <cell r="I911" t="str">
            <v>調書７</v>
          </cell>
        </row>
        <row r="912">
          <cell r="B912" t="str">
            <v>器具取り付け費</v>
          </cell>
          <cell r="E912" t="str">
            <v>〃</v>
          </cell>
          <cell r="F912">
            <v>1</v>
          </cell>
          <cell r="G912">
            <v>12500</v>
          </cell>
          <cell r="H912">
            <v>12500</v>
          </cell>
          <cell r="I912" t="str">
            <v>調書７</v>
          </cell>
        </row>
        <row r="913">
          <cell r="B913" t="str">
            <v>保温工事費</v>
          </cell>
          <cell r="E913" t="str">
            <v>〃</v>
          </cell>
          <cell r="F913">
            <v>1</v>
          </cell>
          <cell r="G913">
            <v>1410</v>
          </cell>
          <cell r="H913">
            <v>1410</v>
          </cell>
          <cell r="I913" t="str">
            <v>調書７</v>
          </cell>
        </row>
        <row r="914">
          <cell r="H914">
            <v>0</v>
          </cell>
        </row>
        <row r="915">
          <cell r="H915">
            <v>0</v>
          </cell>
        </row>
        <row r="916">
          <cell r="H916">
            <v>0</v>
          </cell>
        </row>
        <row r="917">
          <cell r="H917">
            <v>0</v>
          </cell>
        </row>
        <row r="918">
          <cell r="H918">
            <v>0</v>
          </cell>
        </row>
        <row r="919">
          <cell r="H919">
            <v>0</v>
          </cell>
        </row>
        <row r="920">
          <cell r="H920">
            <v>0</v>
          </cell>
        </row>
        <row r="921">
          <cell r="B921" t="str">
            <v>合計</v>
          </cell>
          <cell r="H921">
            <v>167910</v>
          </cell>
        </row>
        <row r="922">
          <cell r="A922" t="str">
            <v>８</v>
          </cell>
          <cell r="B922" t="str">
            <v>屋外排水設備</v>
          </cell>
          <cell r="H922">
            <v>0</v>
          </cell>
        </row>
        <row r="923">
          <cell r="H923">
            <v>0</v>
          </cell>
        </row>
        <row r="924">
          <cell r="B924" t="str">
            <v>塩化ビニール管</v>
          </cell>
          <cell r="C924" t="str">
            <v>ＶＵ１００</v>
          </cell>
          <cell r="E924" t="str">
            <v>ｍ</v>
          </cell>
          <cell r="F924">
            <v>10</v>
          </cell>
          <cell r="G924">
            <v>452</v>
          </cell>
          <cell r="H924">
            <v>4520</v>
          </cell>
          <cell r="I924" t="str">
            <v>物Ｐ５８１青森</v>
          </cell>
        </row>
        <row r="925">
          <cell r="B925" t="str">
            <v>継ぎ手　接合材</v>
          </cell>
          <cell r="E925" t="str">
            <v>式</v>
          </cell>
          <cell r="F925">
            <v>1</v>
          </cell>
          <cell r="G925">
            <v>1130</v>
          </cell>
          <cell r="H925">
            <v>1130</v>
          </cell>
          <cell r="I925" t="str">
            <v>管×０．２５</v>
          </cell>
        </row>
        <row r="926">
          <cell r="H926">
            <v>0</v>
          </cell>
        </row>
        <row r="927">
          <cell r="B927" t="str">
            <v>塩ビインバート桝</v>
          </cell>
          <cell r="C927" t="str">
            <v>ＣＯＬＬ１００ー１５０</v>
          </cell>
          <cell r="E927" t="str">
            <v>ヶ所</v>
          </cell>
          <cell r="F927">
            <v>2</v>
          </cell>
          <cell r="G927">
            <v>10400</v>
          </cell>
          <cell r="H927">
            <v>20800</v>
          </cell>
          <cell r="I927" t="str">
            <v>調書８</v>
          </cell>
        </row>
        <row r="928">
          <cell r="B928" t="str">
            <v>　　　　　〃</v>
          </cell>
          <cell r="C928" t="str">
            <v>ＣＯＬＴ１００ー１５０</v>
          </cell>
          <cell r="E928" t="str">
            <v>〃</v>
          </cell>
          <cell r="F928">
            <v>3</v>
          </cell>
          <cell r="G928">
            <v>10200</v>
          </cell>
          <cell r="H928">
            <v>30600</v>
          </cell>
          <cell r="I928" t="str">
            <v>調書８</v>
          </cell>
        </row>
        <row r="929">
          <cell r="H929">
            <v>0</v>
          </cell>
        </row>
        <row r="930">
          <cell r="B930" t="str">
            <v>土工事</v>
          </cell>
          <cell r="E930" t="str">
            <v>式</v>
          </cell>
          <cell r="F930">
            <v>1</v>
          </cell>
          <cell r="G930">
            <v>4990</v>
          </cell>
          <cell r="H930">
            <v>4990</v>
          </cell>
          <cell r="I930" t="str">
            <v>調書８</v>
          </cell>
        </row>
        <row r="931">
          <cell r="B931" t="str">
            <v>配管工事費</v>
          </cell>
          <cell r="E931" t="str">
            <v>〃</v>
          </cell>
          <cell r="F931">
            <v>1</v>
          </cell>
          <cell r="G931">
            <v>25700</v>
          </cell>
          <cell r="H931">
            <v>25700</v>
          </cell>
          <cell r="I931" t="str">
            <v>調書８</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B944" t="str">
            <v>合計</v>
          </cell>
          <cell r="H944">
            <v>87740</v>
          </cell>
        </row>
        <row r="945">
          <cell r="A945" t="str">
            <v>９</v>
          </cell>
          <cell r="B945" t="str">
            <v>給湯設備</v>
          </cell>
          <cell r="H945">
            <v>0</v>
          </cell>
        </row>
        <row r="946">
          <cell r="H946">
            <v>0</v>
          </cell>
        </row>
        <row r="947">
          <cell r="B947" t="str">
            <v>耐熱塩ビライニング鋼管</v>
          </cell>
          <cell r="C947" t="str">
            <v>ＨＴＬＰ１５</v>
          </cell>
          <cell r="E947" t="str">
            <v>ｍ</v>
          </cell>
          <cell r="F947">
            <v>3</v>
          </cell>
          <cell r="G947">
            <v>372</v>
          </cell>
          <cell r="H947">
            <v>1116</v>
          </cell>
          <cell r="I947" t="str">
            <v>物Ｐ５７０関東２</v>
          </cell>
        </row>
        <row r="948">
          <cell r="B948" t="str">
            <v>継ぎ手　支持金物　接合材</v>
          </cell>
          <cell r="E948" t="str">
            <v>式</v>
          </cell>
          <cell r="F948">
            <v>1</v>
          </cell>
          <cell r="G948">
            <v>834</v>
          </cell>
          <cell r="H948">
            <v>834</v>
          </cell>
          <cell r="I948" t="str">
            <v>管×０．７５</v>
          </cell>
        </row>
        <row r="949">
          <cell r="H949">
            <v>0</v>
          </cell>
        </row>
        <row r="950">
          <cell r="B950" t="str">
            <v>ガス湯沸器</v>
          </cell>
          <cell r="C950" t="str">
            <v>１０号強制排気型</v>
          </cell>
          <cell r="E950" t="str">
            <v>台</v>
          </cell>
          <cell r="F950">
            <v>1</v>
          </cell>
          <cell r="G950">
            <v>65600</v>
          </cell>
          <cell r="H950">
            <v>65600</v>
          </cell>
          <cell r="I950" t="str">
            <v>見積３０</v>
          </cell>
          <cell r="L950">
            <v>65600</v>
          </cell>
        </row>
        <row r="951">
          <cell r="H951">
            <v>0</v>
          </cell>
        </row>
        <row r="952">
          <cell r="B952" t="str">
            <v>器具取り付け費</v>
          </cell>
          <cell r="E952" t="str">
            <v>式</v>
          </cell>
          <cell r="F952">
            <v>1</v>
          </cell>
          <cell r="G952">
            <v>18700</v>
          </cell>
          <cell r="H952">
            <v>18700</v>
          </cell>
          <cell r="I952" t="str">
            <v>調書９</v>
          </cell>
        </row>
        <row r="953">
          <cell r="B953" t="str">
            <v>配管工事費</v>
          </cell>
          <cell r="E953" t="str">
            <v>〃</v>
          </cell>
          <cell r="F953">
            <v>1</v>
          </cell>
          <cell r="G953">
            <v>4060</v>
          </cell>
          <cell r="H953">
            <v>4060</v>
          </cell>
          <cell r="I953" t="str">
            <v>調書９</v>
          </cell>
        </row>
        <row r="954">
          <cell r="B954" t="str">
            <v>保温工事費</v>
          </cell>
          <cell r="E954" t="str">
            <v>〃</v>
          </cell>
          <cell r="F954">
            <v>1</v>
          </cell>
          <cell r="G954">
            <v>3450</v>
          </cell>
          <cell r="H954">
            <v>3450</v>
          </cell>
          <cell r="I954" t="str">
            <v>調書９</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B967" t="str">
            <v>合計</v>
          </cell>
          <cell r="H967">
            <v>93760</v>
          </cell>
          <cell r="L967">
            <v>65600</v>
          </cell>
        </row>
        <row r="968">
          <cell r="A968" t="str">
            <v>１０</v>
          </cell>
          <cell r="B968" t="str">
            <v>ガス設備</v>
          </cell>
          <cell r="H968">
            <v>0</v>
          </cell>
        </row>
        <row r="969">
          <cell r="H969">
            <v>0</v>
          </cell>
        </row>
        <row r="970">
          <cell r="B970" t="str">
            <v>配管用炭素鋼鋼管</v>
          </cell>
          <cell r="C970" t="str">
            <v>ＳＧＰ白１５</v>
          </cell>
          <cell r="E970" t="str">
            <v>ｍ</v>
          </cell>
          <cell r="F970">
            <v>4</v>
          </cell>
          <cell r="G970">
            <v>191</v>
          </cell>
          <cell r="H970">
            <v>764</v>
          </cell>
          <cell r="I970" t="str">
            <v>物Ｐ５６５青森</v>
          </cell>
        </row>
        <row r="971">
          <cell r="B971" t="str">
            <v>継ぎ手　支持金物　接合材</v>
          </cell>
          <cell r="E971" t="str">
            <v>式</v>
          </cell>
          <cell r="F971">
            <v>1</v>
          </cell>
          <cell r="G971">
            <v>566</v>
          </cell>
          <cell r="H971">
            <v>566</v>
          </cell>
          <cell r="I971" t="str">
            <v>管×０．７５</v>
          </cell>
        </row>
        <row r="972">
          <cell r="H972">
            <v>0</v>
          </cell>
        </row>
        <row r="973">
          <cell r="B973" t="str">
            <v>２本立集合装置</v>
          </cell>
          <cell r="C973" t="str">
            <v>２０ｋ２本用</v>
          </cell>
          <cell r="E973" t="str">
            <v>ヶ</v>
          </cell>
          <cell r="F973">
            <v>1</v>
          </cell>
          <cell r="G973">
            <v>9600</v>
          </cell>
          <cell r="H973">
            <v>9600</v>
          </cell>
          <cell r="I973" t="str">
            <v>見積３１</v>
          </cell>
        </row>
        <row r="974">
          <cell r="B974" t="str">
            <v>ボンベボックス</v>
          </cell>
          <cell r="C974" t="str">
            <v>　　　〃</v>
          </cell>
          <cell r="E974" t="str">
            <v>〃</v>
          </cell>
          <cell r="F974">
            <v>1</v>
          </cell>
          <cell r="G974">
            <v>12800</v>
          </cell>
          <cell r="H974">
            <v>12800</v>
          </cell>
          <cell r="I974" t="str">
            <v>見積３２</v>
          </cell>
        </row>
        <row r="975">
          <cell r="B975" t="str">
            <v>ガスコック</v>
          </cell>
          <cell r="C975" t="str">
            <v>１５</v>
          </cell>
          <cell r="E975" t="str">
            <v>〃</v>
          </cell>
          <cell r="F975">
            <v>2</v>
          </cell>
          <cell r="G975">
            <v>1280</v>
          </cell>
          <cell r="H975">
            <v>2560</v>
          </cell>
          <cell r="I975" t="str">
            <v>見積３３</v>
          </cell>
        </row>
        <row r="976">
          <cell r="B976" t="str">
            <v>ガスメーター</v>
          </cell>
          <cell r="C976" t="str">
            <v>マイコン２号</v>
          </cell>
          <cell r="E976" t="str">
            <v>〃</v>
          </cell>
          <cell r="F976">
            <v>1</v>
          </cell>
          <cell r="H976" t="str">
            <v>貸与品</v>
          </cell>
        </row>
        <row r="977">
          <cell r="B977" t="str">
            <v>２口ガス栓</v>
          </cell>
          <cell r="C977" t="str">
            <v>１５×１０　ヒューズコック</v>
          </cell>
          <cell r="E977" t="str">
            <v>〃</v>
          </cell>
          <cell r="F977">
            <v>1</v>
          </cell>
          <cell r="G977">
            <v>3680</v>
          </cell>
          <cell r="H977">
            <v>3680</v>
          </cell>
          <cell r="I977" t="str">
            <v>見積３４</v>
          </cell>
        </row>
        <row r="978">
          <cell r="H978">
            <v>0</v>
          </cell>
        </row>
        <row r="979">
          <cell r="B979" t="str">
            <v>器具取り付け費</v>
          </cell>
          <cell r="E979" t="str">
            <v>式</v>
          </cell>
          <cell r="F979">
            <v>1</v>
          </cell>
          <cell r="G979">
            <v>14100</v>
          </cell>
          <cell r="H979">
            <v>14100</v>
          </cell>
          <cell r="I979" t="str">
            <v>調書１０</v>
          </cell>
        </row>
        <row r="980">
          <cell r="B980" t="str">
            <v>配管工事費</v>
          </cell>
          <cell r="E980" t="str">
            <v>〃</v>
          </cell>
          <cell r="F980">
            <v>1</v>
          </cell>
          <cell r="G980">
            <v>5040</v>
          </cell>
          <cell r="H980">
            <v>5040</v>
          </cell>
          <cell r="I980" t="str">
            <v>調書１０</v>
          </cell>
        </row>
        <row r="981">
          <cell r="B981" t="str">
            <v>塗装費</v>
          </cell>
          <cell r="E981" t="str">
            <v>〃</v>
          </cell>
          <cell r="F981">
            <v>1</v>
          </cell>
          <cell r="G981">
            <v>1000</v>
          </cell>
          <cell r="H981">
            <v>1000</v>
          </cell>
          <cell r="I981" t="str">
            <v>調書１０</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B990" t="str">
            <v>合計</v>
          </cell>
          <cell r="H990">
            <v>50110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sheetData>
      <sheetData sheetId="2"/>
      <sheetData sheetId="3"/>
      <sheetData sheetId="4"/>
      <sheetData sheetId="5">
        <row r="1">
          <cell r="A1" t="str">
            <v>No.</v>
          </cell>
        </row>
      </sheetData>
      <sheetData sheetId="6"/>
      <sheetData sheetId="7">
        <row r="1">
          <cell r="A1"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単価表 (2)"/>
      <sheetName val="積算資料"/>
      <sheetName val="設計額 (水質)"/>
      <sheetName val="予定価格下調書 (2)"/>
      <sheetName val="間接費(設計)"/>
      <sheetName val="間接費(測調)"/>
      <sheetName val="設計額"/>
      <sheetName val="設計額 (2)"/>
      <sheetName val="予定価格下調書"/>
      <sheetName val="予定価格"/>
      <sheetName val="契約措置請求"/>
      <sheetName val="日額"/>
      <sheetName val="率"/>
      <sheetName val="計算"/>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row r="24">
          <cell r="A24">
            <v>0</v>
          </cell>
        </row>
        <row r="25">
          <cell r="A25">
            <v>1</v>
          </cell>
          <cell r="B25" t="str">
            <v>測量上級主任技師</v>
          </cell>
          <cell r="C25" t="str">
            <v>人</v>
          </cell>
          <cell r="D25">
            <v>48300</v>
          </cell>
        </row>
        <row r="26">
          <cell r="A26">
            <v>2</v>
          </cell>
          <cell r="B26" t="str">
            <v>測量主任技師</v>
          </cell>
          <cell r="C26" t="str">
            <v>人</v>
          </cell>
          <cell r="D26">
            <v>39800</v>
          </cell>
        </row>
        <row r="27">
          <cell r="A27">
            <v>3</v>
          </cell>
          <cell r="B27" t="str">
            <v>測量技師</v>
          </cell>
          <cell r="C27" t="str">
            <v>人</v>
          </cell>
          <cell r="D27">
            <v>32000</v>
          </cell>
        </row>
        <row r="28">
          <cell r="A28">
            <v>4</v>
          </cell>
          <cell r="B28" t="str">
            <v>測量技師補</v>
          </cell>
          <cell r="C28" t="str">
            <v>人</v>
          </cell>
          <cell r="D28">
            <v>26200</v>
          </cell>
        </row>
        <row r="29">
          <cell r="A29">
            <v>5</v>
          </cell>
          <cell r="B29" t="str">
            <v>測量助手</v>
          </cell>
          <cell r="C29" t="str">
            <v>人</v>
          </cell>
          <cell r="D29">
            <v>20800</v>
          </cell>
        </row>
        <row r="30">
          <cell r="A30">
            <v>6</v>
          </cell>
          <cell r="B30" t="str">
            <v>操縦士</v>
          </cell>
          <cell r="C30" t="str">
            <v>人</v>
          </cell>
          <cell r="D30">
            <v>44700</v>
          </cell>
        </row>
        <row r="31">
          <cell r="A31">
            <v>7</v>
          </cell>
          <cell r="B31" t="str">
            <v>整備士</v>
          </cell>
          <cell r="C31" t="str">
            <v>人</v>
          </cell>
          <cell r="D31">
            <v>31300</v>
          </cell>
        </row>
        <row r="32">
          <cell r="A32">
            <v>8</v>
          </cell>
          <cell r="B32" t="str">
            <v>撮影士</v>
          </cell>
          <cell r="C32" t="str">
            <v>人</v>
          </cell>
          <cell r="D32">
            <v>35100</v>
          </cell>
        </row>
        <row r="33">
          <cell r="A33">
            <v>9</v>
          </cell>
          <cell r="B33" t="str">
            <v>撮影助手</v>
          </cell>
          <cell r="C33" t="str">
            <v>人</v>
          </cell>
          <cell r="D33">
            <v>27400</v>
          </cell>
        </row>
        <row r="34">
          <cell r="A34">
            <v>10</v>
          </cell>
          <cell r="B34" t="str">
            <v>舟夫</v>
          </cell>
          <cell r="C34" t="str">
            <v>人</v>
          </cell>
          <cell r="D34">
            <v>18400</v>
          </cell>
        </row>
      </sheetData>
      <sheetData sheetId="17"/>
      <sheetData sheetId="1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当初設計書"/>
      <sheetName val="内訳書"/>
      <sheetName val="単価表"/>
      <sheetName val="積算資料"/>
      <sheetName val="計算"/>
    </sheetNames>
    <sheetDataSet>
      <sheetData sheetId="0"/>
      <sheetData sheetId="1"/>
      <sheetData sheetId="2"/>
      <sheetData sheetId="3"/>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使用説明"/>
      <sheetName val="フォーム"/>
      <sheetName val="単価"/>
      <sheetName val="初期入力シート"/>
      <sheetName val="技術部様式"/>
    </sheetNames>
    <sheetDataSet>
      <sheetData sheetId="0"/>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提出見積 (R5単価+増)"/>
      <sheetName val="提出しない⇒"/>
      <sheetName val="2023年度業務費用検討"/>
    </sheetNames>
    <sheetDataSet>
      <sheetData sheetId="0"/>
      <sheetData sheetId="1"/>
      <sheetData sheetId="2">
        <row r="32">
          <cell r="D32">
            <v>32</v>
          </cell>
          <cell r="E32">
            <v>51</v>
          </cell>
          <cell r="F32">
            <v>79</v>
          </cell>
          <cell r="G32">
            <v>127</v>
          </cell>
        </row>
        <row r="33">
          <cell r="D33">
            <v>11</v>
          </cell>
          <cell r="E33">
            <v>16</v>
          </cell>
          <cell r="F33">
            <v>25</v>
          </cell>
          <cell r="G33">
            <v>42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1"/>
      <sheetName val="地盤伸縮計・地表"/>
      <sheetName val="地盤傾斜計・地表"/>
      <sheetName val="地下水位計"/>
      <sheetName val="垂直伸縮計"/>
      <sheetName val="孔内傾斜計"/>
      <sheetName val="№2-1"/>
      <sheetName val="№2-2"/>
      <sheetName val="配管工・φ30"/>
      <sheetName val="配管工・φ40"/>
      <sheetName val="配管工・φ50"/>
      <sheetName val="配管工・φ80"/>
      <sheetName val="配管工・φ100"/>
      <sheetName val="配線工・2PNCT-4c"/>
      <sheetName val="配線工・2PNCT-5C"/>
      <sheetName val="配線工・5p"/>
      <sheetName val="配線工・30p"/>
      <sheetName val="配線工・50p"/>
      <sheetName val="配線工・電源ｹｰﾌﾞﾙ"/>
      <sheetName val="建柱工（鋼管柱）A"/>
      <sheetName val="建柱工B"/>
      <sheetName val="支線工"/>
      <sheetName val="ﾒｯｾﾝｼﾞｬﾜｲﾔ"/>
      <sheetName val="接地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起案"/>
      <sheetName val="措置請求書"/>
      <sheetName val="予定価格"/>
      <sheetName val="事前回覧"/>
      <sheetName val="見積もり"/>
      <sheetName val="管理技術"/>
      <sheetName val="着手"/>
      <sheetName val="完了"/>
    </sheetNames>
    <sheetDataSet>
      <sheetData sheetId="0"/>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分担"/>
      <sheetName val="項目別直接経費"/>
    </sheetNames>
    <sheetDataSet>
      <sheetData sheetId="0"/>
      <sheetData sheetId="1" refreshError="1">
        <row r="3">
          <cell r="H3">
            <v>14642850</v>
          </cell>
        </row>
        <row r="11">
          <cell r="H11">
            <v>5861300</v>
          </cell>
        </row>
        <row r="27">
          <cell r="H27">
            <v>17571420</v>
          </cell>
        </row>
        <row r="31">
          <cell r="H31">
            <v>47739851</v>
          </cell>
        </row>
        <row r="33">
          <cell r="H33">
            <v>2386992.5500000003</v>
          </cell>
        </row>
      </sheetData>
      <sheetData sheetId="2"/>
      <sheetData sheetId="3" refreshError="1"/>
      <sheetData sheetId="4"/>
      <sheetData sheetId="5"/>
      <sheetData sheetId="6" refreshError="1"/>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
      <sheetName val="見積"/>
      <sheetName val="別紙1"/>
      <sheetName val="別紙2"/>
    </sheetNames>
    <sheetDataSet>
      <sheetData sheetId="0"/>
      <sheetData sheetId="1" refreshError="1">
        <row r="27">
          <cell r="H27">
            <v>9975000</v>
          </cell>
        </row>
      </sheetData>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間接費(測調)"/>
      <sheetName val="設計額"/>
      <sheetName val="設計額 (2)"/>
      <sheetName val="設計額 (3)"/>
      <sheetName val="予定価格下調書"/>
      <sheetName val="予定価格下調書 (2)"/>
      <sheetName val="契約措置請求"/>
      <sheetName val="予定価格"/>
      <sheetName val="日額"/>
      <sheetName val="率"/>
      <sheetName val="計算"/>
    </sheetNames>
    <sheetDataSet>
      <sheetData sheetId="0">
        <row r="11">
          <cell r="A11" t="str">
            <v>Ｎｏ</v>
          </cell>
          <cell r="B11" t="str">
            <v>工種</v>
          </cell>
          <cell r="C11" t="str">
            <v>種別</v>
          </cell>
          <cell r="D11" t="str">
            <v>細別</v>
          </cell>
          <cell r="E11" t="str">
            <v>名称</v>
          </cell>
          <cell r="F11" t="str">
            <v>単位</v>
          </cell>
          <cell r="G11" t="str">
            <v>員数</v>
          </cell>
          <cell r="H11" t="str">
            <v>内訳番号</v>
          </cell>
        </row>
        <row r="12">
          <cell r="A12">
            <v>1</v>
          </cell>
          <cell r="B12" t="str">
            <v>池田ダム貯水池周辺地すべり観測業務（大田地区）</v>
          </cell>
        </row>
        <row r="13">
          <cell r="A13">
            <v>2</v>
          </cell>
          <cell r="C13" t="str">
            <v>直接調査費</v>
          </cell>
          <cell r="F13" t="str">
            <v>式</v>
          </cell>
          <cell r="G13">
            <v>1</v>
          </cell>
        </row>
        <row r="14">
          <cell r="A14">
            <v>3</v>
          </cell>
          <cell r="C14" t="str">
            <v>　</v>
          </cell>
          <cell r="D14" t="str">
            <v>打合せ協議</v>
          </cell>
          <cell r="F14" t="str">
            <v>式</v>
          </cell>
          <cell r="G14">
            <v>1</v>
          </cell>
          <cell r="H14">
            <v>1</v>
          </cell>
        </row>
        <row r="15">
          <cell r="A15">
            <v>4</v>
          </cell>
          <cell r="D15" t="str">
            <v>観測業務</v>
          </cell>
          <cell r="F15" t="str">
            <v>式</v>
          </cell>
          <cell r="G15">
            <v>1</v>
          </cell>
          <cell r="H15">
            <v>2</v>
          </cell>
        </row>
        <row r="16">
          <cell r="A16">
            <v>5</v>
          </cell>
          <cell r="D16" t="str">
            <v>資料整理</v>
          </cell>
          <cell r="F16" t="str">
            <v>式</v>
          </cell>
          <cell r="G16">
            <v>1</v>
          </cell>
          <cell r="H16">
            <v>3</v>
          </cell>
        </row>
        <row r="17">
          <cell r="A17">
            <v>6</v>
          </cell>
          <cell r="D17" t="str">
            <v>報告書作成</v>
          </cell>
          <cell r="F17" t="str">
            <v>式</v>
          </cell>
          <cell r="G17">
            <v>1</v>
          </cell>
          <cell r="H17">
            <v>4</v>
          </cell>
        </row>
        <row r="18">
          <cell r="A18">
            <v>7</v>
          </cell>
          <cell r="C18" t="str">
            <v>間接調査費</v>
          </cell>
          <cell r="E18" t="str">
            <v>　</v>
          </cell>
          <cell r="F18" t="str">
            <v>式</v>
          </cell>
          <cell r="G18">
            <v>1</v>
          </cell>
        </row>
        <row r="19">
          <cell r="A19">
            <v>8</v>
          </cell>
          <cell r="C19" t="str">
            <v>　</v>
          </cell>
          <cell r="D19" t="str">
            <v>諸経費</v>
          </cell>
          <cell r="E19" t="str">
            <v>　</v>
          </cell>
          <cell r="F19" t="str">
            <v>式</v>
          </cell>
          <cell r="G19">
            <v>1</v>
          </cell>
        </row>
        <row r="20">
          <cell r="A20">
            <v>9</v>
          </cell>
          <cell r="B20" t="str">
            <v>調査価格</v>
          </cell>
        </row>
        <row r="21">
          <cell r="A21">
            <v>10</v>
          </cell>
          <cell r="B21" t="str">
            <v>改め</v>
          </cell>
        </row>
        <row r="22">
          <cell r="A22">
            <v>11</v>
          </cell>
          <cell r="B22" t="str">
            <v>消費税相当額</v>
          </cell>
        </row>
        <row r="23">
          <cell r="A23">
            <v>12</v>
          </cell>
          <cell r="B23" t="str">
            <v>水質調査費</v>
          </cell>
        </row>
        <row r="24">
          <cell r="A24">
            <v>13</v>
          </cell>
        </row>
        <row r="25">
          <cell r="A25">
            <v>14</v>
          </cell>
        </row>
        <row r="26">
          <cell r="A26">
            <v>15</v>
          </cell>
        </row>
        <row r="27">
          <cell r="A27">
            <v>16</v>
          </cell>
        </row>
        <row r="28">
          <cell r="A28">
            <v>17</v>
          </cell>
        </row>
        <row r="29">
          <cell r="A29">
            <v>18</v>
          </cell>
        </row>
        <row r="30">
          <cell r="A30">
            <v>19</v>
          </cell>
        </row>
        <row r="31">
          <cell r="A31">
            <v>20</v>
          </cell>
        </row>
        <row r="32">
          <cell r="A32">
            <v>21</v>
          </cell>
        </row>
        <row r="33">
          <cell r="A33">
            <v>22</v>
          </cell>
        </row>
        <row r="34">
          <cell r="A34">
            <v>23</v>
          </cell>
        </row>
        <row r="35">
          <cell r="A35">
            <v>24</v>
          </cell>
        </row>
        <row r="36">
          <cell r="A36">
            <v>25</v>
          </cell>
        </row>
        <row r="37">
          <cell r="A37">
            <v>26</v>
          </cell>
        </row>
        <row r="38">
          <cell r="A38">
            <v>27</v>
          </cell>
        </row>
        <row r="39">
          <cell r="A39">
            <v>28</v>
          </cell>
        </row>
        <row r="40">
          <cell r="A40">
            <v>29</v>
          </cell>
        </row>
        <row r="41">
          <cell r="A41">
            <v>30</v>
          </cell>
        </row>
        <row r="42">
          <cell r="A42">
            <v>31</v>
          </cell>
        </row>
        <row r="43">
          <cell r="A43">
            <v>32</v>
          </cell>
        </row>
        <row r="44">
          <cell r="A44">
            <v>33</v>
          </cell>
        </row>
        <row r="45">
          <cell r="A45">
            <v>34</v>
          </cell>
        </row>
        <row r="46">
          <cell r="A46">
            <v>35</v>
          </cell>
        </row>
        <row r="47">
          <cell r="A47">
            <v>36</v>
          </cell>
        </row>
        <row r="48">
          <cell r="A48">
            <v>37</v>
          </cell>
        </row>
        <row r="49">
          <cell r="A49">
            <v>38</v>
          </cell>
        </row>
        <row r="50">
          <cell r="A50">
            <v>39</v>
          </cell>
        </row>
        <row r="51">
          <cell r="A51">
            <v>40</v>
          </cell>
        </row>
        <row r="52">
          <cell r="A52">
            <v>41</v>
          </cell>
        </row>
        <row r="53">
          <cell r="A53">
            <v>42</v>
          </cell>
        </row>
        <row r="54">
          <cell r="A54">
            <v>43</v>
          </cell>
        </row>
        <row r="55">
          <cell r="A55">
            <v>44</v>
          </cell>
        </row>
        <row r="56">
          <cell r="A56">
            <v>45</v>
          </cell>
        </row>
        <row r="57">
          <cell r="A57">
            <v>46</v>
          </cell>
        </row>
        <row r="58">
          <cell r="A58">
            <v>47</v>
          </cell>
        </row>
        <row r="59">
          <cell r="A59">
            <v>48</v>
          </cell>
        </row>
        <row r="60">
          <cell r="A60">
            <v>49</v>
          </cell>
        </row>
        <row r="61">
          <cell r="A61">
            <v>50</v>
          </cell>
        </row>
        <row r="62">
          <cell r="A62">
            <v>51</v>
          </cell>
        </row>
        <row r="63">
          <cell r="A63">
            <v>52</v>
          </cell>
        </row>
        <row r="64">
          <cell r="A64">
            <v>53</v>
          </cell>
        </row>
        <row r="65">
          <cell r="A65">
            <v>54</v>
          </cell>
        </row>
        <row r="66">
          <cell r="A66">
            <v>55</v>
          </cell>
        </row>
        <row r="67">
          <cell r="A67">
            <v>56</v>
          </cell>
        </row>
        <row r="68">
          <cell r="A68">
            <v>57</v>
          </cell>
        </row>
        <row r="69">
          <cell r="A69">
            <v>58</v>
          </cell>
        </row>
        <row r="70">
          <cell r="A70">
            <v>59</v>
          </cell>
        </row>
        <row r="71">
          <cell r="A71">
            <v>60</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sheetData sheetId="14"/>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担当項目別"/>
      <sheetName val="項目別直接経費"/>
      <sheetName val="担当項目別20％"/>
    </sheetNames>
    <sheetDataSet>
      <sheetData sheetId="0"/>
      <sheetData sheetId="1" refreshError="1">
        <row r="3">
          <cell r="H3">
            <v>40354200</v>
          </cell>
        </row>
        <row r="11">
          <cell r="H11">
            <v>16638400</v>
          </cell>
        </row>
        <row r="33">
          <cell r="H33">
            <v>6592893</v>
          </cell>
        </row>
      </sheetData>
      <sheetData sheetId="2"/>
      <sheetData sheetId="3" refreshError="1"/>
      <sheetData sheetId="4"/>
      <sheetData sheetId="5" refreshError="1"/>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A0C0-CC2D-4165-BE3C-F572FFF7B731}">
  <sheetPr>
    <tabColor rgb="FFFF0000"/>
    <pageSetUpPr fitToPage="1"/>
  </sheetPr>
  <dimension ref="A1:X71"/>
  <sheetViews>
    <sheetView zoomScale="115" zoomScaleNormal="115" workbookViewId="0">
      <selection activeCell="F12" sqref="F12"/>
    </sheetView>
  </sheetViews>
  <sheetFormatPr defaultColWidth="8.25" defaultRowHeight="12"/>
  <cols>
    <col min="1" max="1" width="3" style="5" customWidth="1"/>
    <col min="2" max="2" width="10.5" style="4" customWidth="1"/>
    <col min="3" max="3" width="27.5" style="4" customWidth="1"/>
    <col min="4" max="9" width="8.25" style="1" customWidth="1"/>
    <col min="10" max="10" width="13.375" style="1" customWidth="1"/>
    <col min="11" max="11" width="2.875" style="1" customWidth="1"/>
    <col min="12" max="12" width="19" style="1" customWidth="1"/>
    <col min="13" max="13" width="13.375" style="3" customWidth="1"/>
    <col min="14" max="14" width="13.375" style="3" bestFit="1" customWidth="1"/>
    <col min="15" max="15" width="16.5" style="2" bestFit="1" customWidth="1"/>
    <col min="16" max="21" width="8.25" style="1"/>
    <col min="22" max="22" width="11.375" style="1" bestFit="1" customWidth="1"/>
    <col min="23" max="23" width="10.375" style="1" bestFit="1" customWidth="1"/>
    <col min="24" max="16384" width="8.25" style="1"/>
  </cols>
  <sheetData>
    <row r="1" spans="1:18" s="3" customFormat="1" ht="84" customHeight="1">
      <c r="A1" s="631" t="s">
        <v>112</v>
      </c>
      <c r="B1" s="631"/>
      <c r="C1" s="631"/>
      <c r="D1" s="631"/>
      <c r="E1" s="631"/>
      <c r="F1" s="631"/>
      <c r="G1" s="631"/>
      <c r="H1" s="631"/>
      <c r="I1" s="631"/>
      <c r="J1" s="631"/>
      <c r="K1" s="631"/>
      <c r="L1" s="631"/>
      <c r="O1" s="2"/>
    </row>
    <row r="2" spans="1:18" s="3" customFormat="1" ht="20.100000000000001" customHeight="1">
      <c r="A2" s="5"/>
      <c r="B2" s="4"/>
      <c r="C2" s="4"/>
      <c r="D2" s="1"/>
      <c r="E2" s="1"/>
      <c r="F2" s="1"/>
      <c r="G2" s="1"/>
      <c r="H2" s="1"/>
      <c r="I2" s="1"/>
      <c r="J2" s="1"/>
      <c r="K2" s="1"/>
      <c r="L2" s="364">
        <v>45322</v>
      </c>
      <c r="O2" s="2"/>
    </row>
    <row r="3" spans="1:18" s="3" customFormat="1" ht="20.100000000000001" customHeight="1">
      <c r="A3" s="632" t="s">
        <v>200</v>
      </c>
      <c r="B3" s="632"/>
      <c r="C3" s="632"/>
      <c r="D3" s="139"/>
      <c r="E3" s="152"/>
      <c r="F3" s="1"/>
      <c r="G3" s="1"/>
      <c r="H3" s="1"/>
      <c r="I3" s="1"/>
      <c r="J3" s="617" t="s">
        <v>110</v>
      </c>
      <c r="K3" s="617"/>
      <c r="L3" s="135" t="s">
        <v>261</v>
      </c>
      <c r="O3" s="2"/>
    </row>
    <row r="4" spans="1:18" s="3" customFormat="1" ht="20.100000000000001" customHeight="1">
      <c r="A4" s="633"/>
      <c r="B4" s="633"/>
      <c r="C4" s="633"/>
      <c r="D4" s="155"/>
      <c r="E4" s="155"/>
      <c r="F4" s="155"/>
      <c r="G4" s="1"/>
      <c r="H4" s="1"/>
      <c r="I4" s="1"/>
      <c r="J4" s="634" t="s">
        <v>108</v>
      </c>
      <c r="K4" s="635"/>
      <c r="L4" s="342">
        <v>45747</v>
      </c>
      <c r="O4" s="2"/>
    </row>
    <row r="5" spans="1:18" s="3" customFormat="1" ht="20.100000000000001" customHeight="1">
      <c r="A5" s="5"/>
      <c r="B5" s="154"/>
      <c r="C5" s="153"/>
      <c r="D5" s="153"/>
      <c r="E5" s="152"/>
      <c r="F5" s="1"/>
      <c r="G5" s="1"/>
      <c r="H5" s="1"/>
      <c r="I5" s="1"/>
      <c r="J5" s="614" t="s">
        <v>107</v>
      </c>
      <c r="K5" s="615"/>
      <c r="L5" s="343" t="s">
        <v>106</v>
      </c>
      <c r="O5" s="2"/>
    </row>
    <row r="6" spans="1:18" s="3" customFormat="1" ht="20.100000000000001" customHeight="1">
      <c r="A6" s="144" t="s">
        <v>105</v>
      </c>
      <c r="B6" s="144"/>
      <c r="C6" s="151">
        <f>+E30</f>
        <v>54637000.000000007</v>
      </c>
      <c r="D6" s="150" t="s">
        <v>104</v>
      </c>
      <c r="E6" s="636">
        <f>+E28*0.1</f>
        <v>4967000</v>
      </c>
      <c r="F6" s="636"/>
      <c r="G6" s="149" t="s">
        <v>265</v>
      </c>
      <c r="H6" s="148"/>
      <c r="I6" s="1"/>
      <c r="J6" s="614" t="s">
        <v>102</v>
      </c>
      <c r="K6" s="615"/>
      <c r="L6" s="343" t="s">
        <v>101</v>
      </c>
      <c r="O6" s="2"/>
      <c r="Q6" s="5"/>
      <c r="R6" s="145"/>
    </row>
    <row r="7" spans="1:18" s="3" customFormat="1" ht="20.100000000000001" customHeight="1">
      <c r="A7" s="147"/>
      <c r="B7" s="146"/>
      <c r="C7" s="138"/>
      <c r="D7" s="138"/>
      <c r="E7" s="138"/>
      <c r="F7" s="138"/>
      <c r="G7" s="138"/>
      <c r="H7" s="138"/>
      <c r="I7" s="1"/>
      <c r="J7" s="614" t="s">
        <v>100</v>
      </c>
      <c r="K7" s="615"/>
      <c r="L7" s="344" t="s">
        <v>99</v>
      </c>
      <c r="O7" s="2"/>
      <c r="Q7" s="5"/>
      <c r="R7" s="145"/>
    </row>
    <row r="8" spans="1:18" s="3" customFormat="1" ht="20.100000000000001" customHeight="1">
      <c r="A8" s="144" t="s">
        <v>98</v>
      </c>
      <c r="B8" s="144"/>
      <c r="C8" s="142" t="s">
        <v>97</v>
      </c>
      <c r="D8" s="142"/>
      <c r="E8" s="142"/>
      <c r="F8" s="142"/>
      <c r="G8" s="142"/>
      <c r="H8" s="142"/>
      <c r="I8" s="1"/>
      <c r="J8" s="616"/>
      <c r="K8" s="617"/>
      <c r="L8" s="345" t="s">
        <v>96</v>
      </c>
      <c r="O8" s="2"/>
      <c r="Q8" s="5"/>
      <c r="R8" s="135"/>
    </row>
    <row r="9" spans="1:18" s="3" customFormat="1" ht="20.100000000000001" customHeight="1">
      <c r="A9" s="618"/>
      <c r="B9" s="618"/>
      <c r="C9" s="138"/>
      <c r="D9" s="138"/>
      <c r="E9" s="138"/>
      <c r="F9" s="138"/>
      <c r="G9" s="138"/>
      <c r="H9" s="138"/>
      <c r="I9" s="1"/>
      <c r="J9" s="141"/>
      <c r="K9" s="141"/>
      <c r="L9" s="140"/>
      <c r="O9" s="2"/>
      <c r="Q9" s="5"/>
      <c r="R9" s="135"/>
    </row>
    <row r="10" spans="1:18" s="3" customFormat="1" ht="18" customHeight="1">
      <c r="A10" s="619"/>
      <c r="B10" s="619"/>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620" t="s">
        <v>190</v>
      </c>
      <c r="C13" s="621"/>
      <c r="D13" s="621"/>
      <c r="E13" s="621"/>
      <c r="F13" s="621"/>
      <c r="G13" s="622"/>
      <c r="H13" s="1"/>
      <c r="I13" s="629" t="s">
        <v>91</v>
      </c>
      <c r="J13" s="629"/>
      <c r="K13" s="629"/>
      <c r="L13" s="629"/>
      <c r="O13" s="2"/>
    </row>
    <row r="14" spans="1:18" s="3" customFormat="1" ht="18" customHeight="1">
      <c r="A14" s="91"/>
      <c r="B14" s="623"/>
      <c r="C14" s="624"/>
      <c r="D14" s="624"/>
      <c r="E14" s="624"/>
      <c r="F14" s="624"/>
      <c r="G14" s="625"/>
      <c r="H14" s="1"/>
      <c r="I14" s="630" t="s">
        <v>90</v>
      </c>
      <c r="J14" s="630"/>
      <c r="K14" s="630"/>
      <c r="L14" s="630"/>
      <c r="O14" s="2"/>
    </row>
    <row r="15" spans="1:18" s="3" customFormat="1" ht="18" customHeight="1">
      <c r="A15" s="91"/>
      <c r="B15" s="623"/>
      <c r="C15" s="624"/>
      <c r="D15" s="624"/>
      <c r="E15" s="624"/>
      <c r="F15" s="624"/>
      <c r="G15" s="625"/>
      <c r="H15" s="1"/>
      <c r="I15" s="630" t="s">
        <v>89</v>
      </c>
      <c r="J15" s="630"/>
      <c r="K15" s="630"/>
      <c r="L15" s="630"/>
      <c r="O15" s="2"/>
    </row>
    <row r="16" spans="1:18" s="3" customFormat="1" ht="18" customHeight="1">
      <c r="A16" s="91"/>
      <c r="B16" s="626"/>
      <c r="C16" s="627"/>
      <c r="D16" s="627"/>
      <c r="E16" s="627"/>
      <c r="F16" s="627"/>
      <c r="G16" s="628"/>
      <c r="H16" s="1"/>
      <c r="I16" s="630" t="s">
        <v>88</v>
      </c>
      <c r="J16" s="630"/>
      <c r="K16" s="630"/>
      <c r="L16" s="630"/>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637"/>
      <c r="J18" s="637"/>
      <c r="K18" s="637"/>
      <c r="L18" s="637"/>
      <c r="O18" s="1"/>
    </row>
    <row r="19" spans="1:15" s="62" customFormat="1" ht="18.95" customHeight="1" thickBot="1">
      <c r="A19" s="91" t="s">
        <v>87</v>
      </c>
      <c r="B19" s="131"/>
      <c r="C19" s="131"/>
      <c r="D19" s="131"/>
      <c r="M19" s="130"/>
      <c r="N19" s="130"/>
    </row>
    <row r="20" spans="1:15" s="62" customFormat="1" ht="19.5" customHeight="1" thickBot="1">
      <c r="A20" s="638" t="s">
        <v>86</v>
      </c>
      <c r="B20" s="639"/>
      <c r="C20" s="639"/>
      <c r="D20" s="640"/>
      <c r="E20" s="641" t="s">
        <v>9</v>
      </c>
      <c r="F20" s="640"/>
      <c r="G20" s="641" t="s">
        <v>8</v>
      </c>
      <c r="H20" s="639"/>
      <c r="I20" s="639"/>
      <c r="J20" s="639"/>
      <c r="K20" s="639"/>
      <c r="L20" s="642"/>
      <c r="M20" s="610"/>
      <c r="N20" s="611"/>
    </row>
    <row r="21" spans="1:15" s="62" customFormat="1" ht="18.95" customHeight="1" thickTop="1">
      <c r="A21" s="129">
        <v>1</v>
      </c>
      <c r="B21" s="128" t="s">
        <v>85</v>
      </c>
      <c r="C21" s="128"/>
      <c r="D21" s="127"/>
      <c r="E21" s="612">
        <f>+J63</f>
        <v>20939100</v>
      </c>
      <c r="F21" s="613"/>
      <c r="G21" s="126" t="s">
        <v>84</v>
      </c>
      <c r="H21" s="125"/>
      <c r="I21" s="125"/>
      <c r="J21" s="125"/>
      <c r="K21" s="125"/>
      <c r="L21" s="124"/>
      <c r="M21" s="602"/>
      <c r="N21" s="603"/>
    </row>
    <row r="22" spans="1:15" s="62" customFormat="1" ht="18.95" customHeight="1">
      <c r="A22" s="122">
        <v>2</v>
      </c>
      <c r="B22" s="104" t="s">
        <v>83</v>
      </c>
      <c r="C22" s="104"/>
      <c r="D22" s="103"/>
      <c r="E22" s="600">
        <f>G70</f>
        <v>70000</v>
      </c>
      <c r="F22" s="601"/>
      <c r="G22" s="106" t="s">
        <v>82</v>
      </c>
      <c r="H22" s="101"/>
      <c r="I22" s="101"/>
      <c r="J22" s="101"/>
      <c r="K22" s="101"/>
      <c r="L22" s="123"/>
      <c r="M22" s="602"/>
      <c r="N22" s="603"/>
      <c r="O22" s="3"/>
    </row>
    <row r="23" spans="1:15" s="62" customFormat="1" ht="18.95" customHeight="1">
      <c r="A23" s="122">
        <v>3</v>
      </c>
      <c r="B23" s="104" t="s">
        <v>81</v>
      </c>
      <c r="C23" s="104"/>
      <c r="D23" s="103"/>
      <c r="E23" s="600">
        <f>+E21+E22</f>
        <v>21009100</v>
      </c>
      <c r="F23" s="601"/>
      <c r="G23" s="106" t="s">
        <v>80</v>
      </c>
      <c r="H23" s="101"/>
      <c r="I23" s="101"/>
      <c r="J23" s="101"/>
      <c r="K23" s="101"/>
      <c r="L23" s="120"/>
      <c r="M23" s="602"/>
      <c r="N23" s="603"/>
    </row>
    <row r="24" spans="1:15" s="62" customFormat="1" ht="18.95" customHeight="1">
      <c r="A24" s="122">
        <v>4</v>
      </c>
      <c r="B24" s="104" t="s">
        <v>79</v>
      </c>
      <c r="C24" s="104"/>
      <c r="D24" s="103"/>
      <c r="E24" s="600">
        <f>+ROUNDDOWN(E21*0.5385,0)</f>
        <v>11275705</v>
      </c>
      <c r="F24" s="601"/>
      <c r="G24" s="106" t="s">
        <v>78</v>
      </c>
      <c r="H24" s="101"/>
      <c r="I24" s="101"/>
      <c r="J24" s="121"/>
      <c r="K24" s="121"/>
      <c r="L24" s="123"/>
      <c r="M24" s="602"/>
      <c r="N24" s="603"/>
    </row>
    <row r="25" spans="1:15" s="62" customFormat="1" ht="18.95" customHeight="1">
      <c r="A25" s="122">
        <v>5</v>
      </c>
      <c r="B25" s="104" t="s">
        <v>77</v>
      </c>
      <c r="C25" s="104"/>
      <c r="D25" s="103"/>
      <c r="E25" s="600">
        <f>E23+E24</f>
        <v>32284805</v>
      </c>
      <c r="F25" s="601"/>
      <c r="G25" s="106" t="s">
        <v>76</v>
      </c>
      <c r="H25" s="101"/>
      <c r="I25" s="101"/>
      <c r="J25" s="121"/>
      <c r="K25" s="121"/>
      <c r="L25" s="120"/>
      <c r="M25" s="602"/>
      <c r="N25" s="603"/>
    </row>
    <row r="26" spans="1:15" s="62" customFormat="1" ht="18.95" customHeight="1">
      <c r="A26" s="119">
        <v>6</v>
      </c>
      <c r="B26" s="118" t="s">
        <v>75</v>
      </c>
      <c r="C26" s="118"/>
      <c r="D26" s="117"/>
      <c r="E26" s="606">
        <f>+ROUNDDOWN(E25*0.5385,0)</f>
        <v>17385367</v>
      </c>
      <c r="F26" s="607"/>
      <c r="G26" s="116" t="s">
        <v>74</v>
      </c>
      <c r="H26" s="115"/>
      <c r="I26" s="115"/>
      <c r="J26" s="114"/>
      <c r="K26" s="114"/>
      <c r="L26" s="113"/>
      <c r="M26" s="602"/>
      <c r="N26" s="603"/>
    </row>
    <row r="27" spans="1:15" s="62" customFormat="1" ht="18.95" customHeight="1">
      <c r="A27" s="112" t="s">
        <v>73</v>
      </c>
      <c r="B27" s="111"/>
      <c r="C27" s="111"/>
      <c r="D27" s="110"/>
      <c r="E27" s="608">
        <f>+E25+E26</f>
        <v>49670172</v>
      </c>
      <c r="F27" s="609"/>
      <c r="G27" s="109" t="s">
        <v>72</v>
      </c>
      <c r="H27" s="108"/>
      <c r="I27" s="108"/>
      <c r="J27" s="108"/>
      <c r="K27" s="108"/>
      <c r="L27" s="107"/>
      <c r="M27" s="602"/>
      <c r="N27" s="603"/>
    </row>
    <row r="28" spans="1:15" s="62" customFormat="1" ht="18.95" customHeight="1">
      <c r="A28" s="105" t="s">
        <v>71</v>
      </c>
      <c r="B28" s="104"/>
      <c r="C28" s="104"/>
      <c r="D28" s="103"/>
      <c r="E28" s="600">
        <f>ROUNDDOWN(E27,-4)</f>
        <v>49670000</v>
      </c>
      <c r="F28" s="601"/>
      <c r="G28" s="106" t="s">
        <v>70</v>
      </c>
      <c r="H28" s="101"/>
      <c r="I28" s="101"/>
      <c r="J28" s="101"/>
      <c r="K28" s="101"/>
      <c r="L28" s="100"/>
      <c r="M28" s="602"/>
      <c r="N28" s="603"/>
    </row>
    <row r="29" spans="1:15" s="62" customFormat="1" ht="18.95" customHeight="1">
      <c r="A29" s="105" t="s">
        <v>69</v>
      </c>
      <c r="B29" s="104"/>
      <c r="C29" s="104"/>
      <c r="D29" s="103"/>
      <c r="E29" s="600">
        <f>+E28*0.1</f>
        <v>4967000</v>
      </c>
      <c r="F29" s="601"/>
      <c r="G29" s="102">
        <v>0.1</v>
      </c>
      <c r="H29" s="101"/>
      <c r="I29" s="101"/>
      <c r="J29" s="101"/>
      <c r="K29" s="101"/>
      <c r="L29" s="100"/>
      <c r="M29" s="602"/>
      <c r="N29" s="603"/>
    </row>
    <row r="30" spans="1:15" ht="18.95" customHeight="1" thickBot="1">
      <c r="A30" s="99" t="s">
        <v>68</v>
      </c>
      <c r="B30" s="98"/>
      <c r="C30" s="98"/>
      <c r="D30" s="98"/>
      <c r="E30" s="604">
        <f>+E28*1.1</f>
        <v>54637000.000000007</v>
      </c>
      <c r="F30" s="605"/>
      <c r="G30" s="97"/>
      <c r="H30" s="96"/>
      <c r="I30" s="96"/>
      <c r="J30" s="96"/>
      <c r="K30" s="96"/>
      <c r="L30" s="95"/>
      <c r="M30" s="602"/>
      <c r="N30" s="603"/>
      <c r="O30" s="1"/>
    </row>
    <row r="31" spans="1:15" ht="18.95"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588" t="s">
        <v>66</v>
      </c>
      <c r="B33" s="589"/>
      <c r="C33" s="590"/>
      <c r="D33" s="365" t="s">
        <v>65</v>
      </c>
      <c r="E33" s="366" t="s">
        <v>64</v>
      </c>
      <c r="F33" s="366" t="s">
        <v>63</v>
      </c>
      <c r="G33" s="366" t="s">
        <v>62</v>
      </c>
      <c r="H33" s="366" t="s">
        <v>61</v>
      </c>
      <c r="I33" s="365" t="s">
        <v>60</v>
      </c>
      <c r="J33" s="367" t="s">
        <v>0</v>
      </c>
      <c r="K33" s="594" t="s">
        <v>8</v>
      </c>
      <c r="L33" s="595"/>
      <c r="O33" s="84"/>
      <c r="P33" s="84"/>
      <c r="Q33" s="82"/>
      <c r="R33" s="83"/>
      <c r="S33" s="82"/>
      <c r="T33" s="82"/>
      <c r="U33" s="82"/>
      <c r="V33" s="82"/>
      <c r="W33" s="81"/>
      <c r="X33" s="80"/>
    </row>
    <row r="34" spans="1:24" ht="22.5" customHeight="1" thickBot="1">
      <c r="A34" s="591"/>
      <c r="B34" s="592"/>
      <c r="C34" s="593"/>
      <c r="D34" s="368">
        <v>70900</v>
      </c>
      <c r="E34" s="369">
        <v>62200</v>
      </c>
      <c r="F34" s="369">
        <v>55200</v>
      </c>
      <c r="G34" s="369">
        <v>45300</v>
      </c>
      <c r="H34" s="369">
        <v>35600</v>
      </c>
      <c r="I34" s="368">
        <v>31600</v>
      </c>
      <c r="J34" s="370" t="s">
        <v>59</v>
      </c>
      <c r="K34" s="596"/>
      <c r="L34" s="597"/>
    </row>
    <row r="35" spans="1:24" s="49" customFormat="1" ht="22.5" customHeight="1" thickTop="1">
      <c r="A35" s="76" t="s">
        <v>7</v>
      </c>
      <c r="B35" s="581" t="s">
        <v>58</v>
      </c>
      <c r="C35" s="582"/>
      <c r="D35" s="371">
        <f t="shared" ref="D35:E35" si="0">D36+D37+D44+D45</f>
        <v>0</v>
      </c>
      <c r="E35" s="372">
        <f t="shared" si="0"/>
        <v>0</v>
      </c>
      <c r="F35" s="372">
        <f>F36+F37+F44+F45</f>
        <v>53</v>
      </c>
      <c r="G35" s="372">
        <f t="shared" ref="G35:I35" si="1">G36+G37+G44+G45</f>
        <v>67</v>
      </c>
      <c r="H35" s="372">
        <f t="shared" si="1"/>
        <v>114</v>
      </c>
      <c r="I35" s="372">
        <f t="shared" si="1"/>
        <v>169</v>
      </c>
      <c r="J35" s="373">
        <f>J36+J37+J44+J45</f>
        <v>15359500</v>
      </c>
      <c r="K35" s="598"/>
      <c r="L35" s="599"/>
      <c r="M35" s="52">
        <f t="shared" ref="M35:M61" si="2">+$D$34*D35+$E$34*E35+$F$34*F35+$G$34*G35+$H$34*H35+$I$34*I35</f>
        <v>15359500</v>
      </c>
      <c r="N35" s="51"/>
      <c r="O35" s="50"/>
    </row>
    <row r="36" spans="1:24" s="62" customFormat="1" ht="22.5" customHeight="1">
      <c r="A36" s="68"/>
      <c r="B36" s="583" t="s">
        <v>57</v>
      </c>
      <c r="C36" s="584"/>
      <c r="D36" s="71"/>
      <c r="E36" s="71"/>
      <c r="F36" s="71">
        <v>7</v>
      </c>
      <c r="G36" s="71">
        <v>11</v>
      </c>
      <c r="H36" s="71">
        <v>17</v>
      </c>
      <c r="I36" s="71">
        <v>29</v>
      </c>
      <c r="J36" s="65">
        <f t="shared" ref="J36:J61" si="3">+$D$34*D36+$E$34*E36+$F$34*F36+$G$34*G36+$H$34*H36+$I$34*I36</f>
        <v>2406300</v>
      </c>
      <c r="K36" s="567"/>
      <c r="L36" s="568"/>
      <c r="M36" s="52">
        <f t="shared" si="2"/>
        <v>2406300</v>
      </c>
      <c r="N36" s="64"/>
      <c r="O36" s="587"/>
      <c r="P36" s="587"/>
    </row>
    <row r="37" spans="1:24" s="62" customFormat="1" ht="22.5" customHeight="1">
      <c r="A37" s="68"/>
      <c r="B37" s="583" t="s">
        <v>56</v>
      </c>
      <c r="C37" s="584"/>
      <c r="D37" s="71">
        <f t="shared" ref="D37:I37" si="4">SUM(D38:D43)</f>
        <v>0</v>
      </c>
      <c r="E37" s="71">
        <f t="shared" si="4"/>
        <v>0</v>
      </c>
      <c r="F37" s="71">
        <f t="shared" si="4"/>
        <v>32</v>
      </c>
      <c r="G37" s="71">
        <f t="shared" si="4"/>
        <v>51</v>
      </c>
      <c r="H37" s="71">
        <f t="shared" si="4"/>
        <v>79</v>
      </c>
      <c r="I37" s="71">
        <f t="shared" si="4"/>
        <v>127.00000000000001</v>
      </c>
      <c r="J37" s="65">
        <f t="shared" si="3"/>
        <v>10902300</v>
      </c>
      <c r="K37" s="577"/>
      <c r="L37" s="578"/>
      <c r="M37" s="52">
        <f t="shared" si="2"/>
        <v>10902300</v>
      </c>
      <c r="N37" s="64"/>
      <c r="O37" s="72"/>
      <c r="P37" s="72"/>
    </row>
    <row r="38" spans="1:24" s="62" customFormat="1" ht="22.5" customHeight="1">
      <c r="A38" s="68"/>
      <c r="B38" s="579" t="s">
        <v>55</v>
      </c>
      <c r="C38" s="580"/>
      <c r="D38" s="71"/>
      <c r="E38" s="71"/>
      <c r="F38" s="71">
        <v>1.6</v>
      </c>
      <c r="G38" s="71">
        <v>2.6</v>
      </c>
      <c r="H38" s="71">
        <v>4</v>
      </c>
      <c r="I38" s="71">
        <v>6.4</v>
      </c>
      <c r="J38" s="65">
        <f t="shared" si="3"/>
        <v>550740</v>
      </c>
      <c r="K38" s="567"/>
      <c r="L38" s="568"/>
      <c r="M38" s="52">
        <f t="shared" si="2"/>
        <v>550740</v>
      </c>
      <c r="N38" s="64"/>
      <c r="O38" s="72"/>
      <c r="P38" s="72"/>
    </row>
    <row r="39" spans="1:24" s="62" customFormat="1" ht="22.5" customHeight="1">
      <c r="A39" s="68"/>
      <c r="B39" s="579" t="s">
        <v>54</v>
      </c>
      <c r="C39" s="580"/>
      <c r="D39" s="71"/>
      <c r="E39" s="71"/>
      <c r="F39" s="71">
        <v>8</v>
      </c>
      <c r="G39" s="71">
        <v>12.7</v>
      </c>
      <c r="H39" s="71">
        <v>19.7</v>
      </c>
      <c r="I39" s="71">
        <v>31.7</v>
      </c>
      <c r="J39" s="65">
        <f t="shared" si="3"/>
        <v>2719950</v>
      </c>
      <c r="K39" s="577"/>
      <c r="L39" s="578"/>
      <c r="M39" s="52">
        <f t="shared" si="2"/>
        <v>2719950</v>
      </c>
      <c r="N39" s="64"/>
      <c r="O39" s="72"/>
      <c r="P39" s="72"/>
    </row>
    <row r="40" spans="1:24" s="62" customFormat="1" ht="22.5" customHeight="1">
      <c r="A40" s="68"/>
      <c r="B40" s="579" t="s">
        <v>53</v>
      </c>
      <c r="C40" s="580"/>
      <c r="D40" s="71"/>
      <c r="E40" s="71"/>
      <c r="F40" s="71">
        <v>6.4</v>
      </c>
      <c r="G40" s="71">
        <v>10.200000000000001</v>
      </c>
      <c r="H40" s="71">
        <v>15.8</v>
      </c>
      <c r="I40" s="71">
        <v>25.400000000000002</v>
      </c>
      <c r="J40" s="65">
        <f t="shared" si="3"/>
        <v>2180460</v>
      </c>
      <c r="K40" s="567"/>
      <c r="L40" s="568"/>
      <c r="M40" s="52">
        <f t="shared" si="2"/>
        <v>2180460</v>
      </c>
      <c r="N40" s="64"/>
      <c r="O40" s="72"/>
      <c r="P40" s="72"/>
    </row>
    <row r="41" spans="1:24" s="62" customFormat="1" ht="22.5" customHeight="1">
      <c r="A41" s="68"/>
      <c r="B41" s="579" t="s">
        <v>52</v>
      </c>
      <c r="C41" s="580"/>
      <c r="D41" s="71"/>
      <c r="E41" s="71"/>
      <c r="F41" s="71">
        <v>6.4</v>
      </c>
      <c r="G41" s="71">
        <v>10.200000000000001</v>
      </c>
      <c r="H41" s="71">
        <v>15.8</v>
      </c>
      <c r="I41" s="71">
        <v>25.400000000000002</v>
      </c>
      <c r="J41" s="65">
        <f t="shared" si="3"/>
        <v>2180460</v>
      </c>
      <c r="K41" s="577"/>
      <c r="L41" s="578"/>
      <c r="M41" s="52">
        <f t="shared" si="2"/>
        <v>2180460</v>
      </c>
      <c r="N41" s="64"/>
      <c r="O41" s="72"/>
      <c r="P41" s="72"/>
    </row>
    <row r="42" spans="1:24" s="62" customFormat="1" ht="22.5" customHeight="1">
      <c r="A42" s="68"/>
      <c r="B42" s="579" t="s">
        <v>51</v>
      </c>
      <c r="C42" s="580"/>
      <c r="D42" s="71"/>
      <c r="E42" s="71"/>
      <c r="F42" s="71">
        <v>1.6</v>
      </c>
      <c r="G42" s="71">
        <v>2.6</v>
      </c>
      <c r="H42" s="71">
        <v>4</v>
      </c>
      <c r="I42" s="71">
        <v>6.4</v>
      </c>
      <c r="J42" s="65">
        <f t="shared" si="3"/>
        <v>550740</v>
      </c>
      <c r="K42" s="567"/>
      <c r="L42" s="568"/>
      <c r="M42" s="52">
        <f t="shared" si="2"/>
        <v>550740</v>
      </c>
      <c r="N42" s="64"/>
      <c r="O42" s="72"/>
      <c r="P42" s="72"/>
    </row>
    <row r="43" spans="1:24" s="62" customFormat="1" ht="22.5" customHeight="1">
      <c r="A43" s="68"/>
      <c r="B43" s="579" t="s">
        <v>50</v>
      </c>
      <c r="C43" s="580"/>
      <c r="D43" s="71"/>
      <c r="E43" s="71"/>
      <c r="F43" s="71">
        <v>8</v>
      </c>
      <c r="G43" s="71">
        <v>12.7</v>
      </c>
      <c r="H43" s="71">
        <v>19.7</v>
      </c>
      <c r="I43" s="71">
        <v>31.7</v>
      </c>
      <c r="J43" s="65">
        <f t="shared" si="3"/>
        <v>2719950</v>
      </c>
      <c r="K43" s="577"/>
      <c r="L43" s="578"/>
      <c r="M43" s="52">
        <f t="shared" si="2"/>
        <v>2719950</v>
      </c>
      <c r="N43" s="64"/>
      <c r="O43" s="63"/>
    </row>
    <row r="44" spans="1:24" s="62" customFormat="1" ht="22.5" customHeight="1">
      <c r="A44" s="68"/>
      <c r="B44" s="583" t="s">
        <v>49</v>
      </c>
      <c r="C44" s="584"/>
      <c r="D44" s="71"/>
      <c r="E44" s="71"/>
      <c r="F44" s="71">
        <v>4</v>
      </c>
      <c r="G44" s="71">
        <v>5</v>
      </c>
      <c r="H44" s="71">
        <v>8</v>
      </c>
      <c r="I44" s="71">
        <v>13</v>
      </c>
      <c r="J44" s="65">
        <f t="shared" si="3"/>
        <v>1142900</v>
      </c>
      <c r="K44" s="577"/>
      <c r="L44" s="578"/>
      <c r="M44" s="52">
        <f t="shared" si="2"/>
        <v>1142900</v>
      </c>
      <c r="N44" s="64"/>
      <c r="O44" s="72"/>
      <c r="P44" s="72"/>
    </row>
    <row r="45" spans="1:24" s="62" customFormat="1" ht="24" customHeight="1">
      <c r="A45" s="68"/>
      <c r="B45" s="585" t="s">
        <v>199</v>
      </c>
      <c r="C45" s="586"/>
      <c r="D45" s="71"/>
      <c r="E45" s="71"/>
      <c r="F45" s="71">
        <v>10</v>
      </c>
      <c r="G45" s="71"/>
      <c r="H45" s="71">
        <v>10</v>
      </c>
      <c r="I45" s="71"/>
      <c r="J45" s="65">
        <f t="shared" si="3"/>
        <v>908000</v>
      </c>
      <c r="K45" s="374"/>
      <c r="L45" s="375"/>
      <c r="M45" s="52"/>
      <c r="N45" s="64"/>
      <c r="O45" s="72"/>
      <c r="P45" s="72"/>
    </row>
    <row r="46" spans="1:24" s="49" customFormat="1" ht="22.5" customHeight="1">
      <c r="A46" s="376" t="s">
        <v>48</v>
      </c>
      <c r="B46" s="569" t="s">
        <v>47</v>
      </c>
      <c r="C46" s="570"/>
      <c r="D46" s="377"/>
      <c r="E46" s="378"/>
      <c r="F46" s="378">
        <v>4.3</v>
      </c>
      <c r="G46" s="378">
        <v>6.7</v>
      </c>
      <c r="H46" s="378">
        <v>10.4</v>
      </c>
      <c r="I46" s="378">
        <v>16.900000000000002</v>
      </c>
      <c r="J46" s="379">
        <f t="shared" si="3"/>
        <v>1445150</v>
      </c>
      <c r="K46" s="571"/>
      <c r="L46" s="572"/>
      <c r="M46" s="52">
        <f t="shared" si="2"/>
        <v>1445150</v>
      </c>
      <c r="N46" s="58"/>
      <c r="O46" s="50"/>
    </row>
    <row r="47" spans="1:24" s="49" customFormat="1" ht="22.5" customHeight="1">
      <c r="A47" s="376" t="s">
        <v>46</v>
      </c>
      <c r="B47" s="581" t="s">
        <v>45</v>
      </c>
      <c r="C47" s="582"/>
      <c r="D47" s="377">
        <f t="shared" ref="D47:I47" si="5">SUM(D48:D54)</f>
        <v>0</v>
      </c>
      <c r="E47" s="377">
        <f t="shared" si="5"/>
        <v>0</v>
      </c>
      <c r="F47" s="377">
        <f t="shared" si="5"/>
        <v>3.5</v>
      </c>
      <c r="G47" s="377">
        <f t="shared" si="5"/>
        <v>3.5</v>
      </c>
      <c r="H47" s="377">
        <f t="shared" si="5"/>
        <v>7</v>
      </c>
      <c r="I47" s="377">
        <f t="shared" si="5"/>
        <v>0</v>
      </c>
      <c r="J47" s="379">
        <f t="shared" si="3"/>
        <v>600950</v>
      </c>
      <c r="K47" s="571"/>
      <c r="L47" s="572"/>
      <c r="M47" s="52">
        <f t="shared" si="2"/>
        <v>600950</v>
      </c>
      <c r="N47" s="51"/>
      <c r="O47" s="50"/>
    </row>
    <row r="48" spans="1:24" s="62" customFormat="1" ht="22.5" customHeight="1">
      <c r="A48" s="68"/>
      <c r="B48" s="579" t="s">
        <v>44</v>
      </c>
      <c r="C48" s="580" t="s">
        <v>43</v>
      </c>
      <c r="D48" s="71"/>
      <c r="E48" s="71"/>
      <c r="F48" s="71">
        <v>0.5</v>
      </c>
      <c r="G48" s="71">
        <v>0.5</v>
      </c>
      <c r="H48" s="71">
        <v>1</v>
      </c>
      <c r="I48" s="71"/>
      <c r="J48" s="65">
        <f t="shared" si="3"/>
        <v>85850</v>
      </c>
      <c r="K48" s="567"/>
      <c r="L48" s="568"/>
      <c r="M48" s="52">
        <f t="shared" si="2"/>
        <v>85850</v>
      </c>
      <c r="N48" s="64"/>
      <c r="O48" s="72"/>
      <c r="P48" s="72"/>
    </row>
    <row r="49" spans="1:16" s="62" customFormat="1" ht="22.5" customHeight="1">
      <c r="A49" s="68"/>
      <c r="B49" s="579" t="s">
        <v>42</v>
      </c>
      <c r="C49" s="580" t="s">
        <v>41</v>
      </c>
      <c r="D49" s="71"/>
      <c r="E49" s="71"/>
      <c r="F49" s="71">
        <v>0.5</v>
      </c>
      <c r="G49" s="71">
        <v>0.5</v>
      </c>
      <c r="H49" s="71">
        <v>1</v>
      </c>
      <c r="I49" s="71"/>
      <c r="J49" s="65">
        <f t="shared" si="3"/>
        <v>85850</v>
      </c>
      <c r="K49" s="577"/>
      <c r="L49" s="578"/>
      <c r="M49" s="52">
        <f t="shared" si="2"/>
        <v>85850</v>
      </c>
      <c r="N49" s="64"/>
      <c r="O49" s="72"/>
      <c r="P49" s="72"/>
    </row>
    <row r="50" spans="1:16" s="62" customFormat="1" ht="22.5" customHeight="1">
      <c r="A50" s="68"/>
      <c r="B50" s="579" t="s">
        <v>40</v>
      </c>
      <c r="C50" s="580" t="s">
        <v>39</v>
      </c>
      <c r="D50" s="71"/>
      <c r="E50" s="71"/>
      <c r="F50" s="71">
        <v>0.5</v>
      </c>
      <c r="G50" s="71">
        <v>0.5</v>
      </c>
      <c r="H50" s="71">
        <v>1</v>
      </c>
      <c r="I50" s="71"/>
      <c r="J50" s="65">
        <f t="shared" si="3"/>
        <v>85850</v>
      </c>
      <c r="K50" s="567"/>
      <c r="L50" s="568"/>
      <c r="M50" s="52">
        <f t="shared" si="2"/>
        <v>85850</v>
      </c>
      <c r="N50" s="64"/>
      <c r="O50" s="72"/>
      <c r="P50" s="72"/>
    </row>
    <row r="51" spans="1:16" s="62" customFormat="1" ht="22.5" customHeight="1">
      <c r="A51" s="68"/>
      <c r="B51" s="579" t="s">
        <v>38</v>
      </c>
      <c r="C51" s="580" t="s">
        <v>37</v>
      </c>
      <c r="D51" s="71"/>
      <c r="E51" s="71"/>
      <c r="F51" s="71">
        <v>0.5</v>
      </c>
      <c r="G51" s="71">
        <v>0.5</v>
      </c>
      <c r="H51" s="71">
        <v>1</v>
      </c>
      <c r="I51" s="71"/>
      <c r="J51" s="65">
        <f t="shared" si="3"/>
        <v>85850</v>
      </c>
      <c r="K51" s="577"/>
      <c r="L51" s="578"/>
      <c r="M51" s="52">
        <f t="shared" si="2"/>
        <v>85850</v>
      </c>
      <c r="N51" s="64"/>
      <c r="O51" s="72"/>
      <c r="P51" s="72"/>
    </row>
    <row r="52" spans="1:16" s="62" customFormat="1" ht="22.5" customHeight="1">
      <c r="A52" s="68"/>
      <c r="B52" s="579" t="s">
        <v>36</v>
      </c>
      <c r="C52" s="580" t="s">
        <v>35</v>
      </c>
      <c r="D52" s="71"/>
      <c r="E52" s="71"/>
      <c r="F52" s="71">
        <v>0.5</v>
      </c>
      <c r="G52" s="71">
        <v>0.5</v>
      </c>
      <c r="H52" s="71">
        <v>1</v>
      </c>
      <c r="I52" s="71"/>
      <c r="J52" s="65">
        <f t="shared" si="3"/>
        <v>85850</v>
      </c>
      <c r="K52" s="567"/>
      <c r="L52" s="568"/>
      <c r="M52" s="52">
        <f t="shared" si="2"/>
        <v>85850</v>
      </c>
      <c r="N52" s="64"/>
      <c r="O52" s="72"/>
      <c r="P52" s="72"/>
    </row>
    <row r="53" spans="1:16" s="62" customFormat="1" ht="22.5" customHeight="1">
      <c r="A53" s="68"/>
      <c r="B53" s="579" t="s">
        <v>34</v>
      </c>
      <c r="C53" s="580" t="s">
        <v>33</v>
      </c>
      <c r="D53" s="71"/>
      <c r="E53" s="71"/>
      <c r="F53" s="71">
        <v>0.5</v>
      </c>
      <c r="G53" s="71">
        <v>0.5</v>
      </c>
      <c r="H53" s="71">
        <v>1</v>
      </c>
      <c r="I53" s="71"/>
      <c r="J53" s="65">
        <f t="shared" si="3"/>
        <v>85850</v>
      </c>
      <c r="K53" s="577"/>
      <c r="L53" s="578"/>
      <c r="M53" s="52">
        <f t="shared" si="2"/>
        <v>85850</v>
      </c>
      <c r="N53" s="64"/>
      <c r="O53" s="63"/>
    </row>
    <row r="54" spans="1:16" s="62" customFormat="1" ht="22.5" customHeight="1">
      <c r="A54" s="68"/>
      <c r="B54" s="579" t="s">
        <v>32</v>
      </c>
      <c r="C54" s="580" t="s">
        <v>31</v>
      </c>
      <c r="D54" s="71"/>
      <c r="E54" s="71"/>
      <c r="F54" s="71">
        <v>0.5</v>
      </c>
      <c r="G54" s="71">
        <v>0.5</v>
      </c>
      <c r="H54" s="71">
        <v>1</v>
      </c>
      <c r="I54" s="71"/>
      <c r="J54" s="65">
        <f t="shared" si="3"/>
        <v>85850</v>
      </c>
      <c r="K54" s="577"/>
      <c r="L54" s="578"/>
      <c r="M54" s="52">
        <f t="shared" si="2"/>
        <v>85850</v>
      </c>
      <c r="N54" s="64"/>
      <c r="O54" s="63"/>
    </row>
    <row r="55" spans="1:16" s="49" customFormat="1" ht="22.5" customHeight="1">
      <c r="A55" s="376" t="s">
        <v>30</v>
      </c>
      <c r="B55" s="569" t="s">
        <v>29</v>
      </c>
      <c r="C55" s="570"/>
      <c r="D55" s="377"/>
      <c r="E55" s="378"/>
      <c r="F55" s="378"/>
      <c r="G55" s="378">
        <v>12</v>
      </c>
      <c r="H55" s="378">
        <v>12</v>
      </c>
      <c r="I55" s="378"/>
      <c r="J55" s="379">
        <f t="shared" si="3"/>
        <v>970800</v>
      </c>
      <c r="K55" s="571"/>
      <c r="L55" s="572"/>
      <c r="M55" s="52">
        <f t="shared" si="2"/>
        <v>970800</v>
      </c>
      <c r="N55" s="58"/>
      <c r="O55" s="50"/>
    </row>
    <row r="56" spans="1:16" s="49" customFormat="1" ht="22.5" customHeight="1">
      <c r="A56" s="376" t="s">
        <v>28</v>
      </c>
      <c r="B56" s="569" t="s">
        <v>27</v>
      </c>
      <c r="C56" s="570"/>
      <c r="D56" s="377">
        <f t="shared" ref="D56:I56" si="6">SUM(D57:D59)</f>
        <v>0</v>
      </c>
      <c r="E56" s="378">
        <f t="shared" si="6"/>
        <v>1</v>
      </c>
      <c r="F56" s="378">
        <f t="shared" si="6"/>
        <v>9</v>
      </c>
      <c r="G56" s="378">
        <f t="shared" si="6"/>
        <v>8</v>
      </c>
      <c r="H56" s="378">
        <f t="shared" si="6"/>
        <v>0</v>
      </c>
      <c r="I56" s="378">
        <f t="shared" si="6"/>
        <v>0</v>
      </c>
      <c r="J56" s="379">
        <f t="shared" si="3"/>
        <v>921400</v>
      </c>
      <c r="K56" s="575" t="s">
        <v>26</v>
      </c>
      <c r="L56" s="576"/>
      <c r="M56" s="52">
        <f t="shared" si="2"/>
        <v>921400</v>
      </c>
      <c r="N56" s="58"/>
      <c r="O56" s="50"/>
    </row>
    <row r="57" spans="1:16" s="62" customFormat="1" ht="22.5" customHeight="1">
      <c r="A57" s="68"/>
      <c r="B57" s="565" t="s">
        <v>25</v>
      </c>
      <c r="C57" s="566"/>
      <c r="D57" s="380"/>
      <c r="E57" s="71">
        <v>0.5</v>
      </c>
      <c r="F57" s="71">
        <v>0.5</v>
      </c>
      <c r="G57" s="71"/>
      <c r="H57" s="71"/>
      <c r="I57" s="71"/>
      <c r="J57" s="65">
        <f t="shared" si="3"/>
        <v>58700</v>
      </c>
      <c r="K57" s="567"/>
      <c r="L57" s="568"/>
      <c r="M57" s="52">
        <f t="shared" si="2"/>
        <v>58700</v>
      </c>
      <c r="N57" s="69"/>
      <c r="O57" s="63"/>
    </row>
    <row r="58" spans="1:16" s="62" customFormat="1" ht="22.5" customHeight="1">
      <c r="A58" s="68"/>
      <c r="B58" s="565" t="s">
        <v>24</v>
      </c>
      <c r="C58" s="566"/>
      <c r="D58" s="381"/>
      <c r="E58" s="71"/>
      <c r="F58" s="71">
        <v>8</v>
      </c>
      <c r="G58" s="71">
        <v>8</v>
      </c>
      <c r="H58" s="71"/>
      <c r="I58" s="71"/>
      <c r="J58" s="65">
        <f t="shared" si="3"/>
        <v>804000</v>
      </c>
      <c r="K58" s="577" t="s">
        <v>189</v>
      </c>
      <c r="L58" s="578"/>
      <c r="M58" s="52">
        <f t="shared" si="2"/>
        <v>804000</v>
      </c>
      <c r="N58" s="64"/>
      <c r="O58" s="63"/>
    </row>
    <row r="59" spans="1:16" s="62" customFormat="1" ht="22.5" customHeight="1">
      <c r="A59" s="68"/>
      <c r="B59" s="565" t="s">
        <v>23</v>
      </c>
      <c r="C59" s="566"/>
      <c r="D59" s="381"/>
      <c r="E59" s="71">
        <v>0.5</v>
      </c>
      <c r="F59" s="71">
        <v>0.5</v>
      </c>
      <c r="G59" s="71"/>
      <c r="H59" s="71"/>
      <c r="I59" s="71"/>
      <c r="J59" s="65">
        <f t="shared" si="3"/>
        <v>58700</v>
      </c>
      <c r="K59" s="567"/>
      <c r="L59" s="568"/>
      <c r="M59" s="52">
        <f t="shared" si="2"/>
        <v>58700</v>
      </c>
      <c r="N59" s="64"/>
      <c r="O59" s="63"/>
    </row>
    <row r="60" spans="1:16" s="49" customFormat="1" ht="22.5" customHeight="1">
      <c r="A60" s="376" t="s">
        <v>22</v>
      </c>
      <c r="B60" s="569" t="s">
        <v>21</v>
      </c>
      <c r="C60" s="570"/>
      <c r="D60" s="377"/>
      <c r="E60" s="378">
        <v>2</v>
      </c>
      <c r="F60" s="378">
        <v>4</v>
      </c>
      <c r="G60" s="378">
        <v>6</v>
      </c>
      <c r="H60" s="378"/>
      <c r="I60" s="378"/>
      <c r="J60" s="379">
        <f t="shared" si="3"/>
        <v>617000</v>
      </c>
      <c r="K60" s="571"/>
      <c r="L60" s="572"/>
      <c r="M60" s="52">
        <f t="shared" si="2"/>
        <v>617000</v>
      </c>
      <c r="N60" s="58"/>
      <c r="O60" s="50"/>
    </row>
    <row r="61" spans="1:16" s="49" customFormat="1" ht="22.5" customHeight="1" thickBot="1">
      <c r="A61" s="382" t="s">
        <v>20</v>
      </c>
      <c r="B61" s="573" t="s">
        <v>19</v>
      </c>
      <c r="C61" s="574"/>
      <c r="D61" s="377">
        <v>5</v>
      </c>
      <c r="E61" s="383">
        <v>5</v>
      </c>
      <c r="F61" s="383">
        <v>6.5</v>
      </c>
      <c r="G61" s="383"/>
      <c r="H61" s="383"/>
      <c r="I61" s="383"/>
      <c r="J61" s="379">
        <f t="shared" si="3"/>
        <v>1024300</v>
      </c>
      <c r="K61" s="571"/>
      <c r="L61" s="572"/>
      <c r="M61" s="52">
        <f t="shared" si="2"/>
        <v>1024300</v>
      </c>
      <c r="N61" s="51"/>
      <c r="O61" s="50"/>
    </row>
    <row r="62" spans="1:16" ht="22.5" customHeight="1">
      <c r="A62" s="384"/>
      <c r="B62" s="385" t="s">
        <v>0</v>
      </c>
      <c r="C62" s="386" t="s">
        <v>18</v>
      </c>
      <c r="D62" s="387">
        <f t="shared" ref="D62:I62" si="7">D35+D46+D47+D55+D56+D60+D61</f>
        <v>5</v>
      </c>
      <c r="E62" s="387">
        <f t="shared" si="7"/>
        <v>8</v>
      </c>
      <c r="F62" s="387">
        <f t="shared" si="7"/>
        <v>80.3</v>
      </c>
      <c r="G62" s="387">
        <f t="shared" si="7"/>
        <v>103.2</v>
      </c>
      <c r="H62" s="387">
        <f t="shared" si="7"/>
        <v>143.4</v>
      </c>
      <c r="I62" s="387">
        <f t="shared" si="7"/>
        <v>185.9</v>
      </c>
      <c r="J62" s="388">
        <f>SUM(D62:I62)</f>
        <v>525.79999999999995</v>
      </c>
      <c r="K62" s="551" t="s">
        <v>17</v>
      </c>
      <c r="L62" s="552"/>
      <c r="M62" s="43"/>
      <c r="N62" s="42"/>
      <c r="O62" s="6"/>
    </row>
    <row r="63" spans="1:16" ht="22.5" customHeight="1" thickBot="1">
      <c r="A63" s="389"/>
      <c r="B63" s="390"/>
      <c r="C63" s="391" t="s">
        <v>16</v>
      </c>
      <c r="D63" s="392">
        <f t="shared" ref="D63:I63" si="8">D62*D34</f>
        <v>354500</v>
      </c>
      <c r="E63" s="392">
        <f t="shared" si="8"/>
        <v>497600</v>
      </c>
      <c r="F63" s="392">
        <f t="shared" si="8"/>
        <v>4432560</v>
      </c>
      <c r="G63" s="392">
        <f t="shared" si="8"/>
        <v>4674960</v>
      </c>
      <c r="H63" s="392">
        <f t="shared" si="8"/>
        <v>5105040</v>
      </c>
      <c r="I63" s="392">
        <f t="shared" si="8"/>
        <v>5874440</v>
      </c>
      <c r="J63" s="393">
        <f>+D34*D62+E34*E62+F34*F62+G34*G62+H34*H62+I34*I62</f>
        <v>20939100</v>
      </c>
      <c r="K63" s="553" t="s">
        <v>15</v>
      </c>
      <c r="L63" s="554"/>
      <c r="M63" s="33"/>
      <c r="N63" s="1"/>
      <c r="O63" s="6"/>
    </row>
    <row r="64" spans="1:16" ht="18.95" customHeight="1">
      <c r="A64" s="36"/>
      <c r="B64" s="35"/>
      <c r="C64" s="35"/>
      <c r="D64" s="35"/>
      <c r="E64" s="34"/>
      <c r="F64" s="34"/>
      <c r="G64" s="34"/>
      <c r="H64" s="34"/>
      <c r="I64" s="34"/>
      <c r="J64" s="34"/>
      <c r="K64" s="34"/>
      <c r="L64" s="34"/>
      <c r="M64" s="33"/>
      <c r="N64" s="1"/>
      <c r="O64" s="32"/>
    </row>
    <row r="65" spans="1:15" ht="22.5" customHeight="1" thickBot="1">
      <c r="A65" s="31" t="s">
        <v>14</v>
      </c>
      <c r="B65" s="30"/>
      <c r="C65" s="30"/>
      <c r="D65" s="30"/>
      <c r="E65" s="13"/>
      <c r="F65" s="13"/>
      <c r="G65" s="13"/>
      <c r="H65" s="13"/>
      <c r="I65" s="13"/>
      <c r="J65" s="13"/>
      <c r="K65" s="13"/>
      <c r="L65" s="13"/>
      <c r="M65" s="1"/>
      <c r="N65" s="1"/>
    </row>
    <row r="66" spans="1:15" ht="22.5" customHeight="1" thickBot="1">
      <c r="A66" s="555" t="s">
        <v>13</v>
      </c>
      <c r="B66" s="556"/>
      <c r="C66" s="557"/>
      <c r="D66" s="28" t="s">
        <v>12</v>
      </c>
      <c r="E66" s="29" t="s">
        <v>11</v>
      </c>
      <c r="F66" s="28" t="s">
        <v>10</v>
      </c>
      <c r="G66" s="558" t="s">
        <v>9</v>
      </c>
      <c r="H66" s="557"/>
      <c r="I66" s="558" t="s">
        <v>8</v>
      </c>
      <c r="J66" s="556"/>
      <c r="K66" s="556"/>
      <c r="L66" s="559"/>
    </row>
    <row r="67" spans="1:15" ht="22.5" customHeight="1" thickTop="1">
      <c r="A67" s="27" t="s">
        <v>7</v>
      </c>
      <c r="B67" s="26" t="s">
        <v>6</v>
      </c>
      <c r="C67" s="25"/>
      <c r="D67" s="24"/>
      <c r="E67" s="23"/>
      <c r="F67" s="22"/>
      <c r="G67" s="560">
        <f>+E67*F67</f>
        <v>0</v>
      </c>
      <c r="H67" s="561"/>
      <c r="I67" s="562"/>
      <c r="J67" s="563"/>
      <c r="K67" s="563"/>
      <c r="L67" s="564"/>
    </row>
    <row r="68" spans="1:15" ht="22.5" customHeight="1">
      <c r="A68" s="20"/>
      <c r="B68" s="19" t="s">
        <v>5</v>
      </c>
      <c r="C68" s="18"/>
      <c r="D68" s="21"/>
      <c r="E68" s="15"/>
      <c r="F68" s="15"/>
      <c r="G68" s="544">
        <v>20000</v>
      </c>
      <c r="H68" s="545"/>
      <c r="I68" s="546" t="s">
        <v>4</v>
      </c>
      <c r="J68" s="547"/>
      <c r="K68" s="547"/>
      <c r="L68" s="548"/>
    </row>
    <row r="69" spans="1:15" ht="22.5" customHeight="1">
      <c r="A69" s="20"/>
      <c r="B69" s="19" t="s">
        <v>3</v>
      </c>
      <c r="C69" s="18"/>
      <c r="D69" s="17"/>
      <c r="E69" s="16"/>
      <c r="F69" s="15"/>
      <c r="G69" s="544">
        <v>50000</v>
      </c>
      <c r="H69" s="545"/>
      <c r="I69" s="546" t="s">
        <v>201</v>
      </c>
      <c r="J69" s="547"/>
      <c r="K69" s="547"/>
      <c r="L69" s="548"/>
      <c r="M69" s="3" t="s">
        <v>1</v>
      </c>
    </row>
    <row r="70" spans="1:15" ht="22.5" customHeight="1" thickBot="1">
      <c r="A70" s="14"/>
      <c r="B70" s="13" t="s">
        <v>0</v>
      </c>
      <c r="C70" s="12"/>
      <c r="D70" s="11"/>
      <c r="E70" s="10"/>
      <c r="F70" s="9"/>
      <c r="G70" s="549">
        <f>G68+G69</f>
        <v>70000</v>
      </c>
      <c r="H70" s="550"/>
      <c r="I70" s="8"/>
      <c r="J70" s="8"/>
      <c r="K70" s="8"/>
      <c r="L70" s="7"/>
      <c r="O70" s="6"/>
    </row>
    <row r="71" spans="1:15" ht="22.5" customHeight="1"/>
  </sheetData>
  <mergeCells count="108">
    <mergeCell ref="A1:L1"/>
    <mergeCell ref="A3:C4"/>
    <mergeCell ref="J3:K3"/>
    <mergeCell ref="J4:K4"/>
    <mergeCell ref="J5:K5"/>
    <mergeCell ref="E6:F6"/>
    <mergeCell ref="J6:K6"/>
    <mergeCell ref="I18:L18"/>
    <mergeCell ref="A20:D20"/>
    <mergeCell ref="E20:F20"/>
    <mergeCell ref="G20:L20"/>
    <mergeCell ref="M20:N20"/>
    <mergeCell ref="E21:F21"/>
    <mergeCell ref="M21:N21"/>
    <mergeCell ref="J7:K8"/>
    <mergeCell ref="A9:B9"/>
    <mergeCell ref="A10:B10"/>
    <mergeCell ref="B13:G16"/>
    <mergeCell ref="I13:L13"/>
    <mergeCell ref="I14:L14"/>
    <mergeCell ref="I15:L15"/>
    <mergeCell ref="I16:L16"/>
    <mergeCell ref="E25:F25"/>
    <mergeCell ref="M25:N25"/>
    <mergeCell ref="E26:F26"/>
    <mergeCell ref="M26:N26"/>
    <mergeCell ref="E27:F27"/>
    <mergeCell ref="M27:N27"/>
    <mergeCell ref="E22:F22"/>
    <mergeCell ref="M22:N22"/>
    <mergeCell ref="E23:F23"/>
    <mergeCell ref="M23:N23"/>
    <mergeCell ref="E24:F24"/>
    <mergeCell ref="M24:N24"/>
    <mergeCell ref="A33:C34"/>
    <mergeCell ref="K33:L34"/>
    <mergeCell ref="B35:C35"/>
    <mergeCell ref="K35:L35"/>
    <mergeCell ref="B36:C36"/>
    <mergeCell ref="K36:L36"/>
    <mergeCell ref="E28:F28"/>
    <mergeCell ref="M28:N28"/>
    <mergeCell ref="E29:F29"/>
    <mergeCell ref="M29:N29"/>
    <mergeCell ref="E30:F30"/>
    <mergeCell ref="M30:N30"/>
    <mergeCell ref="B40:C40"/>
    <mergeCell ref="K40:L40"/>
    <mergeCell ref="B41:C41"/>
    <mergeCell ref="K41:L41"/>
    <mergeCell ref="B42:C42"/>
    <mergeCell ref="K42:L42"/>
    <mergeCell ref="O36:P36"/>
    <mergeCell ref="B37:C37"/>
    <mergeCell ref="K37:L37"/>
    <mergeCell ref="B38:C38"/>
    <mergeCell ref="K38:L38"/>
    <mergeCell ref="B39:C39"/>
    <mergeCell ref="K39:L39"/>
    <mergeCell ref="B47:C47"/>
    <mergeCell ref="K47:L47"/>
    <mergeCell ref="B48:C48"/>
    <mergeCell ref="K48:L48"/>
    <mergeCell ref="B49:C49"/>
    <mergeCell ref="K49:L49"/>
    <mergeCell ref="B43:C43"/>
    <mergeCell ref="K43:L43"/>
    <mergeCell ref="B44:C44"/>
    <mergeCell ref="K44:L44"/>
    <mergeCell ref="B45:C45"/>
    <mergeCell ref="B46:C46"/>
    <mergeCell ref="K46:L46"/>
    <mergeCell ref="B53:C53"/>
    <mergeCell ref="K53:L53"/>
    <mergeCell ref="B54:C54"/>
    <mergeCell ref="K54:L54"/>
    <mergeCell ref="B55:C55"/>
    <mergeCell ref="K55:L55"/>
    <mergeCell ref="B50:C50"/>
    <mergeCell ref="K50:L50"/>
    <mergeCell ref="B51:C51"/>
    <mergeCell ref="K51:L51"/>
    <mergeCell ref="B52:C52"/>
    <mergeCell ref="K52:L52"/>
    <mergeCell ref="B59:C59"/>
    <mergeCell ref="K59:L59"/>
    <mergeCell ref="B60:C60"/>
    <mergeCell ref="K60:L60"/>
    <mergeCell ref="B61:C61"/>
    <mergeCell ref="K61:L61"/>
    <mergeCell ref="B56:C56"/>
    <mergeCell ref="K56:L56"/>
    <mergeCell ref="B57:C57"/>
    <mergeCell ref="K57:L57"/>
    <mergeCell ref="B58:C58"/>
    <mergeCell ref="K58:L58"/>
    <mergeCell ref="G68:H68"/>
    <mergeCell ref="I68:L68"/>
    <mergeCell ref="G69:H69"/>
    <mergeCell ref="I69:L69"/>
    <mergeCell ref="G70:H70"/>
    <mergeCell ref="K62:L62"/>
    <mergeCell ref="K63:L63"/>
    <mergeCell ref="A66:C66"/>
    <mergeCell ref="G66:H66"/>
    <mergeCell ref="I66:L66"/>
    <mergeCell ref="G67:H67"/>
    <mergeCell ref="I67:L67"/>
  </mergeCells>
  <phoneticPr fontId="30"/>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8019-1E85-47EA-B1EB-34B74C4EB5CD}">
  <sheetPr>
    <tabColor rgb="FFFF0000"/>
    <pageSetUpPr fitToPage="1"/>
  </sheetPr>
  <dimension ref="A1:X86"/>
  <sheetViews>
    <sheetView tabSelected="1" view="pageBreakPreview" zoomScale="60" zoomScaleNormal="115" workbookViewId="0">
      <selection activeCell="I29" sqref="I29"/>
    </sheetView>
  </sheetViews>
  <sheetFormatPr defaultColWidth="8.25" defaultRowHeight="12"/>
  <cols>
    <col min="1" max="1" width="3" style="5" customWidth="1"/>
    <col min="2" max="2" width="10.5" style="4" customWidth="1"/>
    <col min="3" max="3" width="27.5" style="4" customWidth="1"/>
    <col min="4" max="9" width="8.25" style="1" customWidth="1"/>
    <col min="10" max="10" width="13.375" style="1" customWidth="1"/>
    <col min="11" max="11" width="2.875" style="1" customWidth="1"/>
    <col min="12" max="12" width="19" style="1" customWidth="1"/>
    <col min="13" max="13" width="13.375" style="3" customWidth="1"/>
    <col min="14" max="14" width="13.375" style="3" bestFit="1" customWidth="1"/>
    <col min="15" max="15" width="16.5" style="2" bestFit="1" customWidth="1"/>
    <col min="16" max="21" width="8.25" style="1"/>
    <col min="22" max="22" width="11.375" style="1" bestFit="1" customWidth="1"/>
    <col min="23" max="23" width="10.375" style="1" bestFit="1" customWidth="1"/>
    <col min="24" max="16384" width="8.25" style="1"/>
  </cols>
  <sheetData>
    <row r="1" spans="1:18" s="3" customFormat="1" ht="84" customHeight="1">
      <c r="A1" s="647" t="s">
        <v>112</v>
      </c>
      <c r="B1" s="647"/>
      <c r="C1" s="647"/>
      <c r="D1" s="647"/>
      <c r="E1" s="647"/>
      <c r="F1" s="647"/>
      <c r="G1" s="647"/>
      <c r="H1" s="647"/>
      <c r="I1" s="647"/>
      <c r="J1" s="647"/>
      <c r="K1" s="647"/>
      <c r="L1" s="647"/>
      <c r="O1" s="2"/>
    </row>
    <row r="2" spans="1:18" s="3" customFormat="1" ht="20.100000000000001" customHeight="1">
      <c r="A2" s="5"/>
      <c r="B2" s="4"/>
      <c r="C2" s="4"/>
      <c r="D2" s="1"/>
      <c r="E2" s="1"/>
      <c r="F2" s="1"/>
      <c r="G2" s="1"/>
      <c r="H2" s="1"/>
      <c r="I2" s="1"/>
      <c r="J2" s="1"/>
      <c r="K2" s="1"/>
      <c r="L2" s="157">
        <v>45322</v>
      </c>
      <c r="O2" s="2"/>
    </row>
    <row r="3" spans="1:18" s="3" customFormat="1" ht="20.100000000000001" customHeight="1">
      <c r="A3" s="632" t="s">
        <v>200</v>
      </c>
      <c r="B3" s="632"/>
      <c r="C3" s="632"/>
      <c r="D3" s="139"/>
      <c r="E3" s="152"/>
      <c r="F3" s="1"/>
      <c r="G3" s="1"/>
      <c r="H3" s="1"/>
      <c r="I3" s="1"/>
      <c r="J3" s="617" t="s">
        <v>110</v>
      </c>
      <c r="K3" s="617"/>
      <c r="L3" s="156" t="s">
        <v>109</v>
      </c>
      <c r="O3" s="2"/>
    </row>
    <row r="4" spans="1:18" s="3" customFormat="1" ht="20.100000000000001" customHeight="1">
      <c r="A4" s="633"/>
      <c r="B4" s="633"/>
      <c r="C4" s="633"/>
      <c r="D4" s="155"/>
      <c r="E4" s="155"/>
      <c r="F4" s="155"/>
      <c r="G4" s="1"/>
      <c r="H4" s="1"/>
      <c r="I4" s="1"/>
      <c r="J4" s="634" t="s">
        <v>108</v>
      </c>
      <c r="K4" s="635"/>
      <c r="L4" s="363">
        <v>45747</v>
      </c>
      <c r="O4" s="2"/>
    </row>
    <row r="5" spans="1:18" s="3" customFormat="1" ht="20.100000000000001" customHeight="1">
      <c r="A5" s="5"/>
      <c r="B5" s="154"/>
      <c r="C5" s="153"/>
      <c r="D5" s="153"/>
      <c r="E5" s="152"/>
      <c r="F5" s="1"/>
      <c r="G5" s="1"/>
      <c r="H5" s="1"/>
      <c r="I5" s="1"/>
      <c r="J5" s="614" t="s">
        <v>107</v>
      </c>
      <c r="K5" s="615"/>
      <c r="L5" s="343" t="s">
        <v>106</v>
      </c>
      <c r="O5" s="2"/>
    </row>
    <row r="6" spans="1:18" s="3" customFormat="1" ht="20.100000000000001" customHeight="1">
      <c r="A6" s="144" t="s">
        <v>105</v>
      </c>
      <c r="B6" s="144"/>
      <c r="C6" s="151">
        <f>+E30</f>
        <v>54637000.000000007</v>
      </c>
      <c r="D6" s="150" t="s">
        <v>104</v>
      </c>
      <c r="E6" s="636">
        <f>+E28*0.1</f>
        <v>4967000</v>
      </c>
      <c r="F6" s="636"/>
      <c r="G6" s="149" t="s">
        <v>265</v>
      </c>
      <c r="H6" s="148"/>
      <c r="I6" s="1"/>
      <c r="J6" s="614" t="s">
        <v>102</v>
      </c>
      <c r="K6" s="615"/>
      <c r="L6" s="343" t="s">
        <v>101</v>
      </c>
      <c r="O6" s="2"/>
      <c r="Q6" s="5"/>
      <c r="R6" s="145"/>
    </row>
    <row r="7" spans="1:18" s="3" customFormat="1" ht="20.100000000000001" customHeight="1">
      <c r="A7" s="147"/>
      <c r="B7" s="146"/>
      <c r="C7" s="138"/>
      <c r="D7" s="138"/>
      <c r="E7" s="138"/>
      <c r="F7" s="138"/>
      <c r="G7" s="138"/>
      <c r="H7" s="138"/>
      <c r="I7" s="1"/>
      <c r="J7" s="614" t="s">
        <v>100</v>
      </c>
      <c r="K7" s="615"/>
      <c r="L7" s="344" t="s">
        <v>99</v>
      </c>
      <c r="O7" s="2"/>
      <c r="Q7" s="5"/>
      <c r="R7" s="145"/>
    </row>
    <row r="8" spans="1:18" s="3" customFormat="1" ht="20.100000000000001" customHeight="1">
      <c r="A8" s="144" t="s">
        <v>98</v>
      </c>
      <c r="B8" s="144"/>
      <c r="C8" s="143" t="s">
        <v>97</v>
      </c>
      <c r="D8" s="142"/>
      <c r="E8" s="142"/>
      <c r="F8" s="142"/>
      <c r="G8" s="142"/>
      <c r="H8" s="142"/>
      <c r="I8" s="1"/>
      <c r="J8" s="616"/>
      <c r="K8" s="617"/>
      <c r="L8" s="345" t="s">
        <v>96</v>
      </c>
      <c r="O8" s="2"/>
      <c r="Q8" s="5"/>
      <c r="R8" s="135"/>
    </row>
    <row r="9" spans="1:18" s="3" customFormat="1" ht="20.100000000000001" customHeight="1">
      <c r="A9" s="618"/>
      <c r="B9" s="618"/>
      <c r="C9" s="138"/>
      <c r="D9" s="138"/>
      <c r="E9" s="138"/>
      <c r="F9" s="138"/>
      <c r="G9" s="138"/>
      <c r="H9" s="138"/>
      <c r="I9" s="1"/>
      <c r="J9" s="141"/>
      <c r="K9" s="141"/>
      <c r="L9" s="140"/>
      <c r="O9" s="2"/>
      <c r="Q9" s="5"/>
      <c r="R9" s="135"/>
    </row>
    <row r="10" spans="1:18" s="3" customFormat="1" ht="18" customHeight="1">
      <c r="A10" s="619"/>
      <c r="B10" s="619"/>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620" t="s">
        <v>190</v>
      </c>
      <c r="C13" s="621"/>
      <c r="D13" s="621"/>
      <c r="E13" s="621"/>
      <c r="F13" s="621"/>
      <c r="G13" s="622"/>
      <c r="H13" s="1"/>
      <c r="I13" s="629" t="s">
        <v>91</v>
      </c>
      <c r="J13" s="629"/>
      <c r="K13" s="629"/>
      <c r="L13" s="629"/>
      <c r="O13" s="2"/>
    </row>
    <row r="14" spans="1:18" s="3" customFormat="1" ht="18" customHeight="1">
      <c r="A14" s="91"/>
      <c r="B14" s="623"/>
      <c r="C14" s="624"/>
      <c r="D14" s="624"/>
      <c r="E14" s="624"/>
      <c r="F14" s="624"/>
      <c r="G14" s="625"/>
      <c r="H14" s="1"/>
      <c r="I14" s="630" t="s">
        <v>90</v>
      </c>
      <c r="J14" s="630"/>
      <c r="K14" s="630"/>
      <c r="L14" s="630"/>
      <c r="O14" s="2"/>
    </row>
    <row r="15" spans="1:18" s="3" customFormat="1" ht="18" customHeight="1">
      <c r="A15" s="91"/>
      <c r="B15" s="623"/>
      <c r="C15" s="624"/>
      <c r="D15" s="624"/>
      <c r="E15" s="624"/>
      <c r="F15" s="624"/>
      <c r="G15" s="625"/>
      <c r="H15" s="1"/>
      <c r="I15" s="630" t="s">
        <v>89</v>
      </c>
      <c r="J15" s="630"/>
      <c r="K15" s="630"/>
      <c r="L15" s="630"/>
      <c r="O15" s="2"/>
    </row>
    <row r="16" spans="1:18" s="3" customFormat="1" ht="18" customHeight="1">
      <c r="A16" s="91"/>
      <c r="B16" s="626"/>
      <c r="C16" s="627"/>
      <c r="D16" s="627"/>
      <c r="E16" s="627"/>
      <c r="F16" s="627"/>
      <c r="G16" s="628"/>
      <c r="H16" s="1"/>
      <c r="I16" s="630" t="s">
        <v>88</v>
      </c>
      <c r="J16" s="630"/>
      <c r="K16" s="630"/>
      <c r="L16" s="630"/>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637"/>
      <c r="J18" s="637"/>
      <c r="K18" s="637"/>
      <c r="L18" s="637"/>
      <c r="O18" s="1"/>
    </row>
    <row r="19" spans="1:15" s="62" customFormat="1" ht="18.95" customHeight="1" thickBot="1">
      <c r="A19" s="91" t="s">
        <v>87</v>
      </c>
      <c r="B19" s="131"/>
      <c r="C19" s="131"/>
      <c r="D19" s="131"/>
      <c r="M19" s="130"/>
      <c r="N19" s="130"/>
    </row>
    <row r="20" spans="1:15" s="62" customFormat="1" ht="19.5" customHeight="1" thickBot="1">
      <c r="A20" s="638" t="s">
        <v>86</v>
      </c>
      <c r="B20" s="639"/>
      <c r="C20" s="639"/>
      <c r="D20" s="640"/>
      <c r="E20" s="641" t="s">
        <v>9</v>
      </c>
      <c r="F20" s="640"/>
      <c r="G20" s="641" t="s">
        <v>8</v>
      </c>
      <c r="H20" s="639"/>
      <c r="I20" s="639"/>
      <c r="J20" s="639"/>
      <c r="K20" s="639"/>
      <c r="L20" s="642"/>
      <c r="M20" s="610"/>
      <c r="N20" s="611"/>
    </row>
    <row r="21" spans="1:15" s="62" customFormat="1" ht="18.95" customHeight="1" thickTop="1">
      <c r="A21" s="129">
        <v>1</v>
      </c>
      <c r="B21" s="128" t="s">
        <v>85</v>
      </c>
      <c r="C21" s="128"/>
      <c r="D21" s="127"/>
      <c r="E21" s="612">
        <f>+J63</f>
        <v>20939100</v>
      </c>
      <c r="F21" s="613"/>
      <c r="G21" s="126" t="s">
        <v>84</v>
      </c>
      <c r="H21" s="125"/>
      <c r="I21" s="125"/>
      <c r="J21" s="125"/>
      <c r="K21" s="125"/>
      <c r="L21" s="124"/>
      <c r="M21" s="602"/>
      <c r="N21" s="603"/>
    </row>
    <row r="22" spans="1:15" s="62" customFormat="1" ht="18.95" customHeight="1">
      <c r="A22" s="122">
        <v>2</v>
      </c>
      <c r="B22" s="104" t="s">
        <v>83</v>
      </c>
      <c r="C22" s="104"/>
      <c r="D22" s="103"/>
      <c r="E22" s="600">
        <f>G70</f>
        <v>70000</v>
      </c>
      <c r="F22" s="601"/>
      <c r="G22" s="106" t="s">
        <v>82</v>
      </c>
      <c r="H22" s="101"/>
      <c r="I22" s="101"/>
      <c r="J22" s="101"/>
      <c r="K22" s="101"/>
      <c r="L22" s="123"/>
      <c r="M22" s="602"/>
      <c r="N22" s="603"/>
      <c r="O22" s="3"/>
    </row>
    <row r="23" spans="1:15" s="62" customFormat="1" ht="18.95" customHeight="1">
      <c r="A23" s="122">
        <v>3</v>
      </c>
      <c r="B23" s="104" t="s">
        <v>81</v>
      </c>
      <c r="C23" s="104"/>
      <c r="D23" s="103"/>
      <c r="E23" s="600">
        <f>+E21+E22</f>
        <v>21009100</v>
      </c>
      <c r="F23" s="601"/>
      <c r="G23" s="106" t="s">
        <v>80</v>
      </c>
      <c r="H23" s="101"/>
      <c r="I23" s="101"/>
      <c r="J23" s="101"/>
      <c r="K23" s="101"/>
      <c r="L23" s="120"/>
      <c r="M23" s="602"/>
      <c r="N23" s="603"/>
    </row>
    <row r="24" spans="1:15" s="62" customFormat="1" ht="18.95" customHeight="1">
      <c r="A24" s="122">
        <v>4</v>
      </c>
      <c r="B24" s="104" t="s">
        <v>79</v>
      </c>
      <c r="C24" s="104"/>
      <c r="D24" s="103"/>
      <c r="E24" s="600">
        <f>+ROUNDDOWN(E21*0.5385,0)</f>
        <v>11275705</v>
      </c>
      <c r="F24" s="601"/>
      <c r="G24" s="106" t="s">
        <v>78</v>
      </c>
      <c r="H24" s="101"/>
      <c r="I24" s="101"/>
      <c r="J24" s="121"/>
      <c r="K24" s="121"/>
      <c r="L24" s="123"/>
      <c r="M24" s="602"/>
      <c r="N24" s="603"/>
    </row>
    <row r="25" spans="1:15" s="62" customFormat="1" ht="18.95" customHeight="1">
      <c r="A25" s="122">
        <v>5</v>
      </c>
      <c r="B25" s="104" t="s">
        <v>77</v>
      </c>
      <c r="C25" s="104"/>
      <c r="D25" s="103"/>
      <c r="E25" s="600">
        <f>E23+E24</f>
        <v>32284805</v>
      </c>
      <c r="F25" s="601"/>
      <c r="G25" s="106" t="s">
        <v>76</v>
      </c>
      <c r="H25" s="101"/>
      <c r="I25" s="101"/>
      <c r="J25" s="121"/>
      <c r="K25" s="121"/>
      <c r="L25" s="120"/>
      <c r="M25" s="602"/>
      <c r="N25" s="603"/>
    </row>
    <row r="26" spans="1:15" s="62" customFormat="1" ht="18.95" customHeight="1">
      <c r="A26" s="119">
        <v>6</v>
      </c>
      <c r="B26" s="118" t="s">
        <v>75</v>
      </c>
      <c r="C26" s="118"/>
      <c r="D26" s="117"/>
      <c r="E26" s="606">
        <f>+ROUNDDOWN(E25*0.5385,0)</f>
        <v>17385367</v>
      </c>
      <c r="F26" s="607"/>
      <c r="G26" s="116" t="s">
        <v>74</v>
      </c>
      <c r="H26" s="115"/>
      <c r="I26" s="115"/>
      <c r="J26" s="114"/>
      <c r="K26" s="114"/>
      <c r="L26" s="113"/>
      <c r="M26" s="602"/>
      <c r="N26" s="603"/>
    </row>
    <row r="27" spans="1:15" s="62" customFormat="1" ht="18.95" customHeight="1">
      <c r="A27" s="112" t="s">
        <v>73</v>
      </c>
      <c r="B27" s="111"/>
      <c r="C27" s="111"/>
      <c r="D27" s="110"/>
      <c r="E27" s="608">
        <f>+E25+E26</f>
        <v>49670172</v>
      </c>
      <c r="F27" s="609"/>
      <c r="G27" s="109" t="s">
        <v>72</v>
      </c>
      <c r="H27" s="108"/>
      <c r="I27" s="108"/>
      <c r="J27" s="108"/>
      <c r="K27" s="108"/>
      <c r="L27" s="107"/>
      <c r="M27" s="602"/>
      <c r="N27" s="603"/>
    </row>
    <row r="28" spans="1:15" s="62" customFormat="1" ht="18.95" customHeight="1">
      <c r="A28" s="105" t="s">
        <v>71</v>
      </c>
      <c r="B28" s="104"/>
      <c r="C28" s="104"/>
      <c r="D28" s="103"/>
      <c r="E28" s="600">
        <f>ROUNDDOWN(E27,-4)</f>
        <v>49670000</v>
      </c>
      <c r="F28" s="601"/>
      <c r="G28" s="106" t="s">
        <v>70</v>
      </c>
      <c r="H28" s="101"/>
      <c r="I28" s="101"/>
      <c r="J28" s="101"/>
      <c r="K28" s="101"/>
      <c r="L28" s="100"/>
      <c r="M28" s="602"/>
      <c r="N28" s="603"/>
    </row>
    <row r="29" spans="1:15" s="62" customFormat="1" ht="18.95" customHeight="1">
      <c r="A29" s="105" t="s">
        <v>69</v>
      </c>
      <c r="B29" s="104"/>
      <c r="C29" s="104"/>
      <c r="D29" s="103"/>
      <c r="E29" s="600">
        <f>+E28*0.1</f>
        <v>4967000</v>
      </c>
      <c r="F29" s="601"/>
      <c r="G29" s="102">
        <v>0.1</v>
      </c>
      <c r="H29" s="101"/>
      <c r="I29" s="101"/>
      <c r="J29" s="101"/>
      <c r="K29" s="101"/>
      <c r="L29" s="100"/>
      <c r="M29" s="602"/>
      <c r="N29" s="603"/>
    </row>
    <row r="30" spans="1:15" ht="18.95" customHeight="1" thickBot="1">
      <c r="A30" s="99" t="s">
        <v>68</v>
      </c>
      <c r="B30" s="98"/>
      <c r="C30" s="98"/>
      <c r="D30" s="98"/>
      <c r="E30" s="604">
        <f>+E28*1.1</f>
        <v>54637000.000000007</v>
      </c>
      <c r="F30" s="605"/>
      <c r="G30" s="97"/>
      <c r="H30" s="96"/>
      <c r="I30" s="96"/>
      <c r="J30" s="96"/>
      <c r="K30" s="96"/>
      <c r="L30" s="95"/>
      <c r="M30" s="602"/>
      <c r="N30" s="603"/>
      <c r="O30" s="1"/>
    </row>
    <row r="31" spans="1:15" ht="18.95"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648" t="s">
        <v>66</v>
      </c>
      <c r="B33" s="649"/>
      <c r="C33" s="650"/>
      <c r="D33" s="86" t="s">
        <v>65</v>
      </c>
      <c r="E33" s="87" t="s">
        <v>64</v>
      </c>
      <c r="F33" s="87" t="s">
        <v>63</v>
      </c>
      <c r="G33" s="87" t="s">
        <v>62</v>
      </c>
      <c r="H33" s="87" t="s">
        <v>61</v>
      </c>
      <c r="I33" s="86" t="s">
        <v>60</v>
      </c>
      <c r="J33" s="85" t="s">
        <v>0</v>
      </c>
      <c r="K33" s="654" t="s">
        <v>8</v>
      </c>
      <c r="L33" s="655"/>
      <c r="O33" s="84"/>
      <c r="P33" s="84"/>
      <c r="Q33" s="82"/>
      <c r="R33" s="83"/>
      <c r="S33" s="82"/>
      <c r="T33" s="82"/>
      <c r="U33" s="82"/>
      <c r="V33" s="82"/>
      <c r="W33" s="81"/>
      <c r="X33" s="80"/>
    </row>
    <row r="34" spans="1:24" ht="22.5" customHeight="1" thickBot="1">
      <c r="A34" s="651"/>
      <c r="B34" s="652"/>
      <c r="C34" s="653"/>
      <c r="D34" s="78">
        <v>70900</v>
      </c>
      <c r="E34" s="79">
        <v>62200</v>
      </c>
      <c r="F34" s="79">
        <v>55200</v>
      </c>
      <c r="G34" s="79">
        <v>45300</v>
      </c>
      <c r="H34" s="79">
        <v>35600</v>
      </c>
      <c r="I34" s="78">
        <v>31600</v>
      </c>
      <c r="J34" s="77" t="s">
        <v>59</v>
      </c>
      <c r="K34" s="656"/>
      <c r="L34" s="657"/>
    </row>
    <row r="35" spans="1:24" s="49" customFormat="1" ht="22.5" customHeight="1" thickTop="1">
      <c r="A35" s="76" t="s">
        <v>7</v>
      </c>
      <c r="B35" s="658" t="s">
        <v>58</v>
      </c>
      <c r="C35" s="659"/>
      <c r="D35" s="75">
        <f t="shared" ref="D35:E35" si="0">D36+D37+D44+D45</f>
        <v>0</v>
      </c>
      <c r="E35" s="74">
        <f t="shared" si="0"/>
        <v>0</v>
      </c>
      <c r="F35" s="362">
        <f>F36+F37+F44+F45</f>
        <v>53</v>
      </c>
      <c r="G35" s="74">
        <f t="shared" ref="G35:I35" si="1">G36+G37+G44+G45</f>
        <v>67</v>
      </c>
      <c r="H35" s="362">
        <f t="shared" si="1"/>
        <v>114</v>
      </c>
      <c r="I35" s="74">
        <f t="shared" si="1"/>
        <v>169</v>
      </c>
      <c r="J35" s="73">
        <f>J36+J37+J44+J45</f>
        <v>15359500</v>
      </c>
      <c r="K35" s="660"/>
      <c r="L35" s="661"/>
      <c r="M35" s="52">
        <f t="shared" ref="M35:M61" si="2">+$D$34*D35+$E$34*E35+$F$34*F35+$G$34*G35+$H$34*H35+$I$34*I35</f>
        <v>15359500</v>
      </c>
      <c r="N35" s="51"/>
      <c r="O35" s="50"/>
    </row>
    <row r="36" spans="1:24" s="62" customFormat="1" ht="22.5" customHeight="1">
      <c r="A36" s="68"/>
      <c r="B36" s="662" t="s">
        <v>57</v>
      </c>
      <c r="C36" s="663"/>
      <c r="D36" s="71"/>
      <c r="E36" s="71"/>
      <c r="F36" s="71">
        <v>7</v>
      </c>
      <c r="G36" s="71">
        <v>11</v>
      </c>
      <c r="H36" s="71">
        <v>17</v>
      </c>
      <c r="I36" s="71">
        <v>29</v>
      </c>
      <c r="J36" s="65">
        <f t="shared" ref="J36:J61" si="3">+$D$34*D36+$E$34*E36+$F$34*F36+$G$34*G36+$H$34*H36+$I$34*I36</f>
        <v>2406300</v>
      </c>
      <c r="K36" s="567"/>
      <c r="L36" s="568"/>
      <c r="M36" s="52">
        <f t="shared" si="2"/>
        <v>2406300</v>
      </c>
      <c r="N36" s="64"/>
      <c r="O36" s="587"/>
      <c r="P36" s="587"/>
    </row>
    <row r="37" spans="1:24" s="62" customFormat="1" ht="22.5" customHeight="1">
      <c r="A37" s="68"/>
      <c r="B37" s="662" t="s">
        <v>56</v>
      </c>
      <c r="C37" s="663"/>
      <c r="D37" s="71">
        <f t="shared" ref="D37:I37" si="4">SUM(D38:D43)</f>
        <v>0</v>
      </c>
      <c r="E37" s="71">
        <f t="shared" si="4"/>
        <v>0</v>
      </c>
      <c r="F37" s="71">
        <f t="shared" si="4"/>
        <v>32</v>
      </c>
      <c r="G37" s="71">
        <f t="shared" si="4"/>
        <v>51</v>
      </c>
      <c r="H37" s="71">
        <f t="shared" si="4"/>
        <v>79</v>
      </c>
      <c r="I37" s="71">
        <f t="shared" si="4"/>
        <v>127.00000000000001</v>
      </c>
      <c r="J37" s="65">
        <f t="shared" si="3"/>
        <v>10902300</v>
      </c>
      <c r="K37" s="664"/>
      <c r="L37" s="665"/>
      <c r="M37" s="52">
        <f t="shared" si="2"/>
        <v>10902300</v>
      </c>
      <c r="N37" s="64"/>
      <c r="O37" s="72"/>
      <c r="P37" s="72"/>
    </row>
    <row r="38" spans="1:24" s="62" customFormat="1" ht="22.5" customHeight="1">
      <c r="A38" s="68"/>
      <c r="B38" s="579" t="s">
        <v>55</v>
      </c>
      <c r="C38" s="580"/>
      <c r="D38" s="71"/>
      <c r="E38" s="71"/>
      <c r="F38" s="71">
        <v>1.6</v>
      </c>
      <c r="G38" s="71">
        <v>2.6</v>
      </c>
      <c r="H38" s="71">
        <v>4</v>
      </c>
      <c r="I38" s="71">
        <v>6.4</v>
      </c>
      <c r="J38" s="65">
        <f t="shared" si="3"/>
        <v>550740</v>
      </c>
      <c r="K38" s="567"/>
      <c r="L38" s="568"/>
      <c r="M38" s="52">
        <f t="shared" si="2"/>
        <v>550740</v>
      </c>
      <c r="N38" s="64"/>
      <c r="O38" s="72"/>
      <c r="P38" s="72"/>
    </row>
    <row r="39" spans="1:24" s="62" customFormat="1" ht="22.5" customHeight="1">
      <c r="A39" s="68"/>
      <c r="B39" s="579" t="s">
        <v>54</v>
      </c>
      <c r="C39" s="580"/>
      <c r="D39" s="71"/>
      <c r="E39" s="71"/>
      <c r="F39" s="71">
        <v>8</v>
      </c>
      <c r="G39" s="71">
        <v>12.7</v>
      </c>
      <c r="H39" s="71">
        <v>19.7</v>
      </c>
      <c r="I39" s="71">
        <v>31.7</v>
      </c>
      <c r="J39" s="65">
        <f t="shared" si="3"/>
        <v>2719950</v>
      </c>
      <c r="K39" s="664"/>
      <c r="L39" s="665"/>
      <c r="M39" s="52">
        <f t="shared" si="2"/>
        <v>2719950</v>
      </c>
      <c r="N39" s="64"/>
      <c r="O39" s="72"/>
      <c r="P39" s="72"/>
    </row>
    <row r="40" spans="1:24" s="62" customFormat="1" ht="22.5" customHeight="1">
      <c r="A40" s="68"/>
      <c r="B40" s="579" t="s">
        <v>53</v>
      </c>
      <c r="C40" s="580"/>
      <c r="D40" s="71"/>
      <c r="E40" s="71"/>
      <c r="F40" s="71">
        <v>6.4</v>
      </c>
      <c r="G40" s="71">
        <v>10.200000000000001</v>
      </c>
      <c r="H40" s="71">
        <v>15.8</v>
      </c>
      <c r="I40" s="71">
        <v>25.400000000000002</v>
      </c>
      <c r="J40" s="65">
        <f t="shared" si="3"/>
        <v>2180460</v>
      </c>
      <c r="K40" s="567"/>
      <c r="L40" s="568"/>
      <c r="M40" s="52">
        <f t="shared" si="2"/>
        <v>2180460</v>
      </c>
      <c r="N40" s="64"/>
      <c r="O40" s="72"/>
      <c r="P40" s="72"/>
    </row>
    <row r="41" spans="1:24" s="62" customFormat="1" ht="22.5" customHeight="1">
      <c r="A41" s="68"/>
      <c r="B41" s="579" t="s">
        <v>52</v>
      </c>
      <c r="C41" s="580"/>
      <c r="D41" s="71"/>
      <c r="E41" s="71"/>
      <c r="F41" s="71">
        <v>6.4</v>
      </c>
      <c r="G41" s="71">
        <v>10.200000000000001</v>
      </c>
      <c r="H41" s="71">
        <v>15.8</v>
      </c>
      <c r="I41" s="71">
        <v>25.400000000000002</v>
      </c>
      <c r="J41" s="65">
        <f t="shared" si="3"/>
        <v>2180460</v>
      </c>
      <c r="K41" s="664"/>
      <c r="L41" s="665"/>
      <c r="M41" s="52">
        <f t="shared" si="2"/>
        <v>2180460</v>
      </c>
      <c r="N41" s="64"/>
      <c r="O41" s="72"/>
      <c r="P41" s="72"/>
    </row>
    <row r="42" spans="1:24" s="62" customFormat="1" ht="22.5" customHeight="1">
      <c r="A42" s="68"/>
      <c r="B42" s="579" t="s">
        <v>51</v>
      </c>
      <c r="C42" s="580"/>
      <c r="D42" s="71"/>
      <c r="E42" s="71"/>
      <c r="F42" s="71">
        <v>1.6</v>
      </c>
      <c r="G42" s="71">
        <v>2.6</v>
      </c>
      <c r="H42" s="71">
        <v>4</v>
      </c>
      <c r="I42" s="71">
        <v>6.4</v>
      </c>
      <c r="J42" s="65">
        <f t="shared" si="3"/>
        <v>550740</v>
      </c>
      <c r="K42" s="567"/>
      <c r="L42" s="568"/>
      <c r="M42" s="52">
        <f t="shared" si="2"/>
        <v>550740</v>
      </c>
      <c r="N42" s="64"/>
      <c r="O42" s="72"/>
      <c r="P42" s="72"/>
    </row>
    <row r="43" spans="1:24" s="62" customFormat="1" ht="22.5" customHeight="1">
      <c r="A43" s="68"/>
      <c r="B43" s="579" t="s">
        <v>50</v>
      </c>
      <c r="C43" s="580"/>
      <c r="D43" s="71"/>
      <c r="E43" s="71"/>
      <c r="F43" s="71">
        <v>8</v>
      </c>
      <c r="G43" s="71">
        <v>12.7</v>
      </c>
      <c r="H43" s="71">
        <v>19.7</v>
      </c>
      <c r="I43" s="71">
        <v>31.7</v>
      </c>
      <c r="J43" s="65">
        <f t="shared" si="3"/>
        <v>2719950</v>
      </c>
      <c r="K43" s="664"/>
      <c r="L43" s="665"/>
      <c r="M43" s="52">
        <f t="shared" si="2"/>
        <v>2719950</v>
      </c>
      <c r="N43" s="64"/>
      <c r="O43" s="63"/>
    </row>
    <row r="44" spans="1:24" s="62" customFormat="1" ht="22.5" customHeight="1">
      <c r="A44" s="68"/>
      <c r="B44" s="662" t="s">
        <v>49</v>
      </c>
      <c r="C44" s="663"/>
      <c r="D44" s="71"/>
      <c r="E44" s="71"/>
      <c r="F44" s="71">
        <v>4</v>
      </c>
      <c r="G44" s="71">
        <v>5</v>
      </c>
      <c r="H44" s="71">
        <v>8</v>
      </c>
      <c r="I44" s="71">
        <v>13</v>
      </c>
      <c r="J44" s="65">
        <f t="shared" si="3"/>
        <v>1142900</v>
      </c>
      <c r="K44" s="664"/>
      <c r="L44" s="665"/>
      <c r="M44" s="52">
        <f t="shared" si="2"/>
        <v>1142900</v>
      </c>
      <c r="N44" s="64"/>
      <c r="O44" s="72"/>
      <c r="P44" s="72"/>
    </row>
    <row r="45" spans="1:24" s="62" customFormat="1" ht="24" customHeight="1">
      <c r="A45" s="68"/>
      <c r="B45" s="668" t="s">
        <v>199</v>
      </c>
      <c r="C45" s="669"/>
      <c r="D45" s="66"/>
      <c r="E45" s="66"/>
      <c r="F45" s="66">
        <v>10</v>
      </c>
      <c r="G45" s="66"/>
      <c r="H45" s="66">
        <v>10</v>
      </c>
      <c r="I45" s="66"/>
      <c r="J45" s="361">
        <f t="shared" si="3"/>
        <v>908000</v>
      </c>
      <c r="K45" s="346"/>
      <c r="L45" s="347"/>
      <c r="M45" s="52"/>
      <c r="N45" s="64"/>
      <c r="O45" s="72"/>
      <c r="P45" s="72"/>
    </row>
    <row r="46" spans="1:24" s="49" customFormat="1" ht="22.5" customHeight="1">
      <c r="A46" s="61" t="s">
        <v>48</v>
      </c>
      <c r="B46" s="666" t="s">
        <v>47</v>
      </c>
      <c r="C46" s="667"/>
      <c r="D46" s="60"/>
      <c r="E46" s="59"/>
      <c r="F46" s="59">
        <v>4.3</v>
      </c>
      <c r="G46" s="59">
        <v>6.7</v>
      </c>
      <c r="H46" s="59">
        <v>10.4</v>
      </c>
      <c r="I46" s="59">
        <v>16.900000000000002</v>
      </c>
      <c r="J46" s="53">
        <f t="shared" si="3"/>
        <v>1445150</v>
      </c>
      <c r="K46" s="645"/>
      <c r="L46" s="646"/>
      <c r="M46" s="52">
        <f t="shared" si="2"/>
        <v>1445150</v>
      </c>
      <c r="N46" s="58"/>
      <c r="O46" s="50"/>
    </row>
    <row r="47" spans="1:24" s="49" customFormat="1" ht="22.5" customHeight="1">
      <c r="A47" s="61" t="s">
        <v>46</v>
      </c>
      <c r="B47" s="658" t="s">
        <v>45</v>
      </c>
      <c r="C47" s="659"/>
      <c r="D47" s="60">
        <f t="shared" ref="D47:I47" si="5">SUM(D48:D54)</f>
        <v>0</v>
      </c>
      <c r="E47" s="60">
        <f t="shared" si="5"/>
        <v>0</v>
      </c>
      <c r="F47" s="60">
        <f t="shared" si="5"/>
        <v>3.5</v>
      </c>
      <c r="G47" s="60">
        <f t="shared" si="5"/>
        <v>3.5</v>
      </c>
      <c r="H47" s="60">
        <f t="shared" si="5"/>
        <v>7</v>
      </c>
      <c r="I47" s="60">
        <f t="shared" si="5"/>
        <v>0</v>
      </c>
      <c r="J47" s="53">
        <f t="shared" si="3"/>
        <v>600950</v>
      </c>
      <c r="K47" s="645"/>
      <c r="L47" s="646"/>
      <c r="M47" s="52">
        <f t="shared" si="2"/>
        <v>600950</v>
      </c>
      <c r="N47" s="51"/>
      <c r="O47" s="50"/>
    </row>
    <row r="48" spans="1:24" s="62" customFormat="1" ht="22.5" customHeight="1">
      <c r="A48" s="68"/>
      <c r="B48" s="579" t="s">
        <v>44</v>
      </c>
      <c r="C48" s="580" t="s">
        <v>43</v>
      </c>
      <c r="D48" s="71"/>
      <c r="E48" s="71"/>
      <c r="F48" s="71">
        <v>0.5</v>
      </c>
      <c r="G48" s="71">
        <v>0.5</v>
      </c>
      <c r="H48" s="71">
        <v>1</v>
      </c>
      <c r="I48" s="71"/>
      <c r="J48" s="65">
        <f t="shared" si="3"/>
        <v>85850</v>
      </c>
      <c r="K48" s="567"/>
      <c r="L48" s="568"/>
      <c r="M48" s="52">
        <f t="shared" si="2"/>
        <v>85850</v>
      </c>
      <c r="N48" s="64"/>
      <c r="O48" s="72"/>
      <c r="P48" s="72"/>
    </row>
    <row r="49" spans="1:16" s="62" customFormat="1" ht="22.5" customHeight="1">
      <c r="A49" s="68"/>
      <c r="B49" s="579" t="s">
        <v>42</v>
      </c>
      <c r="C49" s="580" t="s">
        <v>41</v>
      </c>
      <c r="D49" s="71"/>
      <c r="E49" s="71"/>
      <c r="F49" s="71">
        <v>0.5</v>
      </c>
      <c r="G49" s="71">
        <v>0.5</v>
      </c>
      <c r="H49" s="71">
        <v>1</v>
      </c>
      <c r="I49" s="71"/>
      <c r="J49" s="65">
        <f t="shared" si="3"/>
        <v>85850</v>
      </c>
      <c r="K49" s="664"/>
      <c r="L49" s="665"/>
      <c r="M49" s="52">
        <f t="shared" si="2"/>
        <v>85850</v>
      </c>
      <c r="N49" s="64"/>
      <c r="O49" s="72"/>
      <c r="P49" s="72"/>
    </row>
    <row r="50" spans="1:16" s="62" customFormat="1" ht="22.5" customHeight="1">
      <c r="A50" s="68"/>
      <c r="B50" s="579" t="s">
        <v>40</v>
      </c>
      <c r="C50" s="580" t="s">
        <v>39</v>
      </c>
      <c r="D50" s="71"/>
      <c r="E50" s="71"/>
      <c r="F50" s="71">
        <v>0.5</v>
      </c>
      <c r="G50" s="71">
        <v>0.5</v>
      </c>
      <c r="H50" s="71">
        <v>1</v>
      </c>
      <c r="I50" s="71"/>
      <c r="J50" s="65">
        <f t="shared" si="3"/>
        <v>85850</v>
      </c>
      <c r="K50" s="567"/>
      <c r="L50" s="568"/>
      <c r="M50" s="52">
        <f t="shared" si="2"/>
        <v>85850</v>
      </c>
      <c r="N50" s="64"/>
      <c r="O50" s="72"/>
      <c r="P50" s="72"/>
    </row>
    <row r="51" spans="1:16" s="62" customFormat="1" ht="22.5" customHeight="1">
      <c r="A51" s="68"/>
      <c r="B51" s="579" t="s">
        <v>38</v>
      </c>
      <c r="C51" s="580" t="s">
        <v>37</v>
      </c>
      <c r="D51" s="71"/>
      <c r="E51" s="71"/>
      <c r="F51" s="71">
        <v>0.5</v>
      </c>
      <c r="G51" s="71">
        <v>0.5</v>
      </c>
      <c r="H51" s="71">
        <v>1</v>
      </c>
      <c r="I51" s="71"/>
      <c r="J51" s="65">
        <f t="shared" si="3"/>
        <v>85850</v>
      </c>
      <c r="K51" s="664"/>
      <c r="L51" s="665"/>
      <c r="M51" s="52">
        <f t="shared" si="2"/>
        <v>85850</v>
      </c>
      <c r="N51" s="64"/>
      <c r="O51" s="72"/>
      <c r="P51" s="72"/>
    </row>
    <row r="52" spans="1:16" s="62" customFormat="1" ht="22.5" customHeight="1">
      <c r="A52" s="68"/>
      <c r="B52" s="579" t="s">
        <v>36</v>
      </c>
      <c r="C52" s="580" t="s">
        <v>35</v>
      </c>
      <c r="D52" s="71"/>
      <c r="E52" s="71"/>
      <c r="F52" s="71">
        <v>0.5</v>
      </c>
      <c r="G52" s="71">
        <v>0.5</v>
      </c>
      <c r="H52" s="71">
        <v>1</v>
      </c>
      <c r="I52" s="71"/>
      <c r="J52" s="65">
        <f t="shared" si="3"/>
        <v>85850</v>
      </c>
      <c r="K52" s="567"/>
      <c r="L52" s="568"/>
      <c r="M52" s="52">
        <f t="shared" si="2"/>
        <v>85850</v>
      </c>
      <c r="N52" s="64"/>
      <c r="O52" s="72"/>
      <c r="P52" s="72"/>
    </row>
    <row r="53" spans="1:16" s="62" customFormat="1" ht="22.5" customHeight="1">
      <c r="A53" s="68"/>
      <c r="B53" s="579" t="s">
        <v>34</v>
      </c>
      <c r="C53" s="580" t="s">
        <v>33</v>
      </c>
      <c r="D53" s="71"/>
      <c r="E53" s="71"/>
      <c r="F53" s="71">
        <v>0.5</v>
      </c>
      <c r="G53" s="71">
        <v>0.5</v>
      </c>
      <c r="H53" s="71">
        <v>1</v>
      </c>
      <c r="I53" s="71"/>
      <c r="J53" s="65">
        <f t="shared" si="3"/>
        <v>85850</v>
      </c>
      <c r="K53" s="664"/>
      <c r="L53" s="665"/>
      <c r="M53" s="52">
        <f t="shared" si="2"/>
        <v>85850</v>
      </c>
      <c r="N53" s="64"/>
      <c r="O53" s="63"/>
    </row>
    <row r="54" spans="1:16" s="62" customFormat="1" ht="22.5" customHeight="1">
      <c r="A54" s="68"/>
      <c r="B54" s="579" t="s">
        <v>32</v>
      </c>
      <c r="C54" s="580" t="s">
        <v>31</v>
      </c>
      <c r="D54" s="71"/>
      <c r="E54" s="71"/>
      <c r="F54" s="71">
        <v>0.5</v>
      </c>
      <c r="G54" s="71">
        <v>0.5</v>
      </c>
      <c r="H54" s="71">
        <v>1</v>
      </c>
      <c r="I54" s="71"/>
      <c r="J54" s="65">
        <f t="shared" si="3"/>
        <v>85850</v>
      </c>
      <c r="K54" s="664"/>
      <c r="L54" s="665"/>
      <c r="M54" s="52">
        <f t="shared" si="2"/>
        <v>85850</v>
      </c>
      <c r="N54" s="64"/>
      <c r="O54" s="63"/>
    </row>
    <row r="55" spans="1:16" s="49" customFormat="1" ht="22.5" customHeight="1">
      <c r="A55" s="61" t="s">
        <v>30</v>
      </c>
      <c r="B55" s="666" t="s">
        <v>29</v>
      </c>
      <c r="C55" s="667"/>
      <c r="D55" s="60"/>
      <c r="E55" s="59"/>
      <c r="F55" s="59"/>
      <c r="G55" s="59">
        <v>12</v>
      </c>
      <c r="H55" s="59">
        <v>12</v>
      </c>
      <c r="I55" s="59"/>
      <c r="J55" s="53">
        <f t="shared" si="3"/>
        <v>970800</v>
      </c>
      <c r="K55" s="645"/>
      <c r="L55" s="646"/>
      <c r="M55" s="52">
        <f t="shared" si="2"/>
        <v>970800</v>
      </c>
      <c r="N55" s="58"/>
      <c r="O55" s="50"/>
    </row>
    <row r="56" spans="1:16" s="49" customFormat="1" ht="22.5" customHeight="1">
      <c r="A56" s="61" t="s">
        <v>28</v>
      </c>
      <c r="B56" s="666" t="s">
        <v>27</v>
      </c>
      <c r="C56" s="667"/>
      <c r="D56" s="60">
        <f t="shared" ref="D56:I56" si="6">SUM(D57:D59)</f>
        <v>0</v>
      </c>
      <c r="E56" s="59">
        <f t="shared" si="6"/>
        <v>1</v>
      </c>
      <c r="F56" s="59">
        <f t="shared" si="6"/>
        <v>9</v>
      </c>
      <c r="G56" s="59">
        <f t="shared" si="6"/>
        <v>8</v>
      </c>
      <c r="H56" s="59">
        <f t="shared" si="6"/>
        <v>0</v>
      </c>
      <c r="I56" s="59">
        <f t="shared" si="6"/>
        <v>0</v>
      </c>
      <c r="J56" s="53">
        <f t="shared" si="3"/>
        <v>921400</v>
      </c>
      <c r="K56" s="674" t="s">
        <v>26</v>
      </c>
      <c r="L56" s="675"/>
      <c r="M56" s="52">
        <f t="shared" si="2"/>
        <v>921400</v>
      </c>
      <c r="N56" s="58"/>
      <c r="O56" s="50"/>
    </row>
    <row r="57" spans="1:16" s="62" customFormat="1" ht="22.5" customHeight="1">
      <c r="A57" s="68"/>
      <c r="B57" s="565" t="s">
        <v>25</v>
      </c>
      <c r="C57" s="566"/>
      <c r="D57" s="70"/>
      <c r="E57" s="71">
        <v>0.5</v>
      </c>
      <c r="F57" s="71">
        <v>0.5</v>
      </c>
      <c r="G57" s="66"/>
      <c r="H57" s="66"/>
      <c r="I57" s="66"/>
      <c r="J57" s="65">
        <f t="shared" si="3"/>
        <v>58700</v>
      </c>
      <c r="K57" s="567"/>
      <c r="L57" s="568"/>
      <c r="M57" s="52">
        <f t="shared" si="2"/>
        <v>58700</v>
      </c>
      <c r="N57" s="69"/>
      <c r="O57" s="63"/>
    </row>
    <row r="58" spans="1:16" s="62" customFormat="1" ht="22.5" customHeight="1">
      <c r="A58" s="68"/>
      <c r="B58" s="565" t="s">
        <v>24</v>
      </c>
      <c r="C58" s="566"/>
      <c r="D58" s="67"/>
      <c r="E58" s="71"/>
      <c r="F58" s="71">
        <v>8</v>
      </c>
      <c r="G58" s="71">
        <v>8</v>
      </c>
      <c r="H58" s="66"/>
      <c r="I58" s="66"/>
      <c r="J58" s="65">
        <f t="shared" si="3"/>
        <v>804000</v>
      </c>
      <c r="K58" s="664" t="s">
        <v>189</v>
      </c>
      <c r="L58" s="665"/>
      <c r="M58" s="52">
        <f t="shared" si="2"/>
        <v>804000</v>
      </c>
      <c r="N58" s="64"/>
      <c r="O58" s="63"/>
    </row>
    <row r="59" spans="1:16" s="62" customFormat="1" ht="22.5" customHeight="1">
      <c r="A59" s="68"/>
      <c r="B59" s="565" t="s">
        <v>23</v>
      </c>
      <c r="C59" s="566"/>
      <c r="D59" s="67"/>
      <c r="E59" s="71">
        <v>0.5</v>
      </c>
      <c r="F59" s="71">
        <v>0.5</v>
      </c>
      <c r="G59" s="66"/>
      <c r="H59" s="66"/>
      <c r="I59" s="66"/>
      <c r="J59" s="65">
        <f t="shared" si="3"/>
        <v>58700</v>
      </c>
      <c r="K59" s="567"/>
      <c r="L59" s="568"/>
      <c r="M59" s="52">
        <f t="shared" si="2"/>
        <v>58700</v>
      </c>
      <c r="N59" s="64"/>
      <c r="O59" s="63"/>
    </row>
    <row r="60" spans="1:16" s="49" customFormat="1" ht="22.5" customHeight="1">
      <c r="A60" s="61" t="s">
        <v>22</v>
      </c>
      <c r="B60" s="666" t="s">
        <v>21</v>
      </c>
      <c r="C60" s="667"/>
      <c r="D60" s="60"/>
      <c r="E60" s="59">
        <v>2</v>
      </c>
      <c r="F60" s="59">
        <v>4</v>
      </c>
      <c r="G60" s="59">
        <v>6</v>
      </c>
      <c r="H60" s="59"/>
      <c r="I60" s="59"/>
      <c r="J60" s="53">
        <f t="shared" si="3"/>
        <v>617000</v>
      </c>
      <c r="K60" s="645"/>
      <c r="L60" s="646"/>
      <c r="M60" s="52">
        <f t="shared" si="2"/>
        <v>617000</v>
      </c>
      <c r="N60" s="58"/>
      <c r="O60" s="50"/>
    </row>
    <row r="61" spans="1:16" s="49" customFormat="1" ht="22.5" customHeight="1" thickBot="1">
      <c r="A61" s="57" t="s">
        <v>20</v>
      </c>
      <c r="B61" s="643" t="s">
        <v>19</v>
      </c>
      <c r="C61" s="644"/>
      <c r="D61" s="56">
        <v>5</v>
      </c>
      <c r="E61" s="55">
        <v>5</v>
      </c>
      <c r="F61" s="55">
        <v>6.5</v>
      </c>
      <c r="G61" s="54"/>
      <c r="H61" s="54"/>
      <c r="I61" s="54"/>
      <c r="J61" s="53">
        <f t="shared" si="3"/>
        <v>1024300</v>
      </c>
      <c r="K61" s="645"/>
      <c r="L61" s="646"/>
      <c r="M61" s="52">
        <f t="shared" si="2"/>
        <v>1024300</v>
      </c>
      <c r="N61" s="51"/>
      <c r="O61" s="50"/>
    </row>
    <row r="62" spans="1:16" ht="22.5" customHeight="1">
      <c r="A62" s="48"/>
      <c r="B62" s="47" t="s">
        <v>0</v>
      </c>
      <c r="C62" s="46" t="s">
        <v>18</v>
      </c>
      <c r="D62" s="45">
        <f t="shared" ref="D62:I62" si="7">D35+D46+D47+D55+D56+D60+D61</f>
        <v>5</v>
      </c>
      <c r="E62" s="45">
        <f t="shared" si="7"/>
        <v>8</v>
      </c>
      <c r="F62" s="45">
        <f t="shared" si="7"/>
        <v>80.3</v>
      </c>
      <c r="G62" s="45">
        <f t="shared" si="7"/>
        <v>103.2</v>
      </c>
      <c r="H62" s="45">
        <f t="shared" si="7"/>
        <v>143.4</v>
      </c>
      <c r="I62" s="45">
        <f t="shared" si="7"/>
        <v>185.9</v>
      </c>
      <c r="J62" s="44">
        <f>SUM(D62:I62)</f>
        <v>525.79999999999995</v>
      </c>
      <c r="K62" s="670" t="s">
        <v>17</v>
      </c>
      <c r="L62" s="671"/>
      <c r="M62" s="43"/>
      <c r="N62" s="42"/>
      <c r="O62" s="6"/>
    </row>
    <row r="63" spans="1:16" ht="22.5" customHeight="1" thickBot="1">
      <c r="A63" s="41"/>
      <c r="B63" s="40"/>
      <c r="C63" s="39" t="s">
        <v>16</v>
      </c>
      <c r="D63" s="38">
        <f t="shared" ref="D63:I63" si="8">D62*D34</f>
        <v>354500</v>
      </c>
      <c r="E63" s="38">
        <f t="shared" si="8"/>
        <v>497600</v>
      </c>
      <c r="F63" s="38">
        <f t="shared" si="8"/>
        <v>4432560</v>
      </c>
      <c r="G63" s="38">
        <f t="shared" si="8"/>
        <v>4674960</v>
      </c>
      <c r="H63" s="38">
        <f t="shared" si="8"/>
        <v>5105040</v>
      </c>
      <c r="I63" s="38">
        <f t="shared" si="8"/>
        <v>5874440</v>
      </c>
      <c r="J63" s="37">
        <f>+D34*D62+E34*E62+F34*F62+G34*G62+H34*H62+I34*I62</f>
        <v>20939100</v>
      </c>
      <c r="K63" s="672" t="s">
        <v>15</v>
      </c>
      <c r="L63" s="673"/>
      <c r="M63" s="33"/>
      <c r="N63" s="1"/>
      <c r="O63" s="6"/>
    </row>
    <row r="64" spans="1:16" ht="18.95" customHeight="1">
      <c r="A64" s="36"/>
      <c r="B64" s="35"/>
      <c r="C64" s="35"/>
      <c r="D64" s="35"/>
      <c r="E64" s="34"/>
      <c r="F64" s="34"/>
      <c r="G64" s="34"/>
      <c r="H64" s="34"/>
      <c r="I64" s="34"/>
      <c r="J64" s="34"/>
      <c r="K64" s="34"/>
      <c r="L64" s="34"/>
      <c r="M64" s="33"/>
      <c r="N64" s="1"/>
      <c r="O64" s="32"/>
    </row>
    <row r="65" spans="1:15" ht="22.5" customHeight="1" thickBot="1">
      <c r="A65" s="31" t="s">
        <v>14</v>
      </c>
      <c r="B65" s="30"/>
      <c r="C65" s="30"/>
      <c r="D65" s="30"/>
      <c r="E65" s="13"/>
      <c r="F65" s="13"/>
      <c r="G65" s="13"/>
      <c r="H65" s="13"/>
      <c r="I65" s="13"/>
      <c r="J65" s="13"/>
      <c r="K65" s="13"/>
      <c r="L65" s="13"/>
      <c r="M65" s="1"/>
      <c r="N65" s="1"/>
    </row>
    <row r="66" spans="1:15" ht="22.5" customHeight="1" thickBot="1">
      <c r="A66" s="555" t="s">
        <v>13</v>
      </c>
      <c r="B66" s="556"/>
      <c r="C66" s="557"/>
      <c r="D66" s="28" t="s">
        <v>12</v>
      </c>
      <c r="E66" s="29" t="s">
        <v>11</v>
      </c>
      <c r="F66" s="28" t="s">
        <v>10</v>
      </c>
      <c r="G66" s="558" t="s">
        <v>9</v>
      </c>
      <c r="H66" s="557"/>
      <c r="I66" s="558" t="s">
        <v>8</v>
      </c>
      <c r="J66" s="556"/>
      <c r="K66" s="556"/>
      <c r="L66" s="559"/>
    </row>
    <row r="67" spans="1:15" ht="22.5" customHeight="1" thickTop="1">
      <c r="A67" s="27" t="s">
        <v>7</v>
      </c>
      <c r="B67" s="26" t="s">
        <v>6</v>
      </c>
      <c r="C67" s="25"/>
      <c r="D67" s="24"/>
      <c r="E67" s="23"/>
      <c r="F67" s="22"/>
      <c r="G67" s="560">
        <f>+E67*F67</f>
        <v>0</v>
      </c>
      <c r="H67" s="561"/>
      <c r="I67" s="562"/>
      <c r="J67" s="563"/>
      <c r="K67" s="563"/>
      <c r="L67" s="564"/>
    </row>
    <row r="68" spans="1:15" ht="22.5" customHeight="1">
      <c r="A68" s="20"/>
      <c r="B68" s="19" t="s">
        <v>5</v>
      </c>
      <c r="C68" s="18"/>
      <c r="D68" s="21"/>
      <c r="E68" s="15"/>
      <c r="F68" s="15"/>
      <c r="G68" s="544">
        <v>20000</v>
      </c>
      <c r="H68" s="545"/>
      <c r="I68" s="546" t="s">
        <v>4</v>
      </c>
      <c r="J68" s="547"/>
      <c r="K68" s="547"/>
      <c r="L68" s="548"/>
    </row>
    <row r="69" spans="1:15" ht="22.5" customHeight="1">
      <c r="A69" s="20"/>
      <c r="B69" s="19" t="s">
        <v>3</v>
      </c>
      <c r="C69" s="18"/>
      <c r="D69" s="17"/>
      <c r="E69" s="16"/>
      <c r="F69" s="15"/>
      <c r="G69" s="544">
        <v>50000</v>
      </c>
      <c r="H69" s="545"/>
      <c r="I69" s="546" t="s">
        <v>2</v>
      </c>
      <c r="J69" s="547"/>
      <c r="K69" s="547"/>
      <c r="L69" s="548"/>
      <c r="M69" s="3" t="s">
        <v>1</v>
      </c>
    </row>
    <row r="70" spans="1:15" ht="22.5" customHeight="1" thickBot="1">
      <c r="A70" s="14"/>
      <c r="B70" s="13" t="s">
        <v>0</v>
      </c>
      <c r="C70" s="12"/>
      <c r="D70" s="11"/>
      <c r="E70" s="10"/>
      <c r="F70" s="9"/>
      <c r="G70" s="549">
        <f>G68+G69</f>
        <v>70000</v>
      </c>
      <c r="H70" s="550"/>
      <c r="I70" s="8"/>
      <c r="J70" s="8"/>
      <c r="K70" s="8"/>
      <c r="L70" s="7"/>
      <c r="O70" s="6"/>
    </row>
    <row r="71" spans="1:15" ht="22.5" customHeight="1"/>
    <row r="74" spans="1:15">
      <c r="A74" s="541" t="s">
        <v>264</v>
      </c>
    </row>
    <row r="75" spans="1:15" s="49" customFormat="1" ht="22.5" customHeight="1" thickBot="1">
      <c r="A75" s="57" t="s">
        <v>20</v>
      </c>
      <c r="B75" s="643" t="s">
        <v>19</v>
      </c>
      <c r="C75" s="644"/>
      <c r="D75" s="56">
        <v>4.5</v>
      </c>
      <c r="E75" s="55">
        <v>4.5</v>
      </c>
      <c r="F75" s="55">
        <v>6</v>
      </c>
      <c r="G75" s="54"/>
      <c r="H75" s="54"/>
      <c r="I75" s="54"/>
      <c r="J75" s="53">
        <f t="shared" ref="J75" si="9">+$D$34*D75+$E$34*E75+$F$34*F75+$G$34*G75+$H$34*H75+$I$34*I75</f>
        <v>930150</v>
      </c>
      <c r="K75" s="645" t="s">
        <v>260</v>
      </c>
      <c r="L75" s="646"/>
      <c r="M75" s="52">
        <f t="shared" ref="M75" si="10">+$D$34*D75+$E$34*E75+$F$34*F75+$G$34*G75+$H$34*H75+$I$34*I75</f>
        <v>930150</v>
      </c>
      <c r="N75" s="51"/>
      <c r="O75" s="50"/>
    </row>
    <row r="77" spans="1:15">
      <c r="A77" s="541" t="s">
        <v>263</v>
      </c>
      <c r="D77" s="1">
        <v>1.1499999999999999</v>
      </c>
    </row>
    <row r="79" spans="1:15" s="49" customFormat="1" ht="22.5" customHeight="1" thickBot="1">
      <c r="A79" s="57"/>
      <c r="B79" s="643"/>
      <c r="C79" s="644"/>
      <c r="D79" s="56">
        <f>+D75*$D$77</f>
        <v>5.1749999999999998</v>
      </c>
      <c r="E79" s="56">
        <f t="shared" ref="E79:F79" si="11">+E75*$D$77</f>
        <v>5.1749999999999998</v>
      </c>
      <c r="F79" s="542">
        <f t="shared" si="11"/>
        <v>6.8999999999999995</v>
      </c>
      <c r="G79" s="54"/>
      <c r="H79" s="54"/>
      <c r="I79" s="54"/>
      <c r="J79" s="53"/>
      <c r="K79" s="645"/>
      <c r="L79" s="646"/>
      <c r="M79" s="52"/>
      <c r="N79" s="51"/>
      <c r="O79" s="50"/>
    </row>
    <row r="83" spans="1:15">
      <c r="A83" s="541" t="s">
        <v>262</v>
      </c>
      <c r="D83" s="1">
        <v>0.90203354999999996</v>
      </c>
    </row>
    <row r="85" spans="1:15" s="49" customFormat="1" ht="22.5" customHeight="1" thickBot="1">
      <c r="A85" s="57"/>
      <c r="B85" s="643"/>
      <c r="C85" s="644"/>
      <c r="D85" s="56">
        <f>+D75*$D$83</f>
        <v>4.0591509749999997</v>
      </c>
      <c r="E85" s="56">
        <f t="shared" ref="E85:F85" si="12">+E75*$D$83</f>
        <v>4.0591509749999997</v>
      </c>
      <c r="F85" s="543">
        <f t="shared" si="12"/>
        <v>5.4122012999999995</v>
      </c>
      <c r="G85" s="54"/>
      <c r="H85" s="54"/>
      <c r="I85" s="54"/>
      <c r="J85" s="53"/>
      <c r="K85" s="645"/>
      <c r="L85" s="646"/>
      <c r="M85" s="52"/>
      <c r="N85" s="51"/>
      <c r="O85" s="50"/>
    </row>
    <row r="86" spans="1:15">
      <c r="D86" s="1">
        <v>4</v>
      </c>
      <c r="E86" s="1">
        <v>4</v>
      </c>
      <c r="F86" s="1">
        <v>5</v>
      </c>
    </row>
  </sheetData>
  <mergeCells count="114">
    <mergeCell ref="B59:C59"/>
    <mergeCell ref="K59:L59"/>
    <mergeCell ref="B60:C60"/>
    <mergeCell ref="K60:L60"/>
    <mergeCell ref="B61:C61"/>
    <mergeCell ref="K61:L61"/>
    <mergeCell ref="B56:C56"/>
    <mergeCell ref="K56:L56"/>
    <mergeCell ref="B57:C57"/>
    <mergeCell ref="K57:L57"/>
    <mergeCell ref="B58:C58"/>
    <mergeCell ref="K58:L58"/>
    <mergeCell ref="G68:H68"/>
    <mergeCell ref="I68:L68"/>
    <mergeCell ref="G69:H69"/>
    <mergeCell ref="I69:L69"/>
    <mergeCell ref="G70:H70"/>
    <mergeCell ref="K62:L62"/>
    <mergeCell ref="K63:L63"/>
    <mergeCell ref="A66:C66"/>
    <mergeCell ref="G66:H66"/>
    <mergeCell ref="I66:L66"/>
    <mergeCell ref="G67:H67"/>
    <mergeCell ref="I67:L67"/>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3:C43"/>
    <mergeCell ref="K43:L43"/>
    <mergeCell ref="B44:C44"/>
    <mergeCell ref="K44:L44"/>
    <mergeCell ref="B46:C46"/>
    <mergeCell ref="K46:L46"/>
    <mergeCell ref="B45:C45"/>
    <mergeCell ref="B42:C42"/>
    <mergeCell ref="K42:L42"/>
    <mergeCell ref="O36:P36"/>
    <mergeCell ref="B37:C37"/>
    <mergeCell ref="K37:L37"/>
    <mergeCell ref="B38:C38"/>
    <mergeCell ref="K38:L38"/>
    <mergeCell ref="B39:C39"/>
    <mergeCell ref="K39:L39"/>
    <mergeCell ref="E28:F28"/>
    <mergeCell ref="M28:N28"/>
    <mergeCell ref="E29:F29"/>
    <mergeCell ref="M29:N29"/>
    <mergeCell ref="E30:F30"/>
    <mergeCell ref="M30:N30"/>
    <mergeCell ref="B40:C40"/>
    <mergeCell ref="K40:L40"/>
    <mergeCell ref="B41:C41"/>
    <mergeCell ref="K41:L41"/>
    <mergeCell ref="M25:N25"/>
    <mergeCell ref="E26:F26"/>
    <mergeCell ref="M26:N26"/>
    <mergeCell ref="E27:F27"/>
    <mergeCell ref="M27:N27"/>
    <mergeCell ref="E22:F22"/>
    <mergeCell ref="M22:N22"/>
    <mergeCell ref="E23:F23"/>
    <mergeCell ref="M23:N23"/>
    <mergeCell ref="E24:F24"/>
    <mergeCell ref="M24:N24"/>
    <mergeCell ref="M20:N20"/>
    <mergeCell ref="E21:F21"/>
    <mergeCell ref="M21:N21"/>
    <mergeCell ref="J7:K8"/>
    <mergeCell ref="A9:B9"/>
    <mergeCell ref="A10:B10"/>
    <mergeCell ref="B13:G16"/>
    <mergeCell ref="I13:L13"/>
    <mergeCell ref="I14:L14"/>
    <mergeCell ref="I15:L15"/>
    <mergeCell ref="I16:L16"/>
    <mergeCell ref="B75:C75"/>
    <mergeCell ref="K75:L75"/>
    <mergeCell ref="B79:C79"/>
    <mergeCell ref="K79:L79"/>
    <mergeCell ref="B85:C85"/>
    <mergeCell ref="K85:L85"/>
    <mergeCell ref="A1:L1"/>
    <mergeCell ref="A3:C4"/>
    <mergeCell ref="J3:K3"/>
    <mergeCell ref="J4:K4"/>
    <mergeCell ref="J5:K5"/>
    <mergeCell ref="E6:F6"/>
    <mergeCell ref="J6:K6"/>
    <mergeCell ref="I18:L18"/>
    <mergeCell ref="A20:D20"/>
    <mergeCell ref="E20:F20"/>
    <mergeCell ref="G20:L20"/>
    <mergeCell ref="E25:F25"/>
    <mergeCell ref="A33:C34"/>
    <mergeCell ref="K33:L34"/>
    <mergeCell ref="B35:C35"/>
    <mergeCell ref="K35:L35"/>
    <mergeCell ref="B36:C36"/>
    <mergeCell ref="K36:L36"/>
  </mergeCells>
  <phoneticPr fontId="4"/>
  <printOptions horizontalCentered="1"/>
  <pageMargins left="0.39370078740157483" right="0.39370078740157483" top="0.39370078740157483" bottom="0.39370078740157483" header="0.39370078740157483" footer="0.39370078740157483"/>
  <pageSetup paperSize="8" scale="68" orientation="portrait" r:id="rId1"/>
  <headerFooter alignWithMargins="0">
    <oddFooter>&amp;R&amp;"ＭＳ ゴシック,標準"&amp;10株式会社プレック研究所</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F782-6962-4D8D-8557-CB129F0020C1}">
  <sheetPr>
    <tabColor rgb="FFFF0000"/>
    <pageSetUpPr fitToPage="1"/>
  </sheetPr>
  <dimension ref="A1:X100"/>
  <sheetViews>
    <sheetView topLeftCell="A31" zoomScale="115" zoomScaleNormal="115" workbookViewId="0">
      <selection activeCell="F38" sqref="F38:I43"/>
    </sheetView>
  </sheetViews>
  <sheetFormatPr defaultColWidth="8.25" defaultRowHeight="12"/>
  <cols>
    <col min="1" max="1" width="3" style="5" customWidth="1"/>
    <col min="2" max="2" width="10.5" style="4" customWidth="1"/>
    <col min="3" max="3" width="27.5" style="4" customWidth="1"/>
    <col min="4" max="9" width="8.25" style="1" customWidth="1"/>
    <col min="10" max="10" width="13.375" style="1" customWidth="1"/>
    <col min="11" max="11" width="2.875" style="1" customWidth="1"/>
    <col min="12" max="12" width="19" style="1" customWidth="1"/>
    <col min="13" max="13" width="13.375" style="3" customWidth="1"/>
    <col min="14" max="14" width="13.375" style="3" bestFit="1" customWidth="1"/>
    <col min="15" max="15" width="16.5" style="2" bestFit="1" customWidth="1"/>
    <col min="16" max="21" width="8.25" style="1"/>
    <col min="22" max="22" width="11.375" style="1" bestFit="1" customWidth="1"/>
    <col min="23" max="23" width="10.375" style="1" bestFit="1" customWidth="1"/>
    <col min="24" max="16384" width="8.25" style="1"/>
  </cols>
  <sheetData>
    <row r="1" spans="1:18" s="3" customFormat="1" ht="84" customHeight="1">
      <c r="A1" s="647" t="s">
        <v>112</v>
      </c>
      <c r="B1" s="647"/>
      <c r="C1" s="647"/>
      <c r="D1" s="647"/>
      <c r="E1" s="647"/>
      <c r="F1" s="647"/>
      <c r="G1" s="647"/>
      <c r="H1" s="647"/>
      <c r="I1" s="647"/>
      <c r="J1" s="647"/>
      <c r="K1" s="647"/>
      <c r="L1" s="647"/>
      <c r="O1" s="2"/>
    </row>
    <row r="2" spans="1:18" s="3" customFormat="1" ht="20.100000000000001" customHeight="1">
      <c r="A2" s="5"/>
      <c r="B2" s="4"/>
      <c r="C2" s="4"/>
      <c r="D2" s="1"/>
      <c r="E2" s="1"/>
      <c r="F2" s="1"/>
      <c r="G2" s="1"/>
      <c r="H2" s="1"/>
      <c r="I2" s="1"/>
      <c r="J2" s="1"/>
      <c r="K2" s="1"/>
      <c r="L2" s="157">
        <v>45322</v>
      </c>
      <c r="O2" s="2"/>
    </row>
    <row r="3" spans="1:18" s="3" customFormat="1" ht="20.100000000000001" customHeight="1">
      <c r="A3" s="632" t="s">
        <v>111</v>
      </c>
      <c r="B3" s="632"/>
      <c r="C3" s="632"/>
      <c r="D3" s="139"/>
      <c r="E3" s="152"/>
      <c r="F3" s="1"/>
      <c r="G3" s="1"/>
      <c r="H3" s="1"/>
      <c r="I3" s="1"/>
      <c r="J3" s="617" t="s">
        <v>110</v>
      </c>
      <c r="K3" s="617"/>
      <c r="L3" s="156" t="s">
        <v>109</v>
      </c>
      <c r="O3" s="2"/>
    </row>
    <row r="4" spans="1:18" s="3" customFormat="1" ht="20.100000000000001" customHeight="1">
      <c r="A4" s="633"/>
      <c r="B4" s="633"/>
      <c r="C4" s="633"/>
      <c r="D4" s="155"/>
      <c r="E4" s="155"/>
      <c r="F4" s="155"/>
      <c r="G4" s="1"/>
      <c r="H4" s="1"/>
      <c r="I4" s="1"/>
      <c r="J4" s="634" t="s">
        <v>108</v>
      </c>
      <c r="K4" s="635"/>
      <c r="L4" s="342">
        <v>45382</v>
      </c>
      <c r="O4" s="2"/>
    </row>
    <row r="5" spans="1:18" s="3" customFormat="1" ht="20.100000000000001" customHeight="1">
      <c r="A5" s="5"/>
      <c r="B5" s="154"/>
      <c r="C5" s="153"/>
      <c r="D5" s="153"/>
      <c r="E5" s="152"/>
      <c r="F5" s="1"/>
      <c r="G5" s="1"/>
      <c r="H5" s="1"/>
      <c r="I5" s="1"/>
      <c r="J5" s="614" t="s">
        <v>107</v>
      </c>
      <c r="K5" s="615"/>
      <c r="L5" s="343" t="s">
        <v>106</v>
      </c>
      <c r="O5" s="2"/>
    </row>
    <row r="6" spans="1:18" s="3" customFormat="1" ht="20.100000000000001" customHeight="1">
      <c r="A6" s="144" t="s">
        <v>105</v>
      </c>
      <c r="B6" s="144"/>
      <c r="C6" s="151">
        <f>+E30</f>
        <v>45683000</v>
      </c>
      <c r="D6" s="150" t="s">
        <v>104</v>
      </c>
      <c r="E6" s="636">
        <f>+E28*0.1</f>
        <v>4153000</v>
      </c>
      <c r="F6" s="636"/>
      <c r="G6" s="149" t="s">
        <v>103</v>
      </c>
      <c r="H6" s="148"/>
      <c r="I6" s="1"/>
      <c r="J6" s="614" t="s">
        <v>102</v>
      </c>
      <c r="K6" s="615"/>
      <c r="L6" s="343" t="s">
        <v>101</v>
      </c>
      <c r="O6" s="2"/>
      <c r="Q6" s="5"/>
      <c r="R6" s="145"/>
    </row>
    <row r="7" spans="1:18" s="3" customFormat="1" ht="20.100000000000001" customHeight="1">
      <c r="A7" s="147"/>
      <c r="B7" s="146"/>
      <c r="C7" s="138"/>
      <c r="D7" s="138"/>
      <c r="E7" s="138"/>
      <c r="F7" s="138"/>
      <c r="G7" s="138"/>
      <c r="H7" s="138"/>
      <c r="I7" s="1"/>
      <c r="J7" s="614" t="s">
        <v>100</v>
      </c>
      <c r="K7" s="615"/>
      <c r="L7" s="344" t="s">
        <v>99</v>
      </c>
      <c r="O7" s="2"/>
      <c r="Q7" s="5"/>
      <c r="R7" s="145"/>
    </row>
    <row r="8" spans="1:18" s="3" customFormat="1" ht="20.100000000000001" customHeight="1">
      <c r="A8" s="144" t="s">
        <v>98</v>
      </c>
      <c r="B8" s="144"/>
      <c r="C8" s="143" t="s">
        <v>97</v>
      </c>
      <c r="D8" s="142"/>
      <c r="E8" s="142"/>
      <c r="F8" s="142"/>
      <c r="G8" s="142"/>
      <c r="H8" s="142"/>
      <c r="I8" s="1"/>
      <c r="J8" s="616"/>
      <c r="K8" s="617"/>
      <c r="L8" s="345" t="s">
        <v>96</v>
      </c>
      <c r="O8" s="2"/>
      <c r="Q8" s="5"/>
      <c r="R8" s="135"/>
    </row>
    <row r="9" spans="1:18" s="3" customFormat="1" ht="20.100000000000001" customHeight="1">
      <c r="A9" s="618"/>
      <c r="B9" s="618"/>
      <c r="C9" s="138"/>
      <c r="D9" s="138"/>
      <c r="E9" s="138"/>
      <c r="F9" s="138"/>
      <c r="G9" s="138"/>
      <c r="H9" s="138"/>
      <c r="I9" s="1"/>
      <c r="J9" s="141"/>
      <c r="K9" s="141"/>
      <c r="L9" s="140"/>
      <c r="O9" s="2"/>
      <c r="Q9" s="5"/>
      <c r="R9" s="135"/>
    </row>
    <row r="10" spans="1:18" s="3" customFormat="1" ht="18" customHeight="1">
      <c r="A10" s="619"/>
      <c r="B10" s="619"/>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620" t="s">
        <v>190</v>
      </c>
      <c r="C13" s="621"/>
      <c r="D13" s="621"/>
      <c r="E13" s="621"/>
      <c r="F13" s="621"/>
      <c r="G13" s="622"/>
      <c r="H13" s="1"/>
      <c r="I13" s="629" t="s">
        <v>91</v>
      </c>
      <c r="J13" s="629"/>
      <c r="K13" s="629"/>
      <c r="L13" s="629"/>
      <c r="O13" s="2"/>
    </row>
    <row r="14" spans="1:18" s="3" customFormat="1" ht="18" customHeight="1">
      <c r="A14" s="91"/>
      <c r="B14" s="623"/>
      <c r="C14" s="624"/>
      <c r="D14" s="624"/>
      <c r="E14" s="624"/>
      <c r="F14" s="624"/>
      <c r="G14" s="625"/>
      <c r="H14" s="1"/>
      <c r="I14" s="630" t="s">
        <v>90</v>
      </c>
      <c r="J14" s="630"/>
      <c r="K14" s="630"/>
      <c r="L14" s="630"/>
      <c r="O14" s="2"/>
    </row>
    <row r="15" spans="1:18" s="3" customFormat="1" ht="18" customHeight="1">
      <c r="A15" s="91"/>
      <c r="B15" s="623"/>
      <c r="C15" s="624"/>
      <c r="D15" s="624"/>
      <c r="E15" s="624"/>
      <c r="F15" s="624"/>
      <c r="G15" s="625"/>
      <c r="H15" s="1"/>
      <c r="I15" s="630" t="s">
        <v>89</v>
      </c>
      <c r="J15" s="630"/>
      <c r="K15" s="630"/>
      <c r="L15" s="630"/>
      <c r="O15" s="2"/>
    </row>
    <row r="16" spans="1:18" s="3" customFormat="1" ht="18" customHeight="1">
      <c r="A16" s="91"/>
      <c r="B16" s="626"/>
      <c r="C16" s="627"/>
      <c r="D16" s="627"/>
      <c r="E16" s="627"/>
      <c r="F16" s="627"/>
      <c r="G16" s="628"/>
      <c r="H16" s="1"/>
      <c r="I16" s="630" t="s">
        <v>88</v>
      </c>
      <c r="J16" s="630"/>
      <c r="K16" s="630"/>
      <c r="L16" s="630"/>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637"/>
      <c r="J18" s="637"/>
      <c r="K18" s="637"/>
      <c r="L18" s="637"/>
      <c r="O18" s="1"/>
    </row>
    <row r="19" spans="1:15" s="62" customFormat="1" ht="18.95" customHeight="1" thickBot="1">
      <c r="A19" s="91" t="s">
        <v>87</v>
      </c>
      <c r="B19" s="131"/>
      <c r="C19" s="131"/>
      <c r="D19" s="131"/>
      <c r="M19" s="130"/>
      <c r="N19" s="130"/>
    </row>
    <row r="20" spans="1:15" s="62" customFormat="1" ht="19.5" customHeight="1" thickBot="1">
      <c r="A20" s="638" t="s">
        <v>86</v>
      </c>
      <c r="B20" s="639"/>
      <c r="C20" s="639"/>
      <c r="D20" s="640"/>
      <c r="E20" s="641" t="s">
        <v>9</v>
      </c>
      <c r="F20" s="640"/>
      <c r="G20" s="641" t="s">
        <v>8</v>
      </c>
      <c r="H20" s="639"/>
      <c r="I20" s="639"/>
      <c r="J20" s="639"/>
      <c r="K20" s="639"/>
      <c r="L20" s="642"/>
      <c r="M20" s="610"/>
      <c r="N20" s="611"/>
    </row>
    <row r="21" spans="1:15" s="62" customFormat="1" ht="18.95" customHeight="1" thickTop="1">
      <c r="A21" s="129">
        <v>1</v>
      </c>
      <c r="B21" s="128" t="s">
        <v>85</v>
      </c>
      <c r="C21" s="128"/>
      <c r="D21" s="127"/>
      <c r="E21" s="612">
        <f>+J62</f>
        <v>17502100</v>
      </c>
      <c r="F21" s="613"/>
      <c r="G21" s="126" t="s">
        <v>84</v>
      </c>
      <c r="H21" s="125"/>
      <c r="I21" s="125"/>
      <c r="J21" s="125"/>
      <c r="K21" s="125"/>
      <c r="L21" s="124"/>
      <c r="M21" s="602"/>
      <c r="N21" s="603"/>
    </row>
    <row r="22" spans="1:15" s="62" customFormat="1" ht="18.95" customHeight="1">
      <c r="A22" s="122">
        <v>2</v>
      </c>
      <c r="B22" s="104" t="s">
        <v>83</v>
      </c>
      <c r="C22" s="104"/>
      <c r="D22" s="103"/>
      <c r="E22" s="600">
        <f>G69</f>
        <v>70000</v>
      </c>
      <c r="F22" s="601"/>
      <c r="G22" s="106" t="s">
        <v>82</v>
      </c>
      <c r="H22" s="101"/>
      <c r="I22" s="101"/>
      <c r="J22" s="101"/>
      <c r="K22" s="101"/>
      <c r="L22" s="123"/>
      <c r="M22" s="602"/>
      <c r="N22" s="603"/>
      <c r="O22" s="3"/>
    </row>
    <row r="23" spans="1:15" s="62" customFormat="1" ht="18.95" customHeight="1">
      <c r="A23" s="122">
        <v>3</v>
      </c>
      <c r="B23" s="104" t="s">
        <v>81</v>
      </c>
      <c r="C23" s="104"/>
      <c r="D23" s="103"/>
      <c r="E23" s="600">
        <f>+E21+E22</f>
        <v>17572100</v>
      </c>
      <c r="F23" s="601"/>
      <c r="G23" s="106" t="s">
        <v>80</v>
      </c>
      <c r="H23" s="101"/>
      <c r="I23" s="101"/>
      <c r="J23" s="101"/>
      <c r="K23" s="101"/>
      <c r="L23" s="120"/>
      <c r="M23" s="602"/>
      <c r="N23" s="603"/>
    </row>
    <row r="24" spans="1:15" s="62" customFormat="1" ht="18.95" customHeight="1">
      <c r="A24" s="122">
        <v>4</v>
      </c>
      <c r="B24" s="104" t="s">
        <v>79</v>
      </c>
      <c r="C24" s="104"/>
      <c r="D24" s="103"/>
      <c r="E24" s="600">
        <f>+ROUNDDOWN(E21*0.5385,0)</f>
        <v>9424880</v>
      </c>
      <c r="F24" s="601"/>
      <c r="G24" s="106" t="s">
        <v>78</v>
      </c>
      <c r="H24" s="101"/>
      <c r="I24" s="101"/>
      <c r="J24" s="121"/>
      <c r="K24" s="121"/>
      <c r="L24" s="123"/>
      <c r="M24" s="602"/>
      <c r="N24" s="603"/>
    </row>
    <row r="25" spans="1:15" s="62" customFormat="1" ht="18.95" customHeight="1">
      <c r="A25" s="122">
        <v>5</v>
      </c>
      <c r="B25" s="104" t="s">
        <v>77</v>
      </c>
      <c r="C25" s="104"/>
      <c r="D25" s="103"/>
      <c r="E25" s="600">
        <f>E23+E24</f>
        <v>26996980</v>
      </c>
      <c r="F25" s="601"/>
      <c r="G25" s="106" t="s">
        <v>76</v>
      </c>
      <c r="H25" s="101"/>
      <c r="I25" s="101"/>
      <c r="J25" s="121"/>
      <c r="K25" s="121"/>
      <c r="L25" s="120"/>
      <c r="M25" s="602"/>
      <c r="N25" s="603"/>
    </row>
    <row r="26" spans="1:15" s="62" customFormat="1" ht="18.95" customHeight="1">
      <c r="A26" s="119">
        <v>6</v>
      </c>
      <c r="B26" s="118" t="s">
        <v>75</v>
      </c>
      <c r="C26" s="118"/>
      <c r="D26" s="117"/>
      <c r="E26" s="606">
        <f>+ROUNDDOWN(E25*0.5385,0)</f>
        <v>14537873</v>
      </c>
      <c r="F26" s="607"/>
      <c r="G26" s="116" t="s">
        <v>74</v>
      </c>
      <c r="H26" s="115"/>
      <c r="I26" s="115"/>
      <c r="J26" s="114"/>
      <c r="K26" s="114"/>
      <c r="L26" s="113"/>
      <c r="M26" s="602"/>
      <c r="N26" s="603"/>
    </row>
    <row r="27" spans="1:15" s="62" customFormat="1" ht="18.95" customHeight="1">
      <c r="A27" s="112" t="s">
        <v>73</v>
      </c>
      <c r="B27" s="111"/>
      <c r="C27" s="111"/>
      <c r="D27" s="110"/>
      <c r="E27" s="608">
        <f>+E25+E26</f>
        <v>41534853</v>
      </c>
      <c r="F27" s="609"/>
      <c r="G27" s="109" t="s">
        <v>72</v>
      </c>
      <c r="H27" s="108"/>
      <c r="I27" s="108"/>
      <c r="J27" s="108"/>
      <c r="K27" s="108"/>
      <c r="L27" s="107"/>
      <c r="M27" s="602"/>
      <c r="N27" s="603"/>
    </row>
    <row r="28" spans="1:15" s="62" customFormat="1" ht="18.95" customHeight="1">
      <c r="A28" s="105" t="s">
        <v>71</v>
      </c>
      <c r="B28" s="104"/>
      <c r="C28" s="104"/>
      <c r="D28" s="103"/>
      <c r="E28" s="600">
        <f>ROUNDDOWN(E27,-4)</f>
        <v>41530000</v>
      </c>
      <c r="F28" s="601"/>
      <c r="G28" s="106" t="s">
        <v>70</v>
      </c>
      <c r="H28" s="101"/>
      <c r="I28" s="101"/>
      <c r="J28" s="101"/>
      <c r="K28" s="101"/>
      <c r="L28" s="100"/>
      <c r="M28" s="602"/>
      <c r="N28" s="603"/>
    </row>
    <row r="29" spans="1:15" s="62" customFormat="1" ht="18.95" customHeight="1">
      <c r="A29" s="105" t="s">
        <v>69</v>
      </c>
      <c r="B29" s="104"/>
      <c r="C29" s="104"/>
      <c r="D29" s="103"/>
      <c r="E29" s="600">
        <f>+E28*0.1</f>
        <v>4153000</v>
      </c>
      <c r="F29" s="601"/>
      <c r="G29" s="102">
        <v>0.1</v>
      </c>
      <c r="H29" s="101"/>
      <c r="I29" s="101"/>
      <c r="J29" s="101"/>
      <c r="K29" s="101"/>
      <c r="L29" s="100"/>
      <c r="M29" s="602"/>
      <c r="N29" s="603"/>
    </row>
    <row r="30" spans="1:15" ht="18.95" customHeight="1" thickBot="1">
      <c r="A30" s="99" t="s">
        <v>68</v>
      </c>
      <c r="B30" s="98"/>
      <c r="C30" s="98"/>
      <c r="D30" s="98"/>
      <c r="E30" s="604">
        <f>+E28*1.1</f>
        <v>45683000</v>
      </c>
      <c r="F30" s="605"/>
      <c r="G30" s="97"/>
      <c r="H30" s="96"/>
      <c r="I30" s="96"/>
      <c r="J30" s="96"/>
      <c r="K30" s="96"/>
      <c r="L30" s="95"/>
      <c r="M30" s="602"/>
      <c r="N30" s="603"/>
      <c r="O30" s="1"/>
    </row>
    <row r="31" spans="1:15" ht="18.95"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648" t="s">
        <v>66</v>
      </c>
      <c r="B33" s="649"/>
      <c r="C33" s="650"/>
      <c r="D33" s="86" t="s">
        <v>65</v>
      </c>
      <c r="E33" s="87" t="s">
        <v>64</v>
      </c>
      <c r="F33" s="87" t="s">
        <v>63</v>
      </c>
      <c r="G33" s="87" t="s">
        <v>62</v>
      </c>
      <c r="H33" s="87" t="s">
        <v>61</v>
      </c>
      <c r="I33" s="86" t="s">
        <v>60</v>
      </c>
      <c r="J33" s="85" t="s">
        <v>0</v>
      </c>
      <c r="K33" s="654" t="s">
        <v>8</v>
      </c>
      <c r="L33" s="655"/>
      <c r="O33" s="84"/>
      <c r="P33" s="84"/>
      <c r="Q33" s="82"/>
      <c r="R33" s="83"/>
      <c r="S33" s="82"/>
      <c r="T33" s="82"/>
      <c r="U33" s="82"/>
      <c r="V33" s="82"/>
      <c r="W33" s="81"/>
      <c r="X33" s="80"/>
    </row>
    <row r="34" spans="1:24" ht="22.5" customHeight="1" thickBot="1">
      <c r="A34" s="651"/>
      <c r="B34" s="652"/>
      <c r="C34" s="653"/>
      <c r="D34" s="78">
        <v>66900</v>
      </c>
      <c r="E34" s="79">
        <v>58600</v>
      </c>
      <c r="F34" s="79">
        <v>51200</v>
      </c>
      <c r="G34" s="79">
        <v>41600</v>
      </c>
      <c r="H34" s="79">
        <v>32800</v>
      </c>
      <c r="I34" s="78">
        <v>29000</v>
      </c>
      <c r="J34" s="77" t="s">
        <v>188</v>
      </c>
      <c r="K34" s="656"/>
      <c r="L34" s="657"/>
    </row>
    <row r="35" spans="1:24" s="49" customFormat="1" ht="22.5" customHeight="1" thickTop="1">
      <c r="A35" s="76" t="s">
        <v>7</v>
      </c>
      <c r="B35" s="658" t="s">
        <v>58</v>
      </c>
      <c r="C35" s="659"/>
      <c r="D35" s="75">
        <f t="shared" ref="D35:J35" si="0">D36+D37+D44</f>
        <v>0</v>
      </c>
      <c r="E35" s="74">
        <f t="shared" si="0"/>
        <v>0</v>
      </c>
      <c r="F35" s="74">
        <f t="shared" si="0"/>
        <v>43</v>
      </c>
      <c r="G35" s="74">
        <f t="shared" si="0"/>
        <v>67</v>
      </c>
      <c r="H35" s="74">
        <f t="shared" si="0"/>
        <v>104</v>
      </c>
      <c r="I35" s="74">
        <f t="shared" si="0"/>
        <v>169</v>
      </c>
      <c r="J35" s="73">
        <f t="shared" si="0"/>
        <v>13301000</v>
      </c>
      <c r="K35" s="660"/>
      <c r="L35" s="661"/>
      <c r="M35" s="52">
        <f t="shared" ref="M35:M60" si="1">+$D$34*D35+$E$34*E35+$F$34*F35+$G$34*G35+$H$34*H35+$I$34*I35</f>
        <v>13301000</v>
      </c>
      <c r="N35" s="51"/>
      <c r="O35" s="50"/>
    </row>
    <row r="36" spans="1:24" s="62" customFormat="1" ht="22.5" customHeight="1">
      <c r="A36" s="68"/>
      <c r="B36" s="662" t="s">
        <v>57</v>
      </c>
      <c r="C36" s="663"/>
      <c r="D36" s="71"/>
      <c r="E36" s="71"/>
      <c r="F36" s="71">
        <v>7</v>
      </c>
      <c r="G36" s="71">
        <v>11</v>
      </c>
      <c r="H36" s="71">
        <v>17</v>
      </c>
      <c r="I36" s="71">
        <v>29</v>
      </c>
      <c r="J36" s="65">
        <f t="shared" ref="J36:J60" si="2">+$D$34*D36+$E$34*E36+$F$34*F36+$G$34*G36+$H$34*H36+$I$34*I36</f>
        <v>2214600</v>
      </c>
      <c r="K36" s="567"/>
      <c r="L36" s="568"/>
      <c r="M36" s="52">
        <f t="shared" si="1"/>
        <v>2214600</v>
      </c>
      <c r="N36" s="64"/>
      <c r="O36" s="587"/>
      <c r="P36" s="587"/>
    </row>
    <row r="37" spans="1:24" s="62" customFormat="1" ht="22.5" customHeight="1">
      <c r="A37" s="68"/>
      <c r="B37" s="662" t="s">
        <v>56</v>
      </c>
      <c r="C37" s="663"/>
      <c r="D37" s="71">
        <f t="shared" ref="D37:I37" si="3">SUM(D38:D43)</f>
        <v>0</v>
      </c>
      <c r="E37" s="71">
        <f t="shared" si="3"/>
        <v>0</v>
      </c>
      <c r="F37" s="71">
        <f t="shared" si="3"/>
        <v>32</v>
      </c>
      <c r="G37" s="71">
        <f t="shared" si="3"/>
        <v>51</v>
      </c>
      <c r="H37" s="71">
        <f t="shared" si="3"/>
        <v>79</v>
      </c>
      <c r="I37" s="71">
        <f t="shared" si="3"/>
        <v>127</v>
      </c>
      <c r="J37" s="65">
        <f t="shared" si="2"/>
        <v>10034200</v>
      </c>
      <c r="K37" s="664"/>
      <c r="L37" s="665"/>
      <c r="M37" s="52">
        <f t="shared" si="1"/>
        <v>10034200</v>
      </c>
      <c r="N37" s="64"/>
      <c r="O37" s="72"/>
      <c r="P37" s="72"/>
    </row>
    <row r="38" spans="1:24" s="62" customFormat="1" ht="22.5" customHeight="1">
      <c r="A38" s="68"/>
      <c r="B38" s="579" t="s">
        <v>55</v>
      </c>
      <c r="C38" s="580"/>
      <c r="D38" s="71"/>
      <c r="E38" s="71"/>
      <c r="F38" s="71">
        <v>1.6</v>
      </c>
      <c r="G38" s="71">
        <v>2.5500000000000003</v>
      </c>
      <c r="H38" s="71">
        <v>3.95</v>
      </c>
      <c r="I38" s="71">
        <v>6.3500000000000005</v>
      </c>
      <c r="J38" s="65">
        <f t="shared" si="2"/>
        <v>501710</v>
      </c>
      <c r="K38" s="567"/>
      <c r="L38" s="568"/>
      <c r="M38" s="52">
        <f t="shared" si="1"/>
        <v>501710</v>
      </c>
      <c r="N38" s="64"/>
      <c r="O38" s="72"/>
      <c r="P38" s="72"/>
    </row>
    <row r="39" spans="1:24" s="62" customFormat="1" ht="22.5" customHeight="1">
      <c r="A39" s="68"/>
      <c r="B39" s="579" t="s">
        <v>54</v>
      </c>
      <c r="C39" s="580"/>
      <c r="D39" s="71"/>
      <c r="E39" s="71"/>
      <c r="F39" s="71">
        <v>8</v>
      </c>
      <c r="G39" s="71">
        <v>12.75</v>
      </c>
      <c r="H39" s="71">
        <v>19.75</v>
      </c>
      <c r="I39" s="71">
        <v>31.75</v>
      </c>
      <c r="J39" s="65">
        <f t="shared" si="2"/>
        <v>2508550</v>
      </c>
      <c r="K39" s="664"/>
      <c r="L39" s="665"/>
      <c r="M39" s="52">
        <f t="shared" si="1"/>
        <v>2508550</v>
      </c>
      <c r="N39" s="64"/>
      <c r="O39" s="72"/>
      <c r="P39" s="72"/>
    </row>
    <row r="40" spans="1:24" s="62" customFormat="1" ht="22.5" customHeight="1">
      <c r="A40" s="68"/>
      <c r="B40" s="579" t="s">
        <v>53</v>
      </c>
      <c r="C40" s="580"/>
      <c r="D40" s="71"/>
      <c r="E40" s="71"/>
      <c r="F40" s="71">
        <v>6.4</v>
      </c>
      <c r="G40" s="71">
        <v>10.200000000000001</v>
      </c>
      <c r="H40" s="71">
        <v>15.8</v>
      </c>
      <c r="I40" s="71">
        <v>25.400000000000002</v>
      </c>
      <c r="J40" s="65">
        <f t="shared" si="2"/>
        <v>2006840</v>
      </c>
      <c r="K40" s="567"/>
      <c r="L40" s="568"/>
      <c r="M40" s="52">
        <f t="shared" si="1"/>
        <v>2006840</v>
      </c>
      <c r="N40" s="64"/>
      <c r="O40" s="72"/>
      <c r="P40" s="72"/>
    </row>
    <row r="41" spans="1:24" s="62" customFormat="1" ht="22.5" customHeight="1">
      <c r="A41" s="68"/>
      <c r="B41" s="579" t="s">
        <v>52</v>
      </c>
      <c r="C41" s="580"/>
      <c r="D41" s="71"/>
      <c r="E41" s="71"/>
      <c r="F41" s="71">
        <v>6.4</v>
      </c>
      <c r="G41" s="71">
        <v>10.200000000000001</v>
      </c>
      <c r="H41" s="71">
        <v>15.8</v>
      </c>
      <c r="I41" s="71">
        <v>25.400000000000002</v>
      </c>
      <c r="J41" s="65">
        <f t="shared" si="2"/>
        <v>2006840</v>
      </c>
      <c r="K41" s="664"/>
      <c r="L41" s="665"/>
      <c r="M41" s="52">
        <f t="shared" si="1"/>
        <v>2006840</v>
      </c>
      <c r="N41" s="64"/>
      <c r="O41" s="72"/>
      <c r="P41" s="72"/>
    </row>
    <row r="42" spans="1:24" s="62" customFormat="1" ht="22.5" customHeight="1">
      <c r="A42" s="68"/>
      <c r="B42" s="579" t="s">
        <v>51</v>
      </c>
      <c r="C42" s="580"/>
      <c r="D42" s="71"/>
      <c r="E42" s="71"/>
      <c r="F42" s="71">
        <v>1.6</v>
      </c>
      <c r="G42" s="71">
        <v>2.5500000000000003</v>
      </c>
      <c r="H42" s="71">
        <v>3.95</v>
      </c>
      <c r="I42" s="71">
        <v>6.3500000000000005</v>
      </c>
      <c r="J42" s="65">
        <f t="shared" si="2"/>
        <v>501710</v>
      </c>
      <c r="K42" s="567"/>
      <c r="L42" s="568"/>
      <c r="M42" s="52">
        <f t="shared" si="1"/>
        <v>501710</v>
      </c>
      <c r="N42" s="64"/>
      <c r="O42" s="72"/>
      <c r="P42" s="72"/>
    </row>
    <row r="43" spans="1:24" s="62" customFormat="1" ht="22.5" customHeight="1">
      <c r="A43" s="68"/>
      <c r="B43" s="579" t="s">
        <v>50</v>
      </c>
      <c r="C43" s="580"/>
      <c r="D43" s="71"/>
      <c r="E43" s="71"/>
      <c r="F43" s="71">
        <v>8</v>
      </c>
      <c r="G43" s="71">
        <v>12.75</v>
      </c>
      <c r="H43" s="71">
        <v>19.75</v>
      </c>
      <c r="I43" s="71">
        <v>31.75</v>
      </c>
      <c r="J43" s="65">
        <f t="shared" si="2"/>
        <v>2508550</v>
      </c>
      <c r="K43" s="664"/>
      <c r="L43" s="665"/>
      <c r="M43" s="52">
        <f t="shared" si="1"/>
        <v>2508550</v>
      </c>
      <c r="N43" s="64"/>
      <c r="O43" s="63"/>
    </row>
    <row r="44" spans="1:24" s="62" customFormat="1" ht="22.5" customHeight="1">
      <c r="A44" s="68"/>
      <c r="B44" s="662" t="s">
        <v>49</v>
      </c>
      <c r="C44" s="663"/>
      <c r="D44" s="71"/>
      <c r="E44" s="71"/>
      <c r="F44" s="71">
        <v>4</v>
      </c>
      <c r="G44" s="71">
        <v>5</v>
      </c>
      <c r="H44" s="71">
        <v>8</v>
      </c>
      <c r="I44" s="71">
        <v>13</v>
      </c>
      <c r="J44" s="65">
        <f t="shared" si="2"/>
        <v>1052200</v>
      </c>
      <c r="K44" s="664"/>
      <c r="L44" s="665"/>
      <c r="M44" s="52">
        <f t="shared" si="1"/>
        <v>1052200</v>
      </c>
      <c r="N44" s="64"/>
      <c r="O44" s="72"/>
      <c r="P44" s="72"/>
    </row>
    <row r="45" spans="1:24" s="49" customFormat="1" ht="22.5" customHeight="1">
      <c r="A45" s="61" t="s">
        <v>48</v>
      </c>
      <c r="B45" s="666" t="s">
        <v>47</v>
      </c>
      <c r="C45" s="667"/>
      <c r="D45" s="60"/>
      <c r="E45" s="59"/>
      <c r="F45" s="59">
        <v>4.3</v>
      </c>
      <c r="G45" s="59">
        <v>6.7</v>
      </c>
      <c r="H45" s="59">
        <v>10.4</v>
      </c>
      <c r="I45" s="59">
        <v>16.900000000000002</v>
      </c>
      <c r="J45" s="53">
        <f t="shared" si="2"/>
        <v>1330100</v>
      </c>
      <c r="K45" s="645"/>
      <c r="L45" s="646"/>
      <c r="M45" s="52">
        <f t="shared" si="1"/>
        <v>1330100</v>
      </c>
      <c r="N45" s="58"/>
      <c r="O45" s="50"/>
    </row>
    <row r="46" spans="1:24" s="49" customFormat="1" ht="22.5" customHeight="1">
      <c r="A46" s="61" t="s">
        <v>46</v>
      </c>
      <c r="B46" s="658" t="s">
        <v>45</v>
      </c>
      <c r="C46" s="659"/>
      <c r="D46" s="60">
        <f t="shared" ref="D46:I46" si="4">SUM(D47:D53)</f>
        <v>0</v>
      </c>
      <c r="E46" s="60">
        <f t="shared" si="4"/>
        <v>0</v>
      </c>
      <c r="F46" s="60">
        <f t="shared" si="4"/>
        <v>3.5</v>
      </c>
      <c r="G46" s="60">
        <f t="shared" si="4"/>
        <v>3.5</v>
      </c>
      <c r="H46" s="60">
        <f t="shared" si="4"/>
        <v>7</v>
      </c>
      <c r="I46" s="60">
        <f t="shared" si="4"/>
        <v>0</v>
      </c>
      <c r="J46" s="53">
        <f t="shared" si="2"/>
        <v>554400</v>
      </c>
      <c r="K46" s="645"/>
      <c r="L46" s="646"/>
      <c r="M46" s="52">
        <f t="shared" si="1"/>
        <v>554400</v>
      </c>
      <c r="N46" s="51"/>
      <c r="O46" s="50"/>
    </row>
    <row r="47" spans="1:24" s="62" customFormat="1" ht="22.5" customHeight="1">
      <c r="A47" s="68"/>
      <c r="B47" s="579" t="s">
        <v>44</v>
      </c>
      <c r="C47" s="580" t="s">
        <v>43</v>
      </c>
      <c r="D47" s="71"/>
      <c r="E47" s="71"/>
      <c r="F47" s="71">
        <v>0.5</v>
      </c>
      <c r="G47" s="71">
        <v>0.5</v>
      </c>
      <c r="H47" s="71">
        <v>1</v>
      </c>
      <c r="I47" s="71"/>
      <c r="J47" s="65">
        <f t="shared" si="2"/>
        <v>79200</v>
      </c>
      <c r="K47" s="567"/>
      <c r="L47" s="568"/>
      <c r="M47" s="52">
        <f t="shared" si="1"/>
        <v>79200</v>
      </c>
      <c r="N47" s="64"/>
      <c r="O47" s="72"/>
      <c r="P47" s="72"/>
    </row>
    <row r="48" spans="1:24" s="62" customFormat="1" ht="22.5" customHeight="1">
      <c r="A48" s="68"/>
      <c r="B48" s="579" t="s">
        <v>42</v>
      </c>
      <c r="C48" s="580" t="s">
        <v>41</v>
      </c>
      <c r="D48" s="71"/>
      <c r="E48" s="71"/>
      <c r="F48" s="71">
        <v>0.5</v>
      </c>
      <c r="G48" s="71">
        <v>0.5</v>
      </c>
      <c r="H48" s="71">
        <v>1</v>
      </c>
      <c r="I48" s="71"/>
      <c r="J48" s="65">
        <f t="shared" si="2"/>
        <v>79200</v>
      </c>
      <c r="K48" s="664"/>
      <c r="L48" s="665"/>
      <c r="M48" s="52">
        <f t="shared" si="1"/>
        <v>79200</v>
      </c>
      <c r="N48" s="64"/>
      <c r="O48" s="72"/>
      <c r="P48" s="72"/>
    </row>
    <row r="49" spans="1:16" s="62" customFormat="1" ht="22.5" customHeight="1">
      <c r="A49" s="68"/>
      <c r="B49" s="579" t="s">
        <v>40</v>
      </c>
      <c r="C49" s="580" t="s">
        <v>39</v>
      </c>
      <c r="D49" s="71"/>
      <c r="E49" s="71"/>
      <c r="F49" s="71">
        <v>0.5</v>
      </c>
      <c r="G49" s="71">
        <v>0.5</v>
      </c>
      <c r="H49" s="71">
        <v>1</v>
      </c>
      <c r="I49" s="71"/>
      <c r="J49" s="65">
        <f t="shared" si="2"/>
        <v>79200</v>
      </c>
      <c r="K49" s="567"/>
      <c r="L49" s="568"/>
      <c r="M49" s="52">
        <f t="shared" si="1"/>
        <v>79200</v>
      </c>
      <c r="N49" s="64"/>
      <c r="O49" s="72"/>
      <c r="P49" s="72"/>
    </row>
    <row r="50" spans="1:16" s="62" customFormat="1" ht="22.5" customHeight="1">
      <c r="A50" s="68"/>
      <c r="B50" s="579" t="s">
        <v>38</v>
      </c>
      <c r="C50" s="580" t="s">
        <v>37</v>
      </c>
      <c r="D50" s="71"/>
      <c r="E50" s="71"/>
      <c r="F50" s="71">
        <v>0.5</v>
      </c>
      <c r="G50" s="71">
        <v>0.5</v>
      </c>
      <c r="H50" s="71">
        <v>1</v>
      </c>
      <c r="I50" s="71"/>
      <c r="J50" s="65">
        <f t="shared" si="2"/>
        <v>79200</v>
      </c>
      <c r="K50" s="664"/>
      <c r="L50" s="665"/>
      <c r="M50" s="52">
        <f t="shared" si="1"/>
        <v>79200</v>
      </c>
      <c r="N50" s="64"/>
      <c r="O50" s="72"/>
      <c r="P50" s="72"/>
    </row>
    <row r="51" spans="1:16" s="62" customFormat="1" ht="22.5" customHeight="1">
      <c r="A51" s="68"/>
      <c r="B51" s="579" t="s">
        <v>36</v>
      </c>
      <c r="C51" s="580" t="s">
        <v>35</v>
      </c>
      <c r="D51" s="71"/>
      <c r="E51" s="71"/>
      <c r="F51" s="71">
        <v>0.5</v>
      </c>
      <c r="G51" s="71">
        <v>0.5</v>
      </c>
      <c r="H51" s="71">
        <v>1</v>
      </c>
      <c r="I51" s="71"/>
      <c r="J51" s="65">
        <f t="shared" si="2"/>
        <v>79200</v>
      </c>
      <c r="K51" s="567"/>
      <c r="L51" s="568"/>
      <c r="M51" s="52">
        <f t="shared" si="1"/>
        <v>79200</v>
      </c>
      <c r="N51" s="64"/>
      <c r="O51" s="72"/>
      <c r="P51" s="72"/>
    </row>
    <row r="52" spans="1:16" s="62" customFormat="1" ht="22.5" customHeight="1">
      <c r="A52" s="68"/>
      <c r="B52" s="579" t="s">
        <v>34</v>
      </c>
      <c r="C52" s="580" t="s">
        <v>33</v>
      </c>
      <c r="D52" s="71"/>
      <c r="E52" s="71"/>
      <c r="F52" s="71">
        <v>0.5</v>
      </c>
      <c r="G52" s="71">
        <v>0.5</v>
      </c>
      <c r="H52" s="71">
        <v>1</v>
      </c>
      <c r="I52" s="71"/>
      <c r="J52" s="65">
        <f t="shared" si="2"/>
        <v>79200</v>
      </c>
      <c r="K52" s="664"/>
      <c r="L52" s="665"/>
      <c r="M52" s="52">
        <f t="shared" si="1"/>
        <v>79200</v>
      </c>
      <c r="N52" s="64"/>
      <c r="O52" s="63"/>
    </row>
    <row r="53" spans="1:16" s="62" customFormat="1" ht="22.5" customHeight="1">
      <c r="A53" s="68"/>
      <c r="B53" s="579" t="s">
        <v>32</v>
      </c>
      <c r="C53" s="580" t="s">
        <v>31</v>
      </c>
      <c r="D53" s="71"/>
      <c r="E53" s="71"/>
      <c r="F53" s="71">
        <v>0.5</v>
      </c>
      <c r="G53" s="71">
        <v>0.5</v>
      </c>
      <c r="H53" s="71">
        <v>1</v>
      </c>
      <c r="I53" s="71"/>
      <c r="J53" s="65">
        <f t="shared" si="2"/>
        <v>79200</v>
      </c>
      <c r="K53" s="664"/>
      <c r="L53" s="665"/>
      <c r="M53" s="52">
        <f t="shared" si="1"/>
        <v>79200</v>
      </c>
      <c r="N53" s="64"/>
      <c r="O53" s="63"/>
    </row>
    <row r="54" spans="1:16" s="49" customFormat="1" ht="22.5" customHeight="1">
      <c r="A54" s="61" t="s">
        <v>30</v>
      </c>
      <c r="B54" s="666" t="s">
        <v>29</v>
      </c>
      <c r="C54" s="667"/>
      <c r="D54" s="60"/>
      <c r="E54" s="59"/>
      <c r="F54" s="59"/>
      <c r="G54" s="59">
        <v>12</v>
      </c>
      <c r="H54" s="59">
        <v>12</v>
      </c>
      <c r="I54" s="59"/>
      <c r="J54" s="53">
        <f t="shared" si="2"/>
        <v>892800</v>
      </c>
      <c r="K54" s="645"/>
      <c r="L54" s="646"/>
      <c r="M54" s="52">
        <f t="shared" si="1"/>
        <v>892800</v>
      </c>
      <c r="N54" s="58"/>
      <c r="O54" s="50"/>
    </row>
    <row r="55" spans="1:16" s="49" customFormat="1" ht="22.5" customHeight="1">
      <c r="A55" s="61" t="s">
        <v>28</v>
      </c>
      <c r="B55" s="666" t="s">
        <v>27</v>
      </c>
      <c r="C55" s="667"/>
      <c r="D55" s="60">
        <f t="shared" ref="D55:I55" si="5">SUM(D56:D58)</f>
        <v>0</v>
      </c>
      <c r="E55" s="59">
        <f t="shared" si="5"/>
        <v>1</v>
      </c>
      <c r="F55" s="59">
        <f t="shared" si="5"/>
        <v>9</v>
      </c>
      <c r="G55" s="59">
        <f t="shared" si="5"/>
        <v>8</v>
      </c>
      <c r="H55" s="59">
        <f t="shared" si="5"/>
        <v>0</v>
      </c>
      <c r="I55" s="59">
        <f t="shared" si="5"/>
        <v>0</v>
      </c>
      <c r="J55" s="53">
        <f t="shared" si="2"/>
        <v>852200</v>
      </c>
      <c r="K55" s="674" t="s">
        <v>26</v>
      </c>
      <c r="L55" s="675"/>
      <c r="M55" s="52">
        <f t="shared" si="1"/>
        <v>852200</v>
      </c>
      <c r="N55" s="58"/>
      <c r="O55" s="50"/>
    </row>
    <row r="56" spans="1:16" s="62" customFormat="1" ht="22.5" customHeight="1">
      <c r="A56" s="68"/>
      <c r="B56" s="565" t="s">
        <v>25</v>
      </c>
      <c r="C56" s="566"/>
      <c r="D56" s="70"/>
      <c r="E56" s="71">
        <v>0.5</v>
      </c>
      <c r="F56" s="71">
        <v>0.5</v>
      </c>
      <c r="G56" s="66"/>
      <c r="H56" s="66"/>
      <c r="I56" s="66"/>
      <c r="J56" s="65">
        <f t="shared" si="2"/>
        <v>54900</v>
      </c>
      <c r="K56" s="567"/>
      <c r="L56" s="568"/>
      <c r="M56" s="52">
        <f t="shared" si="1"/>
        <v>54900</v>
      </c>
      <c r="N56" s="69"/>
      <c r="O56" s="63"/>
    </row>
    <row r="57" spans="1:16" s="62" customFormat="1" ht="22.5" customHeight="1">
      <c r="A57" s="68"/>
      <c r="B57" s="565" t="s">
        <v>24</v>
      </c>
      <c r="C57" s="566"/>
      <c r="D57" s="67"/>
      <c r="E57" s="71"/>
      <c r="F57" s="66">
        <v>8</v>
      </c>
      <c r="G57" s="66">
        <v>8</v>
      </c>
      <c r="H57" s="66"/>
      <c r="I57" s="66"/>
      <c r="J57" s="65">
        <f t="shared" si="2"/>
        <v>742400</v>
      </c>
      <c r="K57" s="664" t="s">
        <v>189</v>
      </c>
      <c r="L57" s="665"/>
      <c r="M57" s="52">
        <f t="shared" si="1"/>
        <v>742400</v>
      </c>
      <c r="N57" s="64"/>
      <c r="O57" s="63"/>
    </row>
    <row r="58" spans="1:16" s="62" customFormat="1" ht="22.5" customHeight="1">
      <c r="A58" s="68"/>
      <c r="B58" s="565" t="s">
        <v>23</v>
      </c>
      <c r="C58" s="566"/>
      <c r="D58" s="67"/>
      <c r="E58" s="71">
        <v>0.5</v>
      </c>
      <c r="F58" s="71">
        <v>0.5</v>
      </c>
      <c r="G58" s="66"/>
      <c r="H58" s="66"/>
      <c r="I58" s="66"/>
      <c r="J58" s="65">
        <f t="shared" si="2"/>
        <v>54900</v>
      </c>
      <c r="K58" s="567"/>
      <c r="L58" s="568"/>
      <c r="M58" s="52">
        <f t="shared" si="1"/>
        <v>54900</v>
      </c>
      <c r="N58" s="64"/>
      <c r="O58" s="63"/>
    </row>
    <row r="59" spans="1:16" s="49" customFormat="1" ht="22.5" customHeight="1">
      <c r="A59" s="61" t="s">
        <v>22</v>
      </c>
      <c r="B59" s="666" t="s">
        <v>21</v>
      </c>
      <c r="C59" s="667"/>
      <c r="D59" s="60"/>
      <c r="E59" s="59">
        <v>2</v>
      </c>
      <c r="F59" s="59">
        <v>4</v>
      </c>
      <c r="G59" s="59">
        <v>6</v>
      </c>
      <c r="H59" s="59"/>
      <c r="I59" s="59"/>
      <c r="J59" s="53">
        <f t="shared" si="2"/>
        <v>571600</v>
      </c>
      <c r="K59" s="645"/>
      <c r="L59" s="646"/>
      <c r="M59" s="52">
        <f t="shared" si="1"/>
        <v>571600</v>
      </c>
      <c r="N59" s="58"/>
      <c r="O59" s="50"/>
    </row>
    <row r="60" spans="1:16" s="49" customFormat="1" ht="22.5" customHeight="1" thickBot="1">
      <c r="A60" s="57" t="s">
        <v>20</v>
      </c>
      <c r="B60" s="643" t="s">
        <v>19</v>
      </c>
      <c r="C60" s="644"/>
      <c r="D60" s="56"/>
      <c r="E60" s="55"/>
      <c r="F60" s="55"/>
      <c r="G60" s="54"/>
      <c r="H60" s="54"/>
      <c r="I60" s="54"/>
      <c r="J60" s="53">
        <f t="shared" si="2"/>
        <v>0</v>
      </c>
      <c r="K60" s="645"/>
      <c r="L60" s="646"/>
      <c r="M60" s="52">
        <f t="shared" si="1"/>
        <v>0</v>
      </c>
      <c r="N60" s="51"/>
      <c r="O60" s="50"/>
    </row>
    <row r="61" spans="1:16" ht="22.5" customHeight="1">
      <c r="A61" s="48"/>
      <c r="B61" s="47" t="s">
        <v>0</v>
      </c>
      <c r="C61" s="46" t="s">
        <v>18</v>
      </c>
      <c r="D61" s="45">
        <f t="shared" ref="D61:I61" si="6">D35+D45+D46+D54+D55+D59+D60</f>
        <v>0</v>
      </c>
      <c r="E61" s="45">
        <f t="shared" si="6"/>
        <v>3</v>
      </c>
      <c r="F61" s="45">
        <f t="shared" si="6"/>
        <v>63.8</v>
      </c>
      <c r="G61" s="45">
        <f t="shared" si="6"/>
        <v>103.2</v>
      </c>
      <c r="H61" s="45">
        <f t="shared" si="6"/>
        <v>133.4</v>
      </c>
      <c r="I61" s="45">
        <f t="shared" si="6"/>
        <v>185.9</v>
      </c>
      <c r="J61" s="44">
        <f>SUM(D61:I61)</f>
        <v>489.29999999999995</v>
      </c>
      <c r="K61" s="670" t="s">
        <v>17</v>
      </c>
      <c r="L61" s="671"/>
      <c r="M61" s="43"/>
      <c r="N61" s="42"/>
      <c r="O61" s="6"/>
    </row>
    <row r="62" spans="1:16" ht="22.5" customHeight="1" thickBot="1">
      <c r="A62" s="41"/>
      <c r="B62" s="40"/>
      <c r="C62" s="39" t="s">
        <v>16</v>
      </c>
      <c r="D62" s="38">
        <f t="shared" ref="D62:I62" si="7">D61*D34</f>
        <v>0</v>
      </c>
      <c r="E62" s="38">
        <f t="shared" si="7"/>
        <v>175800</v>
      </c>
      <c r="F62" s="38">
        <f t="shared" si="7"/>
        <v>3266560</v>
      </c>
      <c r="G62" s="38">
        <f t="shared" si="7"/>
        <v>4293120</v>
      </c>
      <c r="H62" s="38">
        <f t="shared" si="7"/>
        <v>4375520</v>
      </c>
      <c r="I62" s="38">
        <f t="shared" si="7"/>
        <v>5391100</v>
      </c>
      <c r="J62" s="37">
        <f>+D34*D61+E34*E61+F34*F61+G34*G61+H34*H61+I34*I61</f>
        <v>17502100</v>
      </c>
      <c r="K62" s="672" t="s">
        <v>15</v>
      </c>
      <c r="L62" s="673"/>
      <c r="M62" s="33"/>
      <c r="N62" s="1"/>
      <c r="O62" s="6"/>
    </row>
    <row r="63" spans="1:16" ht="18.95" customHeight="1">
      <c r="A63" s="36"/>
      <c r="B63" s="35"/>
      <c r="C63" s="35"/>
      <c r="D63" s="35"/>
      <c r="E63" s="34"/>
      <c r="F63" s="34"/>
      <c r="G63" s="34"/>
      <c r="H63" s="34"/>
      <c r="I63" s="34"/>
      <c r="J63" s="34"/>
      <c r="K63" s="34"/>
      <c r="L63" s="34"/>
      <c r="M63" s="33"/>
      <c r="N63" s="1"/>
      <c r="O63" s="32"/>
    </row>
    <row r="64" spans="1:16" ht="22.5" customHeight="1" thickBot="1">
      <c r="A64" s="31" t="s">
        <v>14</v>
      </c>
      <c r="B64" s="30"/>
      <c r="C64" s="30"/>
      <c r="D64" s="30"/>
      <c r="E64" s="13"/>
      <c r="F64" s="13"/>
      <c r="G64" s="13"/>
      <c r="H64" s="13"/>
      <c r="I64" s="13"/>
      <c r="J64" s="13"/>
      <c r="K64" s="13"/>
      <c r="L64" s="13"/>
      <c r="M64" s="1"/>
      <c r="N64" s="1"/>
    </row>
    <row r="65" spans="1:15" ht="22.5" customHeight="1" thickBot="1">
      <c r="A65" s="555" t="s">
        <v>13</v>
      </c>
      <c r="B65" s="556"/>
      <c r="C65" s="557"/>
      <c r="D65" s="28" t="s">
        <v>12</v>
      </c>
      <c r="E65" s="29" t="s">
        <v>11</v>
      </c>
      <c r="F65" s="28" t="s">
        <v>10</v>
      </c>
      <c r="G65" s="558" t="s">
        <v>9</v>
      </c>
      <c r="H65" s="557"/>
      <c r="I65" s="558" t="s">
        <v>8</v>
      </c>
      <c r="J65" s="556"/>
      <c r="K65" s="556"/>
      <c r="L65" s="559"/>
    </row>
    <row r="66" spans="1:15" ht="22.5" customHeight="1" thickTop="1">
      <c r="A66" s="27" t="s">
        <v>7</v>
      </c>
      <c r="B66" s="26" t="s">
        <v>6</v>
      </c>
      <c r="C66" s="25"/>
      <c r="D66" s="24"/>
      <c r="E66" s="23"/>
      <c r="F66" s="22"/>
      <c r="G66" s="560">
        <f>+E66*F66</f>
        <v>0</v>
      </c>
      <c r="H66" s="561"/>
      <c r="I66" s="562"/>
      <c r="J66" s="563"/>
      <c r="K66" s="563"/>
      <c r="L66" s="564"/>
    </row>
    <row r="67" spans="1:15" ht="22.5" customHeight="1">
      <c r="A67" s="20"/>
      <c r="B67" s="19" t="s">
        <v>5</v>
      </c>
      <c r="C67" s="18"/>
      <c r="D67" s="21"/>
      <c r="E67" s="15"/>
      <c r="F67" s="15"/>
      <c r="G67" s="544">
        <v>20000</v>
      </c>
      <c r="H67" s="545"/>
      <c r="I67" s="546" t="s">
        <v>4</v>
      </c>
      <c r="J67" s="547"/>
      <c r="K67" s="547"/>
      <c r="L67" s="548"/>
    </row>
    <row r="68" spans="1:15" ht="22.5" customHeight="1">
      <c r="A68" s="20"/>
      <c r="B68" s="19" t="s">
        <v>3</v>
      </c>
      <c r="C68" s="18"/>
      <c r="D68" s="17"/>
      <c r="E68" s="16"/>
      <c r="F68" s="15"/>
      <c r="G68" s="544">
        <v>50000</v>
      </c>
      <c r="H68" s="545"/>
      <c r="I68" s="546" t="s">
        <v>2</v>
      </c>
      <c r="J68" s="547"/>
      <c r="K68" s="547"/>
      <c r="L68" s="548"/>
      <c r="M68" s="3" t="s">
        <v>1</v>
      </c>
    </row>
    <row r="69" spans="1:15" ht="22.5" customHeight="1" thickBot="1">
      <c r="A69" s="14"/>
      <c r="B69" s="13" t="s">
        <v>0</v>
      </c>
      <c r="C69" s="12"/>
      <c r="D69" s="11"/>
      <c r="E69" s="10"/>
      <c r="F69" s="9"/>
      <c r="G69" s="549">
        <f>G67+G68</f>
        <v>70000</v>
      </c>
      <c r="H69" s="550"/>
      <c r="I69" s="8"/>
      <c r="J69" s="8"/>
      <c r="K69" s="8"/>
      <c r="L69" s="7"/>
      <c r="O69" s="6"/>
    </row>
    <row r="70" spans="1:15" ht="22.5" customHeight="1"/>
    <row r="71" spans="1:15" ht="12.75" thickBot="1"/>
    <row r="72" spans="1:15" ht="14.25" thickTop="1">
      <c r="B72" s="658" t="s">
        <v>58</v>
      </c>
      <c r="C72" s="659"/>
      <c r="D72" s="75">
        <f t="shared" ref="D72:J72" si="8">D73+D74+D81</f>
        <v>0</v>
      </c>
      <c r="E72" s="74">
        <f t="shared" si="8"/>
        <v>0</v>
      </c>
      <c r="F72" s="74">
        <f t="shared" si="8"/>
        <v>48</v>
      </c>
      <c r="G72" s="74">
        <f t="shared" si="8"/>
        <v>67</v>
      </c>
      <c r="H72" s="74">
        <f t="shared" si="8"/>
        <v>104</v>
      </c>
      <c r="I72" s="74">
        <f t="shared" si="8"/>
        <v>169</v>
      </c>
      <c r="J72" s="73">
        <f t="shared" si="8"/>
        <v>13557000</v>
      </c>
    </row>
    <row r="73" spans="1:15" ht="12.75">
      <c r="B73" s="662" t="s">
        <v>57</v>
      </c>
      <c r="C73" s="663"/>
      <c r="D73" s="71"/>
      <c r="E73" s="71"/>
      <c r="F73" s="71">
        <v>7</v>
      </c>
      <c r="G73" s="71">
        <v>11</v>
      </c>
      <c r="H73" s="71">
        <v>17</v>
      </c>
      <c r="I73" s="71">
        <v>29</v>
      </c>
      <c r="J73" s="65">
        <f t="shared" ref="J73:J81" si="9">+$D$34*D73+$E$34*E73+$F$34*F73+$G$34*G73+$H$34*H73+$I$34*I73</f>
        <v>2214600</v>
      </c>
    </row>
    <row r="74" spans="1:15" ht="12.75">
      <c r="B74" s="662" t="s">
        <v>56</v>
      </c>
      <c r="C74" s="663"/>
      <c r="D74" s="71">
        <f t="shared" ref="D74:I74" si="10">SUM(D75:D80)</f>
        <v>0</v>
      </c>
      <c r="E74" s="71">
        <f t="shared" si="10"/>
        <v>0</v>
      </c>
      <c r="F74" s="71">
        <f t="shared" si="10"/>
        <v>37</v>
      </c>
      <c r="G74" s="71">
        <f t="shared" si="10"/>
        <v>51</v>
      </c>
      <c r="H74" s="71">
        <f t="shared" si="10"/>
        <v>79</v>
      </c>
      <c r="I74" s="71">
        <f t="shared" si="10"/>
        <v>127</v>
      </c>
      <c r="J74" s="65">
        <f t="shared" si="9"/>
        <v>10290200</v>
      </c>
    </row>
    <row r="75" spans="1:15" ht="13.5">
      <c r="B75" s="579" t="s">
        <v>55</v>
      </c>
      <c r="C75" s="580"/>
      <c r="D75" s="71"/>
      <c r="E75" s="71"/>
      <c r="F75" s="71">
        <v>1.6</v>
      </c>
      <c r="G75" s="71">
        <v>2.5500000000000003</v>
      </c>
      <c r="H75" s="71">
        <v>3.95</v>
      </c>
      <c r="I75" s="71">
        <v>6.3500000000000005</v>
      </c>
      <c r="J75" s="65">
        <f t="shared" si="9"/>
        <v>501710</v>
      </c>
    </row>
    <row r="76" spans="1:15" ht="13.5">
      <c r="B76" s="579" t="s">
        <v>54</v>
      </c>
      <c r="C76" s="580"/>
      <c r="D76" s="71"/>
      <c r="E76" s="71"/>
      <c r="F76" s="71">
        <v>8</v>
      </c>
      <c r="G76" s="71">
        <v>12.75</v>
      </c>
      <c r="H76" s="71">
        <v>19.75</v>
      </c>
      <c r="I76" s="71">
        <v>31.75</v>
      </c>
      <c r="J76" s="65">
        <f t="shared" si="9"/>
        <v>2508550</v>
      </c>
    </row>
    <row r="77" spans="1:15" ht="13.5">
      <c r="B77" s="579" t="s">
        <v>53</v>
      </c>
      <c r="C77" s="580"/>
      <c r="D77" s="71"/>
      <c r="E77" s="71"/>
      <c r="F77" s="66">
        <f>6.4+5</f>
        <v>11.4</v>
      </c>
      <c r="G77" s="71">
        <v>10.200000000000001</v>
      </c>
      <c r="H77" s="71">
        <v>15.8</v>
      </c>
      <c r="I77" s="71">
        <v>25.400000000000002</v>
      </c>
      <c r="J77" s="65">
        <f t="shared" si="9"/>
        <v>2262840</v>
      </c>
    </row>
    <row r="78" spans="1:15" ht="13.5">
      <c r="B78" s="579" t="s">
        <v>52</v>
      </c>
      <c r="C78" s="580"/>
      <c r="D78" s="71"/>
      <c r="E78" s="71"/>
      <c r="F78" s="71">
        <v>6.4</v>
      </c>
      <c r="G78" s="71">
        <v>10.200000000000001</v>
      </c>
      <c r="H78" s="71">
        <v>15.8</v>
      </c>
      <c r="I78" s="71">
        <v>25.400000000000002</v>
      </c>
      <c r="J78" s="65">
        <f t="shared" si="9"/>
        <v>2006840</v>
      </c>
    </row>
    <row r="79" spans="1:15" ht="13.5">
      <c r="B79" s="579" t="s">
        <v>51</v>
      </c>
      <c r="C79" s="580"/>
      <c r="D79" s="71"/>
      <c r="E79" s="71"/>
      <c r="F79" s="71">
        <v>1.6</v>
      </c>
      <c r="G79" s="71">
        <v>2.5500000000000003</v>
      </c>
      <c r="H79" s="71">
        <v>3.95</v>
      </c>
      <c r="I79" s="71">
        <v>6.3500000000000005</v>
      </c>
      <c r="J79" s="65">
        <f t="shared" si="9"/>
        <v>501710</v>
      </c>
    </row>
    <row r="80" spans="1:15" ht="13.5">
      <c r="B80" s="579" t="s">
        <v>50</v>
      </c>
      <c r="C80" s="580"/>
      <c r="D80" s="71"/>
      <c r="E80" s="71"/>
      <c r="F80" s="71">
        <v>8</v>
      </c>
      <c r="G80" s="71">
        <v>12.75</v>
      </c>
      <c r="H80" s="71">
        <v>19.75</v>
      </c>
      <c r="I80" s="71">
        <v>31.75</v>
      </c>
      <c r="J80" s="65">
        <f t="shared" si="9"/>
        <v>2508550</v>
      </c>
    </row>
    <row r="81" spans="1:16" ht="12.75">
      <c r="B81" s="662" t="s">
        <v>49</v>
      </c>
      <c r="C81" s="663"/>
      <c r="D81" s="71"/>
      <c r="E81" s="71"/>
      <c r="F81" s="71">
        <v>4</v>
      </c>
      <c r="G81" s="71">
        <v>5</v>
      </c>
      <c r="H81" s="71">
        <v>8</v>
      </c>
      <c r="I81" s="71">
        <v>13</v>
      </c>
      <c r="J81" s="65">
        <f t="shared" si="9"/>
        <v>1052200</v>
      </c>
    </row>
    <row r="82" spans="1:16">
      <c r="I82" s="1" t="s">
        <v>198</v>
      </c>
      <c r="J82" s="360">
        <f>+J73+J74+J81</f>
        <v>13557000</v>
      </c>
    </row>
    <row r="83" spans="1:16">
      <c r="F83" s="1" t="s">
        <v>191</v>
      </c>
      <c r="G83" s="1" t="s">
        <v>192</v>
      </c>
    </row>
    <row r="84" spans="1:16">
      <c r="G84" s="1" t="s">
        <v>196</v>
      </c>
      <c r="H84" s="359">
        <f>+H86-H85</f>
        <v>0.80293233845673129</v>
      </c>
      <c r="M84" s="352"/>
      <c r="N84" s="353"/>
      <c r="O84" s="354"/>
      <c r="P84" s="355"/>
    </row>
    <row r="85" spans="1:16" s="353" customFormat="1" ht="24" customHeight="1">
      <c r="A85" s="348"/>
      <c r="B85" s="349" t="s">
        <v>193</v>
      </c>
      <c r="C85" s="349"/>
      <c r="D85" s="349"/>
      <c r="E85" s="349"/>
      <c r="F85" s="350" t="s">
        <v>194</v>
      </c>
      <c r="G85" s="350" t="s">
        <v>195</v>
      </c>
      <c r="H85" s="351">
        <f>(I85/10)^0.61</f>
        <v>2.3294671729369116</v>
      </c>
      <c r="I85" s="356">
        <v>40</v>
      </c>
      <c r="J85" s="357"/>
      <c r="K85" s="357"/>
      <c r="L85" s="358"/>
    </row>
    <row r="86" spans="1:16" s="353" customFormat="1" ht="24" customHeight="1">
      <c r="A86" s="348"/>
      <c r="B86" s="349" t="s">
        <v>193</v>
      </c>
      <c r="C86" s="349"/>
      <c r="D86" s="349"/>
      <c r="E86" s="349"/>
      <c r="F86" s="350" t="s">
        <v>194</v>
      </c>
      <c r="G86" s="350" t="s">
        <v>195</v>
      </c>
      <c r="H86" s="351">
        <f>(I86/10)^0.61</f>
        <v>3.1323995113936429</v>
      </c>
      <c r="I86" s="356">
        <v>65</v>
      </c>
      <c r="J86" s="357"/>
      <c r="K86" s="357"/>
      <c r="L86" s="358"/>
    </row>
    <row r="87" spans="1:16" ht="24.75" customHeight="1">
      <c r="G87" s="1" t="s">
        <v>197</v>
      </c>
      <c r="H87" s="359">
        <v>1.2</v>
      </c>
    </row>
    <row r="89" spans="1:16" ht="12.75" thickBot="1"/>
    <row r="90" spans="1:16" ht="14.25" thickTop="1">
      <c r="B90" s="658" t="s">
        <v>58</v>
      </c>
      <c r="C90" s="659"/>
      <c r="D90" s="75">
        <f t="shared" ref="D90:J90" si="11">D91+D92+D99</f>
        <v>0</v>
      </c>
      <c r="E90" s="74">
        <f t="shared" si="11"/>
        <v>0</v>
      </c>
      <c r="F90" s="74">
        <f t="shared" si="11"/>
        <v>57.599999999999994</v>
      </c>
      <c r="G90" s="74">
        <f t="shared" si="11"/>
        <v>80.399999999999991</v>
      </c>
      <c r="H90" s="74">
        <f t="shared" si="11"/>
        <v>124.79999999999998</v>
      </c>
      <c r="I90" s="74">
        <f t="shared" si="11"/>
        <v>202.79999999999998</v>
      </c>
      <c r="J90" s="73">
        <f t="shared" si="11"/>
        <v>16268400</v>
      </c>
    </row>
    <row r="91" spans="1:16" ht="12.75">
      <c r="B91" s="662" t="s">
        <v>57</v>
      </c>
      <c r="C91" s="663"/>
      <c r="D91" s="71">
        <f>+D73*$H$87</f>
        <v>0</v>
      </c>
      <c r="E91" s="71">
        <f>+E73*$H$87</f>
        <v>0</v>
      </c>
      <c r="F91" s="71">
        <f>+F73*$H$87</f>
        <v>8.4</v>
      </c>
      <c r="G91" s="71">
        <f t="shared" ref="G91:I91" si="12">+G73*$H$87</f>
        <v>13.2</v>
      </c>
      <c r="H91" s="71">
        <f t="shared" si="12"/>
        <v>20.399999999999999</v>
      </c>
      <c r="I91" s="71">
        <f t="shared" si="12"/>
        <v>34.799999999999997</v>
      </c>
      <c r="J91" s="65">
        <f t="shared" ref="J91:J99" si="13">+$D$34*D91+$E$34*E91+$F$34*F91+$G$34*G91+$H$34*H91+$I$34*I91</f>
        <v>2657520</v>
      </c>
    </row>
    <row r="92" spans="1:16" ht="12.75">
      <c r="B92" s="662" t="s">
        <v>56</v>
      </c>
      <c r="C92" s="663"/>
      <c r="D92" s="71">
        <f t="shared" ref="D92:I99" si="14">+D74*$H$87</f>
        <v>0</v>
      </c>
      <c r="E92" s="71">
        <f t="shared" si="14"/>
        <v>0</v>
      </c>
      <c r="F92" s="71">
        <f t="shared" si="14"/>
        <v>44.4</v>
      </c>
      <c r="G92" s="71">
        <f t="shared" si="14"/>
        <v>61.199999999999996</v>
      </c>
      <c r="H92" s="71">
        <f t="shared" si="14"/>
        <v>94.8</v>
      </c>
      <c r="I92" s="71">
        <f t="shared" si="14"/>
        <v>152.4</v>
      </c>
      <c r="J92" s="65">
        <f t="shared" si="13"/>
        <v>12348240</v>
      </c>
    </row>
    <row r="93" spans="1:16" ht="13.5">
      <c r="B93" s="579" t="s">
        <v>55</v>
      </c>
      <c r="C93" s="580"/>
      <c r="D93" s="71">
        <f t="shared" si="14"/>
        <v>0</v>
      </c>
      <c r="E93" s="71">
        <f t="shared" si="14"/>
        <v>0</v>
      </c>
      <c r="F93" s="71">
        <f t="shared" si="14"/>
        <v>1.92</v>
      </c>
      <c r="G93" s="71">
        <f t="shared" si="14"/>
        <v>3.06</v>
      </c>
      <c r="H93" s="71">
        <f t="shared" si="14"/>
        <v>4.74</v>
      </c>
      <c r="I93" s="71">
        <f t="shared" si="14"/>
        <v>7.62</v>
      </c>
      <c r="J93" s="65">
        <f t="shared" si="13"/>
        <v>602052</v>
      </c>
    </row>
    <row r="94" spans="1:16" ht="13.5">
      <c r="B94" s="579" t="s">
        <v>54</v>
      </c>
      <c r="C94" s="580"/>
      <c r="D94" s="71">
        <f t="shared" si="14"/>
        <v>0</v>
      </c>
      <c r="E94" s="71">
        <f t="shared" si="14"/>
        <v>0</v>
      </c>
      <c r="F94" s="71">
        <f t="shared" si="14"/>
        <v>9.6</v>
      </c>
      <c r="G94" s="71">
        <f t="shared" si="14"/>
        <v>15.299999999999999</v>
      </c>
      <c r="H94" s="71">
        <f t="shared" si="14"/>
        <v>23.7</v>
      </c>
      <c r="I94" s="71">
        <f t="shared" si="14"/>
        <v>38.1</v>
      </c>
      <c r="J94" s="65">
        <f t="shared" si="13"/>
        <v>3010260</v>
      </c>
    </row>
    <row r="95" spans="1:16" ht="13.5">
      <c r="B95" s="579" t="s">
        <v>53</v>
      </c>
      <c r="C95" s="580"/>
      <c r="D95" s="71">
        <f t="shared" si="14"/>
        <v>0</v>
      </c>
      <c r="E95" s="71">
        <f t="shared" si="14"/>
        <v>0</v>
      </c>
      <c r="F95" s="71">
        <f t="shared" si="14"/>
        <v>13.68</v>
      </c>
      <c r="G95" s="71">
        <f t="shared" si="14"/>
        <v>12.24</v>
      </c>
      <c r="H95" s="71">
        <f t="shared" si="14"/>
        <v>18.96</v>
      </c>
      <c r="I95" s="71">
        <f t="shared" si="14"/>
        <v>30.48</v>
      </c>
      <c r="J95" s="65">
        <f t="shared" si="13"/>
        <v>2715408</v>
      </c>
    </row>
    <row r="96" spans="1:16" ht="13.5">
      <c r="B96" s="579" t="s">
        <v>52</v>
      </c>
      <c r="C96" s="580"/>
      <c r="D96" s="71">
        <f t="shared" si="14"/>
        <v>0</v>
      </c>
      <c r="E96" s="71">
        <f t="shared" si="14"/>
        <v>0</v>
      </c>
      <c r="F96" s="71">
        <f t="shared" si="14"/>
        <v>7.68</v>
      </c>
      <c r="G96" s="71">
        <f t="shared" si="14"/>
        <v>12.24</v>
      </c>
      <c r="H96" s="71">
        <f t="shared" si="14"/>
        <v>18.96</v>
      </c>
      <c r="I96" s="71">
        <f t="shared" si="14"/>
        <v>30.48</v>
      </c>
      <c r="J96" s="65">
        <f t="shared" si="13"/>
        <v>2408208</v>
      </c>
    </row>
    <row r="97" spans="2:10" ht="13.5">
      <c r="B97" s="579" t="s">
        <v>51</v>
      </c>
      <c r="C97" s="580"/>
      <c r="D97" s="71">
        <f t="shared" si="14"/>
        <v>0</v>
      </c>
      <c r="E97" s="71">
        <f t="shared" si="14"/>
        <v>0</v>
      </c>
      <c r="F97" s="71">
        <f t="shared" si="14"/>
        <v>1.92</v>
      </c>
      <c r="G97" s="71">
        <f t="shared" si="14"/>
        <v>3.06</v>
      </c>
      <c r="H97" s="71">
        <f t="shared" si="14"/>
        <v>4.74</v>
      </c>
      <c r="I97" s="71">
        <f t="shared" si="14"/>
        <v>7.62</v>
      </c>
      <c r="J97" s="65">
        <f t="shared" si="13"/>
        <v>602052</v>
      </c>
    </row>
    <row r="98" spans="2:10" ht="13.5">
      <c r="B98" s="579" t="s">
        <v>50</v>
      </c>
      <c r="C98" s="580"/>
      <c r="D98" s="71">
        <f t="shared" si="14"/>
        <v>0</v>
      </c>
      <c r="E98" s="71">
        <f t="shared" si="14"/>
        <v>0</v>
      </c>
      <c r="F98" s="71">
        <f t="shared" si="14"/>
        <v>9.6</v>
      </c>
      <c r="G98" s="71">
        <f t="shared" si="14"/>
        <v>15.299999999999999</v>
      </c>
      <c r="H98" s="71">
        <f t="shared" si="14"/>
        <v>23.7</v>
      </c>
      <c r="I98" s="71">
        <f t="shared" si="14"/>
        <v>38.1</v>
      </c>
      <c r="J98" s="65">
        <f t="shared" si="13"/>
        <v>3010260</v>
      </c>
    </row>
    <row r="99" spans="2:10" ht="12.75">
      <c r="B99" s="662" t="s">
        <v>49</v>
      </c>
      <c r="C99" s="663"/>
      <c r="D99" s="71">
        <f t="shared" si="14"/>
        <v>0</v>
      </c>
      <c r="E99" s="71">
        <f t="shared" si="14"/>
        <v>0</v>
      </c>
      <c r="F99" s="71">
        <f t="shared" si="14"/>
        <v>4.8</v>
      </c>
      <c r="G99" s="71">
        <f t="shared" si="14"/>
        <v>6</v>
      </c>
      <c r="H99" s="71">
        <f t="shared" si="14"/>
        <v>9.6</v>
      </c>
      <c r="I99" s="71">
        <f t="shared" si="14"/>
        <v>15.6</v>
      </c>
      <c r="J99" s="65">
        <f t="shared" si="13"/>
        <v>1262640</v>
      </c>
    </row>
    <row r="100" spans="2:10">
      <c r="I100" s="1" t="s">
        <v>198</v>
      </c>
      <c r="J100" s="360">
        <f>+J91+J92+J99</f>
        <v>16268400</v>
      </c>
    </row>
  </sheetData>
  <mergeCells count="127">
    <mergeCell ref="B99:C99"/>
    <mergeCell ref="B93:C93"/>
    <mergeCell ref="B94:C94"/>
    <mergeCell ref="B95:C95"/>
    <mergeCell ref="B96:C96"/>
    <mergeCell ref="B97:C97"/>
    <mergeCell ref="B98:C98"/>
    <mergeCell ref="B79:C79"/>
    <mergeCell ref="B80:C80"/>
    <mergeCell ref="B81:C81"/>
    <mergeCell ref="B90:C90"/>
    <mergeCell ref="B91:C91"/>
    <mergeCell ref="B92:C92"/>
    <mergeCell ref="B73:C73"/>
    <mergeCell ref="B74:C74"/>
    <mergeCell ref="B75:C75"/>
    <mergeCell ref="B76:C76"/>
    <mergeCell ref="B77:C77"/>
    <mergeCell ref="B78:C78"/>
    <mergeCell ref="G67:H67"/>
    <mergeCell ref="I67:L67"/>
    <mergeCell ref="G68:H68"/>
    <mergeCell ref="I68:L68"/>
    <mergeCell ref="G69:H69"/>
    <mergeCell ref="B72:C72"/>
    <mergeCell ref="K61:L61"/>
    <mergeCell ref="K62:L62"/>
    <mergeCell ref="A65:C65"/>
    <mergeCell ref="G65:H65"/>
    <mergeCell ref="I65:L65"/>
    <mergeCell ref="G66:H66"/>
    <mergeCell ref="I66:L66"/>
    <mergeCell ref="B58:C58"/>
    <mergeCell ref="K58:L58"/>
    <mergeCell ref="B59:C59"/>
    <mergeCell ref="K59:L59"/>
    <mergeCell ref="B60:C60"/>
    <mergeCell ref="K60:L60"/>
    <mergeCell ref="B55:C55"/>
    <mergeCell ref="K55:L55"/>
    <mergeCell ref="B56:C56"/>
    <mergeCell ref="K56:L56"/>
    <mergeCell ref="B57:C57"/>
    <mergeCell ref="K57:L57"/>
    <mergeCell ref="B52:C52"/>
    <mergeCell ref="K52:L52"/>
    <mergeCell ref="B53:C53"/>
    <mergeCell ref="K53:L53"/>
    <mergeCell ref="B54:C54"/>
    <mergeCell ref="K54:L54"/>
    <mergeCell ref="B49:C49"/>
    <mergeCell ref="K49:L49"/>
    <mergeCell ref="B50:C50"/>
    <mergeCell ref="K50:L50"/>
    <mergeCell ref="B51:C51"/>
    <mergeCell ref="K51:L51"/>
    <mergeCell ref="B46:C46"/>
    <mergeCell ref="K46:L46"/>
    <mergeCell ref="B47:C47"/>
    <mergeCell ref="K47:L47"/>
    <mergeCell ref="B48:C48"/>
    <mergeCell ref="K48:L48"/>
    <mergeCell ref="B43:C43"/>
    <mergeCell ref="K43:L43"/>
    <mergeCell ref="B44:C44"/>
    <mergeCell ref="K44:L44"/>
    <mergeCell ref="B45:C45"/>
    <mergeCell ref="K45:L45"/>
    <mergeCell ref="B40:C40"/>
    <mergeCell ref="K40:L40"/>
    <mergeCell ref="B41:C41"/>
    <mergeCell ref="K41:L41"/>
    <mergeCell ref="B42:C42"/>
    <mergeCell ref="K42:L42"/>
    <mergeCell ref="O36:P36"/>
    <mergeCell ref="B37:C37"/>
    <mergeCell ref="K37:L37"/>
    <mergeCell ref="B38:C38"/>
    <mergeCell ref="K38:L38"/>
    <mergeCell ref="B39:C39"/>
    <mergeCell ref="K39:L39"/>
    <mergeCell ref="A33:C34"/>
    <mergeCell ref="K33:L34"/>
    <mergeCell ref="B35:C35"/>
    <mergeCell ref="K35:L35"/>
    <mergeCell ref="B36:C36"/>
    <mergeCell ref="K36:L36"/>
    <mergeCell ref="E28:F28"/>
    <mergeCell ref="M28:N28"/>
    <mergeCell ref="E29:F29"/>
    <mergeCell ref="M29:N29"/>
    <mergeCell ref="E30:F30"/>
    <mergeCell ref="M30:N30"/>
    <mergeCell ref="E25:F25"/>
    <mergeCell ref="M25:N25"/>
    <mergeCell ref="E26:F26"/>
    <mergeCell ref="M26:N26"/>
    <mergeCell ref="E27:F27"/>
    <mergeCell ref="M27:N27"/>
    <mergeCell ref="E22:F22"/>
    <mergeCell ref="M22:N22"/>
    <mergeCell ref="E23:F23"/>
    <mergeCell ref="M23:N23"/>
    <mergeCell ref="E24:F24"/>
    <mergeCell ref="M24:N24"/>
    <mergeCell ref="I18:L18"/>
    <mergeCell ref="A20:D20"/>
    <mergeCell ref="E20:F20"/>
    <mergeCell ref="G20:L20"/>
    <mergeCell ref="M20:N20"/>
    <mergeCell ref="E21:F21"/>
    <mergeCell ref="M21:N21"/>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s>
  <phoneticPr fontId="30"/>
  <printOptions horizontalCentered="1"/>
  <pageMargins left="0.39370078740157483" right="0.39370078740157483" top="0.39370078740157483" bottom="0.39370078740157483" header="0.39370078740157483" footer="0.39370078740157483"/>
  <pageSetup paperSize="9" scale="53" orientation="portrait" r:id="rId1"/>
  <headerFooter alignWithMargins="0">
    <oddFooter>&amp;R&amp;"ＭＳ ゴシック,標準"&amp;10株式会社プレック研究所</oddFooter>
  </headerFooter>
  <rowBreaks count="1" manualBreakCount="1">
    <brk id="38" max="11" man="1"/>
  </rowBreaks>
  <colBreaks count="1" manualBreakCount="1">
    <brk id="7" max="68"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EFF6-FFB2-4CD6-A175-DF497C3CF318}">
  <sheetPr>
    <pageSetUpPr fitToPage="1"/>
  </sheetPr>
  <dimension ref="A1:R68"/>
  <sheetViews>
    <sheetView view="pageBreakPreview" topLeftCell="A27" zoomScale="80" zoomScaleNormal="80" zoomScaleSheetLayoutView="80" workbookViewId="0">
      <selection activeCell="F37" sqref="F37:I42"/>
    </sheetView>
  </sheetViews>
  <sheetFormatPr defaultColWidth="8.875" defaultRowHeight="18" customHeight="1"/>
  <cols>
    <col min="1" max="1" width="4.125" style="161" customWidth="1"/>
    <col min="2" max="2" width="29.125" style="160" bestFit="1" customWidth="1"/>
    <col min="3" max="3" width="21.375" style="160" customWidth="1"/>
    <col min="4" max="9" width="11.875" style="158" customWidth="1"/>
    <col min="10" max="10" width="18.375" style="158" customWidth="1"/>
    <col min="11" max="11" width="11.875" style="158" customWidth="1"/>
    <col min="12" max="12" width="28.75" style="158" customWidth="1"/>
    <col min="13" max="13" width="10.25" style="158" bestFit="1" customWidth="1"/>
    <col min="14" max="14" width="9.5" style="159" bestFit="1" customWidth="1"/>
    <col min="15" max="15" width="12.5" style="158" customWidth="1"/>
    <col min="16" max="16" width="12.875" style="158" customWidth="1"/>
    <col min="17" max="17" width="24.25" style="158" customWidth="1"/>
    <col min="18" max="18" width="24" style="158" customWidth="1"/>
    <col min="19" max="16384" width="8.875" style="158"/>
  </cols>
  <sheetData>
    <row r="1" spans="1:14" ht="18" customHeight="1">
      <c r="L1" s="340"/>
    </row>
    <row r="2" spans="1:14" ht="173.25" customHeight="1">
      <c r="A2" s="760" t="s">
        <v>186</v>
      </c>
      <c r="B2" s="760"/>
      <c r="C2" s="760"/>
      <c r="D2" s="760"/>
      <c r="E2" s="760"/>
      <c r="F2" s="760"/>
      <c r="G2" s="760"/>
      <c r="H2" s="760"/>
      <c r="I2" s="760"/>
      <c r="J2" s="760"/>
      <c r="K2" s="760"/>
      <c r="L2" s="760"/>
      <c r="N2" s="339"/>
    </row>
    <row r="3" spans="1:14" ht="22.5" customHeight="1">
      <c r="A3" s="338"/>
      <c r="B3" s="338"/>
      <c r="C3" s="338"/>
      <c r="D3" s="338"/>
      <c r="E3" s="338"/>
      <c r="F3" s="338"/>
      <c r="G3" s="338"/>
      <c r="H3" s="338"/>
      <c r="I3" s="338"/>
      <c r="J3" s="338"/>
      <c r="K3" s="338"/>
      <c r="L3" s="337">
        <v>44959</v>
      </c>
    </row>
    <row r="4" spans="1:14" s="334" customFormat="1" ht="43.5" customHeight="1">
      <c r="A4" s="763" t="s">
        <v>185</v>
      </c>
      <c r="B4" s="763"/>
      <c r="C4" s="763"/>
      <c r="D4" s="763"/>
      <c r="E4" s="763"/>
      <c r="F4" s="764"/>
      <c r="G4" s="764"/>
      <c r="H4" s="764"/>
      <c r="K4" s="336"/>
      <c r="L4" s="335"/>
      <c r="N4" s="159"/>
    </row>
    <row r="5" spans="1:14" ht="18" customHeight="1">
      <c r="B5" s="326"/>
      <c r="C5" s="326"/>
      <c r="D5" s="325"/>
      <c r="E5" s="325"/>
      <c r="H5" s="333"/>
      <c r="J5" s="332" t="s">
        <v>184</v>
      </c>
      <c r="K5" s="774" t="s">
        <v>183</v>
      </c>
      <c r="L5" s="775"/>
    </row>
    <row r="6" spans="1:14" ht="40.5" customHeight="1">
      <c r="A6" s="761" t="s">
        <v>105</v>
      </c>
      <c r="B6" s="761"/>
      <c r="C6" s="762">
        <f>+E27</f>
        <v>48818000</v>
      </c>
      <c r="D6" s="762"/>
      <c r="E6" s="762"/>
      <c r="F6" s="331" t="s">
        <v>104</v>
      </c>
      <c r="G6" s="330">
        <f>+E26</f>
        <v>4438000</v>
      </c>
      <c r="H6" s="329" t="s">
        <v>182</v>
      </c>
      <c r="J6" s="328" t="s">
        <v>108</v>
      </c>
      <c r="K6" s="770">
        <v>45382</v>
      </c>
      <c r="L6" s="771"/>
    </row>
    <row r="7" spans="1:14" ht="18" customHeight="1">
      <c r="B7" s="327"/>
      <c r="C7" s="326"/>
      <c r="D7" s="325"/>
      <c r="E7" s="325"/>
      <c r="J7" s="322" t="s">
        <v>107</v>
      </c>
      <c r="K7" s="772" t="s">
        <v>181</v>
      </c>
      <c r="L7" s="773"/>
    </row>
    <row r="8" spans="1:14" ht="40.5" customHeight="1">
      <c r="A8" s="324" t="s">
        <v>180</v>
      </c>
      <c r="B8" s="323"/>
      <c r="C8" s="323"/>
      <c r="D8" s="323"/>
      <c r="E8" s="323"/>
      <c r="F8" s="323"/>
      <c r="G8" s="323"/>
      <c r="H8" s="323"/>
      <c r="I8" s="270"/>
      <c r="J8" s="322" t="s">
        <v>102</v>
      </c>
      <c r="K8" s="772" t="s">
        <v>179</v>
      </c>
      <c r="L8" s="773"/>
    </row>
    <row r="9" spans="1:14" ht="18" customHeight="1">
      <c r="E9" s="768"/>
      <c r="F9" s="769"/>
      <c r="G9" s="769"/>
      <c r="H9" s="769"/>
      <c r="J9" s="321" t="s">
        <v>100</v>
      </c>
      <c r="K9" s="766" t="s">
        <v>178</v>
      </c>
      <c r="L9" s="767"/>
    </row>
    <row r="10" spans="1:14" ht="21">
      <c r="A10" s="272" t="s">
        <v>95</v>
      </c>
    </row>
    <row r="11" spans="1:14" ht="38.25" customHeight="1">
      <c r="A11" s="272"/>
      <c r="J11" s="730" t="s">
        <v>177</v>
      </c>
      <c r="K11" s="730"/>
      <c r="L11" s="730"/>
    </row>
    <row r="12" spans="1:14" ht="20.25" customHeight="1">
      <c r="A12" s="720"/>
      <c r="B12" s="721"/>
      <c r="C12" s="721"/>
      <c r="D12" s="721"/>
      <c r="E12" s="721"/>
      <c r="F12" s="721"/>
      <c r="G12" s="722"/>
      <c r="H12" s="318"/>
      <c r="I12" s="320"/>
      <c r="J12" s="765" t="s">
        <v>176</v>
      </c>
      <c r="K12" s="765"/>
      <c r="L12" s="765"/>
    </row>
    <row r="13" spans="1:14" ht="33" customHeight="1">
      <c r="A13" s="723"/>
      <c r="B13" s="724"/>
      <c r="C13" s="724"/>
      <c r="D13" s="724"/>
      <c r="E13" s="724"/>
      <c r="F13" s="724"/>
      <c r="G13" s="725"/>
      <c r="H13" s="318"/>
      <c r="I13" s="317"/>
      <c r="J13" s="729" t="s">
        <v>175</v>
      </c>
      <c r="K13" s="729"/>
      <c r="L13" s="729"/>
      <c r="M13" s="319"/>
    </row>
    <row r="14" spans="1:14" ht="20.25" customHeight="1">
      <c r="A14" s="723"/>
      <c r="B14" s="724"/>
      <c r="C14" s="724"/>
      <c r="D14" s="724"/>
      <c r="E14" s="724"/>
      <c r="F14" s="724"/>
      <c r="G14" s="725"/>
      <c r="H14" s="318"/>
      <c r="I14" s="317"/>
      <c r="J14" s="730" t="s">
        <v>174</v>
      </c>
      <c r="K14" s="730"/>
      <c r="L14" s="730"/>
    </row>
    <row r="15" spans="1:14" ht="20.25" customHeight="1">
      <c r="A15" s="726"/>
      <c r="B15" s="727"/>
      <c r="C15" s="727"/>
      <c r="D15" s="727"/>
      <c r="E15" s="727"/>
      <c r="F15" s="727"/>
      <c r="G15" s="728"/>
      <c r="H15" s="316"/>
      <c r="I15" s="315"/>
      <c r="J15" s="719" t="s">
        <v>173</v>
      </c>
      <c r="K15" s="719"/>
      <c r="L15" s="719"/>
    </row>
    <row r="16" spans="1:14" s="268" customFormat="1" ht="77.25" customHeight="1" thickBot="1">
      <c r="A16" s="314" t="s">
        <v>87</v>
      </c>
      <c r="B16" s="313"/>
      <c r="C16" s="313"/>
      <c r="D16" s="313"/>
      <c r="E16" s="312"/>
      <c r="F16" s="312"/>
      <c r="G16" s="312"/>
      <c r="H16" s="312"/>
      <c r="I16" s="312"/>
      <c r="J16" s="312"/>
      <c r="K16" s="312"/>
      <c r="L16" s="312"/>
      <c r="N16" s="159"/>
    </row>
    <row r="17" spans="1:15" s="311" customFormat="1" ht="39.950000000000003" customHeight="1" thickBot="1">
      <c r="A17" s="755" t="s">
        <v>86</v>
      </c>
      <c r="B17" s="756"/>
      <c r="C17" s="756"/>
      <c r="D17" s="757"/>
      <c r="E17" s="758" t="s">
        <v>9</v>
      </c>
      <c r="F17" s="757"/>
      <c r="G17" s="758" t="s">
        <v>8</v>
      </c>
      <c r="H17" s="756"/>
      <c r="I17" s="756"/>
      <c r="J17" s="756"/>
      <c r="K17" s="756"/>
      <c r="L17" s="759"/>
      <c r="N17" s="159"/>
    </row>
    <row r="18" spans="1:15" s="268" customFormat="1" ht="39.950000000000003" customHeight="1" thickTop="1">
      <c r="A18" s="310">
        <v>1</v>
      </c>
      <c r="B18" s="307" t="s">
        <v>85</v>
      </c>
      <c r="C18" s="307"/>
      <c r="D18" s="309"/>
      <c r="E18" s="678">
        <f>+J58</f>
        <v>18705300</v>
      </c>
      <c r="F18" s="679"/>
      <c r="G18" s="308" t="s">
        <v>172</v>
      </c>
      <c r="H18" s="307"/>
      <c r="I18" s="307"/>
      <c r="J18" s="307"/>
      <c r="K18" s="307"/>
      <c r="L18" s="306"/>
      <c r="N18" s="678">
        <v>17223700</v>
      </c>
      <c r="O18" s="679"/>
    </row>
    <row r="19" spans="1:15" s="268" customFormat="1" ht="39.950000000000003" customHeight="1">
      <c r="A19" s="304">
        <v>2</v>
      </c>
      <c r="B19" s="300" t="s">
        <v>83</v>
      </c>
      <c r="C19" s="300"/>
      <c r="D19" s="302"/>
      <c r="E19" s="680">
        <f>+G66</f>
        <v>70000</v>
      </c>
      <c r="F19" s="681"/>
      <c r="G19" s="301" t="s">
        <v>171</v>
      </c>
      <c r="H19" s="300"/>
      <c r="I19" s="300"/>
      <c r="J19" s="300"/>
      <c r="K19" s="300"/>
      <c r="L19" s="305"/>
      <c r="N19" s="680">
        <v>70000</v>
      </c>
      <c r="O19" s="681"/>
    </row>
    <row r="20" spans="1:15" s="268" customFormat="1" ht="39.950000000000003" customHeight="1">
      <c r="A20" s="303" t="s">
        <v>170</v>
      </c>
      <c r="B20" s="300"/>
      <c r="C20" s="300"/>
      <c r="D20" s="302"/>
      <c r="E20" s="680">
        <f>+E18+E19</f>
        <v>18775300</v>
      </c>
      <c r="F20" s="681"/>
      <c r="G20" s="301" t="s">
        <v>80</v>
      </c>
      <c r="H20" s="300"/>
      <c r="I20" s="300"/>
      <c r="J20" s="300"/>
      <c r="K20" s="300"/>
      <c r="L20" s="305"/>
      <c r="N20" s="680">
        <v>17293700</v>
      </c>
      <c r="O20" s="681"/>
    </row>
    <row r="21" spans="1:15" s="268" customFormat="1" ht="39.950000000000003" customHeight="1">
      <c r="A21" s="304">
        <v>3</v>
      </c>
      <c r="B21" s="300" t="s">
        <v>79</v>
      </c>
      <c r="C21" s="300"/>
      <c r="D21" s="302"/>
      <c r="E21" s="680">
        <f>+ROUNDDOWN(E18*0.5385,0)</f>
        <v>10072804</v>
      </c>
      <c r="F21" s="681"/>
      <c r="G21" s="301" t="s">
        <v>169</v>
      </c>
      <c r="H21" s="300"/>
      <c r="I21" s="300"/>
      <c r="J21" s="299"/>
      <c r="K21" s="299"/>
      <c r="L21" s="298"/>
      <c r="N21" s="680">
        <v>9274962</v>
      </c>
      <c r="O21" s="681"/>
    </row>
    <row r="22" spans="1:15" s="268" customFormat="1" ht="39.950000000000003" customHeight="1">
      <c r="A22" s="303" t="s">
        <v>168</v>
      </c>
      <c r="B22" s="300"/>
      <c r="C22" s="300"/>
      <c r="D22" s="302"/>
      <c r="E22" s="680">
        <f>+E20+E21</f>
        <v>28848104</v>
      </c>
      <c r="F22" s="681"/>
      <c r="G22" s="301" t="s">
        <v>76</v>
      </c>
      <c r="H22" s="300"/>
      <c r="I22" s="300"/>
      <c r="J22" s="299"/>
      <c r="K22" s="299"/>
      <c r="L22" s="298"/>
      <c r="N22" s="680">
        <v>26568662</v>
      </c>
      <c r="O22" s="681"/>
    </row>
    <row r="23" spans="1:15" s="268" customFormat="1" ht="39.950000000000003" customHeight="1">
      <c r="A23" s="297">
        <v>4</v>
      </c>
      <c r="B23" s="294" t="s">
        <v>75</v>
      </c>
      <c r="C23" s="294"/>
      <c r="D23" s="296"/>
      <c r="E23" s="676">
        <f>+ROUNDDOWN(E22*0.5385,0)</f>
        <v>15534704</v>
      </c>
      <c r="F23" s="677"/>
      <c r="G23" s="295" t="s">
        <v>74</v>
      </c>
      <c r="H23" s="294"/>
      <c r="I23" s="294"/>
      <c r="J23" s="293"/>
      <c r="K23" s="293"/>
      <c r="L23" s="292"/>
      <c r="N23" s="676">
        <v>14307224</v>
      </c>
      <c r="O23" s="677"/>
    </row>
    <row r="24" spans="1:15" s="268" customFormat="1" ht="39.950000000000003" customHeight="1">
      <c r="A24" s="291" t="s">
        <v>167</v>
      </c>
      <c r="B24" s="288"/>
      <c r="C24" s="288"/>
      <c r="D24" s="290"/>
      <c r="E24" s="690">
        <f>+E22+E23</f>
        <v>44382808</v>
      </c>
      <c r="F24" s="691"/>
      <c r="G24" s="289" t="s">
        <v>166</v>
      </c>
      <c r="H24" s="288"/>
      <c r="I24" s="288"/>
      <c r="J24" s="288"/>
      <c r="K24" s="288"/>
      <c r="L24" s="287"/>
      <c r="N24" s="690">
        <v>40875886</v>
      </c>
      <c r="O24" s="691"/>
    </row>
    <row r="25" spans="1:15" s="268" customFormat="1" ht="39.950000000000003" customHeight="1">
      <c r="A25" s="285" t="s">
        <v>71</v>
      </c>
      <c r="B25" s="284"/>
      <c r="C25" s="284"/>
      <c r="D25" s="283"/>
      <c r="E25" s="692">
        <f>ROUNDDOWN(E24,-4)</f>
        <v>44380000</v>
      </c>
      <c r="F25" s="693"/>
      <c r="G25" s="286" t="s">
        <v>70</v>
      </c>
      <c r="H25" s="281"/>
      <c r="I25" s="281"/>
      <c r="J25" s="281"/>
      <c r="K25" s="281"/>
      <c r="L25" s="280"/>
      <c r="N25" s="692">
        <v>40870000</v>
      </c>
      <c r="O25" s="693"/>
    </row>
    <row r="26" spans="1:15" s="268" customFormat="1" ht="39.950000000000003" customHeight="1">
      <c r="A26" s="285" t="s">
        <v>165</v>
      </c>
      <c r="B26" s="284"/>
      <c r="C26" s="284"/>
      <c r="D26" s="283"/>
      <c r="E26" s="692">
        <f>+E25*0.1</f>
        <v>4438000</v>
      </c>
      <c r="F26" s="693"/>
      <c r="G26" s="282">
        <v>0.1</v>
      </c>
      <c r="H26" s="281"/>
      <c r="I26" s="281"/>
      <c r="J26" s="281"/>
      <c r="K26" s="281"/>
      <c r="L26" s="280"/>
      <c r="N26" s="692">
        <v>4087000</v>
      </c>
      <c r="O26" s="693"/>
    </row>
    <row r="27" spans="1:15" s="268" customFormat="1" ht="39.950000000000003" customHeight="1" thickBot="1">
      <c r="A27" s="279" t="s">
        <v>164</v>
      </c>
      <c r="B27" s="278"/>
      <c r="C27" s="277"/>
      <c r="D27" s="277"/>
      <c r="E27" s="694">
        <f>+E25+E26</f>
        <v>48818000</v>
      </c>
      <c r="F27" s="695"/>
      <c r="G27" s="276"/>
      <c r="H27" s="275"/>
      <c r="I27" s="275"/>
      <c r="J27" s="275"/>
      <c r="K27" s="275"/>
      <c r="L27" s="274"/>
      <c r="N27" s="694">
        <v>44957000</v>
      </c>
      <c r="O27" s="695"/>
    </row>
    <row r="28" spans="1:15" s="268" customFormat="1" ht="39.950000000000003" customHeight="1" thickBot="1">
      <c r="A28" s="273"/>
      <c r="B28" s="272"/>
      <c r="C28" s="272"/>
      <c r="D28" s="272" t="s">
        <v>163</v>
      </c>
      <c r="E28" s="741">
        <f>+E25-N25</f>
        <v>3510000</v>
      </c>
      <c r="F28" s="741"/>
      <c r="G28" s="270" t="s">
        <v>162</v>
      </c>
      <c r="H28" s="269"/>
      <c r="I28" s="269"/>
      <c r="J28" s="269"/>
      <c r="K28" s="269"/>
      <c r="L28" s="269"/>
      <c r="N28" s="159"/>
    </row>
    <row r="29" spans="1:15" s="268" customFormat="1" ht="30" customHeight="1">
      <c r="A29" s="273"/>
      <c r="B29" s="272"/>
      <c r="C29" s="272"/>
      <c r="D29" s="272"/>
      <c r="E29" s="741">
        <f>+E27-N27</f>
        <v>3861000</v>
      </c>
      <c r="F29" s="741"/>
      <c r="G29" s="270" t="s">
        <v>161</v>
      </c>
      <c r="H29" s="269"/>
      <c r="I29" s="269"/>
      <c r="J29" s="269"/>
      <c r="K29" s="269"/>
      <c r="L29" s="269"/>
      <c r="N29" s="159"/>
    </row>
    <row r="30" spans="1:15" s="268" customFormat="1" ht="30" customHeight="1">
      <c r="A30" s="273"/>
      <c r="B30" s="272"/>
      <c r="C30" s="272"/>
      <c r="D30" s="272"/>
      <c r="E30" s="271"/>
      <c r="F30" s="271"/>
      <c r="G30" s="270"/>
      <c r="H30" s="269"/>
      <c r="I30" s="269"/>
      <c r="J30" s="269"/>
      <c r="K30" s="269"/>
      <c r="L30" s="269"/>
      <c r="N30" s="159"/>
    </row>
    <row r="31" spans="1:15" s="263" customFormat="1" ht="80.25" customHeight="1" thickBot="1">
      <c r="A31" s="267" t="s">
        <v>160</v>
      </c>
      <c r="E31" s="266"/>
      <c r="F31" s="266"/>
      <c r="G31" s="266"/>
      <c r="H31" s="266"/>
      <c r="I31" s="266"/>
      <c r="L31" s="265"/>
      <c r="N31" s="264"/>
    </row>
    <row r="32" spans="1:15" ht="35.1" customHeight="1">
      <c r="A32" s="731" t="s">
        <v>66</v>
      </c>
      <c r="B32" s="732"/>
      <c r="C32" s="733"/>
      <c r="D32" s="261" t="s">
        <v>65</v>
      </c>
      <c r="E32" s="262" t="s">
        <v>64</v>
      </c>
      <c r="F32" s="262" t="s">
        <v>63</v>
      </c>
      <c r="G32" s="262" t="s">
        <v>62</v>
      </c>
      <c r="H32" s="262" t="s">
        <v>61</v>
      </c>
      <c r="I32" s="261" t="s">
        <v>60</v>
      </c>
      <c r="J32" s="260" t="s">
        <v>0</v>
      </c>
      <c r="K32" s="737" t="s">
        <v>8</v>
      </c>
      <c r="L32" s="738"/>
    </row>
    <row r="33" spans="1:18" ht="35.1" customHeight="1" thickBot="1">
      <c r="A33" s="734"/>
      <c r="B33" s="735"/>
      <c r="C33" s="736"/>
      <c r="D33" s="258">
        <v>70900</v>
      </c>
      <c r="E33" s="259">
        <v>62200</v>
      </c>
      <c r="F33" s="259">
        <v>55200</v>
      </c>
      <c r="G33" s="259">
        <v>45300</v>
      </c>
      <c r="H33" s="259">
        <v>35600</v>
      </c>
      <c r="I33" s="258">
        <v>31600</v>
      </c>
      <c r="J33" s="257" t="s">
        <v>159</v>
      </c>
      <c r="K33" s="739"/>
      <c r="L33" s="740"/>
      <c r="Q33" s="253" t="s">
        <v>158</v>
      </c>
    </row>
    <row r="34" spans="1:18" ht="35.1" customHeight="1" thickTop="1">
      <c r="A34" s="236">
        <v>1</v>
      </c>
      <c r="B34" s="256" t="s">
        <v>157</v>
      </c>
      <c r="C34" s="255"/>
      <c r="D34" s="233"/>
      <c r="E34" s="254"/>
      <c r="F34" s="232">
        <f>+F35+F36+F43</f>
        <v>43</v>
      </c>
      <c r="G34" s="232">
        <f>+G35+G36+G43</f>
        <v>67</v>
      </c>
      <c r="H34" s="232">
        <f>+H35+H36+H43</f>
        <v>104</v>
      </c>
      <c r="I34" s="232">
        <f>+I35+I36+I43</f>
        <v>169</v>
      </c>
      <c r="J34" s="231">
        <f t="shared" ref="J34:J55" si="0">+$D$33*D34+$E$33*E34+$F$33*F34+$G$33*G34+$H$33*H34+$I$33*I34</f>
        <v>14451500</v>
      </c>
      <c r="K34" s="742"/>
      <c r="L34" s="743"/>
    </row>
    <row r="35" spans="1:18" ht="35.1" customHeight="1">
      <c r="A35" s="236" t="s">
        <v>7</v>
      </c>
      <c r="B35" s="235" t="s">
        <v>156</v>
      </c>
      <c r="C35" s="234"/>
      <c r="D35" s="233"/>
      <c r="E35" s="233"/>
      <c r="F35" s="233">
        <f>+'[13]2023年度業務費用検討'!D33-F43</f>
        <v>7</v>
      </c>
      <c r="G35" s="233">
        <f>+'[13]2023年度業務費用検討'!E33-G43</f>
        <v>11</v>
      </c>
      <c r="H35" s="233">
        <f>+'[13]2023年度業務費用検討'!F33-H43</f>
        <v>17</v>
      </c>
      <c r="I35" s="233">
        <f>+'[13]2023年度業務費用検討'!G33-I43</f>
        <v>29</v>
      </c>
      <c r="J35" s="231">
        <f t="shared" si="0"/>
        <v>2406300</v>
      </c>
      <c r="K35" s="227"/>
      <c r="L35" s="226"/>
      <c r="M35" s="238"/>
      <c r="N35" s="230"/>
      <c r="R35" s="253" t="s">
        <v>155</v>
      </c>
    </row>
    <row r="36" spans="1:18" ht="35.1" customHeight="1">
      <c r="A36" s="236" t="s">
        <v>154</v>
      </c>
      <c r="B36" s="235" t="s">
        <v>153</v>
      </c>
      <c r="C36" s="241"/>
      <c r="D36" s="233"/>
      <c r="E36" s="233"/>
      <c r="F36" s="233">
        <f>+'[13]2023年度業務費用検討'!D32</f>
        <v>32</v>
      </c>
      <c r="G36" s="233">
        <f>+'[13]2023年度業務費用検討'!E32</f>
        <v>51</v>
      </c>
      <c r="H36" s="233">
        <f>+'[13]2023年度業務費用検討'!F32</f>
        <v>79</v>
      </c>
      <c r="I36" s="233">
        <f>+'[13]2023年度業務費用検討'!G32</f>
        <v>127</v>
      </c>
      <c r="J36" s="231">
        <f t="shared" si="0"/>
        <v>10902300</v>
      </c>
      <c r="K36" s="252"/>
      <c r="L36" s="226"/>
      <c r="M36" s="206"/>
      <c r="N36" s="230">
        <f>+SUM(N37:N42)</f>
        <v>1</v>
      </c>
      <c r="P36" s="212">
        <f>+J34/R36</f>
        <v>0.77258851769284642</v>
      </c>
      <c r="R36" s="251">
        <f>+J34+J44+J45+J53+J54+J55</f>
        <v>18705300</v>
      </c>
    </row>
    <row r="37" spans="1:18" ht="35.1" customHeight="1">
      <c r="A37" s="250" t="s">
        <v>136</v>
      </c>
      <c r="B37" s="249" t="s">
        <v>152</v>
      </c>
      <c r="C37" s="248"/>
      <c r="D37" s="222"/>
      <c r="E37" s="222"/>
      <c r="F37" s="220">
        <f>+F36*$N$37</f>
        <v>1.6</v>
      </c>
      <c r="G37" s="220">
        <f>+G36*$N$37</f>
        <v>2.5500000000000003</v>
      </c>
      <c r="H37" s="220">
        <f>+H36*$N$37</f>
        <v>3.95</v>
      </c>
      <c r="I37" s="220">
        <f>+I36*$N$37</f>
        <v>6.3500000000000005</v>
      </c>
      <c r="J37" s="219">
        <f t="shared" si="0"/>
        <v>545115</v>
      </c>
      <c r="K37" s="247">
        <f t="shared" ref="K37:K42" si="1">+N37</f>
        <v>0.05</v>
      </c>
      <c r="L37" s="246"/>
      <c r="M37" s="206"/>
      <c r="N37" s="159">
        <v>0.05</v>
      </c>
      <c r="P37" s="242"/>
    </row>
    <row r="38" spans="1:18" ht="35.1" customHeight="1">
      <c r="A38" s="250" t="s">
        <v>134</v>
      </c>
      <c r="B38" s="249" t="s">
        <v>151</v>
      </c>
      <c r="C38" s="248"/>
      <c r="D38" s="222"/>
      <c r="E38" s="222"/>
      <c r="F38" s="220">
        <f>+F36*$N$38</f>
        <v>8</v>
      </c>
      <c r="G38" s="220">
        <f>+G36*$N$38</f>
        <v>12.75</v>
      </c>
      <c r="H38" s="220">
        <f>+H36*$N$38</f>
        <v>19.75</v>
      </c>
      <c r="I38" s="220">
        <f>+I36*$N$38</f>
        <v>31.75</v>
      </c>
      <c r="J38" s="219">
        <f t="shared" si="0"/>
        <v>2725575</v>
      </c>
      <c r="K38" s="247">
        <f t="shared" si="1"/>
        <v>0.25</v>
      </c>
      <c r="L38" s="246"/>
      <c r="M38" s="206"/>
      <c r="N38" s="159">
        <v>0.25</v>
      </c>
      <c r="P38" s="242"/>
    </row>
    <row r="39" spans="1:18" ht="35.1" customHeight="1">
      <c r="A39" s="250" t="s">
        <v>132</v>
      </c>
      <c r="B39" s="249" t="s">
        <v>150</v>
      </c>
      <c r="C39" s="248"/>
      <c r="D39" s="222"/>
      <c r="E39" s="222"/>
      <c r="F39" s="220">
        <f>+F36*$N$39</f>
        <v>6.4</v>
      </c>
      <c r="G39" s="220">
        <f>+G36*$N$39</f>
        <v>10.200000000000001</v>
      </c>
      <c r="H39" s="220">
        <f>+H36*$N$39</f>
        <v>15.8</v>
      </c>
      <c r="I39" s="220">
        <f>+I36*$N$39</f>
        <v>25.400000000000002</v>
      </c>
      <c r="J39" s="219">
        <f t="shared" si="0"/>
        <v>2180460</v>
      </c>
      <c r="K39" s="247">
        <f t="shared" si="1"/>
        <v>0.2</v>
      </c>
      <c r="L39" s="246"/>
      <c r="M39" s="206"/>
      <c r="N39" s="159">
        <v>0.2</v>
      </c>
      <c r="P39" s="242"/>
    </row>
    <row r="40" spans="1:18" ht="35.1" customHeight="1">
      <c r="A40" s="250" t="s">
        <v>130</v>
      </c>
      <c r="B40" s="249" t="s">
        <v>149</v>
      </c>
      <c r="C40" s="248"/>
      <c r="D40" s="222"/>
      <c r="E40" s="222"/>
      <c r="F40" s="220">
        <f>+F36*$N$40</f>
        <v>6.4</v>
      </c>
      <c r="G40" s="220">
        <f>+G36*$N$40</f>
        <v>10.200000000000001</v>
      </c>
      <c r="H40" s="220">
        <f>+H36*$N$40</f>
        <v>15.8</v>
      </c>
      <c r="I40" s="220">
        <f>+I36*$N$40</f>
        <v>25.400000000000002</v>
      </c>
      <c r="J40" s="219">
        <f t="shared" si="0"/>
        <v>2180460</v>
      </c>
      <c r="K40" s="247">
        <f t="shared" si="1"/>
        <v>0.2</v>
      </c>
      <c r="L40" s="246"/>
      <c r="M40" s="206"/>
      <c r="N40" s="159">
        <v>0.2</v>
      </c>
      <c r="P40" s="242"/>
    </row>
    <row r="41" spans="1:18" ht="35.1" customHeight="1">
      <c r="A41" s="250" t="s">
        <v>128</v>
      </c>
      <c r="B41" s="249" t="s">
        <v>148</v>
      </c>
      <c r="C41" s="248"/>
      <c r="D41" s="222"/>
      <c r="E41" s="222"/>
      <c r="F41" s="220">
        <f>+F36*$N$41</f>
        <v>1.6</v>
      </c>
      <c r="G41" s="220">
        <f>+G36*$N$41</f>
        <v>2.5500000000000003</v>
      </c>
      <c r="H41" s="220">
        <f>+H36*$N$41</f>
        <v>3.95</v>
      </c>
      <c r="I41" s="220">
        <f>+I36*$N$41</f>
        <v>6.3500000000000005</v>
      </c>
      <c r="J41" s="219">
        <f t="shared" si="0"/>
        <v>545115</v>
      </c>
      <c r="K41" s="247">
        <f t="shared" si="1"/>
        <v>0.05</v>
      </c>
      <c r="L41" s="246"/>
      <c r="M41" s="206"/>
      <c r="N41" s="159">
        <v>0.05</v>
      </c>
      <c r="P41" s="242"/>
    </row>
    <row r="42" spans="1:18" ht="35.1" customHeight="1">
      <c r="A42" s="250" t="s">
        <v>147</v>
      </c>
      <c r="B42" s="249" t="s">
        <v>146</v>
      </c>
      <c r="C42" s="248"/>
      <c r="D42" s="222"/>
      <c r="E42" s="222"/>
      <c r="F42" s="220">
        <f>+F36*$N$42</f>
        <v>8</v>
      </c>
      <c r="G42" s="220">
        <f>+G36*$N$42</f>
        <v>12.75</v>
      </c>
      <c r="H42" s="220">
        <f>+H36*$N$42</f>
        <v>19.75</v>
      </c>
      <c r="I42" s="220">
        <f>+I36*$N$42</f>
        <v>31.75</v>
      </c>
      <c r="J42" s="219">
        <f t="shared" si="0"/>
        <v>2725575</v>
      </c>
      <c r="K42" s="247">
        <f t="shared" si="1"/>
        <v>0.25</v>
      </c>
      <c r="L42" s="246"/>
      <c r="M42" s="206"/>
      <c r="N42" s="159">
        <v>0.25</v>
      </c>
      <c r="P42" s="242"/>
    </row>
    <row r="43" spans="1:18" ht="35.1" customHeight="1">
      <c r="A43" s="217" t="s">
        <v>46</v>
      </c>
      <c r="B43" s="216" t="s">
        <v>145</v>
      </c>
      <c r="C43" s="245"/>
      <c r="D43" s="215"/>
      <c r="E43" s="215"/>
      <c r="F43" s="215">
        <v>4</v>
      </c>
      <c r="G43" s="215">
        <v>5</v>
      </c>
      <c r="H43" s="215">
        <v>8</v>
      </c>
      <c r="I43" s="215">
        <v>13</v>
      </c>
      <c r="J43" s="213">
        <f t="shared" si="0"/>
        <v>1142900</v>
      </c>
      <c r="K43" s="244"/>
      <c r="L43" s="243"/>
      <c r="M43" s="206"/>
      <c r="P43" s="242"/>
    </row>
    <row r="44" spans="1:18" s="237" customFormat="1" ht="35.1" customHeight="1">
      <c r="A44" s="236" t="s">
        <v>144</v>
      </c>
      <c r="B44" s="235" t="s">
        <v>143</v>
      </c>
      <c r="C44" s="241"/>
      <c r="D44" s="233"/>
      <c r="E44" s="233"/>
      <c r="F44" s="232">
        <f>+F34*0.1</f>
        <v>4.3</v>
      </c>
      <c r="G44" s="232">
        <f>+G34*0.1</f>
        <v>6.7</v>
      </c>
      <c r="H44" s="232">
        <f>+H34*0.1</f>
        <v>10.4</v>
      </c>
      <c r="I44" s="232">
        <f>+I34*0.1</f>
        <v>16.900000000000002</v>
      </c>
      <c r="J44" s="231">
        <f t="shared" si="0"/>
        <v>1445150</v>
      </c>
      <c r="K44" s="240"/>
      <c r="L44" s="239"/>
      <c r="M44" s="238"/>
      <c r="N44" s="230"/>
      <c r="P44" s="212">
        <f>+(J44+J45+J53+J54+J55)/R36</f>
        <v>0.22741148230715358</v>
      </c>
      <c r="Q44" s="212">
        <f>+J44/R36</f>
        <v>7.7258851769284639E-2</v>
      </c>
    </row>
    <row r="45" spans="1:18" ht="35.1" customHeight="1">
      <c r="A45" s="236" t="s">
        <v>142</v>
      </c>
      <c r="B45" s="235" t="s">
        <v>141</v>
      </c>
      <c r="C45" s="234"/>
      <c r="D45" s="233"/>
      <c r="E45" s="233"/>
      <c r="F45" s="232">
        <f>+SUM(F46:F52)</f>
        <v>3.5</v>
      </c>
      <c r="G45" s="232">
        <f>+SUM(G46:G52)</f>
        <v>3.5</v>
      </c>
      <c r="H45" s="232">
        <f>+SUM(H46:H52)</f>
        <v>7</v>
      </c>
      <c r="I45" s="232"/>
      <c r="J45" s="231">
        <f t="shared" si="0"/>
        <v>600950</v>
      </c>
      <c r="K45" s="227"/>
      <c r="L45" s="226"/>
      <c r="M45" s="206"/>
      <c r="N45" s="230"/>
      <c r="Q45" s="212">
        <f>+J45/R36</f>
        <v>3.2127258049857527E-2</v>
      </c>
    </row>
    <row r="46" spans="1:18" ht="35.1" customHeight="1">
      <c r="A46" s="225" t="s">
        <v>140</v>
      </c>
      <c r="B46" s="224" t="s">
        <v>139</v>
      </c>
      <c r="C46" s="223"/>
      <c r="D46" s="229"/>
      <c r="E46" s="229"/>
      <c r="F46" s="221">
        <v>0.5</v>
      </c>
      <c r="G46" s="221">
        <v>0.5</v>
      </c>
      <c r="H46" s="221">
        <v>1</v>
      </c>
      <c r="I46" s="221"/>
      <c r="J46" s="228">
        <f t="shared" si="0"/>
        <v>85850</v>
      </c>
      <c r="K46" s="227"/>
      <c r="L46" s="226"/>
      <c r="M46" s="206"/>
    </row>
    <row r="47" spans="1:18" ht="35.1" customHeight="1">
      <c r="A47" s="225" t="s">
        <v>138</v>
      </c>
      <c r="B47" s="224" t="s">
        <v>137</v>
      </c>
      <c r="C47" s="223"/>
      <c r="D47" s="229"/>
      <c r="E47" s="229"/>
      <c r="F47" s="221">
        <v>0.5</v>
      </c>
      <c r="G47" s="221">
        <v>0.5</v>
      </c>
      <c r="H47" s="221">
        <v>1</v>
      </c>
      <c r="I47" s="221"/>
      <c r="J47" s="228">
        <f t="shared" si="0"/>
        <v>85850</v>
      </c>
      <c r="K47" s="227"/>
      <c r="L47" s="226"/>
      <c r="M47" s="206"/>
    </row>
    <row r="48" spans="1:18" ht="35.1" customHeight="1">
      <c r="A48" s="225" t="s">
        <v>136</v>
      </c>
      <c r="B48" s="224" t="s">
        <v>135</v>
      </c>
      <c r="C48" s="223"/>
      <c r="D48" s="229"/>
      <c r="E48" s="229"/>
      <c r="F48" s="221">
        <v>0.5</v>
      </c>
      <c r="G48" s="221">
        <v>0.5</v>
      </c>
      <c r="H48" s="221">
        <v>1</v>
      </c>
      <c r="I48" s="221"/>
      <c r="J48" s="228">
        <f t="shared" si="0"/>
        <v>85850</v>
      </c>
      <c r="K48" s="227"/>
      <c r="L48" s="226"/>
      <c r="M48" s="206"/>
    </row>
    <row r="49" spans="1:17" ht="35.1" customHeight="1">
      <c r="A49" s="225" t="s">
        <v>134</v>
      </c>
      <c r="B49" s="224" t="s">
        <v>133</v>
      </c>
      <c r="C49" s="223"/>
      <c r="D49" s="229"/>
      <c r="E49" s="229"/>
      <c r="F49" s="221">
        <v>0.5</v>
      </c>
      <c r="G49" s="221">
        <v>0.5</v>
      </c>
      <c r="H49" s="221">
        <v>1</v>
      </c>
      <c r="I49" s="221"/>
      <c r="J49" s="228">
        <f t="shared" si="0"/>
        <v>85850</v>
      </c>
      <c r="K49" s="227"/>
      <c r="L49" s="226"/>
      <c r="M49" s="206"/>
    </row>
    <row r="50" spans="1:17" ht="35.1" customHeight="1">
      <c r="A50" s="225" t="s">
        <v>132</v>
      </c>
      <c r="B50" s="224" t="s">
        <v>131</v>
      </c>
      <c r="C50" s="223"/>
      <c r="D50" s="229"/>
      <c r="E50" s="229"/>
      <c r="F50" s="221">
        <v>0.5</v>
      </c>
      <c r="G50" s="221">
        <v>0.5</v>
      </c>
      <c r="H50" s="221">
        <v>1</v>
      </c>
      <c r="I50" s="221"/>
      <c r="J50" s="228">
        <f t="shared" si="0"/>
        <v>85850</v>
      </c>
      <c r="K50" s="227"/>
      <c r="L50" s="226"/>
      <c r="M50" s="206"/>
    </row>
    <row r="51" spans="1:17" ht="35.1" customHeight="1">
      <c r="A51" s="225" t="s">
        <v>130</v>
      </c>
      <c r="B51" s="224" t="s">
        <v>129</v>
      </c>
      <c r="C51" s="223"/>
      <c r="D51" s="222"/>
      <c r="E51" s="222"/>
      <c r="F51" s="220">
        <v>0.5</v>
      </c>
      <c r="G51" s="221">
        <v>0.5</v>
      </c>
      <c r="H51" s="221">
        <v>1</v>
      </c>
      <c r="I51" s="220"/>
      <c r="J51" s="219">
        <f t="shared" si="0"/>
        <v>85850</v>
      </c>
      <c r="K51" s="696"/>
      <c r="L51" s="697"/>
      <c r="M51" s="206"/>
    </row>
    <row r="52" spans="1:17" ht="35.1" customHeight="1">
      <c r="A52" s="225" t="s">
        <v>128</v>
      </c>
      <c r="B52" s="224" t="s">
        <v>127</v>
      </c>
      <c r="C52" s="223"/>
      <c r="D52" s="222"/>
      <c r="E52" s="222"/>
      <c r="F52" s="220">
        <v>0.5</v>
      </c>
      <c r="G52" s="221">
        <v>0.5</v>
      </c>
      <c r="H52" s="221">
        <v>1</v>
      </c>
      <c r="I52" s="220"/>
      <c r="J52" s="219">
        <f t="shared" si="0"/>
        <v>85850</v>
      </c>
      <c r="K52" s="696"/>
      <c r="L52" s="697"/>
      <c r="M52" s="206"/>
    </row>
    <row r="53" spans="1:17" ht="35.1" customHeight="1">
      <c r="A53" s="217" t="s">
        <v>126</v>
      </c>
      <c r="B53" s="216" t="s">
        <v>125</v>
      </c>
      <c r="C53" s="218"/>
      <c r="D53" s="215"/>
      <c r="E53" s="214"/>
      <c r="F53" s="214"/>
      <c r="G53" s="214">
        <v>12</v>
      </c>
      <c r="H53" s="214">
        <v>12</v>
      </c>
      <c r="I53" s="214"/>
      <c r="J53" s="213">
        <f t="shared" si="0"/>
        <v>970800</v>
      </c>
      <c r="K53" s="717" t="s">
        <v>124</v>
      </c>
      <c r="L53" s="718"/>
      <c r="M53" s="206"/>
      <c r="Q53" s="212">
        <f>+J53/R36</f>
        <v>5.189972895382592E-2</v>
      </c>
    </row>
    <row r="54" spans="1:17" ht="35.1" customHeight="1">
      <c r="A54" s="217" t="s">
        <v>123</v>
      </c>
      <c r="B54" s="715" t="s">
        <v>122</v>
      </c>
      <c r="C54" s="716"/>
      <c r="D54" s="215"/>
      <c r="E54" s="214">
        <v>1</v>
      </c>
      <c r="F54" s="214">
        <v>6</v>
      </c>
      <c r="G54" s="214">
        <v>5</v>
      </c>
      <c r="H54" s="214"/>
      <c r="I54" s="214"/>
      <c r="J54" s="213">
        <f t="shared" si="0"/>
        <v>619900</v>
      </c>
      <c r="K54" s="717" t="s">
        <v>121</v>
      </c>
      <c r="L54" s="718"/>
      <c r="M54" s="206"/>
      <c r="Q54" s="212">
        <f>+J54/R36</f>
        <v>3.3140339903663669E-2</v>
      </c>
    </row>
    <row r="55" spans="1:17" ht="35.1" customHeight="1">
      <c r="A55" s="217" t="s">
        <v>120</v>
      </c>
      <c r="B55" s="715" t="s">
        <v>119</v>
      </c>
      <c r="C55" s="716"/>
      <c r="D55" s="215"/>
      <c r="E55" s="214">
        <v>2</v>
      </c>
      <c r="F55" s="214">
        <v>4</v>
      </c>
      <c r="G55" s="214">
        <v>6</v>
      </c>
      <c r="H55" s="214"/>
      <c r="I55" s="214"/>
      <c r="J55" s="213">
        <f t="shared" si="0"/>
        <v>617000</v>
      </c>
      <c r="K55" s="696"/>
      <c r="L55" s="697"/>
      <c r="M55" s="206"/>
      <c r="Q55" s="212">
        <f>+J55/R36</f>
        <v>3.298530363052183E-2</v>
      </c>
    </row>
    <row r="56" spans="1:17" ht="35.1" customHeight="1" thickBot="1">
      <c r="A56" s="211"/>
      <c r="B56" s="749"/>
      <c r="C56" s="750"/>
      <c r="D56" s="210"/>
      <c r="E56" s="209"/>
      <c r="F56" s="209"/>
      <c r="G56" s="209"/>
      <c r="H56" s="209"/>
      <c r="I56" s="208"/>
      <c r="J56" s="207"/>
      <c r="K56" s="751"/>
      <c r="L56" s="752"/>
      <c r="M56" s="206"/>
    </row>
    <row r="57" spans="1:17" ht="35.1" customHeight="1">
      <c r="A57" s="205"/>
      <c r="B57" s="204" t="s">
        <v>0</v>
      </c>
      <c r="C57" s="203" t="s">
        <v>18</v>
      </c>
      <c r="D57" s="202">
        <f>+D36+D35+D45+D53+D54+D55</f>
        <v>0</v>
      </c>
      <c r="E57" s="202">
        <f>+E34+E44+E45+E53+E54+E55</f>
        <v>3</v>
      </c>
      <c r="F57" s="202">
        <f>+F34+F44+F45+F53+F54+F55</f>
        <v>60.8</v>
      </c>
      <c r="G57" s="202">
        <f>+G34+G44+G45+G53+G54+G55</f>
        <v>100.2</v>
      </c>
      <c r="H57" s="202">
        <f>+H34+H44+H45+H53+H54+H55</f>
        <v>133.4</v>
      </c>
      <c r="I57" s="202">
        <f>+I34+I44+I45+I53+I54+I55</f>
        <v>185.9</v>
      </c>
      <c r="J57" s="201">
        <f>SUM(D57:I57)</f>
        <v>483.29999999999995</v>
      </c>
      <c r="K57" s="753" t="s">
        <v>17</v>
      </c>
      <c r="L57" s="754"/>
      <c r="M57" s="200"/>
    </row>
    <row r="58" spans="1:17" ht="35.1" customHeight="1" thickBot="1">
      <c r="A58" s="199"/>
      <c r="B58" s="198"/>
      <c r="C58" s="197" t="s">
        <v>16</v>
      </c>
      <c r="D58" s="196">
        <f t="shared" ref="D58:I58" si="2">+D33*D57</f>
        <v>0</v>
      </c>
      <c r="E58" s="196">
        <f t="shared" si="2"/>
        <v>186600</v>
      </c>
      <c r="F58" s="196">
        <f t="shared" si="2"/>
        <v>3356160</v>
      </c>
      <c r="G58" s="196">
        <f t="shared" si="2"/>
        <v>4539060</v>
      </c>
      <c r="H58" s="196">
        <f t="shared" si="2"/>
        <v>4749040</v>
      </c>
      <c r="I58" s="196">
        <f t="shared" si="2"/>
        <v>5874440</v>
      </c>
      <c r="J58" s="195">
        <f>SUM(D58:I58)</f>
        <v>18705300</v>
      </c>
      <c r="K58" s="701" t="s">
        <v>15</v>
      </c>
      <c r="L58" s="702"/>
      <c r="M58" s="188"/>
    </row>
    <row r="59" spans="1:17" ht="35.1" customHeight="1">
      <c r="A59" s="194"/>
      <c r="B59" s="193"/>
      <c r="C59" s="192"/>
      <c r="D59" s="191"/>
      <c r="E59" s="191"/>
      <c r="F59" s="191"/>
      <c r="G59" s="191"/>
      <c r="H59" s="191"/>
      <c r="I59" s="191"/>
      <c r="J59" s="190"/>
      <c r="K59" s="189"/>
      <c r="L59" s="189"/>
      <c r="M59" s="188"/>
    </row>
    <row r="60" spans="1:17" s="184" customFormat="1" ht="35.1" customHeight="1" thickBot="1">
      <c r="A60" s="187" t="s">
        <v>14</v>
      </c>
      <c r="B60" s="186"/>
      <c r="C60" s="186"/>
      <c r="D60" s="186"/>
      <c r="J60" s="185"/>
      <c r="N60" s="159"/>
    </row>
    <row r="61" spans="1:17" ht="35.1" customHeight="1" thickBot="1">
      <c r="A61" s="744" t="s">
        <v>13</v>
      </c>
      <c r="B61" s="745"/>
      <c r="C61" s="182" t="s">
        <v>12</v>
      </c>
      <c r="D61" s="183" t="s">
        <v>11</v>
      </c>
      <c r="E61" s="746" t="s">
        <v>10</v>
      </c>
      <c r="F61" s="745"/>
      <c r="G61" s="746" t="s">
        <v>9</v>
      </c>
      <c r="H61" s="745"/>
      <c r="I61" s="746" t="s">
        <v>8</v>
      </c>
      <c r="J61" s="747"/>
      <c r="K61" s="747"/>
      <c r="L61" s="748"/>
    </row>
    <row r="62" spans="1:17" ht="35.1" customHeight="1" thickTop="1">
      <c r="A62" s="181" t="s">
        <v>118</v>
      </c>
      <c r="B62" s="180" t="s">
        <v>117</v>
      </c>
      <c r="C62" s="179"/>
      <c r="D62" s="178"/>
      <c r="E62" s="682"/>
      <c r="F62" s="683"/>
      <c r="G62" s="682"/>
      <c r="H62" s="684"/>
      <c r="I62" s="685"/>
      <c r="J62" s="686"/>
      <c r="K62" s="686"/>
      <c r="L62" s="687"/>
    </row>
    <row r="63" spans="1:17" ht="35.1" customHeight="1">
      <c r="A63" s="177"/>
      <c r="B63" s="176" t="s">
        <v>116</v>
      </c>
      <c r="C63" s="175"/>
      <c r="D63" s="174"/>
      <c r="E63" s="688"/>
      <c r="F63" s="689"/>
      <c r="G63" s="688">
        <v>20000</v>
      </c>
      <c r="H63" s="689"/>
      <c r="I63" s="698" t="s">
        <v>115</v>
      </c>
      <c r="J63" s="699"/>
      <c r="K63" s="699"/>
      <c r="L63" s="700"/>
    </row>
    <row r="64" spans="1:17" ht="35.1" customHeight="1">
      <c r="A64" s="177"/>
      <c r="B64" s="176" t="s">
        <v>114</v>
      </c>
      <c r="C64" s="175"/>
      <c r="D64" s="174"/>
      <c r="E64" s="688"/>
      <c r="F64" s="707"/>
      <c r="G64" s="688">
        <v>50000</v>
      </c>
      <c r="H64" s="707"/>
      <c r="I64" s="698" t="s">
        <v>113</v>
      </c>
      <c r="J64" s="699"/>
      <c r="K64" s="699"/>
      <c r="L64" s="700"/>
    </row>
    <row r="65" spans="1:12" ht="35.1" customHeight="1" thickBot="1">
      <c r="A65" s="173"/>
      <c r="B65" s="172"/>
      <c r="C65" s="171"/>
      <c r="D65" s="170"/>
      <c r="E65" s="708"/>
      <c r="F65" s="709"/>
      <c r="G65" s="710"/>
      <c r="H65" s="711"/>
      <c r="I65" s="712"/>
      <c r="J65" s="713"/>
      <c r="K65" s="713"/>
      <c r="L65" s="714"/>
    </row>
    <row r="66" spans="1:12" ht="35.1" customHeight="1" thickBot="1">
      <c r="A66" s="169"/>
      <c r="B66" s="168" t="s">
        <v>0</v>
      </c>
      <c r="C66" s="167"/>
      <c r="D66" s="166"/>
      <c r="E66" s="703"/>
      <c r="F66" s="704"/>
      <c r="G66" s="705">
        <f>+SUM(G62:H65)</f>
        <v>70000</v>
      </c>
      <c r="H66" s="706"/>
      <c r="I66" s="165"/>
      <c r="J66" s="165"/>
      <c r="K66" s="165"/>
      <c r="L66" s="164"/>
    </row>
    <row r="67" spans="1:12" ht="72.75" customHeight="1"/>
    <row r="68" spans="1:12" ht="18" customHeight="1">
      <c r="A68" s="163"/>
      <c r="B68" s="162"/>
    </row>
  </sheetData>
  <mergeCells count="73">
    <mergeCell ref="A2:L2"/>
    <mergeCell ref="A6:B6"/>
    <mergeCell ref="C6:E6"/>
    <mergeCell ref="A4:H4"/>
    <mergeCell ref="J12:L12"/>
    <mergeCell ref="K9:L9"/>
    <mergeCell ref="E9:H9"/>
    <mergeCell ref="K6:L6"/>
    <mergeCell ref="K7:L7"/>
    <mergeCell ref="K8:L8"/>
    <mergeCell ref="K5:L5"/>
    <mergeCell ref="J11:L11"/>
    <mergeCell ref="B55:C55"/>
    <mergeCell ref="K52:L52"/>
    <mergeCell ref="K51:L51"/>
    <mergeCell ref="A17:D17"/>
    <mergeCell ref="E17:F17"/>
    <mergeCell ref="G17:L17"/>
    <mergeCell ref="E23:F23"/>
    <mergeCell ref="E19:F19"/>
    <mergeCell ref="E20:F20"/>
    <mergeCell ref="E21:F21"/>
    <mergeCell ref="E22:F22"/>
    <mergeCell ref="E24:F24"/>
    <mergeCell ref="E18:F18"/>
    <mergeCell ref="E25:F25"/>
    <mergeCell ref="E26:F26"/>
    <mergeCell ref="E27:F27"/>
    <mergeCell ref="A61:B61"/>
    <mergeCell ref="E61:F61"/>
    <mergeCell ref="G61:H61"/>
    <mergeCell ref="I61:L61"/>
    <mergeCell ref="B56:C56"/>
    <mergeCell ref="K56:L56"/>
    <mergeCell ref="K57:L57"/>
    <mergeCell ref="B54:C54"/>
    <mergeCell ref="K54:L54"/>
    <mergeCell ref="J15:L15"/>
    <mergeCell ref="A12:G15"/>
    <mergeCell ref="J13:L13"/>
    <mergeCell ref="J14:L14"/>
    <mergeCell ref="A32:C33"/>
    <mergeCell ref="K32:L33"/>
    <mergeCell ref="E28:F28"/>
    <mergeCell ref="E29:F29"/>
    <mergeCell ref="K53:L53"/>
    <mergeCell ref="K34:L34"/>
    <mergeCell ref="E66:F66"/>
    <mergeCell ref="G66:H66"/>
    <mergeCell ref="E64:F64"/>
    <mergeCell ref="G64:H64"/>
    <mergeCell ref="I64:L64"/>
    <mergeCell ref="E65:F65"/>
    <mergeCell ref="G65:H65"/>
    <mergeCell ref="I65:L65"/>
    <mergeCell ref="E62:F62"/>
    <mergeCell ref="G62:H62"/>
    <mergeCell ref="I62:L62"/>
    <mergeCell ref="E63:F63"/>
    <mergeCell ref="N24:O24"/>
    <mergeCell ref="N25:O25"/>
    <mergeCell ref="N26:O26"/>
    <mergeCell ref="N27:O27"/>
    <mergeCell ref="K55:L55"/>
    <mergeCell ref="G63:H63"/>
    <mergeCell ref="I63:L63"/>
    <mergeCell ref="K58:L58"/>
    <mergeCell ref="N23:O23"/>
    <mergeCell ref="N18:O18"/>
    <mergeCell ref="N19:O19"/>
    <mergeCell ref="N20:O20"/>
    <mergeCell ref="N21:O21"/>
    <mergeCell ref="N22:O22"/>
  </mergeCells>
  <phoneticPr fontId="30"/>
  <printOptions horizontalCentered="1"/>
  <pageMargins left="0.39370078740157483" right="0.39370078740157483" top="0.39370078740157483" bottom="0" header="0.19685039370078741" footer="0.11811023622047245"/>
  <pageSetup paperSize="9" scale="47" fitToHeight="0" orientation="portrait" r:id="rId1"/>
  <rowBreaks count="1" manualBreakCount="1">
    <brk id="30" max="11" man="1"/>
  </rowBreaks>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63ED-0882-43D1-A1A8-ABD287516863}">
  <sheetPr>
    <pageSetUpPr fitToPage="1"/>
  </sheetPr>
  <dimension ref="A1:R68"/>
  <sheetViews>
    <sheetView view="pageBreakPreview" topLeftCell="A21" zoomScale="80" zoomScaleNormal="80" zoomScaleSheetLayoutView="80" workbookViewId="0">
      <selection activeCell="D33" sqref="D33:J33"/>
    </sheetView>
  </sheetViews>
  <sheetFormatPr defaultColWidth="8.875" defaultRowHeight="18" customHeight="1"/>
  <cols>
    <col min="1" max="1" width="4.125" style="161" customWidth="1"/>
    <col min="2" max="2" width="29.125" style="160" bestFit="1" customWidth="1"/>
    <col min="3" max="3" width="21.375" style="160" customWidth="1"/>
    <col min="4" max="9" width="11.875" style="158" customWidth="1"/>
    <col min="10" max="10" width="18.375" style="158" customWidth="1"/>
    <col min="11" max="11" width="11.875" style="158" customWidth="1"/>
    <col min="12" max="12" width="28.75" style="158" customWidth="1"/>
    <col min="13" max="13" width="10.25" style="158" bestFit="1" customWidth="1"/>
    <col min="14" max="14" width="9.5" style="159" bestFit="1" customWidth="1"/>
    <col min="15" max="15" width="12.5" style="158" customWidth="1"/>
    <col min="16" max="16" width="12.875" style="158" customWidth="1"/>
    <col min="17" max="17" width="24.25" style="158" customWidth="1"/>
    <col min="18" max="18" width="24" style="158" customWidth="1"/>
    <col min="19" max="16384" width="8.875" style="158"/>
  </cols>
  <sheetData>
    <row r="1" spans="1:14" ht="18" customHeight="1">
      <c r="L1" s="340"/>
    </row>
    <row r="2" spans="1:14" ht="173.25" customHeight="1">
      <c r="A2" s="760" t="s">
        <v>186</v>
      </c>
      <c r="B2" s="760"/>
      <c r="C2" s="760"/>
      <c r="D2" s="760"/>
      <c r="E2" s="760"/>
      <c r="F2" s="760"/>
      <c r="G2" s="760"/>
      <c r="H2" s="760"/>
      <c r="I2" s="760"/>
      <c r="J2" s="760"/>
      <c r="K2" s="760"/>
      <c r="L2" s="760"/>
      <c r="N2" s="339"/>
    </row>
    <row r="3" spans="1:14" ht="22.5" customHeight="1">
      <c r="A3" s="338"/>
      <c r="B3" s="338"/>
      <c r="C3" s="338"/>
      <c r="D3" s="338"/>
      <c r="E3" s="338"/>
      <c r="F3" s="338"/>
      <c r="G3" s="338"/>
      <c r="H3" s="338"/>
      <c r="I3" s="338"/>
      <c r="J3" s="338"/>
      <c r="K3" s="338"/>
      <c r="L3" s="337">
        <v>44959</v>
      </c>
    </row>
    <row r="4" spans="1:14" s="334" customFormat="1" ht="43.5" customHeight="1">
      <c r="A4" s="763" t="s">
        <v>185</v>
      </c>
      <c r="B4" s="763"/>
      <c r="C4" s="763"/>
      <c r="D4" s="763"/>
      <c r="E4" s="763"/>
      <c r="F4" s="764"/>
      <c r="G4" s="764"/>
      <c r="H4" s="764"/>
      <c r="K4" s="336"/>
      <c r="L4" s="335"/>
      <c r="N4" s="159"/>
    </row>
    <row r="5" spans="1:14" ht="18" customHeight="1">
      <c r="B5" s="326"/>
      <c r="C5" s="326"/>
      <c r="D5" s="325"/>
      <c r="E5" s="325"/>
      <c r="H5" s="333"/>
      <c r="J5" s="332" t="s">
        <v>184</v>
      </c>
      <c r="K5" s="774" t="s">
        <v>183</v>
      </c>
      <c r="L5" s="775"/>
    </row>
    <row r="6" spans="1:14" ht="40.5" customHeight="1">
      <c r="A6" s="761" t="s">
        <v>105</v>
      </c>
      <c r="B6" s="761"/>
      <c r="C6" s="762">
        <f>+E27</f>
        <v>44957000</v>
      </c>
      <c r="D6" s="762"/>
      <c r="E6" s="762"/>
      <c r="F6" s="331" t="s">
        <v>104</v>
      </c>
      <c r="G6" s="330">
        <f>+E26</f>
        <v>4087000</v>
      </c>
      <c r="H6" s="329" t="s">
        <v>182</v>
      </c>
      <c r="J6" s="328" t="s">
        <v>108</v>
      </c>
      <c r="K6" s="770">
        <v>45382</v>
      </c>
      <c r="L6" s="771"/>
    </row>
    <row r="7" spans="1:14" ht="18" customHeight="1">
      <c r="B7" s="327"/>
      <c r="C7" s="326"/>
      <c r="D7" s="325"/>
      <c r="E7" s="325"/>
      <c r="J7" s="322" t="s">
        <v>107</v>
      </c>
      <c r="K7" s="772" t="s">
        <v>181</v>
      </c>
      <c r="L7" s="773"/>
    </row>
    <row r="8" spans="1:14" ht="40.5" customHeight="1">
      <c r="A8" s="324" t="s">
        <v>180</v>
      </c>
      <c r="B8" s="323"/>
      <c r="C8" s="323"/>
      <c r="D8" s="323"/>
      <c r="E8" s="323"/>
      <c r="F8" s="323"/>
      <c r="G8" s="323"/>
      <c r="H8" s="323"/>
      <c r="I8" s="270"/>
      <c r="J8" s="322" t="s">
        <v>102</v>
      </c>
      <c r="K8" s="772" t="s">
        <v>179</v>
      </c>
      <c r="L8" s="773"/>
    </row>
    <row r="9" spans="1:14" ht="18" customHeight="1">
      <c r="E9" s="768"/>
      <c r="F9" s="769"/>
      <c r="G9" s="769"/>
      <c r="H9" s="769"/>
      <c r="J9" s="321" t="s">
        <v>100</v>
      </c>
      <c r="K9" s="766" t="s">
        <v>178</v>
      </c>
      <c r="L9" s="767"/>
    </row>
    <row r="10" spans="1:14" ht="21">
      <c r="A10" s="272" t="s">
        <v>95</v>
      </c>
    </row>
    <row r="11" spans="1:14" ht="38.25" customHeight="1">
      <c r="A11" s="272"/>
      <c r="J11" s="730" t="s">
        <v>177</v>
      </c>
      <c r="K11" s="730"/>
      <c r="L11" s="730"/>
    </row>
    <row r="12" spans="1:14" ht="20.25" customHeight="1">
      <c r="A12" s="720"/>
      <c r="B12" s="721"/>
      <c r="C12" s="721"/>
      <c r="D12" s="721"/>
      <c r="E12" s="721"/>
      <c r="F12" s="721"/>
      <c r="G12" s="722"/>
      <c r="H12" s="318"/>
      <c r="I12" s="320"/>
      <c r="J12" s="765" t="s">
        <v>176</v>
      </c>
      <c r="K12" s="765"/>
      <c r="L12" s="765"/>
    </row>
    <row r="13" spans="1:14" ht="33" customHeight="1">
      <c r="A13" s="723"/>
      <c r="B13" s="724"/>
      <c r="C13" s="724"/>
      <c r="D13" s="724"/>
      <c r="E13" s="724"/>
      <c r="F13" s="724"/>
      <c r="G13" s="725"/>
      <c r="H13" s="318"/>
      <c r="I13" s="317"/>
      <c r="J13" s="729" t="s">
        <v>175</v>
      </c>
      <c r="K13" s="729"/>
      <c r="L13" s="729"/>
      <c r="M13" s="319"/>
    </row>
    <row r="14" spans="1:14" ht="20.25" customHeight="1">
      <c r="A14" s="723"/>
      <c r="B14" s="724"/>
      <c r="C14" s="724"/>
      <c r="D14" s="724"/>
      <c r="E14" s="724"/>
      <c r="F14" s="724"/>
      <c r="G14" s="725"/>
      <c r="H14" s="318"/>
      <c r="I14" s="317"/>
      <c r="J14" s="730" t="s">
        <v>174</v>
      </c>
      <c r="K14" s="730"/>
      <c r="L14" s="730"/>
    </row>
    <row r="15" spans="1:14" ht="20.25" customHeight="1">
      <c r="A15" s="726"/>
      <c r="B15" s="727"/>
      <c r="C15" s="727"/>
      <c r="D15" s="727"/>
      <c r="E15" s="727"/>
      <c r="F15" s="727"/>
      <c r="G15" s="728"/>
      <c r="H15" s="316"/>
      <c r="I15" s="315"/>
      <c r="J15" s="719" t="s">
        <v>173</v>
      </c>
      <c r="K15" s="719"/>
      <c r="L15" s="719"/>
    </row>
    <row r="16" spans="1:14" s="268" customFormat="1" ht="77.25" customHeight="1" thickBot="1">
      <c r="A16" s="314" t="s">
        <v>87</v>
      </c>
      <c r="B16" s="313"/>
      <c r="C16" s="313"/>
      <c r="D16" s="313"/>
      <c r="E16" s="312"/>
      <c r="F16" s="312"/>
      <c r="G16" s="312"/>
      <c r="H16" s="312"/>
      <c r="I16" s="312"/>
      <c r="J16" s="312"/>
      <c r="K16" s="312"/>
      <c r="L16" s="312"/>
      <c r="N16" s="159"/>
    </row>
    <row r="17" spans="1:15" s="311" customFormat="1" ht="39.950000000000003" customHeight="1" thickBot="1">
      <c r="A17" s="755" t="s">
        <v>86</v>
      </c>
      <c r="B17" s="756"/>
      <c r="C17" s="756"/>
      <c r="D17" s="757"/>
      <c r="E17" s="758" t="s">
        <v>9</v>
      </c>
      <c r="F17" s="757"/>
      <c r="G17" s="758" t="s">
        <v>8</v>
      </c>
      <c r="H17" s="756"/>
      <c r="I17" s="756"/>
      <c r="J17" s="756"/>
      <c r="K17" s="756"/>
      <c r="L17" s="759"/>
      <c r="N17" s="159"/>
    </row>
    <row r="18" spans="1:15" s="268" customFormat="1" ht="39.950000000000003" customHeight="1" thickTop="1">
      <c r="A18" s="310">
        <v>1</v>
      </c>
      <c r="B18" s="307" t="s">
        <v>85</v>
      </c>
      <c r="C18" s="307"/>
      <c r="D18" s="309"/>
      <c r="E18" s="678">
        <f>+J58</f>
        <v>17223700</v>
      </c>
      <c r="F18" s="679"/>
      <c r="G18" s="308" t="s">
        <v>172</v>
      </c>
      <c r="H18" s="307"/>
      <c r="I18" s="307"/>
      <c r="J18" s="307"/>
      <c r="K18" s="307"/>
      <c r="L18" s="306"/>
      <c r="N18" s="678">
        <v>17223700</v>
      </c>
      <c r="O18" s="679"/>
    </row>
    <row r="19" spans="1:15" s="268" customFormat="1" ht="39.950000000000003" customHeight="1">
      <c r="A19" s="304">
        <v>2</v>
      </c>
      <c r="B19" s="300" t="s">
        <v>83</v>
      </c>
      <c r="C19" s="300"/>
      <c r="D19" s="302"/>
      <c r="E19" s="680">
        <f>+G66</f>
        <v>70000</v>
      </c>
      <c r="F19" s="681"/>
      <c r="G19" s="301" t="s">
        <v>171</v>
      </c>
      <c r="H19" s="300"/>
      <c r="I19" s="300"/>
      <c r="J19" s="300"/>
      <c r="K19" s="300"/>
      <c r="L19" s="305"/>
      <c r="N19" s="680">
        <v>70000</v>
      </c>
      <c r="O19" s="681"/>
    </row>
    <row r="20" spans="1:15" s="268" customFormat="1" ht="39.950000000000003" customHeight="1">
      <c r="A20" s="303" t="s">
        <v>170</v>
      </c>
      <c r="B20" s="300"/>
      <c r="C20" s="300"/>
      <c r="D20" s="302"/>
      <c r="E20" s="680">
        <f>+E18+E19</f>
        <v>17293700</v>
      </c>
      <c r="F20" s="681"/>
      <c r="G20" s="301" t="s">
        <v>80</v>
      </c>
      <c r="H20" s="300"/>
      <c r="I20" s="300"/>
      <c r="J20" s="300"/>
      <c r="K20" s="300"/>
      <c r="L20" s="305"/>
      <c r="N20" s="680">
        <v>17293700</v>
      </c>
      <c r="O20" s="681"/>
    </row>
    <row r="21" spans="1:15" s="268" customFormat="1" ht="39.950000000000003" customHeight="1">
      <c r="A21" s="304">
        <v>3</v>
      </c>
      <c r="B21" s="300" t="s">
        <v>79</v>
      </c>
      <c r="C21" s="300"/>
      <c r="D21" s="302"/>
      <c r="E21" s="680">
        <f>+ROUNDDOWN(E18*0.5385,0)</f>
        <v>9274962</v>
      </c>
      <c r="F21" s="681"/>
      <c r="G21" s="301" t="s">
        <v>169</v>
      </c>
      <c r="H21" s="300"/>
      <c r="I21" s="300"/>
      <c r="J21" s="299"/>
      <c r="K21" s="299"/>
      <c r="L21" s="298"/>
      <c r="N21" s="680">
        <v>9274962</v>
      </c>
      <c r="O21" s="681"/>
    </row>
    <row r="22" spans="1:15" s="268" customFormat="1" ht="39.950000000000003" customHeight="1">
      <c r="A22" s="303" t="s">
        <v>168</v>
      </c>
      <c r="B22" s="300"/>
      <c r="C22" s="300"/>
      <c r="D22" s="302"/>
      <c r="E22" s="680">
        <f>+E20+E21</f>
        <v>26568662</v>
      </c>
      <c r="F22" s="681"/>
      <c r="G22" s="301" t="s">
        <v>76</v>
      </c>
      <c r="H22" s="300"/>
      <c r="I22" s="300"/>
      <c r="J22" s="299"/>
      <c r="K22" s="299"/>
      <c r="L22" s="298"/>
      <c r="N22" s="680">
        <v>26568662</v>
      </c>
      <c r="O22" s="681"/>
    </row>
    <row r="23" spans="1:15" s="268" customFormat="1" ht="39.950000000000003" customHeight="1">
      <c r="A23" s="297">
        <v>4</v>
      </c>
      <c r="B23" s="294" t="s">
        <v>75</v>
      </c>
      <c r="C23" s="294"/>
      <c r="D23" s="296"/>
      <c r="E23" s="676">
        <f>+ROUNDDOWN(E22*0.5385,0)</f>
        <v>14307224</v>
      </c>
      <c r="F23" s="677"/>
      <c r="G23" s="295" t="s">
        <v>74</v>
      </c>
      <c r="H23" s="294"/>
      <c r="I23" s="294"/>
      <c r="J23" s="293"/>
      <c r="K23" s="293"/>
      <c r="L23" s="292"/>
      <c r="N23" s="676">
        <v>14307224</v>
      </c>
      <c r="O23" s="677"/>
    </row>
    <row r="24" spans="1:15" s="268" customFormat="1" ht="39.950000000000003" customHeight="1">
      <c r="A24" s="291" t="s">
        <v>167</v>
      </c>
      <c r="B24" s="288"/>
      <c r="C24" s="288"/>
      <c r="D24" s="290"/>
      <c r="E24" s="690">
        <f>+E22+E23</f>
        <v>40875886</v>
      </c>
      <c r="F24" s="691"/>
      <c r="G24" s="289" t="s">
        <v>166</v>
      </c>
      <c r="H24" s="288"/>
      <c r="I24" s="288"/>
      <c r="J24" s="288"/>
      <c r="K24" s="288"/>
      <c r="L24" s="287"/>
      <c r="N24" s="690">
        <v>40875886</v>
      </c>
      <c r="O24" s="691"/>
    </row>
    <row r="25" spans="1:15" s="268" customFormat="1" ht="39.950000000000003" customHeight="1">
      <c r="A25" s="285" t="s">
        <v>71</v>
      </c>
      <c r="B25" s="284"/>
      <c r="C25" s="284"/>
      <c r="D25" s="283"/>
      <c r="E25" s="692">
        <f>ROUNDDOWN(E24,-4)</f>
        <v>40870000</v>
      </c>
      <c r="F25" s="693"/>
      <c r="G25" s="286" t="s">
        <v>70</v>
      </c>
      <c r="H25" s="281"/>
      <c r="I25" s="281"/>
      <c r="J25" s="281"/>
      <c r="K25" s="281"/>
      <c r="L25" s="280"/>
      <c r="N25" s="692">
        <v>40870000</v>
      </c>
      <c r="O25" s="693"/>
    </row>
    <row r="26" spans="1:15" s="268" customFormat="1" ht="39.950000000000003" customHeight="1">
      <c r="A26" s="285" t="s">
        <v>165</v>
      </c>
      <c r="B26" s="284"/>
      <c r="C26" s="284"/>
      <c r="D26" s="283"/>
      <c r="E26" s="692">
        <f>+E25*0.1</f>
        <v>4087000</v>
      </c>
      <c r="F26" s="693"/>
      <c r="G26" s="282">
        <v>0.1</v>
      </c>
      <c r="H26" s="281"/>
      <c r="I26" s="281"/>
      <c r="J26" s="281"/>
      <c r="K26" s="281"/>
      <c r="L26" s="280"/>
      <c r="N26" s="692">
        <v>4087000</v>
      </c>
      <c r="O26" s="693"/>
    </row>
    <row r="27" spans="1:15" s="268" customFormat="1" ht="39.950000000000003" customHeight="1" thickBot="1">
      <c r="A27" s="279" t="s">
        <v>164</v>
      </c>
      <c r="B27" s="278"/>
      <c r="C27" s="277"/>
      <c r="D27" s="277"/>
      <c r="E27" s="694">
        <f>+E25+E26</f>
        <v>44957000</v>
      </c>
      <c r="F27" s="695"/>
      <c r="G27" s="276"/>
      <c r="H27" s="275"/>
      <c r="I27" s="275"/>
      <c r="J27" s="275"/>
      <c r="K27" s="275"/>
      <c r="L27" s="274"/>
      <c r="N27" s="694">
        <v>44957000</v>
      </c>
      <c r="O27" s="695"/>
    </row>
    <row r="28" spans="1:15" s="268" customFormat="1" ht="39.950000000000003" customHeight="1">
      <c r="A28" s="273"/>
      <c r="B28" s="272"/>
      <c r="C28" s="272"/>
      <c r="D28" s="272"/>
      <c r="E28" s="271"/>
      <c r="F28" s="271"/>
      <c r="G28" s="270"/>
      <c r="H28" s="269"/>
      <c r="I28" s="269"/>
      <c r="J28" s="269"/>
      <c r="K28" s="269"/>
      <c r="L28" s="269"/>
      <c r="N28" s="159"/>
    </row>
    <row r="29" spans="1:15" s="268" customFormat="1" ht="30" customHeight="1">
      <c r="A29" s="273"/>
      <c r="B29" s="272"/>
      <c r="C29" s="272"/>
      <c r="D29" s="272"/>
      <c r="E29" s="271"/>
      <c r="F29" s="271"/>
      <c r="G29" s="270"/>
      <c r="H29" s="269"/>
      <c r="I29" s="269"/>
      <c r="J29" s="269"/>
      <c r="K29" s="269"/>
      <c r="L29" s="269"/>
      <c r="N29" s="159"/>
    </row>
    <row r="30" spans="1:15" s="268" customFormat="1" ht="30" customHeight="1">
      <c r="A30" s="273"/>
      <c r="B30" s="272"/>
      <c r="C30" s="272"/>
      <c r="D30" s="272"/>
      <c r="E30" s="271"/>
      <c r="F30" s="271"/>
      <c r="G30" s="270"/>
      <c r="H30" s="269"/>
      <c r="I30" s="269"/>
      <c r="J30" s="269"/>
      <c r="K30" s="269"/>
      <c r="L30" s="269"/>
      <c r="N30" s="159"/>
    </row>
    <row r="31" spans="1:15" s="263" customFormat="1" ht="80.25" customHeight="1" thickBot="1">
      <c r="A31" s="267" t="s">
        <v>160</v>
      </c>
      <c r="E31" s="266"/>
      <c r="F31" s="266"/>
      <c r="G31" s="266"/>
      <c r="H31" s="266"/>
      <c r="I31" s="266"/>
      <c r="L31" s="265"/>
      <c r="N31" s="264"/>
    </row>
    <row r="32" spans="1:15" ht="35.1" customHeight="1">
      <c r="A32" s="731" t="s">
        <v>66</v>
      </c>
      <c r="B32" s="732"/>
      <c r="C32" s="733"/>
      <c r="D32" s="261" t="s">
        <v>65</v>
      </c>
      <c r="E32" s="262" t="s">
        <v>64</v>
      </c>
      <c r="F32" s="262" t="s">
        <v>63</v>
      </c>
      <c r="G32" s="262" t="s">
        <v>62</v>
      </c>
      <c r="H32" s="262" t="s">
        <v>61</v>
      </c>
      <c r="I32" s="261" t="s">
        <v>60</v>
      </c>
      <c r="J32" s="260" t="s">
        <v>0</v>
      </c>
      <c r="K32" s="737" t="s">
        <v>8</v>
      </c>
      <c r="L32" s="738"/>
    </row>
    <row r="33" spans="1:18" ht="35.1" customHeight="1" thickBot="1">
      <c r="A33" s="734"/>
      <c r="B33" s="735"/>
      <c r="C33" s="736"/>
      <c r="D33" s="258">
        <v>66900</v>
      </c>
      <c r="E33" s="259">
        <v>58600</v>
      </c>
      <c r="F33" s="259">
        <v>51200</v>
      </c>
      <c r="G33" s="259">
        <v>41600</v>
      </c>
      <c r="H33" s="259">
        <v>32800</v>
      </c>
      <c r="I33" s="258">
        <v>29000</v>
      </c>
      <c r="J33" s="257" t="s">
        <v>188</v>
      </c>
      <c r="K33" s="739"/>
      <c r="L33" s="740"/>
      <c r="Q33" s="253" t="s">
        <v>158</v>
      </c>
    </row>
    <row r="34" spans="1:18" ht="35.1" customHeight="1" thickTop="1">
      <c r="A34" s="236">
        <v>1</v>
      </c>
      <c r="B34" s="256" t="s">
        <v>157</v>
      </c>
      <c r="C34" s="255"/>
      <c r="D34" s="233"/>
      <c r="E34" s="254"/>
      <c r="F34" s="232">
        <f>+F35+F36+F43</f>
        <v>43</v>
      </c>
      <c r="G34" s="232">
        <f>+G35+G36+G43</f>
        <v>67</v>
      </c>
      <c r="H34" s="232">
        <f>+H35+H36+H43</f>
        <v>104</v>
      </c>
      <c r="I34" s="232">
        <f>+I35+I36+I43</f>
        <v>169</v>
      </c>
      <c r="J34" s="231">
        <f t="shared" ref="J34:J55" si="0">+$D$33*D34+$E$33*E34+$F$33*F34+$G$33*G34+$H$33*H34+$I$33*I34</f>
        <v>13301000</v>
      </c>
      <c r="K34" s="742"/>
      <c r="L34" s="743"/>
    </row>
    <row r="35" spans="1:18" ht="35.1" customHeight="1">
      <c r="A35" s="236" t="s">
        <v>7</v>
      </c>
      <c r="B35" s="235" t="s">
        <v>156</v>
      </c>
      <c r="C35" s="234"/>
      <c r="D35" s="233"/>
      <c r="E35" s="233"/>
      <c r="F35" s="233">
        <f>+'[13]2023年度業務費用検討'!D33-F43</f>
        <v>7</v>
      </c>
      <c r="G35" s="233">
        <f>+'[13]2023年度業務費用検討'!E33-G43</f>
        <v>11</v>
      </c>
      <c r="H35" s="233">
        <f>+'[13]2023年度業務費用検討'!F33-H43</f>
        <v>17</v>
      </c>
      <c r="I35" s="233">
        <f>+'[13]2023年度業務費用検討'!G33-I43</f>
        <v>29</v>
      </c>
      <c r="J35" s="231">
        <f t="shared" si="0"/>
        <v>2214600</v>
      </c>
      <c r="K35" s="227"/>
      <c r="L35" s="226"/>
      <c r="M35" s="238"/>
      <c r="N35" s="230"/>
      <c r="R35" s="253" t="s">
        <v>155</v>
      </c>
    </row>
    <row r="36" spans="1:18" ht="35.1" customHeight="1">
      <c r="A36" s="236" t="s">
        <v>154</v>
      </c>
      <c r="B36" s="235" t="s">
        <v>153</v>
      </c>
      <c r="C36" s="241"/>
      <c r="D36" s="233"/>
      <c r="E36" s="233"/>
      <c r="F36" s="233">
        <f>+'[13]2023年度業務費用検討'!D32</f>
        <v>32</v>
      </c>
      <c r="G36" s="233">
        <f>+'[13]2023年度業務費用検討'!E32</f>
        <v>51</v>
      </c>
      <c r="H36" s="233">
        <f>+'[13]2023年度業務費用検討'!F32</f>
        <v>79</v>
      </c>
      <c r="I36" s="233">
        <f>+'[13]2023年度業務費用検討'!G32</f>
        <v>127</v>
      </c>
      <c r="J36" s="231">
        <f t="shared" si="0"/>
        <v>10034200</v>
      </c>
      <c r="K36" s="252"/>
      <c r="L36" s="226"/>
      <c r="M36" s="206"/>
      <c r="N36" s="230">
        <f>+SUM(N37:N42)</f>
        <v>1</v>
      </c>
      <c r="P36" s="212">
        <f>+J34/R36</f>
        <v>0.77224986501158288</v>
      </c>
      <c r="R36" s="251">
        <f>+J34+J44+J45+J53+J54+J55</f>
        <v>17223700</v>
      </c>
    </row>
    <row r="37" spans="1:18" ht="35.1" customHeight="1">
      <c r="A37" s="250" t="s">
        <v>136</v>
      </c>
      <c r="B37" s="249" t="s">
        <v>152</v>
      </c>
      <c r="C37" s="248"/>
      <c r="D37" s="222"/>
      <c r="E37" s="222"/>
      <c r="F37" s="220">
        <f>+F36*$N$37</f>
        <v>1.6</v>
      </c>
      <c r="G37" s="220">
        <f>+G36*$N$37</f>
        <v>2.5500000000000003</v>
      </c>
      <c r="H37" s="220">
        <f>+H36*$N$37</f>
        <v>3.95</v>
      </c>
      <c r="I37" s="220">
        <f>+I36*$N$37</f>
        <v>6.3500000000000005</v>
      </c>
      <c r="J37" s="219">
        <f t="shared" si="0"/>
        <v>501710</v>
      </c>
      <c r="K37" s="247">
        <f t="shared" ref="K37:K42" si="1">+N37</f>
        <v>0.05</v>
      </c>
      <c r="L37" s="246"/>
      <c r="M37" s="206"/>
      <c r="N37" s="159">
        <v>0.05</v>
      </c>
      <c r="P37" s="242"/>
    </row>
    <row r="38" spans="1:18" ht="35.1" customHeight="1">
      <c r="A38" s="250" t="s">
        <v>134</v>
      </c>
      <c r="B38" s="249" t="s">
        <v>187</v>
      </c>
      <c r="C38" s="248"/>
      <c r="D38" s="222"/>
      <c r="E38" s="222"/>
      <c r="F38" s="220">
        <f>+F36*$N$38</f>
        <v>8</v>
      </c>
      <c r="G38" s="220">
        <f>+G36*$N$38</f>
        <v>12.75</v>
      </c>
      <c r="H38" s="220">
        <f>+H36*$N$38</f>
        <v>19.75</v>
      </c>
      <c r="I38" s="220">
        <f>+I36*$N$38</f>
        <v>31.75</v>
      </c>
      <c r="J38" s="219">
        <f t="shared" si="0"/>
        <v>2508550</v>
      </c>
      <c r="K38" s="247">
        <f t="shared" si="1"/>
        <v>0.25</v>
      </c>
      <c r="L38" s="246"/>
      <c r="M38" s="206"/>
      <c r="N38" s="159">
        <v>0.25</v>
      </c>
      <c r="P38" s="242"/>
    </row>
    <row r="39" spans="1:18" ht="35.1" customHeight="1">
      <c r="A39" s="250" t="s">
        <v>132</v>
      </c>
      <c r="B39" s="249" t="s">
        <v>150</v>
      </c>
      <c r="C39" s="248"/>
      <c r="D39" s="222"/>
      <c r="E39" s="222"/>
      <c r="F39" s="220">
        <f>+F36*$N$39</f>
        <v>6.4</v>
      </c>
      <c r="G39" s="220">
        <f>+G36*$N$39</f>
        <v>10.200000000000001</v>
      </c>
      <c r="H39" s="220">
        <f>+H36*$N$39</f>
        <v>15.8</v>
      </c>
      <c r="I39" s="220">
        <f>+I36*$N$39</f>
        <v>25.400000000000002</v>
      </c>
      <c r="J39" s="219">
        <f t="shared" si="0"/>
        <v>2006840</v>
      </c>
      <c r="K39" s="247">
        <f t="shared" si="1"/>
        <v>0.2</v>
      </c>
      <c r="L39" s="246"/>
      <c r="M39" s="206"/>
      <c r="N39" s="159">
        <v>0.2</v>
      </c>
      <c r="P39" s="242"/>
    </row>
    <row r="40" spans="1:18" ht="35.1" customHeight="1">
      <c r="A40" s="250" t="s">
        <v>130</v>
      </c>
      <c r="B40" s="249" t="s">
        <v>149</v>
      </c>
      <c r="C40" s="248"/>
      <c r="D40" s="222"/>
      <c r="E40" s="222"/>
      <c r="F40" s="220">
        <f>+F36*$N$40</f>
        <v>6.4</v>
      </c>
      <c r="G40" s="220">
        <f>+G36*$N$40</f>
        <v>10.200000000000001</v>
      </c>
      <c r="H40" s="220">
        <f>+H36*$N$40</f>
        <v>15.8</v>
      </c>
      <c r="I40" s="220">
        <f>+I36*$N$40</f>
        <v>25.400000000000002</v>
      </c>
      <c r="J40" s="219">
        <f t="shared" si="0"/>
        <v>2006840</v>
      </c>
      <c r="K40" s="247">
        <f t="shared" si="1"/>
        <v>0.2</v>
      </c>
      <c r="L40" s="246"/>
      <c r="M40" s="206"/>
      <c r="N40" s="159">
        <v>0.2</v>
      </c>
      <c r="P40" s="242"/>
    </row>
    <row r="41" spans="1:18" ht="35.1" customHeight="1">
      <c r="A41" s="250" t="s">
        <v>128</v>
      </c>
      <c r="B41" s="249" t="s">
        <v>148</v>
      </c>
      <c r="C41" s="248"/>
      <c r="D41" s="222"/>
      <c r="E41" s="222"/>
      <c r="F41" s="220">
        <f>+F36*$N$41</f>
        <v>1.6</v>
      </c>
      <c r="G41" s="220">
        <f>+G36*$N$41</f>
        <v>2.5500000000000003</v>
      </c>
      <c r="H41" s="220">
        <f>+H36*$N$41</f>
        <v>3.95</v>
      </c>
      <c r="I41" s="220">
        <f>+I36*$N$41</f>
        <v>6.3500000000000005</v>
      </c>
      <c r="J41" s="219">
        <f t="shared" si="0"/>
        <v>501710</v>
      </c>
      <c r="K41" s="247">
        <f t="shared" si="1"/>
        <v>0.05</v>
      </c>
      <c r="L41" s="246"/>
      <c r="M41" s="206"/>
      <c r="N41" s="159">
        <v>0.05</v>
      </c>
      <c r="P41" s="242"/>
    </row>
    <row r="42" spans="1:18" ht="35.1" customHeight="1">
      <c r="A42" s="250" t="s">
        <v>147</v>
      </c>
      <c r="B42" s="249" t="s">
        <v>146</v>
      </c>
      <c r="C42" s="248"/>
      <c r="D42" s="222"/>
      <c r="E42" s="222"/>
      <c r="F42" s="220">
        <f>+F36*$N$42</f>
        <v>8</v>
      </c>
      <c r="G42" s="220">
        <f>+G36*$N$42</f>
        <v>12.75</v>
      </c>
      <c r="H42" s="220">
        <f>+H36*$N$42</f>
        <v>19.75</v>
      </c>
      <c r="I42" s="220">
        <f>+I36*$N$42</f>
        <v>31.75</v>
      </c>
      <c r="J42" s="219">
        <f t="shared" si="0"/>
        <v>2508550</v>
      </c>
      <c r="K42" s="247">
        <f t="shared" si="1"/>
        <v>0.25</v>
      </c>
      <c r="L42" s="246"/>
      <c r="M42" s="206"/>
      <c r="N42" s="159">
        <v>0.25</v>
      </c>
      <c r="P42" s="242"/>
    </row>
    <row r="43" spans="1:18" ht="35.1" customHeight="1">
      <c r="A43" s="217" t="s">
        <v>46</v>
      </c>
      <c r="B43" s="216" t="s">
        <v>145</v>
      </c>
      <c r="C43" s="245"/>
      <c r="D43" s="215"/>
      <c r="E43" s="215"/>
      <c r="F43" s="215">
        <v>4</v>
      </c>
      <c r="G43" s="215">
        <v>5</v>
      </c>
      <c r="H43" s="215">
        <v>8</v>
      </c>
      <c r="I43" s="215">
        <v>13</v>
      </c>
      <c r="J43" s="213">
        <f t="shared" si="0"/>
        <v>1052200</v>
      </c>
      <c r="K43" s="244"/>
      <c r="L43" s="243"/>
      <c r="M43" s="206"/>
      <c r="P43" s="242"/>
    </row>
    <row r="44" spans="1:18" s="237" customFormat="1" ht="35.1" customHeight="1">
      <c r="A44" s="236" t="s">
        <v>144</v>
      </c>
      <c r="B44" s="235" t="s">
        <v>143</v>
      </c>
      <c r="C44" s="241"/>
      <c r="D44" s="233"/>
      <c r="E44" s="233"/>
      <c r="F44" s="232">
        <f>+F34*0.1</f>
        <v>4.3</v>
      </c>
      <c r="G44" s="232">
        <f>+G34*0.1</f>
        <v>6.7</v>
      </c>
      <c r="H44" s="232">
        <f>+H34*0.1</f>
        <v>10.4</v>
      </c>
      <c r="I44" s="232">
        <f>+I34*0.1</f>
        <v>16.900000000000002</v>
      </c>
      <c r="J44" s="231">
        <f t="shared" si="0"/>
        <v>1330100</v>
      </c>
      <c r="K44" s="240"/>
      <c r="L44" s="239"/>
      <c r="M44" s="238"/>
      <c r="N44" s="230"/>
      <c r="P44" s="212">
        <f>+(J44+J45+J53+J54+J55)/R36</f>
        <v>0.22775013498841712</v>
      </c>
      <c r="Q44" s="212">
        <f>+J44/R36</f>
        <v>7.7224986501158291E-2</v>
      </c>
    </row>
    <row r="45" spans="1:18" ht="35.1" customHeight="1">
      <c r="A45" s="236" t="s">
        <v>142</v>
      </c>
      <c r="B45" s="235" t="s">
        <v>141</v>
      </c>
      <c r="C45" s="234"/>
      <c r="D45" s="233"/>
      <c r="E45" s="233"/>
      <c r="F45" s="232">
        <f>+SUM(F46:F52)</f>
        <v>3.5</v>
      </c>
      <c r="G45" s="232">
        <f>+SUM(G46:G52)</f>
        <v>3.5</v>
      </c>
      <c r="H45" s="232">
        <f>+SUM(H46:H52)</f>
        <v>7</v>
      </c>
      <c r="I45" s="232"/>
      <c r="J45" s="231">
        <f t="shared" si="0"/>
        <v>554400</v>
      </c>
      <c r="K45" s="227"/>
      <c r="L45" s="226"/>
      <c r="M45" s="206"/>
      <c r="N45" s="230"/>
      <c r="Q45" s="212">
        <f>+J45/R36</f>
        <v>3.2188205786213182E-2</v>
      </c>
    </row>
    <row r="46" spans="1:18" ht="35.1" customHeight="1">
      <c r="A46" s="225" t="s">
        <v>140</v>
      </c>
      <c r="B46" s="224" t="s">
        <v>139</v>
      </c>
      <c r="C46" s="223"/>
      <c r="D46" s="229"/>
      <c r="E46" s="229"/>
      <c r="F46" s="221">
        <v>0.5</v>
      </c>
      <c r="G46" s="221">
        <v>0.5</v>
      </c>
      <c r="H46" s="221">
        <v>1</v>
      </c>
      <c r="I46" s="221"/>
      <c r="J46" s="228">
        <f t="shared" si="0"/>
        <v>79200</v>
      </c>
      <c r="K46" s="227"/>
      <c r="L46" s="226"/>
      <c r="M46" s="206"/>
    </row>
    <row r="47" spans="1:18" ht="35.1" customHeight="1">
      <c r="A47" s="225" t="s">
        <v>138</v>
      </c>
      <c r="B47" s="224" t="s">
        <v>137</v>
      </c>
      <c r="C47" s="223"/>
      <c r="D47" s="229"/>
      <c r="E47" s="229"/>
      <c r="F47" s="221">
        <v>0.5</v>
      </c>
      <c r="G47" s="221">
        <v>0.5</v>
      </c>
      <c r="H47" s="221">
        <v>1</v>
      </c>
      <c r="I47" s="221"/>
      <c r="J47" s="228">
        <f t="shared" si="0"/>
        <v>79200</v>
      </c>
      <c r="K47" s="227"/>
      <c r="L47" s="226"/>
      <c r="M47" s="206"/>
    </row>
    <row r="48" spans="1:18" ht="35.1" customHeight="1">
      <c r="A48" s="225" t="s">
        <v>136</v>
      </c>
      <c r="B48" s="224" t="s">
        <v>135</v>
      </c>
      <c r="C48" s="223"/>
      <c r="D48" s="229"/>
      <c r="E48" s="229"/>
      <c r="F48" s="221">
        <v>0.5</v>
      </c>
      <c r="G48" s="221">
        <v>0.5</v>
      </c>
      <c r="H48" s="221">
        <v>1</v>
      </c>
      <c r="I48" s="221"/>
      <c r="J48" s="228">
        <f t="shared" si="0"/>
        <v>79200</v>
      </c>
      <c r="K48" s="227"/>
      <c r="L48" s="226"/>
      <c r="M48" s="206"/>
    </row>
    <row r="49" spans="1:17" ht="35.1" customHeight="1">
      <c r="A49" s="225" t="s">
        <v>134</v>
      </c>
      <c r="B49" s="224" t="s">
        <v>133</v>
      </c>
      <c r="C49" s="223"/>
      <c r="D49" s="229"/>
      <c r="E49" s="229"/>
      <c r="F49" s="221">
        <v>0.5</v>
      </c>
      <c r="G49" s="221">
        <v>0.5</v>
      </c>
      <c r="H49" s="221">
        <v>1</v>
      </c>
      <c r="I49" s="221"/>
      <c r="J49" s="228">
        <f t="shared" si="0"/>
        <v>79200</v>
      </c>
      <c r="K49" s="227"/>
      <c r="L49" s="226"/>
      <c r="M49" s="206"/>
    </row>
    <row r="50" spans="1:17" ht="35.1" customHeight="1">
      <c r="A50" s="225" t="s">
        <v>132</v>
      </c>
      <c r="B50" s="224" t="s">
        <v>131</v>
      </c>
      <c r="C50" s="223"/>
      <c r="D50" s="229"/>
      <c r="E50" s="229"/>
      <c r="F50" s="221">
        <v>0.5</v>
      </c>
      <c r="G50" s="221">
        <v>0.5</v>
      </c>
      <c r="H50" s="221">
        <v>1</v>
      </c>
      <c r="I50" s="221"/>
      <c r="J50" s="228">
        <f t="shared" si="0"/>
        <v>79200</v>
      </c>
      <c r="K50" s="227"/>
      <c r="L50" s="226"/>
      <c r="M50" s="206"/>
    </row>
    <row r="51" spans="1:17" ht="35.1" customHeight="1">
      <c r="A51" s="225" t="s">
        <v>130</v>
      </c>
      <c r="B51" s="224" t="s">
        <v>129</v>
      </c>
      <c r="C51" s="223"/>
      <c r="D51" s="222"/>
      <c r="E51" s="222"/>
      <c r="F51" s="220">
        <v>0.5</v>
      </c>
      <c r="G51" s="221">
        <v>0.5</v>
      </c>
      <c r="H51" s="221">
        <v>1</v>
      </c>
      <c r="I51" s="220"/>
      <c r="J51" s="219">
        <f t="shared" si="0"/>
        <v>79200</v>
      </c>
      <c r="K51" s="696"/>
      <c r="L51" s="697"/>
      <c r="M51" s="206"/>
    </row>
    <row r="52" spans="1:17" ht="35.1" customHeight="1">
      <c r="A52" s="225" t="s">
        <v>128</v>
      </c>
      <c r="B52" s="224" t="s">
        <v>127</v>
      </c>
      <c r="C52" s="223"/>
      <c r="D52" s="222"/>
      <c r="E52" s="222"/>
      <c r="F52" s="220">
        <v>0.5</v>
      </c>
      <c r="G52" s="221">
        <v>0.5</v>
      </c>
      <c r="H52" s="221">
        <v>1</v>
      </c>
      <c r="I52" s="220"/>
      <c r="J52" s="219">
        <f t="shared" si="0"/>
        <v>79200</v>
      </c>
      <c r="K52" s="696"/>
      <c r="L52" s="697"/>
      <c r="M52" s="206"/>
    </row>
    <row r="53" spans="1:17" ht="35.1" customHeight="1">
      <c r="A53" s="217" t="s">
        <v>126</v>
      </c>
      <c r="B53" s="216" t="s">
        <v>125</v>
      </c>
      <c r="C53" s="218"/>
      <c r="D53" s="215"/>
      <c r="E53" s="214"/>
      <c r="F53" s="214"/>
      <c r="G53" s="214">
        <v>12</v>
      </c>
      <c r="H53" s="214">
        <v>12</v>
      </c>
      <c r="I53" s="214"/>
      <c r="J53" s="213">
        <f t="shared" si="0"/>
        <v>892800</v>
      </c>
      <c r="K53" s="717" t="s">
        <v>124</v>
      </c>
      <c r="L53" s="718"/>
      <c r="M53" s="206"/>
      <c r="Q53" s="212">
        <f>+J53/R36</f>
        <v>5.1835552175200451E-2</v>
      </c>
    </row>
    <row r="54" spans="1:17" ht="35.1" customHeight="1">
      <c r="A54" s="217" t="s">
        <v>123</v>
      </c>
      <c r="B54" s="715" t="s">
        <v>122</v>
      </c>
      <c r="C54" s="716"/>
      <c r="D54" s="215"/>
      <c r="E54" s="214">
        <v>1</v>
      </c>
      <c r="F54" s="214">
        <v>6</v>
      </c>
      <c r="G54" s="214">
        <v>5</v>
      </c>
      <c r="H54" s="214"/>
      <c r="I54" s="214"/>
      <c r="J54" s="213">
        <f t="shared" si="0"/>
        <v>573800</v>
      </c>
      <c r="K54" s="717" t="s">
        <v>121</v>
      </c>
      <c r="L54" s="718"/>
      <c r="M54" s="206"/>
      <c r="Q54" s="212">
        <f>+J54/R36</f>
        <v>3.3314560750593657E-2</v>
      </c>
    </row>
    <row r="55" spans="1:17" ht="35.1" customHeight="1">
      <c r="A55" s="217" t="s">
        <v>120</v>
      </c>
      <c r="B55" s="715" t="s">
        <v>119</v>
      </c>
      <c r="C55" s="716"/>
      <c r="D55" s="215"/>
      <c r="E55" s="214">
        <v>2</v>
      </c>
      <c r="F55" s="214">
        <v>4</v>
      </c>
      <c r="G55" s="214">
        <v>6</v>
      </c>
      <c r="H55" s="214"/>
      <c r="I55" s="214"/>
      <c r="J55" s="213">
        <f t="shared" si="0"/>
        <v>571600</v>
      </c>
      <c r="K55" s="696"/>
      <c r="L55" s="697"/>
      <c r="M55" s="206"/>
      <c r="Q55" s="212">
        <f>+J55/R36</f>
        <v>3.3186829775251545E-2</v>
      </c>
    </row>
    <row r="56" spans="1:17" ht="35.1" customHeight="1" thickBot="1">
      <c r="A56" s="211"/>
      <c r="B56" s="749"/>
      <c r="C56" s="750"/>
      <c r="D56" s="210"/>
      <c r="E56" s="209"/>
      <c r="F56" s="209"/>
      <c r="G56" s="209"/>
      <c r="H56" s="209"/>
      <c r="I56" s="208"/>
      <c r="J56" s="207"/>
      <c r="K56" s="751"/>
      <c r="L56" s="752"/>
      <c r="M56" s="206"/>
    </row>
    <row r="57" spans="1:17" ht="35.1" customHeight="1">
      <c r="A57" s="205"/>
      <c r="B57" s="204" t="s">
        <v>0</v>
      </c>
      <c r="C57" s="203" t="s">
        <v>18</v>
      </c>
      <c r="D57" s="202">
        <f>+D36+D35+D45+D53+D54+D55</f>
        <v>0</v>
      </c>
      <c r="E57" s="202">
        <f>+E34+E44+E45+E53+E54+E55</f>
        <v>3</v>
      </c>
      <c r="F57" s="202">
        <f>+F34+F44+F45+F53+F54+F55</f>
        <v>60.8</v>
      </c>
      <c r="G57" s="202">
        <f>+G34+G44+G45+G53+G54+G55</f>
        <v>100.2</v>
      </c>
      <c r="H57" s="202">
        <f>+H34+H44+H45+H53+H54+H55</f>
        <v>133.4</v>
      </c>
      <c r="I57" s="202">
        <f>+I34+I44+I45+I53+I54+I55</f>
        <v>185.9</v>
      </c>
      <c r="J57" s="201">
        <f>SUM(D57:I57)</f>
        <v>483.29999999999995</v>
      </c>
      <c r="K57" s="753" t="s">
        <v>17</v>
      </c>
      <c r="L57" s="754"/>
      <c r="M57" s="200"/>
    </row>
    <row r="58" spans="1:17" ht="35.1" customHeight="1" thickBot="1">
      <c r="A58" s="199"/>
      <c r="B58" s="198"/>
      <c r="C58" s="197" t="s">
        <v>16</v>
      </c>
      <c r="D58" s="196">
        <f t="shared" ref="D58:I58" si="2">+D33*D57</f>
        <v>0</v>
      </c>
      <c r="E58" s="196">
        <f t="shared" si="2"/>
        <v>175800</v>
      </c>
      <c r="F58" s="196">
        <f t="shared" si="2"/>
        <v>3112960</v>
      </c>
      <c r="G58" s="196">
        <f t="shared" si="2"/>
        <v>4168320</v>
      </c>
      <c r="H58" s="196">
        <f t="shared" si="2"/>
        <v>4375520</v>
      </c>
      <c r="I58" s="196">
        <f t="shared" si="2"/>
        <v>5391100</v>
      </c>
      <c r="J58" s="195">
        <f>SUM(D58:I58)</f>
        <v>17223700</v>
      </c>
      <c r="K58" s="701" t="s">
        <v>15</v>
      </c>
      <c r="L58" s="702"/>
      <c r="M58" s="188"/>
    </row>
    <row r="59" spans="1:17" ht="35.1" customHeight="1">
      <c r="A59" s="194"/>
      <c r="B59" s="193"/>
      <c r="C59" s="192"/>
      <c r="D59" s="191"/>
      <c r="E59" s="191"/>
      <c r="F59" s="191"/>
      <c r="G59" s="191"/>
      <c r="H59" s="191"/>
      <c r="I59" s="191"/>
      <c r="J59" s="190"/>
      <c r="K59" s="189"/>
      <c r="L59" s="189"/>
      <c r="M59" s="188"/>
    </row>
    <row r="60" spans="1:17" s="184" customFormat="1" ht="35.1" customHeight="1" thickBot="1">
      <c r="A60" s="187" t="s">
        <v>14</v>
      </c>
      <c r="B60" s="186"/>
      <c r="C60" s="186"/>
      <c r="D60" s="186"/>
      <c r="J60" s="185"/>
      <c r="N60" s="159"/>
    </row>
    <row r="61" spans="1:17" ht="35.1" customHeight="1" thickBot="1">
      <c r="A61" s="744" t="s">
        <v>13</v>
      </c>
      <c r="B61" s="745"/>
      <c r="C61" s="182" t="s">
        <v>12</v>
      </c>
      <c r="D61" s="183" t="s">
        <v>11</v>
      </c>
      <c r="E61" s="746" t="s">
        <v>10</v>
      </c>
      <c r="F61" s="745"/>
      <c r="G61" s="746" t="s">
        <v>9</v>
      </c>
      <c r="H61" s="745"/>
      <c r="I61" s="746" t="s">
        <v>8</v>
      </c>
      <c r="J61" s="747"/>
      <c r="K61" s="747"/>
      <c r="L61" s="748"/>
    </row>
    <row r="62" spans="1:17" ht="35.1" customHeight="1" thickTop="1">
      <c r="A62" s="181" t="s">
        <v>118</v>
      </c>
      <c r="B62" s="180" t="s">
        <v>117</v>
      </c>
      <c r="C62" s="179"/>
      <c r="D62" s="178"/>
      <c r="E62" s="682"/>
      <c r="F62" s="683"/>
      <c r="G62" s="682"/>
      <c r="H62" s="684"/>
      <c r="I62" s="685"/>
      <c r="J62" s="686"/>
      <c r="K62" s="686"/>
      <c r="L62" s="687"/>
    </row>
    <row r="63" spans="1:17" ht="35.1" customHeight="1">
      <c r="A63" s="177"/>
      <c r="B63" s="176" t="s">
        <v>116</v>
      </c>
      <c r="C63" s="175"/>
      <c r="D63" s="174"/>
      <c r="E63" s="688"/>
      <c r="F63" s="689"/>
      <c r="G63" s="688">
        <v>20000</v>
      </c>
      <c r="H63" s="689"/>
      <c r="I63" s="698" t="s">
        <v>115</v>
      </c>
      <c r="J63" s="699"/>
      <c r="K63" s="699"/>
      <c r="L63" s="700"/>
    </row>
    <row r="64" spans="1:17" ht="35.1" customHeight="1">
      <c r="A64" s="177"/>
      <c r="B64" s="176" t="s">
        <v>114</v>
      </c>
      <c r="C64" s="175"/>
      <c r="D64" s="174"/>
      <c r="E64" s="688"/>
      <c r="F64" s="707"/>
      <c r="G64" s="688">
        <v>50000</v>
      </c>
      <c r="H64" s="707"/>
      <c r="I64" s="698" t="s">
        <v>113</v>
      </c>
      <c r="J64" s="699"/>
      <c r="K64" s="699"/>
      <c r="L64" s="700"/>
    </row>
    <row r="65" spans="1:12" ht="35.1" customHeight="1" thickBot="1">
      <c r="A65" s="173"/>
      <c r="B65" s="172"/>
      <c r="C65" s="171"/>
      <c r="D65" s="170"/>
      <c r="E65" s="708"/>
      <c r="F65" s="709"/>
      <c r="G65" s="710"/>
      <c r="H65" s="711"/>
      <c r="I65" s="712"/>
      <c r="J65" s="713"/>
      <c r="K65" s="713"/>
      <c r="L65" s="714"/>
    </row>
    <row r="66" spans="1:12" ht="35.1" customHeight="1" thickBot="1">
      <c r="A66" s="169"/>
      <c r="B66" s="168" t="s">
        <v>0</v>
      </c>
      <c r="C66" s="167"/>
      <c r="D66" s="166"/>
      <c r="E66" s="703"/>
      <c r="F66" s="704"/>
      <c r="G66" s="705">
        <f>+SUM(G62:H65)</f>
        <v>70000</v>
      </c>
      <c r="H66" s="706"/>
      <c r="I66" s="165"/>
      <c r="J66" s="165"/>
      <c r="K66" s="165"/>
      <c r="L66" s="164"/>
    </row>
    <row r="67" spans="1:12" ht="72.75" customHeight="1"/>
    <row r="68" spans="1:12" ht="18" customHeight="1">
      <c r="A68" s="163"/>
      <c r="B68" s="162"/>
    </row>
  </sheetData>
  <mergeCells count="71">
    <mergeCell ref="E66:F66"/>
    <mergeCell ref="G66:H66"/>
    <mergeCell ref="E64:F64"/>
    <mergeCell ref="G64:H64"/>
    <mergeCell ref="I64:L64"/>
    <mergeCell ref="E65:F65"/>
    <mergeCell ref="G65:H65"/>
    <mergeCell ref="I65:L65"/>
    <mergeCell ref="E62:F62"/>
    <mergeCell ref="G62:H62"/>
    <mergeCell ref="I62:L62"/>
    <mergeCell ref="E63:F63"/>
    <mergeCell ref="G63:H63"/>
    <mergeCell ref="I63:L63"/>
    <mergeCell ref="K57:L57"/>
    <mergeCell ref="K58:L58"/>
    <mergeCell ref="A61:B61"/>
    <mergeCell ref="E61:F61"/>
    <mergeCell ref="G61:H61"/>
    <mergeCell ref="I61:L61"/>
    <mergeCell ref="B54:C54"/>
    <mergeCell ref="K54:L54"/>
    <mergeCell ref="B55:C55"/>
    <mergeCell ref="K55:L55"/>
    <mergeCell ref="B56:C56"/>
    <mergeCell ref="K56:L56"/>
    <mergeCell ref="A32:C33"/>
    <mergeCell ref="K32:L33"/>
    <mergeCell ref="K34:L34"/>
    <mergeCell ref="K51:L51"/>
    <mergeCell ref="K52:L52"/>
    <mergeCell ref="N25:O25"/>
    <mergeCell ref="K53:L53"/>
    <mergeCell ref="E26:F26"/>
    <mergeCell ref="N26:O26"/>
    <mergeCell ref="E27:F27"/>
    <mergeCell ref="N27:O27"/>
    <mergeCell ref="E25:F25"/>
    <mergeCell ref="E22:F22"/>
    <mergeCell ref="N22:O22"/>
    <mergeCell ref="E23:F23"/>
    <mergeCell ref="N23:O23"/>
    <mergeCell ref="E24:F24"/>
    <mergeCell ref="N24:O24"/>
    <mergeCell ref="E20:F20"/>
    <mergeCell ref="N20:O20"/>
    <mergeCell ref="E21:F21"/>
    <mergeCell ref="N21:O21"/>
    <mergeCell ref="E19:F19"/>
    <mergeCell ref="N19:O19"/>
    <mergeCell ref="J12:L12"/>
    <mergeCell ref="J13:L13"/>
    <mergeCell ref="J14:L14"/>
    <mergeCell ref="J15:L15"/>
    <mergeCell ref="N18:O18"/>
    <mergeCell ref="A17:D17"/>
    <mergeCell ref="E17:F17"/>
    <mergeCell ref="G17:L17"/>
    <mergeCell ref="E18:F18"/>
    <mergeCell ref="A2:L2"/>
    <mergeCell ref="A4:H4"/>
    <mergeCell ref="K5:L5"/>
    <mergeCell ref="A6:B6"/>
    <mergeCell ref="C6:E6"/>
    <mergeCell ref="K6:L6"/>
    <mergeCell ref="K7:L7"/>
    <mergeCell ref="K8:L8"/>
    <mergeCell ref="E9:H9"/>
    <mergeCell ref="K9:L9"/>
    <mergeCell ref="J11:L11"/>
    <mergeCell ref="A12:G15"/>
  </mergeCells>
  <phoneticPr fontId="30"/>
  <printOptions horizontalCentered="1"/>
  <pageMargins left="0.39370078740157483" right="0.39370078740157483" top="0.39370078740157483" bottom="0" header="0.19685039370078741" footer="0.11811023622047245"/>
  <pageSetup paperSize="9" scale="47" fitToHeight="0" orientation="portrait" r:id="rId1"/>
  <rowBreaks count="1" manualBreakCount="1">
    <brk id="30" max="11"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1F3C-FD04-4A16-B592-85674129AAA3}">
  <sheetPr>
    <tabColor theme="8" tint="0.59999389629810485"/>
  </sheetPr>
  <dimension ref="A1"/>
  <sheetViews>
    <sheetView workbookViewId="0">
      <selection activeCell="I10" sqref="I10"/>
    </sheetView>
  </sheetViews>
  <sheetFormatPr defaultRowHeight="18.75"/>
  <sheetData/>
  <phoneticPr fontId="3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FE347-092E-4748-880E-C3DD8B963B63}">
  <sheetPr>
    <pageSetUpPr fitToPage="1"/>
  </sheetPr>
  <dimension ref="A1:M44"/>
  <sheetViews>
    <sheetView topLeftCell="A29" workbookViewId="0">
      <selection activeCell="C35" sqref="C35"/>
    </sheetView>
  </sheetViews>
  <sheetFormatPr defaultRowHeight="21" customHeight="1"/>
  <cols>
    <col min="1" max="1" width="3.625" style="396" customWidth="1"/>
    <col min="2" max="2" width="9.5" style="395" customWidth="1"/>
    <col min="3" max="3" width="29.625" style="395" customWidth="1"/>
    <col min="4" max="9" width="9.875" style="353" customWidth="1"/>
    <col min="10" max="11" width="8.375" style="353" customWidth="1"/>
    <col min="12" max="12" width="20.625" style="353" customWidth="1"/>
    <col min="13" max="13" width="9.375" style="353" bestFit="1" customWidth="1"/>
    <col min="14" max="257" width="9" style="353"/>
    <col min="258" max="258" width="3.625" style="353" customWidth="1"/>
    <col min="259" max="259" width="17.625" style="353" customWidth="1"/>
    <col min="260" max="260" width="11.375" style="353" customWidth="1"/>
    <col min="261" max="266" width="8.625" style="353" customWidth="1"/>
    <col min="267" max="267" width="11.375" style="353" customWidth="1"/>
    <col min="268" max="268" width="20.625" style="353" customWidth="1"/>
    <col min="269" max="269" width="9.375" style="353" bestFit="1" customWidth="1"/>
    <col min="270" max="513" width="9" style="353"/>
    <col min="514" max="514" width="3.625" style="353" customWidth="1"/>
    <col min="515" max="515" width="17.625" style="353" customWidth="1"/>
    <col min="516" max="516" width="11.375" style="353" customWidth="1"/>
    <col min="517" max="522" width="8.625" style="353" customWidth="1"/>
    <col min="523" max="523" width="11.375" style="353" customWidth="1"/>
    <col min="524" max="524" width="20.625" style="353" customWidth="1"/>
    <col min="525" max="525" width="9.375" style="353" bestFit="1" customWidth="1"/>
    <col min="526" max="769" width="9" style="353"/>
    <col min="770" max="770" width="3.625" style="353" customWidth="1"/>
    <col min="771" max="771" width="17.625" style="353" customWidth="1"/>
    <col min="772" max="772" width="11.375" style="353" customWidth="1"/>
    <col min="773" max="778" width="8.625" style="353" customWidth="1"/>
    <col min="779" max="779" width="11.375" style="353" customWidth="1"/>
    <col min="780" max="780" width="20.625" style="353" customWidth="1"/>
    <col min="781" max="781" width="9.375" style="353" bestFit="1" customWidth="1"/>
    <col min="782" max="1025" width="9" style="353"/>
    <col min="1026" max="1026" width="3.625" style="353" customWidth="1"/>
    <col min="1027" max="1027" width="17.625" style="353" customWidth="1"/>
    <col min="1028" max="1028" width="11.375" style="353" customWidth="1"/>
    <col min="1029" max="1034" width="8.625" style="353" customWidth="1"/>
    <col min="1035" max="1035" width="11.375" style="353" customWidth="1"/>
    <col min="1036" max="1036" width="20.625" style="353" customWidth="1"/>
    <col min="1037" max="1037" width="9.375" style="353" bestFit="1" customWidth="1"/>
    <col min="1038" max="1281" width="9" style="353"/>
    <col min="1282" max="1282" width="3.625" style="353" customWidth="1"/>
    <col min="1283" max="1283" width="17.625" style="353" customWidth="1"/>
    <col min="1284" max="1284" width="11.375" style="353" customWidth="1"/>
    <col min="1285" max="1290" width="8.625" style="353" customWidth="1"/>
    <col min="1291" max="1291" width="11.375" style="353" customWidth="1"/>
    <col min="1292" max="1292" width="20.625" style="353" customWidth="1"/>
    <col min="1293" max="1293" width="9.375" style="353" bestFit="1" customWidth="1"/>
    <col min="1294" max="1537" width="9" style="353"/>
    <col min="1538" max="1538" width="3.625" style="353" customWidth="1"/>
    <col min="1539" max="1539" width="17.625" style="353" customWidth="1"/>
    <col min="1540" max="1540" width="11.375" style="353" customWidth="1"/>
    <col min="1541" max="1546" width="8.625" style="353" customWidth="1"/>
    <col min="1547" max="1547" width="11.375" style="353" customWidth="1"/>
    <col min="1548" max="1548" width="20.625" style="353" customWidth="1"/>
    <col min="1549" max="1549" width="9.375" style="353" bestFit="1" customWidth="1"/>
    <col min="1550" max="1793" width="9" style="353"/>
    <col min="1794" max="1794" width="3.625" style="353" customWidth="1"/>
    <col min="1795" max="1795" width="17.625" style="353" customWidth="1"/>
    <col min="1796" max="1796" width="11.375" style="353" customWidth="1"/>
    <col min="1797" max="1802" width="8.625" style="353" customWidth="1"/>
    <col min="1803" max="1803" width="11.375" style="353" customWidth="1"/>
    <col min="1804" max="1804" width="20.625" style="353" customWidth="1"/>
    <col min="1805" max="1805" width="9.375" style="353" bestFit="1" customWidth="1"/>
    <col min="1806" max="2049" width="9" style="353"/>
    <col min="2050" max="2050" width="3.625" style="353" customWidth="1"/>
    <col min="2051" max="2051" width="17.625" style="353" customWidth="1"/>
    <col min="2052" max="2052" width="11.375" style="353" customWidth="1"/>
    <col min="2053" max="2058" width="8.625" style="353" customWidth="1"/>
    <col min="2059" max="2059" width="11.375" style="353" customWidth="1"/>
    <col min="2060" max="2060" width="20.625" style="353" customWidth="1"/>
    <col min="2061" max="2061" width="9.375" style="353" bestFit="1" customWidth="1"/>
    <col min="2062" max="2305" width="9" style="353"/>
    <col min="2306" max="2306" width="3.625" style="353" customWidth="1"/>
    <col min="2307" max="2307" width="17.625" style="353" customWidth="1"/>
    <col min="2308" max="2308" width="11.375" style="353" customWidth="1"/>
    <col min="2309" max="2314" width="8.625" style="353" customWidth="1"/>
    <col min="2315" max="2315" width="11.375" style="353" customWidth="1"/>
    <col min="2316" max="2316" width="20.625" style="353" customWidth="1"/>
    <col min="2317" max="2317" width="9.375" style="353" bestFit="1" customWidth="1"/>
    <col min="2318" max="2561" width="9" style="353"/>
    <col min="2562" max="2562" width="3.625" style="353" customWidth="1"/>
    <col min="2563" max="2563" width="17.625" style="353" customWidth="1"/>
    <col min="2564" max="2564" width="11.375" style="353" customWidth="1"/>
    <col min="2565" max="2570" width="8.625" style="353" customWidth="1"/>
    <col min="2571" max="2571" width="11.375" style="353" customWidth="1"/>
    <col min="2572" max="2572" width="20.625" style="353" customWidth="1"/>
    <col min="2573" max="2573" width="9.375" style="353" bestFit="1" customWidth="1"/>
    <col min="2574" max="2817" width="9" style="353"/>
    <col min="2818" max="2818" width="3.625" style="353" customWidth="1"/>
    <col min="2819" max="2819" width="17.625" style="353" customWidth="1"/>
    <col min="2820" max="2820" width="11.375" style="353" customWidth="1"/>
    <col min="2821" max="2826" width="8.625" style="353" customWidth="1"/>
    <col min="2827" max="2827" width="11.375" style="353" customWidth="1"/>
    <col min="2828" max="2828" width="20.625" style="353" customWidth="1"/>
    <col min="2829" max="2829" width="9.375" style="353" bestFit="1" customWidth="1"/>
    <col min="2830" max="3073" width="9" style="353"/>
    <col min="3074" max="3074" width="3.625" style="353" customWidth="1"/>
    <col min="3075" max="3075" width="17.625" style="353" customWidth="1"/>
    <col min="3076" max="3076" width="11.375" style="353" customWidth="1"/>
    <col min="3077" max="3082" width="8.625" style="353" customWidth="1"/>
    <col min="3083" max="3083" width="11.375" style="353" customWidth="1"/>
    <col min="3084" max="3084" width="20.625" style="353" customWidth="1"/>
    <col min="3085" max="3085" width="9.375" style="353" bestFit="1" customWidth="1"/>
    <col min="3086" max="3329" width="9" style="353"/>
    <col min="3330" max="3330" width="3.625" style="353" customWidth="1"/>
    <col min="3331" max="3331" width="17.625" style="353" customWidth="1"/>
    <col min="3332" max="3332" width="11.375" style="353" customWidth="1"/>
    <col min="3333" max="3338" width="8.625" style="353" customWidth="1"/>
    <col min="3339" max="3339" width="11.375" style="353" customWidth="1"/>
    <col min="3340" max="3340" width="20.625" style="353" customWidth="1"/>
    <col min="3341" max="3341" width="9.375" style="353" bestFit="1" customWidth="1"/>
    <col min="3342" max="3585" width="9" style="353"/>
    <col min="3586" max="3586" width="3.625" style="353" customWidth="1"/>
    <col min="3587" max="3587" width="17.625" style="353" customWidth="1"/>
    <col min="3588" max="3588" width="11.375" style="353" customWidth="1"/>
    <col min="3589" max="3594" width="8.625" style="353" customWidth="1"/>
    <col min="3595" max="3595" width="11.375" style="353" customWidth="1"/>
    <col min="3596" max="3596" width="20.625" style="353" customWidth="1"/>
    <col min="3597" max="3597" width="9.375" style="353" bestFit="1" customWidth="1"/>
    <col min="3598" max="3841" width="9" style="353"/>
    <col min="3842" max="3842" width="3.625" style="353" customWidth="1"/>
    <col min="3843" max="3843" width="17.625" style="353" customWidth="1"/>
    <col min="3844" max="3844" width="11.375" style="353" customWidth="1"/>
    <col min="3845" max="3850" width="8.625" style="353" customWidth="1"/>
    <col min="3851" max="3851" width="11.375" style="353" customWidth="1"/>
    <col min="3852" max="3852" width="20.625" style="353" customWidth="1"/>
    <col min="3853" max="3853" width="9.375" style="353" bestFit="1" customWidth="1"/>
    <col min="3854" max="4097" width="9" style="353"/>
    <col min="4098" max="4098" width="3.625" style="353" customWidth="1"/>
    <col min="4099" max="4099" width="17.625" style="353" customWidth="1"/>
    <col min="4100" max="4100" width="11.375" style="353" customWidth="1"/>
    <col min="4101" max="4106" width="8.625" style="353" customWidth="1"/>
    <col min="4107" max="4107" width="11.375" style="353" customWidth="1"/>
    <col min="4108" max="4108" width="20.625" style="353" customWidth="1"/>
    <col min="4109" max="4109" width="9.375" style="353" bestFit="1" customWidth="1"/>
    <col min="4110" max="4353" width="9" style="353"/>
    <col min="4354" max="4354" width="3.625" style="353" customWidth="1"/>
    <col min="4355" max="4355" width="17.625" style="353" customWidth="1"/>
    <col min="4356" max="4356" width="11.375" style="353" customWidth="1"/>
    <col min="4357" max="4362" width="8.625" style="353" customWidth="1"/>
    <col min="4363" max="4363" width="11.375" style="353" customWidth="1"/>
    <col min="4364" max="4364" width="20.625" style="353" customWidth="1"/>
    <col min="4365" max="4365" width="9.375" style="353" bestFit="1" customWidth="1"/>
    <col min="4366" max="4609" width="9" style="353"/>
    <col min="4610" max="4610" width="3.625" style="353" customWidth="1"/>
    <col min="4611" max="4611" width="17.625" style="353" customWidth="1"/>
    <col min="4612" max="4612" width="11.375" style="353" customWidth="1"/>
    <col min="4613" max="4618" width="8.625" style="353" customWidth="1"/>
    <col min="4619" max="4619" width="11.375" style="353" customWidth="1"/>
    <col min="4620" max="4620" width="20.625" style="353" customWidth="1"/>
    <col min="4621" max="4621" width="9.375" style="353" bestFit="1" customWidth="1"/>
    <col min="4622" max="4865" width="9" style="353"/>
    <col min="4866" max="4866" width="3.625" style="353" customWidth="1"/>
    <col min="4867" max="4867" width="17.625" style="353" customWidth="1"/>
    <col min="4868" max="4868" width="11.375" style="353" customWidth="1"/>
    <col min="4869" max="4874" width="8.625" style="353" customWidth="1"/>
    <col min="4875" max="4875" width="11.375" style="353" customWidth="1"/>
    <col min="4876" max="4876" width="20.625" style="353" customWidth="1"/>
    <col min="4877" max="4877" width="9.375" style="353" bestFit="1" customWidth="1"/>
    <col min="4878" max="5121" width="9" style="353"/>
    <col min="5122" max="5122" width="3.625" style="353" customWidth="1"/>
    <col min="5123" max="5123" width="17.625" style="353" customWidth="1"/>
    <col min="5124" max="5124" width="11.375" style="353" customWidth="1"/>
    <col min="5125" max="5130" width="8.625" style="353" customWidth="1"/>
    <col min="5131" max="5131" width="11.375" style="353" customWidth="1"/>
    <col min="5132" max="5132" width="20.625" style="353" customWidth="1"/>
    <col min="5133" max="5133" width="9.375" style="353" bestFit="1" customWidth="1"/>
    <col min="5134" max="5377" width="9" style="353"/>
    <col min="5378" max="5378" width="3.625" style="353" customWidth="1"/>
    <col min="5379" max="5379" width="17.625" style="353" customWidth="1"/>
    <col min="5380" max="5380" width="11.375" style="353" customWidth="1"/>
    <col min="5381" max="5386" width="8.625" style="353" customWidth="1"/>
    <col min="5387" max="5387" width="11.375" style="353" customWidth="1"/>
    <col min="5388" max="5388" width="20.625" style="353" customWidth="1"/>
    <col min="5389" max="5389" width="9.375" style="353" bestFit="1" customWidth="1"/>
    <col min="5390" max="5633" width="9" style="353"/>
    <col min="5634" max="5634" width="3.625" style="353" customWidth="1"/>
    <col min="5635" max="5635" width="17.625" style="353" customWidth="1"/>
    <col min="5636" max="5636" width="11.375" style="353" customWidth="1"/>
    <col min="5637" max="5642" width="8.625" style="353" customWidth="1"/>
    <col min="5643" max="5643" width="11.375" style="353" customWidth="1"/>
    <col min="5644" max="5644" width="20.625" style="353" customWidth="1"/>
    <col min="5645" max="5645" width="9.375" style="353" bestFit="1" customWidth="1"/>
    <col min="5646" max="5889" width="9" style="353"/>
    <col min="5890" max="5890" width="3.625" style="353" customWidth="1"/>
    <col min="5891" max="5891" width="17.625" style="353" customWidth="1"/>
    <col min="5892" max="5892" width="11.375" style="353" customWidth="1"/>
    <col min="5893" max="5898" width="8.625" style="353" customWidth="1"/>
    <col min="5899" max="5899" width="11.375" style="353" customWidth="1"/>
    <col min="5900" max="5900" width="20.625" style="353" customWidth="1"/>
    <col min="5901" max="5901" width="9.375" style="353" bestFit="1" customWidth="1"/>
    <col min="5902" max="6145" width="9" style="353"/>
    <col min="6146" max="6146" width="3.625" style="353" customWidth="1"/>
    <col min="6147" max="6147" width="17.625" style="353" customWidth="1"/>
    <col min="6148" max="6148" width="11.375" style="353" customWidth="1"/>
    <col min="6149" max="6154" width="8.625" style="353" customWidth="1"/>
    <col min="6155" max="6155" width="11.375" style="353" customWidth="1"/>
    <col min="6156" max="6156" width="20.625" style="353" customWidth="1"/>
    <col min="6157" max="6157" width="9.375" style="353" bestFit="1" customWidth="1"/>
    <col min="6158" max="6401" width="9" style="353"/>
    <col min="6402" max="6402" width="3.625" style="353" customWidth="1"/>
    <col min="6403" max="6403" width="17.625" style="353" customWidth="1"/>
    <col min="6404" max="6404" width="11.375" style="353" customWidth="1"/>
    <col min="6405" max="6410" width="8.625" style="353" customWidth="1"/>
    <col min="6411" max="6411" width="11.375" style="353" customWidth="1"/>
    <col min="6412" max="6412" width="20.625" style="353" customWidth="1"/>
    <col min="6413" max="6413" width="9.375" style="353" bestFit="1" customWidth="1"/>
    <col min="6414" max="6657" width="9" style="353"/>
    <col min="6658" max="6658" width="3.625" style="353" customWidth="1"/>
    <col min="6659" max="6659" width="17.625" style="353" customWidth="1"/>
    <col min="6660" max="6660" width="11.375" style="353" customWidth="1"/>
    <col min="6661" max="6666" width="8.625" style="353" customWidth="1"/>
    <col min="6667" max="6667" width="11.375" style="353" customWidth="1"/>
    <col min="6668" max="6668" width="20.625" style="353" customWidth="1"/>
    <col min="6669" max="6669" width="9.375" style="353" bestFit="1" customWidth="1"/>
    <col min="6670" max="6913" width="9" style="353"/>
    <col min="6914" max="6914" width="3.625" style="353" customWidth="1"/>
    <col min="6915" max="6915" width="17.625" style="353" customWidth="1"/>
    <col min="6916" max="6916" width="11.375" style="353" customWidth="1"/>
    <col min="6917" max="6922" width="8.625" style="353" customWidth="1"/>
    <col min="6923" max="6923" width="11.375" style="353" customWidth="1"/>
    <col min="6924" max="6924" width="20.625" style="353" customWidth="1"/>
    <col min="6925" max="6925" width="9.375" style="353" bestFit="1" customWidth="1"/>
    <col min="6926" max="7169" width="9" style="353"/>
    <col min="7170" max="7170" width="3.625" style="353" customWidth="1"/>
    <col min="7171" max="7171" width="17.625" style="353" customWidth="1"/>
    <col min="7172" max="7172" width="11.375" style="353" customWidth="1"/>
    <col min="7173" max="7178" width="8.625" style="353" customWidth="1"/>
    <col min="7179" max="7179" width="11.375" style="353" customWidth="1"/>
    <col min="7180" max="7180" width="20.625" style="353" customWidth="1"/>
    <col min="7181" max="7181" width="9.375" style="353" bestFit="1" customWidth="1"/>
    <col min="7182" max="7425" width="9" style="353"/>
    <col min="7426" max="7426" width="3.625" style="353" customWidth="1"/>
    <col min="7427" max="7427" width="17.625" style="353" customWidth="1"/>
    <col min="7428" max="7428" width="11.375" style="353" customWidth="1"/>
    <col min="7429" max="7434" width="8.625" style="353" customWidth="1"/>
    <col min="7435" max="7435" width="11.375" style="353" customWidth="1"/>
    <col min="7436" max="7436" width="20.625" style="353" customWidth="1"/>
    <col min="7437" max="7437" width="9.375" style="353" bestFit="1" customWidth="1"/>
    <col min="7438" max="7681" width="9" style="353"/>
    <col min="7682" max="7682" width="3.625" style="353" customWidth="1"/>
    <col min="7683" max="7683" width="17.625" style="353" customWidth="1"/>
    <col min="7684" max="7684" width="11.375" style="353" customWidth="1"/>
    <col min="7685" max="7690" width="8.625" style="353" customWidth="1"/>
    <col min="7691" max="7691" width="11.375" style="353" customWidth="1"/>
    <col min="7692" max="7692" width="20.625" style="353" customWidth="1"/>
    <col min="7693" max="7693" width="9.375" style="353" bestFit="1" customWidth="1"/>
    <col min="7694" max="7937" width="9" style="353"/>
    <col min="7938" max="7938" width="3.625" style="353" customWidth="1"/>
    <col min="7939" max="7939" width="17.625" style="353" customWidth="1"/>
    <col min="7940" max="7940" width="11.375" style="353" customWidth="1"/>
    <col min="7941" max="7946" width="8.625" style="353" customWidth="1"/>
    <col min="7947" max="7947" width="11.375" style="353" customWidth="1"/>
    <col min="7948" max="7948" width="20.625" style="353" customWidth="1"/>
    <col min="7949" max="7949" width="9.375" style="353" bestFit="1" customWidth="1"/>
    <col min="7950" max="8193" width="9" style="353"/>
    <col min="8194" max="8194" width="3.625" style="353" customWidth="1"/>
    <col min="8195" max="8195" width="17.625" style="353" customWidth="1"/>
    <col min="8196" max="8196" width="11.375" style="353" customWidth="1"/>
    <col min="8197" max="8202" width="8.625" style="353" customWidth="1"/>
    <col min="8203" max="8203" width="11.375" style="353" customWidth="1"/>
    <col min="8204" max="8204" width="20.625" style="353" customWidth="1"/>
    <col min="8205" max="8205" width="9.375" style="353" bestFit="1" customWidth="1"/>
    <col min="8206" max="8449" width="9" style="353"/>
    <col min="8450" max="8450" width="3.625" style="353" customWidth="1"/>
    <col min="8451" max="8451" width="17.625" style="353" customWidth="1"/>
    <col min="8452" max="8452" width="11.375" style="353" customWidth="1"/>
    <col min="8453" max="8458" width="8.625" style="353" customWidth="1"/>
    <col min="8459" max="8459" width="11.375" style="353" customWidth="1"/>
    <col min="8460" max="8460" width="20.625" style="353" customWidth="1"/>
    <col min="8461" max="8461" width="9.375" style="353" bestFit="1" customWidth="1"/>
    <col min="8462" max="8705" width="9" style="353"/>
    <col min="8706" max="8706" width="3.625" style="353" customWidth="1"/>
    <col min="8707" max="8707" width="17.625" style="353" customWidth="1"/>
    <col min="8708" max="8708" width="11.375" style="353" customWidth="1"/>
    <col min="8709" max="8714" width="8.625" style="353" customWidth="1"/>
    <col min="8715" max="8715" width="11.375" style="353" customWidth="1"/>
    <col min="8716" max="8716" width="20.625" style="353" customWidth="1"/>
    <col min="8717" max="8717" width="9.375" style="353" bestFit="1" customWidth="1"/>
    <col min="8718" max="8961" width="9" style="353"/>
    <col min="8962" max="8962" width="3.625" style="353" customWidth="1"/>
    <col min="8963" max="8963" width="17.625" style="353" customWidth="1"/>
    <col min="8964" max="8964" width="11.375" style="353" customWidth="1"/>
    <col min="8965" max="8970" width="8.625" style="353" customWidth="1"/>
    <col min="8971" max="8971" width="11.375" style="353" customWidth="1"/>
    <col min="8972" max="8972" width="20.625" style="353" customWidth="1"/>
    <col min="8973" max="8973" width="9.375" style="353" bestFit="1" customWidth="1"/>
    <col min="8974" max="9217" width="9" style="353"/>
    <col min="9218" max="9218" width="3.625" style="353" customWidth="1"/>
    <col min="9219" max="9219" width="17.625" style="353" customWidth="1"/>
    <col min="9220" max="9220" width="11.375" style="353" customWidth="1"/>
    <col min="9221" max="9226" width="8.625" style="353" customWidth="1"/>
    <col min="9227" max="9227" width="11.375" style="353" customWidth="1"/>
    <col min="9228" max="9228" width="20.625" style="353" customWidth="1"/>
    <col min="9229" max="9229" width="9.375" style="353" bestFit="1" customWidth="1"/>
    <col min="9230" max="9473" width="9" style="353"/>
    <col min="9474" max="9474" width="3.625" style="353" customWidth="1"/>
    <col min="9475" max="9475" width="17.625" style="353" customWidth="1"/>
    <col min="9476" max="9476" width="11.375" style="353" customWidth="1"/>
    <col min="9477" max="9482" width="8.625" style="353" customWidth="1"/>
    <col min="9483" max="9483" width="11.375" style="353" customWidth="1"/>
    <col min="9484" max="9484" width="20.625" style="353" customWidth="1"/>
    <col min="9485" max="9485" width="9.375" style="353" bestFit="1" customWidth="1"/>
    <col min="9486" max="9729" width="9" style="353"/>
    <col min="9730" max="9730" width="3.625" style="353" customWidth="1"/>
    <col min="9731" max="9731" width="17.625" style="353" customWidth="1"/>
    <col min="9732" max="9732" width="11.375" style="353" customWidth="1"/>
    <col min="9733" max="9738" width="8.625" style="353" customWidth="1"/>
    <col min="9739" max="9739" width="11.375" style="353" customWidth="1"/>
    <col min="9740" max="9740" width="20.625" style="353" customWidth="1"/>
    <col min="9741" max="9741" width="9.375" style="353" bestFit="1" customWidth="1"/>
    <col min="9742" max="9985" width="9" style="353"/>
    <col min="9986" max="9986" width="3.625" style="353" customWidth="1"/>
    <col min="9987" max="9987" width="17.625" style="353" customWidth="1"/>
    <col min="9988" max="9988" width="11.375" style="353" customWidth="1"/>
    <col min="9989" max="9994" width="8.625" style="353" customWidth="1"/>
    <col min="9995" max="9995" width="11.375" style="353" customWidth="1"/>
    <col min="9996" max="9996" width="20.625" style="353" customWidth="1"/>
    <col min="9997" max="9997" width="9.375" style="353" bestFit="1" customWidth="1"/>
    <col min="9998" max="10241" width="9" style="353"/>
    <col min="10242" max="10242" width="3.625" style="353" customWidth="1"/>
    <col min="10243" max="10243" width="17.625" style="353" customWidth="1"/>
    <col min="10244" max="10244" width="11.375" style="353" customWidth="1"/>
    <col min="10245" max="10250" width="8.625" style="353" customWidth="1"/>
    <col min="10251" max="10251" width="11.375" style="353" customWidth="1"/>
    <col min="10252" max="10252" width="20.625" style="353" customWidth="1"/>
    <col min="10253" max="10253" width="9.375" style="353" bestFit="1" customWidth="1"/>
    <col min="10254" max="10497" width="9" style="353"/>
    <col min="10498" max="10498" width="3.625" style="353" customWidth="1"/>
    <col min="10499" max="10499" width="17.625" style="353" customWidth="1"/>
    <col min="10500" max="10500" width="11.375" style="353" customWidth="1"/>
    <col min="10501" max="10506" width="8.625" style="353" customWidth="1"/>
    <col min="10507" max="10507" width="11.375" style="353" customWidth="1"/>
    <col min="10508" max="10508" width="20.625" style="353" customWidth="1"/>
    <col min="10509" max="10509" width="9.375" style="353" bestFit="1" customWidth="1"/>
    <col min="10510" max="10753" width="9" style="353"/>
    <col min="10754" max="10754" width="3.625" style="353" customWidth="1"/>
    <col min="10755" max="10755" width="17.625" style="353" customWidth="1"/>
    <col min="10756" max="10756" width="11.375" style="353" customWidth="1"/>
    <col min="10757" max="10762" width="8.625" style="353" customWidth="1"/>
    <col min="10763" max="10763" width="11.375" style="353" customWidth="1"/>
    <col min="10764" max="10764" width="20.625" style="353" customWidth="1"/>
    <col min="10765" max="10765" width="9.375" style="353" bestFit="1" customWidth="1"/>
    <col min="10766" max="11009" width="9" style="353"/>
    <col min="11010" max="11010" width="3.625" style="353" customWidth="1"/>
    <col min="11011" max="11011" width="17.625" style="353" customWidth="1"/>
    <col min="11012" max="11012" width="11.375" style="353" customWidth="1"/>
    <col min="11013" max="11018" width="8.625" style="353" customWidth="1"/>
    <col min="11019" max="11019" width="11.375" style="353" customWidth="1"/>
    <col min="11020" max="11020" width="20.625" style="353" customWidth="1"/>
    <col min="11021" max="11021" width="9.375" style="353" bestFit="1" customWidth="1"/>
    <col min="11022" max="11265" width="9" style="353"/>
    <col min="11266" max="11266" width="3.625" style="353" customWidth="1"/>
    <col min="11267" max="11267" width="17.625" style="353" customWidth="1"/>
    <col min="11268" max="11268" width="11.375" style="353" customWidth="1"/>
    <col min="11269" max="11274" width="8.625" style="353" customWidth="1"/>
    <col min="11275" max="11275" width="11.375" style="353" customWidth="1"/>
    <col min="11276" max="11276" width="20.625" style="353" customWidth="1"/>
    <col min="11277" max="11277" width="9.375" style="353" bestFit="1" customWidth="1"/>
    <col min="11278" max="11521" width="9" style="353"/>
    <col min="11522" max="11522" width="3.625" style="353" customWidth="1"/>
    <col min="11523" max="11523" width="17.625" style="353" customWidth="1"/>
    <col min="11524" max="11524" width="11.375" style="353" customWidth="1"/>
    <col min="11525" max="11530" width="8.625" style="353" customWidth="1"/>
    <col min="11531" max="11531" width="11.375" style="353" customWidth="1"/>
    <col min="11532" max="11532" width="20.625" style="353" customWidth="1"/>
    <col min="11533" max="11533" width="9.375" style="353" bestFit="1" customWidth="1"/>
    <col min="11534" max="11777" width="9" style="353"/>
    <col min="11778" max="11778" width="3.625" style="353" customWidth="1"/>
    <col min="11779" max="11779" width="17.625" style="353" customWidth="1"/>
    <col min="11780" max="11780" width="11.375" style="353" customWidth="1"/>
    <col min="11781" max="11786" width="8.625" style="353" customWidth="1"/>
    <col min="11787" max="11787" width="11.375" style="353" customWidth="1"/>
    <col min="11788" max="11788" width="20.625" style="353" customWidth="1"/>
    <col min="11789" max="11789" width="9.375" style="353" bestFit="1" customWidth="1"/>
    <col min="11790" max="12033" width="9" style="353"/>
    <col min="12034" max="12034" width="3.625" style="353" customWidth="1"/>
    <col min="12035" max="12035" width="17.625" style="353" customWidth="1"/>
    <col min="12036" max="12036" width="11.375" style="353" customWidth="1"/>
    <col min="12037" max="12042" width="8.625" style="353" customWidth="1"/>
    <col min="12043" max="12043" width="11.375" style="353" customWidth="1"/>
    <col min="12044" max="12044" width="20.625" style="353" customWidth="1"/>
    <col min="12045" max="12045" width="9.375" style="353" bestFit="1" customWidth="1"/>
    <col min="12046" max="12289" width="9" style="353"/>
    <col min="12290" max="12290" width="3.625" style="353" customWidth="1"/>
    <col min="12291" max="12291" width="17.625" style="353" customWidth="1"/>
    <col min="12292" max="12292" width="11.375" style="353" customWidth="1"/>
    <col min="12293" max="12298" width="8.625" style="353" customWidth="1"/>
    <col min="12299" max="12299" width="11.375" style="353" customWidth="1"/>
    <col min="12300" max="12300" width="20.625" style="353" customWidth="1"/>
    <col min="12301" max="12301" width="9.375" style="353" bestFit="1" customWidth="1"/>
    <col min="12302" max="12545" width="9" style="353"/>
    <col min="12546" max="12546" width="3.625" style="353" customWidth="1"/>
    <col min="12547" max="12547" width="17.625" style="353" customWidth="1"/>
    <col min="12548" max="12548" width="11.375" style="353" customWidth="1"/>
    <col min="12549" max="12554" width="8.625" style="353" customWidth="1"/>
    <col min="12555" max="12555" width="11.375" style="353" customWidth="1"/>
    <col min="12556" max="12556" width="20.625" style="353" customWidth="1"/>
    <col min="12557" max="12557" width="9.375" style="353" bestFit="1" customWidth="1"/>
    <col min="12558" max="12801" width="9" style="353"/>
    <col min="12802" max="12802" width="3.625" style="353" customWidth="1"/>
    <col min="12803" max="12803" width="17.625" style="353" customWidth="1"/>
    <col min="12804" max="12804" width="11.375" style="353" customWidth="1"/>
    <col min="12805" max="12810" width="8.625" style="353" customWidth="1"/>
    <col min="12811" max="12811" width="11.375" style="353" customWidth="1"/>
    <col min="12812" max="12812" width="20.625" style="353" customWidth="1"/>
    <col min="12813" max="12813" width="9.375" style="353" bestFit="1" customWidth="1"/>
    <col min="12814" max="13057" width="9" style="353"/>
    <col min="13058" max="13058" width="3.625" style="353" customWidth="1"/>
    <col min="13059" max="13059" width="17.625" style="353" customWidth="1"/>
    <col min="13060" max="13060" width="11.375" style="353" customWidth="1"/>
    <col min="13061" max="13066" width="8.625" style="353" customWidth="1"/>
    <col min="13067" max="13067" width="11.375" style="353" customWidth="1"/>
    <col min="13068" max="13068" width="20.625" style="353" customWidth="1"/>
    <col min="13069" max="13069" width="9.375" style="353" bestFit="1" customWidth="1"/>
    <col min="13070" max="13313" width="9" style="353"/>
    <col min="13314" max="13314" width="3.625" style="353" customWidth="1"/>
    <col min="13315" max="13315" width="17.625" style="353" customWidth="1"/>
    <col min="13316" max="13316" width="11.375" style="353" customWidth="1"/>
    <col min="13317" max="13322" width="8.625" style="353" customWidth="1"/>
    <col min="13323" max="13323" width="11.375" style="353" customWidth="1"/>
    <col min="13324" max="13324" width="20.625" style="353" customWidth="1"/>
    <col min="13325" max="13325" width="9.375" style="353" bestFit="1" customWidth="1"/>
    <col min="13326" max="13569" width="9" style="353"/>
    <col min="13570" max="13570" width="3.625" style="353" customWidth="1"/>
    <col min="13571" max="13571" width="17.625" style="353" customWidth="1"/>
    <col min="13572" max="13572" width="11.375" style="353" customWidth="1"/>
    <col min="13573" max="13578" width="8.625" style="353" customWidth="1"/>
    <col min="13579" max="13579" width="11.375" style="353" customWidth="1"/>
    <col min="13580" max="13580" width="20.625" style="353" customWidth="1"/>
    <col min="13581" max="13581" width="9.375" style="353" bestFit="1" customWidth="1"/>
    <col min="13582" max="13825" width="9" style="353"/>
    <col min="13826" max="13826" width="3.625" style="353" customWidth="1"/>
    <col min="13827" max="13827" width="17.625" style="353" customWidth="1"/>
    <col min="13828" max="13828" width="11.375" style="353" customWidth="1"/>
    <col min="13829" max="13834" width="8.625" style="353" customWidth="1"/>
    <col min="13835" max="13835" width="11.375" style="353" customWidth="1"/>
    <col min="13836" max="13836" width="20.625" style="353" customWidth="1"/>
    <col min="13837" max="13837" width="9.375" style="353" bestFit="1" customWidth="1"/>
    <col min="13838" max="14081" width="9" style="353"/>
    <col min="14082" max="14082" width="3.625" style="353" customWidth="1"/>
    <col min="14083" max="14083" width="17.625" style="353" customWidth="1"/>
    <col min="14084" max="14084" width="11.375" style="353" customWidth="1"/>
    <col min="14085" max="14090" width="8.625" style="353" customWidth="1"/>
    <col min="14091" max="14091" width="11.375" style="353" customWidth="1"/>
    <col min="14092" max="14092" width="20.625" style="353" customWidth="1"/>
    <col min="14093" max="14093" width="9.375" style="353" bestFit="1" customWidth="1"/>
    <col min="14094" max="14337" width="9" style="353"/>
    <col min="14338" max="14338" width="3.625" style="353" customWidth="1"/>
    <col min="14339" max="14339" width="17.625" style="353" customWidth="1"/>
    <col min="14340" max="14340" width="11.375" style="353" customWidth="1"/>
    <col min="14341" max="14346" width="8.625" style="353" customWidth="1"/>
    <col min="14347" max="14347" width="11.375" style="353" customWidth="1"/>
    <col min="14348" max="14348" width="20.625" style="353" customWidth="1"/>
    <col min="14349" max="14349" width="9.375" style="353" bestFit="1" customWidth="1"/>
    <col min="14350" max="14593" width="9" style="353"/>
    <col min="14594" max="14594" width="3.625" style="353" customWidth="1"/>
    <col min="14595" max="14595" width="17.625" style="353" customWidth="1"/>
    <col min="14596" max="14596" width="11.375" style="353" customWidth="1"/>
    <col min="14597" max="14602" width="8.625" style="353" customWidth="1"/>
    <col min="14603" max="14603" width="11.375" style="353" customWidth="1"/>
    <col min="14604" max="14604" width="20.625" style="353" customWidth="1"/>
    <col min="14605" max="14605" width="9.375" style="353" bestFit="1" customWidth="1"/>
    <col min="14606" max="14849" width="9" style="353"/>
    <col min="14850" max="14850" width="3.625" style="353" customWidth="1"/>
    <col min="14851" max="14851" width="17.625" style="353" customWidth="1"/>
    <col min="14852" max="14852" width="11.375" style="353" customWidth="1"/>
    <col min="14853" max="14858" width="8.625" style="353" customWidth="1"/>
    <col min="14859" max="14859" width="11.375" style="353" customWidth="1"/>
    <col min="14860" max="14860" width="20.625" style="353" customWidth="1"/>
    <col min="14861" max="14861" width="9.375" style="353" bestFit="1" customWidth="1"/>
    <col min="14862" max="15105" width="9" style="353"/>
    <col min="15106" max="15106" width="3.625" style="353" customWidth="1"/>
    <col min="15107" max="15107" width="17.625" style="353" customWidth="1"/>
    <col min="15108" max="15108" width="11.375" style="353" customWidth="1"/>
    <col min="15109" max="15114" width="8.625" style="353" customWidth="1"/>
    <col min="15115" max="15115" width="11.375" style="353" customWidth="1"/>
    <col min="15116" max="15116" width="20.625" style="353" customWidth="1"/>
    <col min="15117" max="15117" width="9.375" style="353" bestFit="1" customWidth="1"/>
    <col min="15118" max="15361" width="9" style="353"/>
    <col min="15362" max="15362" width="3.625" style="353" customWidth="1"/>
    <col min="15363" max="15363" width="17.625" style="353" customWidth="1"/>
    <col min="15364" max="15364" width="11.375" style="353" customWidth="1"/>
    <col min="15365" max="15370" width="8.625" style="353" customWidth="1"/>
    <col min="15371" max="15371" width="11.375" style="353" customWidth="1"/>
    <col min="15372" max="15372" width="20.625" style="353" customWidth="1"/>
    <col min="15373" max="15373" width="9.375" style="353" bestFit="1" customWidth="1"/>
    <col min="15374" max="15617" width="9" style="353"/>
    <col min="15618" max="15618" width="3.625" style="353" customWidth="1"/>
    <col min="15619" max="15619" width="17.625" style="353" customWidth="1"/>
    <col min="15620" max="15620" width="11.375" style="353" customWidth="1"/>
    <col min="15621" max="15626" width="8.625" style="353" customWidth="1"/>
    <col min="15627" max="15627" width="11.375" style="353" customWidth="1"/>
    <col min="15628" max="15628" width="20.625" style="353" customWidth="1"/>
    <col min="15629" max="15629" width="9.375" style="353" bestFit="1" customWidth="1"/>
    <col min="15630" max="15873" width="9" style="353"/>
    <col min="15874" max="15874" width="3.625" style="353" customWidth="1"/>
    <col min="15875" max="15875" width="17.625" style="353" customWidth="1"/>
    <col min="15876" max="15876" width="11.375" style="353" customWidth="1"/>
    <col min="15877" max="15882" width="8.625" style="353" customWidth="1"/>
    <col min="15883" max="15883" width="11.375" style="353" customWidth="1"/>
    <col min="15884" max="15884" width="20.625" style="353" customWidth="1"/>
    <col min="15885" max="15885" width="9.375" style="353" bestFit="1" customWidth="1"/>
    <col min="15886" max="16129" width="9" style="353"/>
    <col min="16130" max="16130" width="3.625" style="353" customWidth="1"/>
    <col min="16131" max="16131" width="17.625" style="353" customWidth="1"/>
    <col min="16132" max="16132" width="11.375" style="353" customWidth="1"/>
    <col min="16133" max="16138" width="8.625" style="353" customWidth="1"/>
    <col min="16139" max="16139" width="11.375" style="353" customWidth="1"/>
    <col min="16140" max="16140" width="20.625" style="353" customWidth="1"/>
    <col min="16141" max="16141" width="9.375" style="353" bestFit="1" customWidth="1"/>
    <col min="16142" max="16384" width="9" style="353"/>
  </cols>
  <sheetData>
    <row r="1" spans="1:12" ht="27.75">
      <c r="A1" s="647" t="s">
        <v>112</v>
      </c>
      <c r="B1" s="647"/>
      <c r="C1" s="647"/>
      <c r="D1" s="647"/>
      <c r="E1" s="647"/>
      <c r="F1" s="647"/>
      <c r="G1" s="647"/>
      <c r="H1" s="647"/>
      <c r="I1" s="647"/>
      <c r="J1" s="647"/>
      <c r="K1" s="647"/>
      <c r="L1" s="647"/>
    </row>
    <row r="2" spans="1:12" ht="24" customHeight="1">
      <c r="A2" s="5"/>
      <c r="B2" s="4"/>
      <c r="C2" s="4"/>
      <c r="D2" s="1"/>
      <c r="E2" s="1"/>
      <c r="F2" s="1"/>
      <c r="G2" s="1"/>
      <c r="H2" s="1"/>
      <c r="I2" s="1"/>
      <c r="J2" s="1"/>
      <c r="K2" s="1"/>
      <c r="L2" s="157">
        <v>45321</v>
      </c>
    </row>
    <row r="3" spans="1:12" ht="24" customHeight="1">
      <c r="A3" s="784" t="s">
        <v>111</v>
      </c>
      <c r="B3" s="784"/>
      <c r="C3" s="784"/>
      <c r="D3" s="139"/>
      <c r="E3" s="152"/>
      <c r="F3" s="1"/>
      <c r="G3" s="1"/>
      <c r="H3" s="1"/>
      <c r="I3" s="1"/>
      <c r="J3" s="782" t="s">
        <v>110</v>
      </c>
      <c r="K3" s="782"/>
      <c r="L3" s="156" t="s">
        <v>109</v>
      </c>
    </row>
    <row r="4" spans="1:12" ht="24" customHeight="1">
      <c r="A4" s="785"/>
      <c r="B4" s="785"/>
      <c r="C4" s="785"/>
      <c r="D4" s="155"/>
      <c r="E4" s="155"/>
      <c r="F4" s="155"/>
      <c r="G4" s="1"/>
      <c r="H4" s="1"/>
      <c r="I4" s="1"/>
      <c r="J4" s="777" t="s">
        <v>108</v>
      </c>
      <c r="K4" s="778"/>
      <c r="L4" s="487">
        <v>45382</v>
      </c>
    </row>
    <row r="5" spans="1:12" ht="24" customHeight="1">
      <c r="A5" s="5"/>
      <c r="B5" s="154"/>
      <c r="C5" s="153"/>
      <c r="D5" s="153"/>
      <c r="E5" s="152"/>
      <c r="F5" s="1"/>
      <c r="G5" s="1"/>
      <c r="H5" s="1"/>
      <c r="I5" s="1"/>
      <c r="J5" s="779" t="s">
        <v>107</v>
      </c>
      <c r="K5" s="780"/>
      <c r="L5" s="484" t="s">
        <v>106</v>
      </c>
    </row>
    <row r="6" spans="1:12" ht="24" customHeight="1">
      <c r="A6" s="144" t="s">
        <v>105</v>
      </c>
      <c r="B6" s="144"/>
      <c r="C6" s="540">
        <f>+E28</f>
        <v>87760800</v>
      </c>
      <c r="D6" s="486" t="s">
        <v>104</v>
      </c>
      <c r="E6" s="803">
        <f>+E26*0.1</f>
        <v>8126000</v>
      </c>
      <c r="F6" s="803"/>
      <c r="G6" s="485" t="s">
        <v>103</v>
      </c>
      <c r="H6" s="148"/>
      <c r="I6" s="1"/>
      <c r="J6" s="779" t="s">
        <v>102</v>
      </c>
      <c r="K6" s="780"/>
      <c r="L6" s="484" t="s">
        <v>101</v>
      </c>
    </row>
    <row r="7" spans="1:12" ht="24" customHeight="1">
      <c r="A7" s="147"/>
      <c r="B7" s="146"/>
      <c r="C7" s="138"/>
      <c r="D7" s="138"/>
      <c r="E7" s="138"/>
      <c r="F7" s="138"/>
      <c r="G7" s="138"/>
      <c r="H7" s="138"/>
      <c r="I7" s="1"/>
      <c r="J7" s="779" t="s">
        <v>100</v>
      </c>
      <c r="K7" s="780"/>
      <c r="L7" s="484" t="s">
        <v>99</v>
      </c>
    </row>
    <row r="8" spans="1:12" ht="24" customHeight="1">
      <c r="A8" s="144" t="s">
        <v>98</v>
      </c>
      <c r="B8" s="144"/>
      <c r="C8" s="783" t="s">
        <v>97</v>
      </c>
      <c r="D8" s="783"/>
      <c r="E8" s="783"/>
      <c r="F8" s="783"/>
      <c r="G8" s="783"/>
      <c r="H8" s="138"/>
      <c r="I8" s="1"/>
      <c r="J8" s="781"/>
      <c r="K8" s="782"/>
      <c r="L8" s="483" t="s">
        <v>96</v>
      </c>
    </row>
    <row r="9" spans="1:12" ht="24" customHeight="1">
      <c r="A9" s="618"/>
      <c r="B9" s="618"/>
      <c r="C9" s="138"/>
      <c r="D9" s="138"/>
      <c r="E9" s="138"/>
      <c r="F9" s="138"/>
      <c r="G9" s="138"/>
      <c r="H9" s="138"/>
      <c r="I9" s="1"/>
      <c r="J9" s="141"/>
      <c r="K9" s="141"/>
      <c r="L9" s="140"/>
    </row>
    <row r="10" spans="1:12" ht="24" customHeight="1">
      <c r="A10" s="5"/>
      <c r="B10" s="394" t="s">
        <v>95</v>
      </c>
      <c r="C10" s="482"/>
      <c r="D10" s="1"/>
      <c r="E10" s="1"/>
      <c r="F10" s="1"/>
      <c r="G10" s="1"/>
      <c r="H10" s="1"/>
      <c r="I10" s="481" t="s">
        <v>94</v>
      </c>
      <c r="J10" s="3"/>
      <c r="K10" s="3"/>
      <c r="L10" s="3"/>
    </row>
    <row r="11" spans="1:12" ht="24" customHeight="1">
      <c r="A11" s="5"/>
      <c r="B11" s="341" t="s">
        <v>93</v>
      </c>
      <c r="C11" s="482"/>
      <c r="D11" s="1"/>
      <c r="E11" s="1"/>
      <c r="F11" s="1"/>
      <c r="G11" s="1"/>
      <c r="H11" s="1"/>
      <c r="I11" s="481" t="s">
        <v>92</v>
      </c>
      <c r="J11" s="3"/>
      <c r="K11" s="3"/>
      <c r="L11" s="3"/>
    </row>
    <row r="12" spans="1:12" ht="24" customHeight="1">
      <c r="A12" s="5"/>
      <c r="B12" s="620" t="s">
        <v>221</v>
      </c>
      <c r="C12" s="621"/>
      <c r="D12" s="621"/>
      <c r="E12" s="621"/>
      <c r="F12" s="621"/>
      <c r="G12" s="622"/>
      <c r="H12" s="1"/>
      <c r="I12" s="804" t="s">
        <v>91</v>
      </c>
      <c r="J12" s="804"/>
      <c r="K12" s="804"/>
      <c r="L12" s="804"/>
    </row>
    <row r="13" spans="1:12" ht="24" customHeight="1">
      <c r="A13" s="91"/>
      <c r="B13" s="623"/>
      <c r="C13" s="624"/>
      <c r="D13" s="624"/>
      <c r="E13" s="624"/>
      <c r="F13" s="624"/>
      <c r="G13" s="625"/>
      <c r="H13" s="1"/>
      <c r="I13" s="776" t="s">
        <v>90</v>
      </c>
      <c r="J13" s="776"/>
      <c r="K13" s="776"/>
      <c r="L13" s="776"/>
    </row>
    <row r="14" spans="1:12" ht="24" customHeight="1">
      <c r="A14" s="91"/>
      <c r="B14" s="623"/>
      <c r="C14" s="624"/>
      <c r="D14" s="624"/>
      <c r="E14" s="624"/>
      <c r="F14" s="624"/>
      <c r="G14" s="625"/>
      <c r="H14" s="1"/>
      <c r="I14" s="776" t="s">
        <v>89</v>
      </c>
      <c r="J14" s="776"/>
      <c r="K14" s="776"/>
      <c r="L14" s="776"/>
    </row>
    <row r="15" spans="1:12" ht="24" customHeight="1">
      <c r="A15" s="91"/>
      <c r="B15" s="626"/>
      <c r="C15" s="627"/>
      <c r="D15" s="627"/>
      <c r="E15" s="627"/>
      <c r="F15" s="627"/>
      <c r="G15" s="628"/>
      <c r="H15" s="1"/>
      <c r="I15" s="776" t="s">
        <v>88</v>
      </c>
      <c r="J15" s="776"/>
      <c r="K15" s="776"/>
      <c r="L15" s="776"/>
    </row>
    <row r="16" spans="1:12" ht="24" customHeight="1">
      <c r="A16" s="91"/>
      <c r="B16" s="134"/>
      <c r="C16" s="134"/>
      <c r="D16" s="134"/>
      <c r="E16" s="134"/>
      <c r="F16" s="134"/>
      <c r="G16" s="134"/>
      <c r="H16" s="1"/>
      <c r="I16" s="132"/>
      <c r="J16" s="132"/>
      <c r="K16" s="132"/>
      <c r="L16" s="132"/>
    </row>
    <row r="17" spans="1:13" s="407" customFormat="1" ht="24" customHeight="1" thickBot="1">
      <c r="A17" s="480" t="s">
        <v>87</v>
      </c>
      <c r="B17" s="408"/>
      <c r="C17" s="408"/>
      <c r="D17" s="408"/>
    </row>
    <row r="18" spans="1:13" s="407" customFormat="1" ht="24" customHeight="1" thickBot="1">
      <c r="A18" s="786" t="s">
        <v>86</v>
      </c>
      <c r="B18" s="787"/>
      <c r="C18" s="787"/>
      <c r="D18" s="788"/>
      <c r="E18" s="789" t="s">
        <v>9</v>
      </c>
      <c r="F18" s="788"/>
      <c r="G18" s="789" t="s">
        <v>8</v>
      </c>
      <c r="H18" s="787"/>
      <c r="I18" s="787"/>
      <c r="J18" s="787"/>
      <c r="K18" s="787"/>
      <c r="L18" s="790"/>
    </row>
    <row r="19" spans="1:13" s="407" customFormat="1" ht="24" customHeight="1" thickTop="1">
      <c r="A19" s="478">
        <v>1</v>
      </c>
      <c r="B19" s="467" t="s">
        <v>85</v>
      </c>
      <c r="C19" s="467"/>
      <c r="D19" s="466"/>
      <c r="E19" s="791">
        <f>実施設計!I32+実施設計業務_別表!I42</f>
        <v>34334055</v>
      </c>
      <c r="F19" s="792"/>
      <c r="G19" s="465"/>
      <c r="H19" s="464"/>
      <c r="I19" s="464"/>
      <c r="J19" s="464"/>
      <c r="K19" s="464"/>
      <c r="L19" s="463"/>
    </row>
    <row r="20" spans="1:13" s="407" customFormat="1" ht="24" customHeight="1">
      <c r="A20" s="479">
        <v>2</v>
      </c>
      <c r="B20" s="460" t="s">
        <v>83</v>
      </c>
      <c r="C20" s="460"/>
      <c r="D20" s="459"/>
      <c r="E20" s="793">
        <f>G44</f>
        <v>0</v>
      </c>
      <c r="F20" s="794"/>
      <c r="G20" s="462" t="s">
        <v>220</v>
      </c>
      <c r="H20" s="457"/>
      <c r="I20" s="457"/>
      <c r="J20" s="457"/>
      <c r="K20" s="457"/>
      <c r="L20" s="456"/>
    </row>
    <row r="21" spans="1:13" s="407" customFormat="1" ht="24" customHeight="1">
      <c r="A21" s="478">
        <v>3</v>
      </c>
      <c r="B21" s="460" t="s">
        <v>81</v>
      </c>
      <c r="C21" s="460"/>
      <c r="D21" s="459"/>
      <c r="E21" s="793">
        <f>+E19+E20</f>
        <v>34334055</v>
      </c>
      <c r="F21" s="794"/>
      <c r="G21" s="462" t="s">
        <v>80</v>
      </c>
      <c r="H21" s="457"/>
      <c r="I21" s="457"/>
      <c r="J21" s="457"/>
      <c r="K21" s="457"/>
      <c r="L21" s="456"/>
    </row>
    <row r="22" spans="1:13" s="407" customFormat="1" ht="24" customHeight="1">
      <c r="A22" s="479">
        <v>4</v>
      </c>
      <c r="B22" s="460" t="s">
        <v>79</v>
      </c>
      <c r="C22" s="460"/>
      <c r="D22" s="459"/>
      <c r="E22" s="793">
        <f>+ROUNDDOWN(E19*0.5385,0)</f>
        <v>18488888</v>
      </c>
      <c r="F22" s="794"/>
      <c r="G22" s="462" t="s">
        <v>78</v>
      </c>
      <c r="H22" s="457"/>
      <c r="I22" s="457"/>
      <c r="J22" s="477"/>
      <c r="K22" s="477"/>
      <c r="L22" s="476"/>
    </row>
    <row r="23" spans="1:13" s="407" customFormat="1" ht="24" customHeight="1">
      <c r="A23" s="478">
        <v>5</v>
      </c>
      <c r="B23" s="460" t="s">
        <v>77</v>
      </c>
      <c r="C23" s="460"/>
      <c r="D23" s="459"/>
      <c r="E23" s="793">
        <f>+E21+E22</f>
        <v>52822943</v>
      </c>
      <c r="F23" s="794"/>
      <c r="G23" s="462" t="s">
        <v>76</v>
      </c>
      <c r="H23" s="457"/>
      <c r="I23" s="457"/>
      <c r="J23" s="477"/>
      <c r="K23" s="477"/>
      <c r="L23" s="476"/>
    </row>
    <row r="24" spans="1:13" s="407" customFormat="1" ht="24" customHeight="1">
      <c r="A24" s="475">
        <v>6</v>
      </c>
      <c r="B24" s="474" t="s">
        <v>75</v>
      </c>
      <c r="C24" s="474"/>
      <c r="D24" s="473"/>
      <c r="E24" s="801">
        <f>+ROUNDDOWN(E23*0.5385,0)</f>
        <v>28445154</v>
      </c>
      <c r="F24" s="802"/>
      <c r="G24" s="472" t="s">
        <v>74</v>
      </c>
      <c r="H24" s="471"/>
      <c r="I24" s="471"/>
      <c r="J24" s="470"/>
      <c r="K24" s="470"/>
      <c r="L24" s="469"/>
    </row>
    <row r="25" spans="1:13" s="407" customFormat="1" ht="24" customHeight="1">
      <c r="A25" s="468" t="s">
        <v>73</v>
      </c>
      <c r="B25" s="467"/>
      <c r="C25" s="467"/>
      <c r="D25" s="466"/>
      <c r="E25" s="791">
        <f>+E23+E24</f>
        <v>81268097</v>
      </c>
      <c r="F25" s="792"/>
      <c r="G25" s="465" t="s">
        <v>72</v>
      </c>
      <c r="H25" s="464"/>
      <c r="I25" s="464"/>
      <c r="J25" s="464"/>
      <c r="K25" s="464"/>
      <c r="L25" s="463"/>
    </row>
    <row r="26" spans="1:13" s="407" customFormat="1" ht="24" customHeight="1">
      <c r="A26" s="461" t="s">
        <v>71</v>
      </c>
      <c r="B26" s="460"/>
      <c r="C26" s="460"/>
      <c r="D26" s="459"/>
      <c r="E26" s="793">
        <f>ROUNDDOWN(E25,-4)</f>
        <v>81260000</v>
      </c>
      <c r="F26" s="794"/>
      <c r="G26" s="462" t="s">
        <v>70</v>
      </c>
      <c r="H26" s="457"/>
      <c r="I26" s="457"/>
      <c r="J26" s="457"/>
      <c r="K26" s="457"/>
      <c r="L26" s="456"/>
      <c r="M26" s="352">
        <f>+M28/1.08</f>
        <v>0</v>
      </c>
    </row>
    <row r="27" spans="1:13" s="407" customFormat="1" ht="24" customHeight="1">
      <c r="A27" s="461" t="s">
        <v>165</v>
      </c>
      <c r="B27" s="460"/>
      <c r="C27" s="460"/>
      <c r="D27" s="459"/>
      <c r="E27" s="793">
        <f>+E26*0.1</f>
        <v>8126000</v>
      </c>
      <c r="F27" s="794"/>
      <c r="G27" s="458">
        <v>0.1</v>
      </c>
      <c r="H27" s="457"/>
      <c r="I27" s="457"/>
      <c r="J27" s="457"/>
      <c r="K27" s="457"/>
      <c r="L27" s="456"/>
    </row>
    <row r="28" spans="1:13" ht="24" customHeight="1" thickBot="1">
      <c r="A28" s="455" t="s">
        <v>68</v>
      </c>
      <c r="B28" s="454"/>
      <c r="C28" s="454"/>
      <c r="D28" s="454"/>
      <c r="E28" s="795">
        <f>+E26*1.08</f>
        <v>87760800</v>
      </c>
      <c r="F28" s="796"/>
      <c r="G28" s="453"/>
      <c r="H28" s="452"/>
      <c r="I28" s="452"/>
      <c r="J28" s="452"/>
      <c r="K28" s="452"/>
      <c r="L28" s="451"/>
      <c r="M28" s="352"/>
    </row>
    <row r="29" spans="1:13" ht="24" customHeight="1">
      <c r="A29" s="450"/>
      <c r="B29" s="407"/>
      <c r="C29" s="407"/>
      <c r="D29" s="407"/>
      <c r="E29" s="449"/>
      <c r="F29" s="449"/>
      <c r="M29" s="352"/>
    </row>
    <row r="30" spans="1:13" ht="24" customHeight="1" thickBot="1">
      <c r="A30" s="409" t="s">
        <v>219</v>
      </c>
      <c r="B30" s="447"/>
      <c r="C30" s="84"/>
      <c r="D30" s="84"/>
      <c r="E30" s="84"/>
      <c r="F30" s="448"/>
      <c r="G30" s="447"/>
      <c r="H30" s="447"/>
      <c r="I30" s="84"/>
      <c r="J30" s="446"/>
      <c r="K30" s="446"/>
      <c r="L30" s="445" t="s">
        <v>218</v>
      </c>
      <c r="M30" s="352"/>
    </row>
    <row r="31" spans="1:13" ht="24" customHeight="1">
      <c r="A31" s="444" t="s">
        <v>217</v>
      </c>
      <c r="B31" s="438"/>
      <c r="C31" s="443"/>
      <c r="D31" s="442"/>
      <c r="E31" s="441"/>
      <c r="F31" s="440"/>
      <c r="G31" s="439"/>
      <c r="H31" s="439"/>
      <c r="I31" s="439"/>
      <c r="J31" s="438"/>
      <c r="K31" s="438"/>
      <c r="L31" s="437"/>
      <c r="M31" s="352"/>
    </row>
    <row r="32" spans="1:13" ht="24" customHeight="1" thickBot="1">
      <c r="A32" s="436"/>
      <c r="B32" s="435"/>
      <c r="C32" s="435"/>
      <c r="D32" s="435"/>
      <c r="E32" s="434">
        <f>実施設計業務_別表!I16</f>
        <v>29855700</v>
      </c>
      <c r="F32" s="433" t="s">
        <v>216</v>
      </c>
      <c r="G32" s="432">
        <f>+H33</f>
        <v>1.1499999999999999</v>
      </c>
      <c r="H32" s="431" t="s">
        <v>215</v>
      </c>
      <c r="I32" s="797">
        <f>+E32*G32</f>
        <v>34334055</v>
      </c>
      <c r="J32" s="797"/>
      <c r="K32" s="430"/>
      <c r="L32" s="429"/>
      <c r="M32" s="352"/>
    </row>
    <row r="33" spans="1:13" ht="24" customHeight="1">
      <c r="A33" s="428"/>
      <c r="B33" s="426" t="s">
        <v>214</v>
      </c>
      <c r="C33" s="427"/>
      <c r="D33" s="426"/>
      <c r="E33" s="426"/>
      <c r="F33" s="426" t="s">
        <v>213</v>
      </c>
      <c r="G33" s="425" t="s">
        <v>195</v>
      </c>
      <c r="H33" s="424">
        <f>ROUND(+H34*H35*H36*H37,2)</f>
        <v>1.1499999999999999</v>
      </c>
      <c r="I33" s="798"/>
      <c r="J33" s="799"/>
      <c r="K33" s="799"/>
      <c r="L33" s="800"/>
      <c r="M33" s="352"/>
    </row>
    <row r="34" spans="1:13" ht="24" customHeight="1">
      <c r="A34" s="348"/>
      <c r="B34" s="349" t="s">
        <v>193</v>
      </c>
      <c r="C34" s="349"/>
      <c r="D34" s="349"/>
      <c r="E34" s="349"/>
      <c r="F34" s="350" t="s">
        <v>194</v>
      </c>
      <c r="G34" s="350" t="s">
        <v>195</v>
      </c>
      <c r="H34" s="351">
        <f>(I34/10)^0.61</f>
        <v>3.1323995113936429</v>
      </c>
      <c r="I34" s="807">
        <v>65</v>
      </c>
      <c r="J34" s="808"/>
      <c r="K34" s="808"/>
      <c r="L34" s="809"/>
      <c r="M34" s="352"/>
    </row>
    <row r="35" spans="1:13" ht="24" customHeight="1">
      <c r="A35" s="348"/>
      <c r="B35" s="349" t="s">
        <v>212</v>
      </c>
      <c r="C35" s="420"/>
      <c r="D35" s="420"/>
      <c r="E35" s="420"/>
      <c r="F35" s="350" t="s">
        <v>211</v>
      </c>
      <c r="G35" s="350" t="s">
        <v>195</v>
      </c>
      <c r="H35" s="423">
        <v>1.1000000000000001</v>
      </c>
      <c r="I35" s="810" t="s">
        <v>210</v>
      </c>
      <c r="J35" s="811"/>
      <c r="K35" s="811"/>
      <c r="L35" s="812"/>
      <c r="M35" s="352"/>
    </row>
    <row r="36" spans="1:13" ht="24" customHeight="1">
      <c r="A36" s="348"/>
      <c r="B36" s="422" t="s">
        <v>209</v>
      </c>
      <c r="C36" s="421"/>
      <c r="D36" s="420"/>
      <c r="E36" s="420"/>
      <c r="F36" s="350" t="s">
        <v>208</v>
      </c>
      <c r="G36" s="350" t="s">
        <v>195</v>
      </c>
      <c r="H36" s="419">
        <v>1.1499999999999999</v>
      </c>
      <c r="I36" s="810"/>
      <c r="J36" s="811"/>
      <c r="K36" s="811"/>
      <c r="L36" s="812"/>
      <c r="M36" s="352" t="s">
        <v>207</v>
      </c>
    </row>
    <row r="37" spans="1:13" ht="24" customHeight="1" thickBot="1">
      <c r="A37" s="415"/>
      <c r="B37" s="415" t="s">
        <v>206</v>
      </c>
      <c r="C37" s="418"/>
      <c r="D37" s="418"/>
      <c r="E37" s="418"/>
      <c r="F37" s="417" t="s">
        <v>205</v>
      </c>
      <c r="G37" s="417" t="s">
        <v>204</v>
      </c>
      <c r="H37" s="416">
        <v>0.28999999999999998</v>
      </c>
      <c r="I37" s="813" t="s">
        <v>203</v>
      </c>
      <c r="J37" s="814"/>
      <c r="K37" s="814"/>
      <c r="L37" s="815"/>
      <c r="M37" s="352"/>
    </row>
    <row r="38" spans="1:13" ht="24" customHeight="1">
      <c r="A38" s="414"/>
      <c r="B38" s="414"/>
      <c r="C38" s="413"/>
      <c r="D38" s="413"/>
      <c r="E38" s="413"/>
      <c r="F38" s="412"/>
      <c r="G38" s="412"/>
      <c r="H38" s="411"/>
      <c r="I38" s="410"/>
      <c r="J38" s="410"/>
      <c r="K38" s="410"/>
      <c r="L38" s="410"/>
      <c r="M38" s="352"/>
    </row>
    <row r="39" spans="1:13" ht="21" customHeight="1" thickBot="1">
      <c r="A39" s="409" t="s">
        <v>202</v>
      </c>
      <c r="B39" s="408"/>
      <c r="C39" s="408"/>
      <c r="D39" s="408"/>
      <c r="E39" s="407"/>
      <c r="F39" s="407"/>
      <c r="G39" s="407"/>
      <c r="H39" s="407"/>
      <c r="I39" s="407"/>
      <c r="J39" s="407"/>
      <c r="K39" s="407"/>
      <c r="L39" s="407"/>
    </row>
    <row r="40" spans="1:13" ht="21" customHeight="1" thickBot="1">
      <c r="A40" s="786" t="s">
        <v>13</v>
      </c>
      <c r="B40" s="787"/>
      <c r="C40" s="788"/>
      <c r="D40" s="405" t="s">
        <v>12</v>
      </c>
      <c r="E40" s="406" t="s">
        <v>11</v>
      </c>
      <c r="F40" s="405" t="s">
        <v>10</v>
      </c>
      <c r="G40" s="789" t="s">
        <v>9</v>
      </c>
      <c r="H40" s="788"/>
      <c r="I40" s="789" t="s">
        <v>8</v>
      </c>
      <c r="J40" s="787"/>
      <c r="K40" s="787"/>
      <c r="L40" s="790"/>
    </row>
    <row r="41" spans="1:13" ht="21" customHeight="1" thickTop="1">
      <c r="A41" s="27" t="s">
        <v>7</v>
      </c>
      <c r="B41" s="26" t="s">
        <v>6</v>
      </c>
      <c r="C41" s="25"/>
      <c r="D41" s="24"/>
      <c r="E41" s="23"/>
      <c r="F41" s="22"/>
      <c r="G41" s="560">
        <f>+E41*F41</f>
        <v>0</v>
      </c>
      <c r="H41" s="561"/>
      <c r="I41" s="562"/>
      <c r="J41" s="563"/>
      <c r="K41" s="563"/>
      <c r="L41" s="564"/>
    </row>
    <row r="42" spans="1:13" ht="21" customHeight="1">
      <c r="A42" s="20"/>
      <c r="B42" s="19" t="s">
        <v>5</v>
      </c>
      <c r="C42" s="18"/>
      <c r="D42" s="21"/>
      <c r="E42" s="15"/>
      <c r="F42" s="15"/>
      <c r="G42" s="544">
        <f>+E42*F42</f>
        <v>0</v>
      </c>
      <c r="H42" s="545"/>
      <c r="I42" s="546"/>
      <c r="J42" s="547"/>
      <c r="K42" s="547"/>
      <c r="L42" s="548"/>
    </row>
    <row r="43" spans="1:13" ht="21" customHeight="1">
      <c r="A43" s="20"/>
      <c r="B43" s="19" t="s">
        <v>3</v>
      </c>
      <c r="C43" s="18"/>
      <c r="D43" s="21"/>
      <c r="E43" s="15"/>
      <c r="F43" s="15"/>
      <c r="G43" s="544">
        <f>+E43*F43</f>
        <v>0</v>
      </c>
      <c r="H43" s="545"/>
      <c r="I43" s="546"/>
      <c r="J43" s="547"/>
      <c r="K43" s="547"/>
      <c r="L43" s="548"/>
    </row>
    <row r="44" spans="1:13" ht="21" customHeight="1" thickBot="1">
      <c r="A44" s="404"/>
      <c r="B44" s="403" t="s">
        <v>0</v>
      </c>
      <c r="C44" s="402"/>
      <c r="D44" s="401"/>
      <c r="E44" s="400"/>
      <c r="F44" s="399"/>
      <c r="G44" s="805">
        <f>G42+G43</f>
        <v>0</v>
      </c>
      <c r="H44" s="806"/>
      <c r="I44" s="398"/>
      <c r="J44" s="398"/>
      <c r="K44" s="398"/>
      <c r="L44" s="397"/>
    </row>
  </sheetData>
  <mergeCells count="44">
    <mergeCell ref="G44:H44"/>
    <mergeCell ref="I34:L34"/>
    <mergeCell ref="I35:L35"/>
    <mergeCell ref="I36:L36"/>
    <mergeCell ref="I37:L37"/>
    <mergeCell ref="G41:H41"/>
    <mergeCell ref="I41:L41"/>
    <mergeCell ref="G43:H43"/>
    <mergeCell ref="I43:L43"/>
    <mergeCell ref="E27:F27"/>
    <mergeCell ref="E28:F28"/>
    <mergeCell ref="I32:J32"/>
    <mergeCell ref="I33:L33"/>
    <mergeCell ref="E23:F23"/>
    <mergeCell ref="E24:F24"/>
    <mergeCell ref="A18:D18"/>
    <mergeCell ref="E18:F18"/>
    <mergeCell ref="G18:L18"/>
    <mergeCell ref="E25:F25"/>
    <mergeCell ref="E26:F26"/>
    <mergeCell ref="E19:F19"/>
    <mergeCell ref="E20:F20"/>
    <mergeCell ref="E21:F21"/>
    <mergeCell ref="E22:F22"/>
    <mergeCell ref="A40:C40"/>
    <mergeCell ref="G40:H40"/>
    <mergeCell ref="I40:L40"/>
    <mergeCell ref="G42:H42"/>
    <mergeCell ref="I42:L42"/>
    <mergeCell ref="A1:L1"/>
    <mergeCell ref="A9:B9"/>
    <mergeCell ref="J7:K8"/>
    <mergeCell ref="C8:G8"/>
    <mergeCell ref="A3:C4"/>
    <mergeCell ref="J3:K3"/>
    <mergeCell ref="J6:K6"/>
    <mergeCell ref="E6:F6"/>
    <mergeCell ref="I14:L14"/>
    <mergeCell ref="I15:L15"/>
    <mergeCell ref="B12:G15"/>
    <mergeCell ref="J4:K4"/>
    <mergeCell ref="J5:K5"/>
    <mergeCell ref="I12:L12"/>
    <mergeCell ref="I13:L13"/>
  </mergeCells>
  <phoneticPr fontId="30"/>
  <printOptions horizontalCentered="1"/>
  <pageMargins left="0.39370078740157483" right="0.39370078740157483" top="0.78740157480314965" bottom="0.59055118110236227" header="0.39370078740157483" footer="0.19685039370078741"/>
  <pageSetup paperSize="9" scale="63" orientation="portrait" r:id="rId1"/>
  <headerFooter alignWithMargins="0">
    <oddFooter>&amp;R&amp;"ＭＳ ゴシック,標準"&amp;10株式会社プレック研究所</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61A68-6E12-47D4-BEF5-D839D583C26B}">
  <sheetPr>
    <pageSetUpPr fitToPage="1"/>
  </sheetPr>
  <dimension ref="A1:K42"/>
  <sheetViews>
    <sheetView workbookViewId="0"/>
  </sheetViews>
  <sheetFormatPr defaultRowHeight="18.75" customHeight="1"/>
  <cols>
    <col min="1" max="1" width="2.875" style="83" customWidth="1"/>
    <col min="2" max="2" width="24.625" style="83" customWidth="1"/>
    <col min="3" max="8" width="7.375" style="83" customWidth="1"/>
    <col min="9" max="9" width="10.875" style="83" customWidth="1"/>
    <col min="10" max="10" width="17.125" style="83" customWidth="1"/>
    <col min="11" max="11" width="15.5" style="83" bestFit="1" customWidth="1"/>
    <col min="12" max="256" width="9" style="83"/>
    <col min="257" max="257" width="2.875" style="83" customWidth="1"/>
    <col min="258" max="258" width="22.875" style="83" customWidth="1"/>
    <col min="259" max="264" width="7.375" style="83" customWidth="1"/>
    <col min="265" max="265" width="10.875" style="83" customWidth="1"/>
    <col min="266" max="266" width="17.125" style="83" customWidth="1"/>
    <col min="267" max="267" width="9.625" style="83" bestFit="1" customWidth="1"/>
    <col min="268" max="512" width="9" style="83"/>
    <col min="513" max="513" width="2.875" style="83" customWidth="1"/>
    <col min="514" max="514" width="22.875" style="83" customWidth="1"/>
    <col min="515" max="520" width="7.375" style="83" customWidth="1"/>
    <col min="521" max="521" width="10.875" style="83" customWidth="1"/>
    <col min="522" max="522" width="17.125" style="83" customWidth="1"/>
    <col min="523" max="523" width="9.625" style="83" bestFit="1" customWidth="1"/>
    <col min="524" max="768" width="9" style="83"/>
    <col min="769" max="769" width="2.875" style="83" customWidth="1"/>
    <col min="770" max="770" width="22.875" style="83" customWidth="1"/>
    <col min="771" max="776" width="7.375" style="83" customWidth="1"/>
    <col min="777" max="777" width="10.875" style="83" customWidth="1"/>
    <col min="778" max="778" width="17.125" style="83" customWidth="1"/>
    <col min="779" max="779" width="9.625" style="83" bestFit="1" customWidth="1"/>
    <col min="780" max="1024" width="9" style="83"/>
    <col min="1025" max="1025" width="2.875" style="83" customWidth="1"/>
    <col min="1026" max="1026" width="22.875" style="83" customWidth="1"/>
    <col min="1027" max="1032" width="7.375" style="83" customWidth="1"/>
    <col min="1033" max="1033" width="10.875" style="83" customWidth="1"/>
    <col min="1034" max="1034" width="17.125" style="83" customWidth="1"/>
    <col min="1035" max="1035" width="9.625" style="83" bestFit="1" customWidth="1"/>
    <col min="1036" max="1280" width="9" style="83"/>
    <col min="1281" max="1281" width="2.875" style="83" customWidth="1"/>
    <col min="1282" max="1282" width="22.875" style="83" customWidth="1"/>
    <col min="1283" max="1288" width="7.375" style="83" customWidth="1"/>
    <col min="1289" max="1289" width="10.875" style="83" customWidth="1"/>
    <col min="1290" max="1290" width="17.125" style="83" customWidth="1"/>
    <col min="1291" max="1291" width="9.625" style="83" bestFit="1" customWidth="1"/>
    <col min="1292" max="1536" width="9" style="83"/>
    <col min="1537" max="1537" width="2.875" style="83" customWidth="1"/>
    <col min="1538" max="1538" width="22.875" style="83" customWidth="1"/>
    <col min="1539" max="1544" width="7.375" style="83" customWidth="1"/>
    <col min="1545" max="1545" width="10.875" style="83" customWidth="1"/>
    <col min="1546" max="1546" width="17.125" style="83" customWidth="1"/>
    <col min="1547" max="1547" width="9.625" style="83" bestFit="1" customWidth="1"/>
    <col min="1548" max="1792" width="9" style="83"/>
    <col min="1793" max="1793" width="2.875" style="83" customWidth="1"/>
    <col min="1794" max="1794" width="22.875" style="83" customWidth="1"/>
    <col min="1795" max="1800" width="7.375" style="83" customWidth="1"/>
    <col min="1801" max="1801" width="10.875" style="83" customWidth="1"/>
    <col min="1802" max="1802" width="17.125" style="83" customWidth="1"/>
    <col min="1803" max="1803" width="9.625" style="83" bestFit="1" customWidth="1"/>
    <col min="1804" max="2048" width="9" style="83"/>
    <col min="2049" max="2049" width="2.875" style="83" customWidth="1"/>
    <col min="2050" max="2050" width="22.875" style="83" customWidth="1"/>
    <col min="2051" max="2056" width="7.375" style="83" customWidth="1"/>
    <col min="2057" max="2057" width="10.875" style="83" customWidth="1"/>
    <col min="2058" max="2058" width="17.125" style="83" customWidth="1"/>
    <col min="2059" max="2059" width="9.625" style="83" bestFit="1" customWidth="1"/>
    <col min="2060" max="2304" width="9" style="83"/>
    <col min="2305" max="2305" width="2.875" style="83" customWidth="1"/>
    <col min="2306" max="2306" width="22.875" style="83" customWidth="1"/>
    <col min="2307" max="2312" width="7.375" style="83" customWidth="1"/>
    <col min="2313" max="2313" width="10.875" style="83" customWidth="1"/>
    <col min="2314" max="2314" width="17.125" style="83" customWidth="1"/>
    <col min="2315" max="2315" width="9.625" style="83" bestFit="1" customWidth="1"/>
    <col min="2316" max="2560" width="9" style="83"/>
    <col min="2561" max="2561" width="2.875" style="83" customWidth="1"/>
    <col min="2562" max="2562" width="22.875" style="83" customWidth="1"/>
    <col min="2563" max="2568" width="7.375" style="83" customWidth="1"/>
    <col min="2569" max="2569" width="10.875" style="83" customWidth="1"/>
    <col min="2570" max="2570" width="17.125" style="83" customWidth="1"/>
    <col min="2571" max="2571" width="9.625" style="83" bestFit="1" customWidth="1"/>
    <col min="2572" max="2816" width="9" style="83"/>
    <col min="2817" max="2817" width="2.875" style="83" customWidth="1"/>
    <col min="2818" max="2818" width="22.875" style="83" customWidth="1"/>
    <col min="2819" max="2824" width="7.375" style="83" customWidth="1"/>
    <col min="2825" max="2825" width="10.875" style="83" customWidth="1"/>
    <col min="2826" max="2826" width="17.125" style="83" customWidth="1"/>
    <col min="2827" max="2827" width="9.625" style="83" bestFit="1" customWidth="1"/>
    <col min="2828" max="3072" width="9" style="83"/>
    <col min="3073" max="3073" width="2.875" style="83" customWidth="1"/>
    <col min="3074" max="3074" width="22.875" style="83" customWidth="1"/>
    <col min="3075" max="3080" width="7.375" style="83" customWidth="1"/>
    <col min="3081" max="3081" width="10.875" style="83" customWidth="1"/>
    <col min="3082" max="3082" width="17.125" style="83" customWidth="1"/>
    <col min="3083" max="3083" width="9.625" style="83" bestFit="1" customWidth="1"/>
    <col min="3084" max="3328" width="9" style="83"/>
    <col min="3329" max="3329" width="2.875" style="83" customWidth="1"/>
    <col min="3330" max="3330" width="22.875" style="83" customWidth="1"/>
    <col min="3331" max="3336" width="7.375" style="83" customWidth="1"/>
    <col min="3337" max="3337" width="10.875" style="83" customWidth="1"/>
    <col min="3338" max="3338" width="17.125" style="83" customWidth="1"/>
    <col min="3339" max="3339" width="9.625" style="83" bestFit="1" customWidth="1"/>
    <col min="3340" max="3584" width="9" style="83"/>
    <col min="3585" max="3585" width="2.875" style="83" customWidth="1"/>
    <col min="3586" max="3586" width="22.875" style="83" customWidth="1"/>
    <col min="3587" max="3592" width="7.375" style="83" customWidth="1"/>
    <col min="3593" max="3593" width="10.875" style="83" customWidth="1"/>
    <col min="3594" max="3594" width="17.125" style="83" customWidth="1"/>
    <col min="3595" max="3595" width="9.625" style="83" bestFit="1" customWidth="1"/>
    <col min="3596" max="3840" width="9" style="83"/>
    <col min="3841" max="3841" width="2.875" style="83" customWidth="1"/>
    <col min="3842" max="3842" width="22.875" style="83" customWidth="1"/>
    <col min="3843" max="3848" width="7.375" style="83" customWidth="1"/>
    <col min="3849" max="3849" width="10.875" style="83" customWidth="1"/>
    <col min="3850" max="3850" width="17.125" style="83" customWidth="1"/>
    <col min="3851" max="3851" width="9.625" style="83" bestFit="1" customWidth="1"/>
    <col min="3852" max="4096" width="9" style="83"/>
    <col min="4097" max="4097" width="2.875" style="83" customWidth="1"/>
    <col min="4098" max="4098" width="22.875" style="83" customWidth="1"/>
    <col min="4099" max="4104" width="7.375" style="83" customWidth="1"/>
    <col min="4105" max="4105" width="10.875" style="83" customWidth="1"/>
    <col min="4106" max="4106" width="17.125" style="83" customWidth="1"/>
    <col min="4107" max="4107" width="9.625" style="83" bestFit="1" customWidth="1"/>
    <col min="4108" max="4352" width="9" style="83"/>
    <col min="4353" max="4353" width="2.875" style="83" customWidth="1"/>
    <col min="4354" max="4354" width="22.875" style="83" customWidth="1"/>
    <col min="4355" max="4360" width="7.375" style="83" customWidth="1"/>
    <col min="4361" max="4361" width="10.875" style="83" customWidth="1"/>
    <col min="4362" max="4362" width="17.125" style="83" customWidth="1"/>
    <col min="4363" max="4363" width="9.625" style="83" bestFit="1" customWidth="1"/>
    <col min="4364" max="4608" width="9" style="83"/>
    <col min="4609" max="4609" width="2.875" style="83" customWidth="1"/>
    <col min="4610" max="4610" width="22.875" style="83" customWidth="1"/>
    <col min="4611" max="4616" width="7.375" style="83" customWidth="1"/>
    <col min="4617" max="4617" width="10.875" style="83" customWidth="1"/>
    <col min="4618" max="4618" width="17.125" style="83" customWidth="1"/>
    <col min="4619" max="4619" width="9.625" style="83" bestFit="1" customWidth="1"/>
    <col min="4620" max="4864" width="9" style="83"/>
    <col min="4865" max="4865" width="2.875" style="83" customWidth="1"/>
    <col min="4866" max="4866" width="22.875" style="83" customWidth="1"/>
    <col min="4867" max="4872" width="7.375" style="83" customWidth="1"/>
    <col min="4873" max="4873" width="10.875" style="83" customWidth="1"/>
    <col min="4874" max="4874" width="17.125" style="83" customWidth="1"/>
    <col min="4875" max="4875" width="9.625" style="83" bestFit="1" customWidth="1"/>
    <col min="4876" max="5120" width="9" style="83"/>
    <col min="5121" max="5121" width="2.875" style="83" customWidth="1"/>
    <col min="5122" max="5122" width="22.875" style="83" customWidth="1"/>
    <col min="5123" max="5128" width="7.375" style="83" customWidth="1"/>
    <col min="5129" max="5129" width="10.875" style="83" customWidth="1"/>
    <col min="5130" max="5130" width="17.125" style="83" customWidth="1"/>
    <col min="5131" max="5131" width="9.625" style="83" bestFit="1" customWidth="1"/>
    <col min="5132" max="5376" width="9" style="83"/>
    <col min="5377" max="5377" width="2.875" style="83" customWidth="1"/>
    <col min="5378" max="5378" width="22.875" style="83" customWidth="1"/>
    <col min="5379" max="5384" width="7.375" style="83" customWidth="1"/>
    <col min="5385" max="5385" width="10.875" style="83" customWidth="1"/>
    <col min="5386" max="5386" width="17.125" style="83" customWidth="1"/>
    <col min="5387" max="5387" width="9.625" style="83" bestFit="1" customWidth="1"/>
    <col min="5388" max="5632" width="9" style="83"/>
    <col min="5633" max="5633" width="2.875" style="83" customWidth="1"/>
    <col min="5634" max="5634" width="22.875" style="83" customWidth="1"/>
    <col min="5635" max="5640" width="7.375" style="83" customWidth="1"/>
    <col min="5641" max="5641" width="10.875" style="83" customWidth="1"/>
    <col min="5642" max="5642" width="17.125" style="83" customWidth="1"/>
    <col min="5643" max="5643" width="9.625" style="83" bestFit="1" customWidth="1"/>
    <col min="5644" max="5888" width="9" style="83"/>
    <col min="5889" max="5889" width="2.875" style="83" customWidth="1"/>
    <col min="5890" max="5890" width="22.875" style="83" customWidth="1"/>
    <col min="5891" max="5896" width="7.375" style="83" customWidth="1"/>
    <col min="5897" max="5897" width="10.875" style="83" customWidth="1"/>
    <col min="5898" max="5898" width="17.125" style="83" customWidth="1"/>
    <col min="5899" max="5899" width="9.625" style="83" bestFit="1" customWidth="1"/>
    <col min="5900" max="6144" width="9" style="83"/>
    <col min="6145" max="6145" width="2.875" style="83" customWidth="1"/>
    <col min="6146" max="6146" width="22.875" style="83" customWidth="1"/>
    <col min="6147" max="6152" width="7.375" style="83" customWidth="1"/>
    <col min="6153" max="6153" width="10.875" style="83" customWidth="1"/>
    <col min="6154" max="6154" width="17.125" style="83" customWidth="1"/>
    <col min="6155" max="6155" width="9.625" style="83" bestFit="1" customWidth="1"/>
    <col min="6156" max="6400" width="9" style="83"/>
    <col min="6401" max="6401" width="2.875" style="83" customWidth="1"/>
    <col min="6402" max="6402" width="22.875" style="83" customWidth="1"/>
    <col min="6403" max="6408" width="7.375" style="83" customWidth="1"/>
    <col min="6409" max="6409" width="10.875" style="83" customWidth="1"/>
    <col min="6410" max="6410" width="17.125" style="83" customWidth="1"/>
    <col min="6411" max="6411" width="9.625" style="83" bestFit="1" customWidth="1"/>
    <col min="6412" max="6656" width="9" style="83"/>
    <col min="6657" max="6657" width="2.875" style="83" customWidth="1"/>
    <col min="6658" max="6658" width="22.875" style="83" customWidth="1"/>
    <col min="6659" max="6664" width="7.375" style="83" customWidth="1"/>
    <col min="6665" max="6665" width="10.875" style="83" customWidth="1"/>
    <col min="6666" max="6666" width="17.125" style="83" customWidth="1"/>
    <col min="6667" max="6667" width="9.625" style="83" bestFit="1" customWidth="1"/>
    <col min="6668" max="6912" width="9" style="83"/>
    <col min="6913" max="6913" width="2.875" style="83" customWidth="1"/>
    <col min="6914" max="6914" width="22.875" style="83" customWidth="1"/>
    <col min="6915" max="6920" width="7.375" style="83" customWidth="1"/>
    <col min="6921" max="6921" width="10.875" style="83" customWidth="1"/>
    <col min="6922" max="6922" width="17.125" style="83" customWidth="1"/>
    <col min="6923" max="6923" width="9.625" style="83" bestFit="1" customWidth="1"/>
    <col min="6924" max="7168" width="9" style="83"/>
    <col min="7169" max="7169" width="2.875" style="83" customWidth="1"/>
    <col min="7170" max="7170" width="22.875" style="83" customWidth="1"/>
    <col min="7171" max="7176" width="7.375" style="83" customWidth="1"/>
    <col min="7177" max="7177" width="10.875" style="83" customWidth="1"/>
    <col min="7178" max="7178" width="17.125" style="83" customWidth="1"/>
    <col min="7179" max="7179" width="9.625" style="83" bestFit="1" customWidth="1"/>
    <col min="7180" max="7424" width="9" style="83"/>
    <col min="7425" max="7425" width="2.875" style="83" customWidth="1"/>
    <col min="7426" max="7426" width="22.875" style="83" customWidth="1"/>
    <col min="7427" max="7432" width="7.375" style="83" customWidth="1"/>
    <col min="7433" max="7433" width="10.875" style="83" customWidth="1"/>
    <col min="7434" max="7434" width="17.125" style="83" customWidth="1"/>
    <col min="7435" max="7435" width="9.625" style="83" bestFit="1" customWidth="1"/>
    <col min="7436" max="7680" width="9" style="83"/>
    <col min="7681" max="7681" width="2.875" style="83" customWidth="1"/>
    <col min="7682" max="7682" width="22.875" style="83" customWidth="1"/>
    <col min="7683" max="7688" width="7.375" style="83" customWidth="1"/>
    <col min="7689" max="7689" width="10.875" style="83" customWidth="1"/>
    <col min="7690" max="7690" width="17.125" style="83" customWidth="1"/>
    <col min="7691" max="7691" width="9.625" style="83" bestFit="1" customWidth="1"/>
    <col min="7692" max="7936" width="9" style="83"/>
    <col min="7937" max="7937" width="2.875" style="83" customWidth="1"/>
    <col min="7938" max="7938" width="22.875" style="83" customWidth="1"/>
    <col min="7939" max="7944" width="7.375" style="83" customWidth="1"/>
    <col min="7945" max="7945" width="10.875" style="83" customWidth="1"/>
    <col min="7946" max="7946" width="17.125" style="83" customWidth="1"/>
    <col min="7947" max="7947" width="9.625" style="83" bestFit="1" customWidth="1"/>
    <col min="7948" max="8192" width="9" style="83"/>
    <col min="8193" max="8193" width="2.875" style="83" customWidth="1"/>
    <col min="8194" max="8194" width="22.875" style="83" customWidth="1"/>
    <col min="8195" max="8200" width="7.375" style="83" customWidth="1"/>
    <col min="8201" max="8201" width="10.875" style="83" customWidth="1"/>
    <col min="8202" max="8202" width="17.125" style="83" customWidth="1"/>
    <col min="8203" max="8203" width="9.625" style="83" bestFit="1" customWidth="1"/>
    <col min="8204" max="8448" width="9" style="83"/>
    <col min="8449" max="8449" width="2.875" style="83" customWidth="1"/>
    <col min="8450" max="8450" width="22.875" style="83" customWidth="1"/>
    <col min="8451" max="8456" width="7.375" style="83" customWidth="1"/>
    <col min="8457" max="8457" width="10.875" style="83" customWidth="1"/>
    <col min="8458" max="8458" width="17.125" style="83" customWidth="1"/>
    <col min="8459" max="8459" width="9.625" style="83" bestFit="1" customWidth="1"/>
    <col min="8460" max="8704" width="9" style="83"/>
    <col min="8705" max="8705" width="2.875" style="83" customWidth="1"/>
    <col min="8706" max="8706" width="22.875" style="83" customWidth="1"/>
    <col min="8707" max="8712" width="7.375" style="83" customWidth="1"/>
    <col min="8713" max="8713" width="10.875" style="83" customWidth="1"/>
    <col min="8714" max="8714" width="17.125" style="83" customWidth="1"/>
    <col min="8715" max="8715" width="9.625" style="83" bestFit="1" customWidth="1"/>
    <col min="8716" max="8960" width="9" style="83"/>
    <col min="8961" max="8961" width="2.875" style="83" customWidth="1"/>
    <col min="8962" max="8962" width="22.875" style="83" customWidth="1"/>
    <col min="8963" max="8968" width="7.375" style="83" customWidth="1"/>
    <col min="8969" max="8969" width="10.875" style="83" customWidth="1"/>
    <col min="8970" max="8970" width="17.125" style="83" customWidth="1"/>
    <col min="8971" max="8971" width="9.625" style="83" bestFit="1" customWidth="1"/>
    <col min="8972" max="9216" width="9" style="83"/>
    <col min="9217" max="9217" width="2.875" style="83" customWidth="1"/>
    <col min="9218" max="9218" width="22.875" style="83" customWidth="1"/>
    <col min="9219" max="9224" width="7.375" style="83" customWidth="1"/>
    <col min="9225" max="9225" width="10.875" style="83" customWidth="1"/>
    <col min="9226" max="9226" width="17.125" style="83" customWidth="1"/>
    <col min="9227" max="9227" width="9.625" style="83" bestFit="1" customWidth="1"/>
    <col min="9228" max="9472" width="9" style="83"/>
    <col min="9473" max="9473" width="2.875" style="83" customWidth="1"/>
    <col min="9474" max="9474" width="22.875" style="83" customWidth="1"/>
    <col min="9475" max="9480" width="7.375" style="83" customWidth="1"/>
    <col min="9481" max="9481" width="10.875" style="83" customWidth="1"/>
    <col min="9482" max="9482" width="17.125" style="83" customWidth="1"/>
    <col min="9483" max="9483" width="9.625" style="83" bestFit="1" customWidth="1"/>
    <col min="9484" max="9728" width="9" style="83"/>
    <col min="9729" max="9729" width="2.875" style="83" customWidth="1"/>
    <col min="9730" max="9730" width="22.875" style="83" customWidth="1"/>
    <col min="9731" max="9736" width="7.375" style="83" customWidth="1"/>
    <col min="9737" max="9737" width="10.875" style="83" customWidth="1"/>
    <col min="9738" max="9738" width="17.125" style="83" customWidth="1"/>
    <col min="9739" max="9739" width="9.625" style="83" bestFit="1" customWidth="1"/>
    <col min="9740" max="9984" width="9" style="83"/>
    <col min="9985" max="9985" width="2.875" style="83" customWidth="1"/>
    <col min="9986" max="9986" width="22.875" style="83" customWidth="1"/>
    <col min="9987" max="9992" width="7.375" style="83" customWidth="1"/>
    <col min="9993" max="9993" width="10.875" style="83" customWidth="1"/>
    <col min="9994" max="9994" width="17.125" style="83" customWidth="1"/>
    <col min="9995" max="9995" width="9.625" style="83" bestFit="1" customWidth="1"/>
    <col min="9996" max="10240" width="9" style="83"/>
    <col min="10241" max="10241" width="2.875" style="83" customWidth="1"/>
    <col min="10242" max="10242" width="22.875" style="83" customWidth="1"/>
    <col min="10243" max="10248" width="7.375" style="83" customWidth="1"/>
    <col min="10249" max="10249" width="10.875" style="83" customWidth="1"/>
    <col min="10250" max="10250" width="17.125" style="83" customWidth="1"/>
    <col min="10251" max="10251" width="9.625" style="83" bestFit="1" customWidth="1"/>
    <col min="10252" max="10496" width="9" style="83"/>
    <col min="10497" max="10497" width="2.875" style="83" customWidth="1"/>
    <col min="10498" max="10498" width="22.875" style="83" customWidth="1"/>
    <col min="10499" max="10504" width="7.375" style="83" customWidth="1"/>
    <col min="10505" max="10505" width="10.875" style="83" customWidth="1"/>
    <col min="10506" max="10506" width="17.125" style="83" customWidth="1"/>
    <col min="10507" max="10507" width="9.625" style="83" bestFit="1" customWidth="1"/>
    <col min="10508" max="10752" width="9" style="83"/>
    <col min="10753" max="10753" width="2.875" style="83" customWidth="1"/>
    <col min="10754" max="10754" width="22.875" style="83" customWidth="1"/>
    <col min="10755" max="10760" width="7.375" style="83" customWidth="1"/>
    <col min="10761" max="10761" width="10.875" style="83" customWidth="1"/>
    <col min="10762" max="10762" width="17.125" style="83" customWidth="1"/>
    <col min="10763" max="10763" width="9.625" style="83" bestFit="1" customWidth="1"/>
    <col min="10764" max="11008" width="9" style="83"/>
    <col min="11009" max="11009" width="2.875" style="83" customWidth="1"/>
    <col min="11010" max="11010" width="22.875" style="83" customWidth="1"/>
    <col min="11011" max="11016" width="7.375" style="83" customWidth="1"/>
    <col min="11017" max="11017" width="10.875" style="83" customWidth="1"/>
    <col min="11018" max="11018" width="17.125" style="83" customWidth="1"/>
    <col min="11019" max="11019" width="9.625" style="83" bestFit="1" customWidth="1"/>
    <col min="11020" max="11264" width="9" style="83"/>
    <col min="11265" max="11265" width="2.875" style="83" customWidth="1"/>
    <col min="11266" max="11266" width="22.875" style="83" customWidth="1"/>
    <col min="11267" max="11272" width="7.375" style="83" customWidth="1"/>
    <col min="11273" max="11273" width="10.875" style="83" customWidth="1"/>
    <col min="11274" max="11274" width="17.125" style="83" customWidth="1"/>
    <col min="11275" max="11275" width="9.625" style="83" bestFit="1" customWidth="1"/>
    <col min="11276" max="11520" width="9" style="83"/>
    <col min="11521" max="11521" width="2.875" style="83" customWidth="1"/>
    <col min="11522" max="11522" width="22.875" style="83" customWidth="1"/>
    <col min="11523" max="11528" width="7.375" style="83" customWidth="1"/>
    <col min="11529" max="11529" width="10.875" style="83" customWidth="1"/>
    <col min="11530" max="11530" width="17.125" style="83" customWidth="1"/>
    <col min="11531" max="11531" width="9.625" style="83" bestFit="1" customWidth="1"/>
    <col min="11532" max="11776" width="9" style="83"/>
    <col min="11777" max="11777" width="2.875" style="83" customWidth="1"/>
    <col min="11778" max="11778" width="22.875" style="83" customWidth="1"/>
    <col min="11779" max="11784" width="7.375" style="83" customWidth="1"/>
    <col min="11785" max="11785" width="10.875" style="83" customWidth="1"/>
    <col min="11786" max="11786" width="17.125" style="83" customWidth="1"/>
    <col min="11787" max="11787" width="9.625" style="83" bestFit="1" customWidth="1"/>
    <col min="11788" max="12032" width="9" style="83"/>
    <col min="12033" max="12033" width="2.875" style="83" customWidth="1"/>
    <col min="12034" max="12034" width="22.875" style="83" customWidth="1"/>
    <col min="12035" max="12040" width="7.375" style="83" customWidth="1"/>
    <col min="12041" max="12041" width="10.875" style="83" customWidth="1"/>
    <col min="12042" max="12042" width="17.125" style="83" customWidth="1"/>
    <col min="12043" max="12043" width="9.625" style="83" bestFit="1" customWidth="1"/>
    <col min="12044" max="12288" width="9" style="83"/>
    <col min="12289" max="12289" width="2.875" style="83" customWidth="1"/>
    <col min="12290" max="12290" width="22.875" style="83" customWidth="1"/>
    <col min="12291" max="12296" width="7.375" style="83" customWidth="1"/>
    <col min="12297" max="12297" width="10.875" style="83" customWidth="1"/>
    <col min="12298" max="12298" width="17.125" style="83" customWidth="1"/>
    <col min="12299" max="12299" width="9.625" style="83" bestFit="1" customWidth="1"/>
    <col min="12300" max="12544" width="9" style="83"/>
    <col min="12545" max="12545" width="2.875" style="83" customWidth="1"/>
    <col min="12546" max="12546" width="22.875" style="83" customWidth="1"/>
    <col min="12547" max="12552" width="7.375" style="83" customWidth="1"/>
    <col min="12553" max="12553" width="10.875" style="83" customWidth="1"/>
    <col min="12554" max="12554" width="17.125" style="83" customWidth="1"/>
    <col min="12555" max="12555" width="9.625" style="83" bestFit="1" customWidth="1"/>
    <col min="12556" max="12800" width="9" style="83"/>
    <col min="12801" max="12801" width="2.875" style="83" customWidth="1"/>
    <col min="12802" max="12802" width="22.875" style="83" customWidth="1"/>
    <col min="12803" max="12808" width="7.375" style="83" customWidth="1"/>
    <col min="12809" max="12809" width="10.875" style="83" customWidth="1"/>
    <col min="12810" max="12810" width="17.125" style="83" customWidth="1"/>
    <col min="12811" max="12811" width="9.625" style="83" bestFit="1" customWidth="1"/>
    <col min="12812" max="13056" width="9" style="83"/>
    <col min="13057" max="13057" width="2.875" style="83" customWidth="1"/>
    <col min="13058" max="13058" width="22.875" style="83" customWidth="1"/>
    <col min="13059" max="13064" width="7.375" style="83" customWidth="1"/>
    <col min="13065" max="13065" width="10.875" style="83" customWidth="1"/>
    <col min="13066" max="13066" width="17.125" style="83" customWidth="1"/>
    <col min="13067" max="13067" width="9.625" style="83" bestFit="1" customWidth="1"/>
    <col min="13068" max="13312" width="9" style="83"/>
    <col min="13313" max="13313" width="2.875" style="83" customWidth="1"/>
    <col min="13314" max="13314" width="22.875" style="83" customWidth="1"/>
    <col min="13315" max="13320" width="7.375" style="83" customWidth="1"/>
    <col min="13321" max="13321" width="10.875" style="83" customWidth="1"/>
    <col min="13322" max="13322" width="17.125" style="83" customWidth="1"/>
    <col min="13323" max="13323" width="9.625" style="83" bestFit="1" customWidth="1"/>
    <col min="13324" max="13568" width="9" style="83"/>
    <col min="13569" max="13569" width="2.875" style="83" customWidth="1"/>
    <col min="13570" max="13570" width="22.875" style="83" customWidth="1"/>
    <col min="13571" max="13576" width="7.375" style="83" customWidth="1"/>
    <col min="13577" max="13577" width="10.875" style="83" customWidth="1"/>
    <col min="13578" max="13578" width="17.125" style="83" customWidth="1"/>
    <col min="13579" max="13579" width="9.625" style="83" bestFit="1" customWidth="1"/>
    <col min="13580" max="13824" width="9" style="83"/>
    <col min="13825" max="13825" width="2.875" style="83" customWidth="1"/>
    <col min="13826" max="13826" width="22.875" style="83" customWidth="1"/>
    <col min="13827" max="13832" width="7.375" style="83" customWidth="1"/>
    <col min="13833" max="13833" width="10.875" style="83" customWidth="1"/>
    <col min="13834" max="13834" width="17.125" style="83" customWidth="1"/>
    <col min="13835" max="13835" width="9.625" style="83" bestFit="1" customWidth="1"/>
    <col min="13836" max="14080" width="9" style="83"/>
    <col min="14081" max="14081" width="2.875" style="83" customWidth="1"/>
    <col min="14082" max="14082" width="22.875" style="83" customWidth="1"/>
    <col min="14083" max="14088" width="7.375" style="83" customWidth="1"/>
    <col min="14089" max="14089" width="10.875" style="83" customWidth="1"/>
    <col min="14090" max="14090" width="17.125" style="83" customWidth="1"/>
    <col min="14091" max="14091" width="9.625" style="83" bestFit="1" customWidth="1"/>
    <col min="14092" max="14336" width="9" style="83"/>
    <col min="14337" max="14337" width="2.875" style="83" customWidth="1"/>
    <col min="14338" max="14338" width="22.875" style="83" customWidth="1"/>
    <col min="14339" max="14344" width="7.375" style="83" customWidth="1"/>
    <col min="14345" max="14345" width="10.875" style="83" customWidth="1"/>
    <col min="14346" max="14346" width="17.125" style="83" customWidth="1"/>
    <col min="14347" max="14347" width="9.625" style="83" bestFit="1" customWidth="1"/>
    <col min="14348" max="14592" width="9" style="83"/>
    <col min="14593" max="14593" width="2.875" style="83" customWidth="1"/>
    <col min="14594" max="14594" width="22.875" style="83" customWidth="1"/>
    <col min="14595" max="14600" width="7.375" style="83" customWidth="1"/>
    <col min="14601" max="14601" width="10.875" style="83" customWidth="1"/>
    <col min="14602" max="14602" width="17.125" style="83" customWidth="1"/>
    <col min="14603" max="14603" width="9.625" style="83" bestFit="1" customWidth="1"/>
    <col min="14604" max="14848" width="9" style="83"/>
    <col min="14849" max="14849" width="2.875" style="83" customWidth="1"/>
    <col min="14850" max="14850" width="22.875" style="83" customWidth="1"/>
    <col min="14851" max="14856" width="7.375" style="83" customWidth="1"/>
    <col min="14857" max="14857" width="10.875" style="83" customWidth="1"/>
    <col min="14858" max="14858" width="17.125" style="83" customWidth="1"/>
    <col min="14859" max="14859" width="9.625" style="83" bestFit="1" customWidth="1"/>
    <col min="14860" max="15104" width="9" style="83"/>
    <col min="15105" max="15105" width="2.875" style="83" customWidth="1"/>
    <col min="15106" max="15106" width="22.875" style="83" customWidth="1"/>
    <col min="15107" max="15112" width="7.375" style="83" customWidth="1"/>
    <col min="15113" max="15113" width="10.875" style="83" customWidth="1"/>
    <col min="15114" max="15114" width="17.125" style="83" customWidth="1"/>
    <col min="15115" max="15115" width="9.625" style="83" bestFit="1" customWidth="1"/>
    <col min="15116" max="15360" width="9" style="83"/>
    <col min="15361" max="15361" width="2.875" style="83" customWidth="1"/>
    <col min="15362" max="15362" width="22.875" style="83" customWidth="1"/>
    <col min="15363" max="15368" width="7.375" style="83" customWidth="1"/>
    <col min="15369" max="15369" width="10.875" style="83" customWidth="1"/>
    <col min="15370" max="15370" width="17.125" style="83" customWidth="1"/>
    <col min="15371" max="15371" width="9.625" style="83" bestFit="1" customWidth="1"/>
    <col min="15372" max="15616" width="9" style="83"/>
    <col min="15617" max="15617" width="2.875" style="83" customWidth="1"/>
    <col min="15618" max="15618" width="22.875" style="83" customWidth="1"/>
    <col min="15619" max="15624" width="7.375" style="83" customWidth="1"/>
    <col min="15625" max="15625" width="10.875" style="83" customWidth="1"/>
    <col min="15626" max="15626" width="17.125" style="83" customWidth="1"/>
    <col min="15627" max="15627" width="9.625" style="83" bestFit="1" customWidth="1"/>
    <col min="15628" max="15872" width="9" style="83"/>
    <col min="15873" max="15873" width="2.875" style="83" customWidth="1"/>
    <col min="15874" max="15874" width="22.875" style="83" customWidth="1"/>
    <col min="15875" max="15880" width="7.375" style="83" customWidth="1"/>
    <col min="15881" max="15881" width="10.875" style="83" customWidth="1"/>
    <col min="15882" max="15882" width="17.125" style="83" customWidth="1"/>
    <col min="15883" max="15883" width="9.625" style="83" bestFit="1" customWidth="1"/>
    <col min="15884" max="16128" width="9" style="83"/>
    <col min="16129" max="16129" width="2.875" style="83" customWidth="1"/>
    <col min="16130" max="16130" width="22.875" style="83" customWidth="1"/>
    <col min="16131" max="16136" width="7.375" style="83" customWidth="1"/>
    <col min="16137" max="16137" width="10.875" style="83" customWidth="1"/>
    <col min="16138" max="16138" width="17.125" style="83" customWidth="1"/>
    <col min="16139" max="16139" width="9.625" style="83" bestFit="1" customWidth="1"/>
    <col min="16140" max="16384" width="9" style="83"/>
  </cols>
  <sheetData>
    <row r="1" spans="1:11" ht="18.75" customHeight="1">
      <c r="A1" s="409" t="s">
        <v>259</v>
      </c>
      <c r="B1" s="447"/>
      <c r="C1" s="84"/>
      <c r="D1" s="84"/>
      <c r="E1" s="84"/>
      <c r="F1" s="448"/>
      <c r="G1" s="447"/>
      <c r="H1" s="447"/>
      <c r="I1" s="84"/>
      <c r="J1" s="446"/>
      <c r="K1" s="84"/>
    </row>
    <row r="2" spans="1:11" ht="18.75" customHeight="1">
      <c r="A2" s="409"/>
      <c r="B2" s="447"/>
      <c r="C2" s="84"/>
      <c r="D2" s="84"/>
      <c r="E2" s="84"/>
      <c r="F2" s="448"/>
      <c r="G2" s="447"/>
      <c r="H2" s="447"/>
      <c r="I2" s="84"/>
      <c r="J2" s="446"/>
      <c r="K2" s="84"/>
    </row>
    <row r="3" spans="1:11" ht="16.5">
      <c r="A3" s="513" t="s">
        <v>233</v>
      </c>
      <c r="B3" s="447"/>
      <c r="C3" s="84"/>
      <c r="D3" s="84"/>
      <c r="E3" s="84"/>
      <c r="F3" s="84"/>
      <c r="G3" s="84"/>
      <c r="H3" s="84"/>
      <c r="I3" s="84"/>
      <c r="J3" s="512" t="s">
        <v>232</v>
      </c>
      <c r="K3" s="84"/>
    </row>
    <row r="4" spans="1:11" ht="17.25" thickBot="1">
      <c r="A4" s="539" t="s">
        <v>231</v>
      </c>
      <c r="B4" s="447"/>
      <c r="C4" s="509" t="s">
        <v>230</v>
      </c>
      <c r="D4" s="508">
        <v>65</v>
      </c>
      <c r="E4" s="524" t="s">
        <v>229</v>
      </c>
      <c r="F4" s="507"/>
      <c r="G4" s="506"/>
      <c r="H4" s="505"/>
      <c r="I4" s="505"/>
      <c r="J4" s="504"/>
      <c r="K4" s="84"/>
    </row>
    <row r="5" spans="1:11" ht="18.75" customHeight="1">
      <c r="A5" s="822" t="s">
        <v>228</v>
      </c>
      <c r="B5" s="823"/>
      <c r="C5" s="503" t="s">
        <v>65</v>
      </c>
      <c r="D5" s="503" t="s">
        <v>227</v>
      </c>
      <c r="E5" s="503" t="s">
        <v>63</v>
      </c>
      <c r="F5" s="503" t="s">
        <v>62</v>
      </c>
      <c r="G5" s="503" t="s">
        <v>61</v>
      </c>
      <c r="H5" s="503" t="s">
        <v>60</v>
      </c>
      <c r="I5" s="816" t="s">
        <v>226</v>
      </c>
      <c r="J5" s="818" t="s">
        <v>225</v>
      </c>
      <c r="K5" s="509"/>
    </row>
    <row r="6" spans="1:11" ht="18.75" customHeight="1" thickBot="1">
      <c r="A6" s="824"/>
      <c r="B6" s="825"/>
      <c r="C6" s="502">
        <v>70900</v>
      </c>
      <c r="D6" s="502">
        <v>62200</v>
      </c>
      <c r="E6" s="502">
        <v>55200</v>
      </c>
      <c r="F6" s="502">
        <v>45300</v>
      </c>
      <c r="G6" s="502">
        <v>35600</v>
      </c>
      <c r="H6" s="502">
        <v>31600</v>
      </c>
      <c r="I6" s="817"/>
      <c r="J6" s="819"/>
      <c r="K6" s="509"/>
    </row>
    <row r="7" spans="1:11" ht="18.75" customHeight="1" thickTop="1">
      <c r="A7" s="496" t="s">
        <v>224</v>
      </c>
      <c r="B7" s="538" t="s">
        <v>258</v>
      </c>
      <c r="C7" s="534"/>
      <c r="D7" s="534">
        <v>11</v>
      </c>
      <c r="E7" s="534">
        <v>13</v>
      </c>
      <c r="F7" s="534">
        <v>16</v>
      </c>
      <c r="G7" s="534">
        <v>16</v>
      </c>
      <c r="H7" s="534"/>
      <c r="I7" s="536">
        <f t="shared" ref="I7:I13" si="0">$C$6*C7+$D$6*D7+$E$6*E7+$F$6*F7+$G$6*G7+$H$6*H7</f>
        <v>2696200</v>
      </c>
      <c r="J7" s="521"/>
      <c r="K7" s="520"/>
    </row>
    <row r="8" spans="1:11" ht="18.75" customHeight="1">
      <c r="A8" s="496" t="s">
        <v>223</v>
      </c>
      <c r="B8" s="535" t="s">
        <v>257</v>
      </c>
      <c r="C8" s="534">
        <v>4</v>
      </c>
      <c r="D8" s="534">
        <v>15.5</v>
      </c>
      <c r="E8" s="534">
        <v>20</v>
      </c>
      <c r="F8" s="534">
        <v>23</v>
      </c>
      <c r="G8" s="534">
        <v>25</v>
      </c>
      <c r="H8" s="534"/>
      <c r="I8" s="536">
        <f t="shared" si="0"/>
        <v>4283600</v>
      </c>
      <c r="J8" s="518"/>
      <c r="K8" s="520"/>
    </row>
    <row r="9" spans="1:11" ht="18.75" customHeight="1">
      <c r="A9" s="496" t="s">
        <v>247</v>
      </c>
      <c r="B9" s="535" t="s">
        <v>256</v>
      </c>
      <c r="C9" s="534"/>
      <c r="D9" s="534"/>
      <c r="E9" s="534">
        <v>35.5</v>
      </c>
      <c r="F9" s="534">
        <v>57</v>
      </c>
      <c r="G9" s="534">
        <v>88</v>
      </c>
      <c r="H9" s="534">
        <v>141</v>
      </c>
      <c r="I9" s="536">
        <f t="shared" si="0"/>
        <v>12130100</v>
      </c>
      <c r="J9" s="518"/>
      <c r="K9" s="520"/>
    </row>
    <row r="10" spans="1:11" ht="18.75" customHeight="1">
      <c r="A10" s="496" t="s">
        <v>245</v>
      </c>
      <c r="B10" s="535" t="s">
        <v>244</v>
      </c>
      <c r="C10" s="534"/>
      <c r="D10" s="534"/>
      <c r="E10" s="534">
        <v>12.5</v>
      </c>
      <c r="F10" s="534">
        <v>18</v>
      </c>
      <c r="G10" s="534">
        <v>28</v>
      </c>
      <c r="H10" s="534">
        <v>47</v>
      </c>
      <c r="I10" s="536">
        <f t="shared" si="0"/>
        <v>3987400</v>
      </c>
      <c r="J10" s="518"/>
      <c r="K10" s="520"/>
    </row>
    <row r="11" spans="1:11" ht="18.75" customHeight="1">
      <c r="A11" s="496" t="s">
        <v>243</v>
      </c>
      <c r="B11" s="535" t="s">
        <v>242</v>
      </c>
      <c r="C11" s="534"/>
      <c r="D11" s="534"/>
      <c r="E11" s="534">
        <v>13</v>
      </c>
      <c r="F11" s="534">
        <v>18</v>
      </c>
      <c r="G11" s="534">
        <v>21</v>
      </c>
      <c r="H11" s="534">
        <v>26</v>
      </c>
      <c r="I11" s="536">
        <f t="shared" si="0"/>
        <v>3102200</v>
      </c>
      <c r="J11" s="518"/>
      <c r="K11" s="520"/>
    </row>
    <row r="12" spans="1:11" ht="18.75" customHeight="1">
      <c r="A12" s="496" t="s">
        <v>241</v>
      </c>
      <c r="B12" s="535" t="s">
        <v>240</v>
      </c>
      <c r="C12" s="534"/>
      <c r="D12" s="534">
        <v>5</v>
      </c>
      <c r="E12" s="534">
        <v>10</v>
      </c>
      <c r="F12" s="534">
        <v>13.5</v>
      </c>
      <c r="G12" s="534"/>
      <c r="H12" s="534"/>
      <c r="I12" s="536">
        <f t="shared" si="0"/>
        <v>1474550</v>
      </c>
      <c r="J12" s="518"/>
      <c r="K12" s="520"/>
    </row>
    <row r="13" spans="1:11" ht="18.75" customHeight="1">
      <c r="A13" s="496" t="s">
        <v>239</v>
      </c>
      <c r="B13" s="535" t="s">
        <v>238</v>
      </c>
      <c r="C13" s="534">
        <v>4.5</v>
      </c>
      <c r="D13" s="537">
        <v>4.5</v>
      </c>
      <c r="E13" s="534">
        <v>6</v>
      </c>
      <c r="F13" s="534"/>
      <c r="G13" s="534"/>
      <c r="H13" s="534"/>
      <c r="I13" s="536">
        <f t="shared" si="0"/>
        <v>930150</v>
      </c>
      <c r="J13" s="518"/>
      <c r="K13" s="84"/>
    </row>
    <row r="14" spans="1:11" ht="18.75" customHeight="1">
      <c r="A14" s="496" t="s">
        <v>255</v>
      </c>
      <c r="B14" s="535" t="s">
        <v>254</v>
      </c>
      <c r="C14" s="534"/>
      <c r="D14" s="533">
        <v>1</v>
      </c>
      <c r="E14" s="533">
        <v>9</v>
      </c>
      <c r="F14" s="533">
        <v>9</v>
      </c>
      <c r="G14" s="533">
        <v>8</v>
      </c>
      <c r="H14" s="532"/>
      <c r="I14" s="531">
        <v>1251500</v>
      </c>
      <c r="J14" s="530" t="s">
        <v>253</v>
      </c>
      <c r="K14" s="529" t="s">
        <v>253</v>
      </c>
    </row>
    <row r="15" spans="1:11" ht="18.75" customHeight="1" thickBot="1">
      <c r="A15" s="496"/>
      <c r="B15" s="495"/>
      <c r="C15" s="528"/>
      <c r="D15" s="528"/>
      <c r="E15" s="528"/>
      <c r="F15" s="528"/>
      <c r="G15" s="528"/>
      <c r="H15" s="528"/>
      <c r="I15" s="527">
        <f>$C$6*C15+$D$6*D15+$E$6*E15+$F$6*F15+$G$6*G15+$H$6*H15</f>
        <v>0</v>
      </c>
      <c r="J15" s="516"/>
      <c r="K15" s="84"/>
    </row>
    <row r="16" spans="1:11" ht="18.75" customHeight="1" thickBot="1">
      <c r="A16" s="820" t="s">
        <v>222</v>
      </c>
      <c r="B16" s="821"/>
      <c r="C16" s="526">
        <f t="shared" ref="C16:H16" si="1">SUM(C7:C15)</f>
        <v>8.5</v>
      </c>
      <c r="D16" s="526">
        <f t="shared" si="1"/>
        <v>37</v>
      </c>
      <c r="E16" s="526">
        <f t="shared" si="1"/>
        <v>119</v>
      </c>
      <c r="F16" s="526">
        <f t="shared" si="1"/>
        <v>154.5</v>
      </c>
      <c r="G16" s="526">
        <f t="shared" si="1"/>
        <v>186</v>
      </c>
      <c r="H16" s="526">
        <f t="shared" si="1"/>
        <v>214</v>
      </c>
      <c r="I16" s="525">
        <f>$C$6*C16+$D$6*D16+$E$6*E16+$F$6*F16+$G$6*G16+$H$6*H16</f>
        <v>29855700</v>
      </c>
      <c r="J16" s="514"/>
      <c r="K16" s="84"/>
    </row>
    <row r="17" spans="1:11" ht="16.5">
      <c r="A17" s="84"/>
      <c r="B17" s="84"/>
      <c r="C17" s="82"/>
      <c r="E17" s="82"/>
      <c r="F17" s="82"/>
      <c r="G17" s="82"/>
      <c r="H17" s="82"/>
      <c r="I17" s="81"/>
      <c r="J17" s="80"/>
      <c r="K17" s="84"/>
    </row>
    <row r="18" spans="1:11" ht="18.75" hidden="1" customHeight="1">
      <c r="A18" s="409" t="s">
        <v>252</v>
      </c>
      <c r="B18" s="447"/>
      <c r="C18" s="84"/>
      <c r="D18" s="84"/>
      <c r="E18" s="84"/>
      <c r="F18" s="448"/>
      <c r="G18" s="447"/>
      <c r="H18" s="447"/>
      <c r="I18" s="84"/>
      <c r="J18" s="446"/>
      <c r="K18" s="84"/>
    </row>
    <row r="19" spans="1:11" ht="18.75" hidden="1" customHeight="1">
      <c r="A19" s="409"/>
      <c r="B19" s="447"/>
      <c r="C19" s="84"/>
      <c r="D19" s="84"/>
      <c r="E19" s="84"/>
      <c r="F19" s="448"/>
      <c r="G19" s="447"/>
      <c r="H19" s="447"/>
      <c r="I19" s="84"/>
      <c r="J19" s="446"/>
      <c r="K19" s="84"/>
    </row>
    <row r="20" spans="1:11" ht="16.5" hidden="1">
      <c r="A20" s="513" t="s">
        <v>233</v>
      </c>
      <c r="B20" s="447"/>
      <c r="C20" s="84"/>
      <c r="D20" s="84"/>
      <c r="E20" s="84"/>
      <c r="F20" s="84"/>
      <c r="G20" s="84"/>
      <c r="H20" s="84"/>
      <c r="I20" s="84"/>
      <c r="J20" s="512" t="s">
        <v>251</v>
      </c>
      <c r="K20" s="84"/>
    </row>
    <row r="21" spans="1:11" ht="17.25" hidden="1" thickBot="1">
      <c r="A21" s="511" t="s">
        <v>250</v>
      </c>
      <c r="B21" s="447"/>
      <c r="C21" s="524" t="s">
        <v>230</v>
      </c>
      <c r="D21" s="523">
        <v>0.15</v>
      </c>
      <c r="E21" s="84" t="s">
        <v>229</v>
      </c>
      <c r="F21" s="507"/>
      <c r="G21" s="506"/>
      <c r="H21" s="505"/>
      <c r="I21" s="505"/>
      <c r="J21" s="504"/>
      <c r="K21" s="84"/>
    </row>
    <row r="22" spans="1:11" ht="18.75" hidden="1" customHeight="1">
      <c r="A22" s="822" t="s">
        <v>228</v>
      </c>
      <c r="B22" s="823"/>
      <c r="C22" s="503" t="s">
        <v>65</v>
      </c>
      <c r="D22" s="503" t="s">
        <v>227</v>
      </c>
      <c r="E22" s="503" t="s">
        <v>63</v>
      </c>
      <c r="F22" s="503" t="s">
        <v>62</v>
      </c>
      <c r="G22" s="503" t="s">
        <v>61</v>
      </c>
      <c r="H22" s="503" t="s">
        <v>60</v>
      </c>
      <c r="I22" s="816" t="s">
        <v>226</v>
      </c>
      <c r="J22" s="818" t="s">
        <v>225</v>
      </c>
      <c r="K22" s="509"/>
    </row>
    <row r="23" spans="1:11" ht="18.75" hidden="1" customHeight="1" thickBot="1">
      <c r="A23" s="824"/>
      <c r="B23" s="825"/>
      <c r="C23" s="522">
        <v>60400</v>
      </c>
      <c r="D23" s="522">
        <v>51200</v>
      </c>
      <c r="E23" s="522">
        <v>45500</v>
      </c>
      <c r="F23" s="522">
        <v>37200</v>
      </c>
      <c r="G23" s="522">
        <v>30000</v>
      </c>
      <c r="H23" s="522">
        <v>25400</v>
      </c>
      <c r="I23" s="817"/>
      <c r="J23" s="819"/>
      <c r="K23" s="509"/>
    </row>
    <row r="24" spans="1:11" ht="18.75" hidden="1" customHeight="1" thickTop="1">
      <c r="A24" s="496" t="s">
        <v>224</v>
      </c>
      <c r="B24" s="495" t="s">
        <v>249</v>
      </c>
      <c r="C24" s="499"/>
      <c r="D24" s="499">
        <v>0.5</v>
      </c>
      <c r="E24" s="499">
        <v>1</v>
      </c>
      <c r="F24" s="499">
        <v>1</v>
      </c>
      <c r="G24" s="499">
        <v>1</v>
      </c>
      <c r="H24" s="499"/>
      <c r="I24" s="519">
        <f t="shared" ref="I24:I32" si="2">$C$6*C24+$D$6*D24+$E$6*E24+$F$6*F24+$G$6*G24+$H$6*H24</f>
        <v>167200</v>
      </c>
      <c r="J24" s="521"/>
      <c r="K24" s="520"/>
    </row>
    <row r="25" spans="1:11" ht="18.75" hidden="1" customHeight="1">
      <c r="A25" s="496" t="s">
        <v>223</v>
      </c>
      <c r="B25" s="501" t="s">
        <v>248</v>
      </c>
      <c r="C25" s="499"/>
      <c r="D25" s="499">
        <v>1</v>
      </c>
      <c r="E25" s="499">
        <v>1.5</v>
      </c>
      <c r="F25" s="499">
        <v>2</v>
      </c>
      <c r="G25" s="499">
        <v>2</v>
      </c>
      <c r="H25" s="499"/>
      <c r="I25" s="519">
        <f t="shared" si="2"/>
        <v>306800</v>
      </c>
      <c r="J25" s="518"/>
      <c r="K25" s="520"/>
    </row>
    <row r="26" spans="1:11" ht="18.75" hidden="1" customHeight="1">
      <c r="A26" s="496" t="s">
        <v>247</v>
      </c>
      <c r="B26" s="501" t="s">
        <v>246</v>
      </c>
      <c r="C26" s="499"/>
      <c r="D26" s="499"/>
      <c r="E26" s="499">
        <v>1</v>
      </c>
      <c r="F26" s="499">
        <v>3</v>
      </c>
      <c r="G26" s="499">
        <v>6.5</v>
      </c>
      <c r="H26" s="499">
        <v>11.5</v>
      </c>
      <c r="I26" s="519">
        <f t="shared" si="2"/>
        <v>785900</v>
      </c>
      <c r="J26" s="518"/>
      <c r="K26" s="520"/>
    </row>
    <row r="27" spans="1:11" ht="18.75" hidden="1" customHeight="1">
      <c r="A27" s="496" t="s">
        <v>245</v>
      </c>
      <c r="B27" s="501" t="s">
        <v>244</v>
      </c>
      <c r="C27" s="499"/>
      <c r="D27" s="499"/>
      <c r="E27" s="499"/>
      <c r="F27" s="499">
        <v>1.5</v>
      </c>
      <c r="G27" s="499">
        <v>2.5</v>
      </c>
      <c r="H27" s="499">
        <v>4.5</v>
      </c>
      <c r="I27" s="519">
        <f t="shared" si="2"/>
        <v>299150</v>
      </c>
      <c r="J27" s="518"/>
      <c r="K27" s="520"/>
    </row>
    <row r="28" spans="1:11" ht="18.75" hidden="1" customHeight="1">
      <c r="A28" s="496" t="s">
        <v>243</v>
      </c>
      <c r="B28" s="501" t="s">
        <v>242</v>
      </c>
      <c r="C28" s="499"/>
      <c r="D28" s="499"/>
      <c r="E28" s="499"/>
      <c r="F28" s="499">
        <v>1.5</v>
      </c>
      <c r="G28" s="499">
        <v>1.5</v>
      </c>
      <c r="H28" s="499">
        <v>2.5</v>
      </c>
      <c r="I28" s="519">
        <f t="shared" si="2"/>
        <v>200350</v>
      </c>
      <c r="J28" s="518"/>
      <c r="K28" s="520"/>
    </row>
    <row r="29" spans="1:11" ht="18.75" hidden="1" customHeight="1">
      <c r="A29" s="496" t="s">
        <v>241</v>
      </c>
      <c r="B29" s="501" t="s">
        <v>240</v>
      </c>
      <c r="C29" s="499"/>
      <c r="D29" s="499">
        <v>0.5</v>
      </c>
      <c r="E29" s="499">
        <v>1</v>
      </c>
      <c r="F29" s="499">
        <v>1.5</v>
      </c>
      <c r="G29" s="499"/>
      <c r="H29" s="499"/>
      <c r="I29" s="519">
        <f t="shared" si="2"/>
        <v>154250</v>
      </c>
      <c r="J29" s="518"/>
      <c r="K29" s="84"/>
    </row>
    <row r="30" spans="1:11" ht="18.75" hidden="1" customHeight="1">
      <c r="A30" s="496" t="s">
        <v>239</v>
      </c>
      <c r="B30" s="501" t="s">
        <v>238</v>
      </c>
      <c r="C30" s="499"/>
      <c r="D30" s="499">
        <v>1.5</v>
      </c>
      <c r="E30" s="499">
        <v>1.5</v>
      </c>
      <c r="F30" s="499"/>
      <c r="G30" s="499"/>
      <c r="H30" s="499"/>
      <c r="I30" s="519">
        <f t="shared" si="2"/>
        <v>176100</v>
      </c>
      <c r="J30" s="518"/>
      <c r="K30" s="84"/>
    </row>
    <row r="31" spans="1:11" ht="18.75" hidden="1" customHeight="1" thickBot="1">
      <c r="A31" s="496" t="s">
        <v>237</v>
      </c>
      <c r="B31" s="495" t="s">
        <v>236</v>
      </c>
      <c r="C31" s="494"/>
      <c r="D31" s="494"/>
      <c r="E31" s="494"/>
      <c r="F31" s="494"/>
      <c r="G31" s="494"/>
      <c r="H31" s="494"/>
      <c r="I31" s="517">
        <f t="shared" si="2"/>
        <v>0</v>
      </c>
      <c r="J31" s="516"/>
      <c r="K31" s="84"/>
    </row>
    <row r="32" spans="1:11" ht="18.75" hidden="1" customHeight="1" thickBot="1">
      <c r="A32" s="820" t="s">
        <v>222</v>
      </c>
      <c r="B32" s="821"/>
      <c r="C32" s="491">
        <f t="shared" ref="C32:H32" si="3">SUM(C24:C31)</f>
        <v>0</v>
      </c>
      <c r="D32" s="491">
        <f t="shared" si="3"/>
        <v>3.5</v>
      </c>
      <c r="E32" s="491">
        <f t="shared" si="3"/>
        <v>6</v>
      </c>
      <c r="F32" s="491">
        <f t="shared" si="3"/>
        <v>10.5</v>
      </c>
      <c r="G32" s="491">
        <f t="shared" si="3"/>
        <v>13.5</v>
      </c>
      <c r="H32" s="491">
        <f t="shared" si="3"/>
        <v>18.5</v>
      </c>
      <c r="I32" s="515">
        <f t="shared" si="2"/>
        <v>2089750</v>
      </c>
      <c r="J32" s="514" t="s">
        <v>235</v>
      </c>
      <c r="K32" s="84">
        <f>+I24+I25+I26+I27+I28+I29+I30+I31</f>
        <v>2089750</v>
      </c>
    </row>
    <row r="34" spans="1:11" ht="18.75" customHeight="1">
      <c r="A34" s="409" t="s">
        <v>234</v>
      </c>
      <c r="B34" s="447"/>
      <c r="C34" s="84"/>
      <c r="D34" s="84"/>
      <c r="E34" s="84"/>
      <c r="F34" s="448"/>
      <c r="G34" s="447"/>
      <c r="H34" s="447"/>
      <c r="I34" s="84"/>
      <c r="J34" s="446"/>
    </row>
    <row r="35" spans="1:11" ht="18.75" customHeight="1">
      <c r="A35" s="409"/>
      <c r="B35" s="447"/>
      <c r="C35" s="84"/>
      <c r="D35" s="84"/>
      <c r="E35" s="84"/>
      <c r="F35" s="448"/>
      <c r="G35" s="447"/>
      <c r="H35" s="447"/>
      <c r="I35" s="84"/>
      <c r="J35" s="446"/>
    </row>
    <row r="36" spans="1:11" ht="18.75" customHeight="1">
      <c r="A36" s="513" t="s">
        <v>233</v>
      </c>
      <c r="B36" s="447"/>
      <c r="C36" s="84"/>
      <c r="D36" s="84"/>
      <c r="E36" s="84"/>
      <c r="F36" s="84"/>
      <c r="G36" s="84"/>
      <c r="H36" s="84"/>
      <c r="I36" s="84"/>
      <c r="J36" s="512" t="s">
        <v>232</v>
      </c>
    </row>
    <row r="37" spans="1:11" ht="18.75" customHeight="1" thickBot="1">
      <c r="A37" s="511" t="s">
        <v>231</v>
      </c>
      <c r="B37" s="510"/>
      <c r="C37" s="509" t="s">
        <v>230</v>
      </c>
      <c r="D37" s="508">
        <v>65</v>
      </c>
      <c r="E37" s="84" t="s">
        <v>229</v>
      </c>
      <c r="F37" s="507"/>
      <c r="G37" s="506"/>
      <c r="H37" s="505"/>
      <c r="I37" s="505"/>
      <c r="J37" s="504"/>
    </row>
    <row r="38" spans="1:11" ht="18.75" customHeight="1">
      <c r="A38" s="822" t="s">
        <v>228</v>
      </c>
      <c r="B38" s="823"/>
      <c r="C38" s="503" t="s">
        <v>65</v>
      </c>
      <c r="D38" s="503" t="s">
        <v>227</v>
      </c>
      <c r="E38" s="503" t="s">
        <v>63</v>
      </c>
      <c r="F38" s="503" t="s">
        <v>62</v>
      </c>
      <c r="G38" s="503" t="s">
        <v>61</v>
      </c>
      <c r="H38" s="503" t="s">
        <v>60</v>
      </c>
      <c r="I38" s="816" t="s">
        <v>226</v>
      </c>
      <c r="J38" s="818" t="s">
        <v>225</v>
      </c>
    </row>
    <row r="39" spans="1:11" ht="18.75" customHeight="1" thickBot="1">
      <c r="A39" s="824"/>
      <c r="B39" s="825"/>
      <c r="C39" s="502">
        <v>70900</v>
      </c>
      <c r="D39" s="502">
        <v>62200</v>
      </c>
      <c r="E39" s="502">
        <v>55200</v>
      </c>
      <c r="F39" s="502">
        <v>45300</v>
      </c>
      <c r="G39" s="502">
        <v>35600</v>
      </c>
      <c r="H39" s="502">
        <v>31600</v>
      </c>
      <c r="I39" s="817"/>
      <c r="J39" s="819"/>
    </row>
    <row r="40" spans="1:11" ht="18.75" customHeight="1" thickTop="1">
      <c r="A40" s="496" t="s">
        <v>224</v>
      </c>
      <c r="B40" s="501"/>
      <c r="C40" s="499"/>
      <c r="D40" s="500"/>
      <c r="E40" s="500"/>
      <c r="F40" s="500"/>
      <c r="G40" s="500"/>
      <c r="H40" s="499"/>
      <c r="I40" s="498"/>
      <c r="J40" s="497"/>
      <c r="K40" s="84"/>
    </row>
    <row r="41" spans="1:11" ht="18.75" customHeight="1" thickBot="1">
      <c r="A41" s="496" t="s">
        <v>223</v>
      </c>
      <c r="B41" s="495"/>
      <c r="C41" s="494"/>
      <c r="D41" s="494"/>
      <c r="E41" s="494"/>
      <c r="F41" s="494"/>
      <c r="G41" s="494"/>
      <c r="H41" s="494"/>
      <c r="I41" s="493">
        <f>$C$6*C41+$D$6*D41+$E$6*E41+$F$6*F41+$G$6*G41+$H$6*H41</f>
        <v>0</v>
      </c>
      <c r="J41" s="492"/>
    </row>
    <row r="42" spans="1:11" ht="18.75" customHeight="1" thickBot="1">
      <c r="A42" s="820" t="s">
        <v>222</v>
      </c>
      <c r="B42" s="821"/>
      <c r="C42" s="491"/>
      <c r="D42" s="490">
        <f>SUM(D40:D41)</f>
        <v>0</v>
      </c>
      <c r="E42" s="490">
        <f>SUM(E40:E41)</f>
        <v>0</v>
      </c>
      <c r="F42" s="490">
        <f>SUM(F40:F41)</f>
        <v>0</v>
      </c>
      <c r="G42" s="490">
        <f>SUM(G40:G41)</f>
        <v>0</v>
      </c>
      <c r="H42" s="490"/>
      <c r="I42" s="489">
        <f>$C$6*C42+$D$6*D42+$E$6*E42+$F$6*F42+$G$6*G42+$H$6*H42</f>
        <v>0</v>
      </c>
      <c r="J42" s="488"/>
    </row>
  </sheetData>
  <mergeCells count="12">
    <mergeCell ref="A42:B42"/>
    <mergeCell ref="A5:B6"/>
    <mergeCell ref="I5:I6"/>
    <mergeCell ref="J5:J6"/>
    <mergeCell ref="A16:B16"/>
    <mergeCell ref="A22:B23"/>
    <mergeCell ref="I22:I23"/>
    <mergeCell ref="J22:J23"/>
    <mergeCell ref="A32:B32"/>
    <mergeCell ref="A38:B39"/>
    <mergeCell ref="I38:I39"/>
    <mergeCell ref="J38:J39"/>
  </mergeCells>
  <phoneticPr fontId="30"/>
  <pageMargins left="0.39370078740157483" right="0.39370078740157483" top="0.59055118110236227" bottom="0.59055118110236227" header="0.39370078740157483" footer="0.39370078740157483"/>
  <pageSetup paperSize="9" scale="86" orientation="portrait" r:id="rId1"/>
  <headerFooter alignWithMargins="0">
    <oddFooter>&amp;R&amp;10株式会社 プレック研究所</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R6参考御見積書（R5単価）+ガーデン設計+照査 (提出用</vt:lpstr>
      <vt:lpstr>R6参考御見積書（R5単価）+ガーデン設計+照査</vt:lpstr>
      <vt:lpstr>R6参考御見積書（R4単価）4500万根拠</vt:lpstr>
      <vt:lpstr>R5試算見積（R5単価）</vt:lpstr>
      <vt:lpstr>R5提出見積（R4単価）</vt:lpstr>
      <vt:lpstr>CLA→</vt:lpstr>
      <vt:lpstr>実施設計</vt:lpstr>
      <vt:lpstr>実施設計業務_別表</vt:lpstr>
      <vt:lpstr>'R5試算見積（R5単価）'!Print_Area</vt:lpstr>
      <vt:lpstr>'R5提出見積（R4単価）'!Print_Area</vt:lpstr>
      <vt:lpstr>'R6参考御見積書（R4単価）4500万根拠'!Print_Area</vt:lpstr>
      <vt:lpstr>'R6参考御見積書（R5単価）+ガーデン設計+照査'!Print_Area</vt:lpstr>
      <vt:lpstr>'R6参考御見積書（R5単価）+ガーデン設計+照査 (提出用'!Print_Area</vt:lpstr>
      <vt:lpstr>実施設計!Print_Area</vt:lpstr>
      <vt:lpstr>実施設計業務_別表!Print_Area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本田志保</dc:creator>
  <cp:lastModifiedBy>本田志保</cp:lastModifiedBy>
  <cp:lastPrinted>2024-02-02T02:48:28Z</cp:lastPrinted>
  <dcterms:created xsi:type="dcterms:W3CDTF">2024-01-30T08:41:21Z</dcterms:created>
  <dcterms:modified xsi:type="dcterms:W3CDTF">2024-02-02T06:04:27Z</dcterms:modified>
</cp:coreProperties>
</file>