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ecinc-my.sharepoint.com/personal/k-hamano_prec_co_jp/Documents/デスクトップ/★個人フォルダ/★業務作業ファイル/R5上瀬谷実施/20250219_配分検討/"/>
    </mc:Choice>
  </mc:AlternateContent>
  <xr:revisionPtr revIDLastSave="266" documentId="8_{A623B5AA-648A-453E-8316-C54BFC197233}" xr6:coauthVersionLast="47" xr6:coauthVersionMax="47" xr10:uidLastSave="{94EA64E3-74C9-4DAE-BBBD-7B6DFBBC68B3}"/>
  <bookViews>
    <workbookView xWindow="28680" yWindow="-120" windowWidth="29040" windowHeight="15840" xr2:uid="{A15FBD12-486C-4D07-BA4C-6480507875B6}"/>
  </bookViews>
  <sheets>
    <sheet name="配分額" sheetId="1" r:id="rId1"/>
    <sheet name="別添1工種変更" sheetId="3" r:id="rId2"/>
    <sheet name="別添2　R6増額変更内訳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D22" i="1"/>
  <c r="I50" i="1"/>
  <c r="G50" i="1"/>
  <c r="F50" i="1"/>
  <c r="D50" i="1"/>
  <c r="D40" i="1"/>
  <c r="D18" i="1"/>
  <c r="D48" i="1" s="1"/>
  <c r="E18" i="1"/>
  <c r="E22" i="1" s="1"/>
  <c r="E29" i="1" s="1"/>
  <c r="E25" i="1" s="1"/>
  <c r="F18" i="1"/>
  <c r="F22" i="1" s="1"/>
  <c r="F29" i="1" s="1"/>
  <c r="F25" i="1" s="1"/>
  <c r="G18" i="1"/>
  <c r="G22" i="1" s="1"/>
  <c r="G29" i="1" s="1"/>
  <c r="G25" i="1" s="1"/>
  <c r="H18" i="1"/>
  <c r="I18" i="1"/>
  <c r="J5" i="1"/>
  <c r="E11" i="1"/>
  <c r="E15" i="1" s="1"/>
  <c r="F11" i="1"/>
  <c r="F15" i="1" s="1"/>
  <c r="G11" i="1"/>
  <c r="G15" i="1" s="1"/>
  <c r="H11" i="1"/>
  <c r="H15" i="1" s="1"/>
  <c r="I11" i="1"/>
  <c r="I15" i="1" s="1"/>
  <c r="D11" i="1"/>
  <c r="D15" i="1" s="1"/>
  <c r="N51" i="3"/>
  <c r="O51" i="3"/>
  <c r="P51" i="3"/>
  <c r="Q51" i="3"/>
  <c r="R51" i="3"/>
  <c r="F49" i="3"/>
  <c r="F48" i="3"/>
  <c r="R48" i="3" s="1"/>
  <c r="F47" i="3"/>
  <c r="F46" i="3"/>
  <c r="F20" i="3"/>
  <c r="F45" i="3"/>
  <c r="F44" i="3"/>
  <c r="F43" i="3"/>
  <c r="M43" i="3" s="1"/>
  <c r="F42" i="3"/>
  <c r="P42" i="3" s="1"/>
  <c r="F41" i="3"/>
  <c r="F40" i="3"/>
  <c r="F39" i="3"/>
  <c r="F38" i="3"/>
  <c r="F37" i="3"/>
  <c r="F36" i="3"/>
  <c r="F35" i="3"/>
  <c r="M35" i="3" s="1"/>
  <c r="F34" i="3"/>
  <c r="P34" i="3" s="1"/>
  <c r="F33" i="3"/>
  <c r="F32" i="3"/>
  <c r="F31" i="3"/>
  <c r="O31" i="3" s="1"/>
  <c r="F5" i="3"/>
  <c r="M25" i="3"/>
  <c r="S49" i="3"/>
  <c r="Q49" i="3"/>
  <c r="S48" i="3"/>
  <c r="S47" i="3"/>
  <c r="M47" i="3"/>
  <c r="R47" i="3"/>
  <c r="R46" i="3"/>
  <c r="C46" i="3"/>
  <c r="C47" i="3" s="1"/>
  <c r="E47" i="3" s="1"/>
  <c r="S44" i="3"/>
  <c r="P44" i="3"/>
  <c r="O44" i="3"/>
  <c r="N44" i="3"/>
  <c r="M44" i="3"/>
  <c r="S43" i="3"/>
  <c r="N43" i="3"/>
  <c r="S42" i="3"/>
  <c r="S41" i="3"/>
  <c r="P41" i="3"/>
  <c r="O41" i="3"/>
  <c r="N41" i="3"/>
  <c r="M41" i="3"/>
  <c r="S40" i="3"/>
  <c r="P40" i="3"/>
  <c r="O40" i="3"/>
  <c r="N40" i="3"/>
  <c r="M40" i="3"/>
  <c r="S39" i="3"/>
  <c r="P39" i="3"/>
  <c r="O39" i="3"/>
  <c r="N39" i="3"/>
  <c r="M39" i="3"/>
  <c r="S38" i="3"/>
  <c r="P38" i="3"/>
  <c r="O38" i="3"/>
  <c r="N38" i="3"/>
  <c r="M38" i="3"/>
  <c r="S37" i="3"/>
  <c r="P37" i="3"/>
  <c r="O37" i="3"/>
  <c r="N37" i="3"/>
  <c r="M37" i="3"/>
  <c r="S36" i="3"/>
  <c r="P36" i="3"/>
  <c r="O36" i="3"/>
  <c r="N36" i="3"/>
  <c r="M36" i="3"/>
  <c r="S35" i="3"/>
  <c r="N35" i="3"/>
  <c r="S34" i="3"/>
  <c r="S33" i="3"/>
  <c r="P33" i="3"/>
  <c r="O33" i="3"/>
  <c r="N33" i="3"/>
  <c r="M33" i="3"/>
  <c r="S32" i="3"/>
  <c r="P32" i="3"/>
  <c r="O32" i="3"/>
  <c r="N32" i="3"/>
  <c r="M32" i="3"/>
  <c r="S31" i="3"/>
  <c r="N31" i="3"/>
  <c r="S23" i="3"/>
  <c r="S22" i="3"/>
  <c r="S21" i="3"/>
  <c r="C20" i="3"/>
  <c r="C21" i="3" s="1"/>
  <c r="E21" i="3" s="1"/>
  <c r="S18" i="3"/>
  <c r="S17" i="3"/>
  <c r="S16" i="3"/>
  <c r="S15" i="3"/>
  <c r="F15" i="3"/>
  <c r="M15" i="3" s="1"/>
  <c r="S14" i="3"/>
  <c r="S13" i="3"/>
  <c r="S12" i="3"/>
  <c r="S11" i="3"/>
  <c r="F11" i="3"/>
  <c r="M11" i="3" s="1"/>
  <c r="S10" i="3"/>
  <c r="S9" i="3"/>
  <c r="S8" i="3"/>
  <c r="S7" i="3"/>
  <c r="F7" i="3"/>
  <c r="M7" i="3" s="1"/>
  <c r="S6" i="3"/>
  <c r="S5" i="3"/>
  <c r="F22" i="3"/>
  <c r="Q22" i="3" s="1"/>
  <c r="O16" i="1"/>
  <c r="N16" i="1"/>
  <c r="F40" i="1"/>
  <c r="G40" i="1"/>
  <c r="I40" i="1"/>
  <c r="H16" i="2"/>
  <c r="G16" i="2"/>
  <c r="F16" i="2"/>
  <c r="E16" i="2"/>
  <c r="C16" i="2"/>
  <c r="I14" i="2"/>
  <c r="G14" i="2"/>
  <c r="F14" i="2"/>
  <c r="D14" i="2"/>
  <c r="D16" i="2" s="1"/>
  <c r="I13" i="2"/>
  <c r="I16" i="2" s="1"/>
  <c r="G13" i="2"/>
  <c r="F13" i="2"/>
  <c r="H22" i="1"/>
  <c r="H29" i="1" s="1"/>
  <c r="H25" i="1" s="1"/>
  <c r="I22" i="1"/>
  <c r="I29" i="1" s="1"/>
  <c r="I25" i="1" s="1"/>
  <c r="E8" i="1"/>
  <c r="F8" i="1"/>
  <c r="G8" i="1"/>
  <c r="H8" i="1"/>
  <c r="I8" i="1"/>
  <c r="D8" i="1"/>
  <c r="F48" i="1" l="1"/>
  <c r="H48" i="1"/>
  <c r="G48" i="1"/>
  <c r="G44" i="1" s="1"/>
  <c r="E48" i="1"/>
  <c r="F44" i="1"/>
  <c r="I48" i="1"/>
  <c r="D44" i="1"/>
  <c r="J18" i="1"/>
  <c r="J12" i="1"/>
  <c r="D29" i="1"/>
  <c r="D25" i="1" s="1"/>
  <c r="J6" i="1"/>
  <c r="J11" i="1"/>
  <c r="Q48" i="3"/>
  <c r="M34" i="3"/>
  <c r="P35" i="3"/>
  <c r="M42" i="3"/>
  <c r="P43" i="3"/>
  <c r="N34" i="3"/>
  <c r="N42" i="3"/>
  <c r="O34" i="3"/>
  <c r="O42" i="3"/>
  <c r="O35" i="3"/>
  <c r="O43" i="3"/>
  <c r="P31" i="3"/>
  <c r="M31" i="3"/>
  <c r="R49" i="3"/>
  <c r="M46" i="3"/>
  <c r="M50" i="3" s="1"/>
  <c r="M51" i="3" s="1"/>
  <c r="E48" i="3"/>
  <c r="E31" i="3" s="1"/>
  <c r="N46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O46" i="3"/>
  <c r="N47" i="3"/>
  <c r="M48" i="3"/>
  <c r="M49" i="3"/>
  <c r="F5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P46" i="3"/>
  <c r="O47" i="3"/>
  <c r="N48" i="3"/>
  <c r="N49" i="3"/>
  <c r="Q46" i="3"/>
  <c r="P47" i="3"/>
  <c r="O48" i="3"/>
  <c r="O49" i="3"/>
  <c r="Q47" i="3"/>
  <c r="P48" i="3"/>
  <c r="P49" i="3"/>
  <c r="E46" i="3"/>
  <c r="F6" i="3"/>
  <c r="M6" i="3" s="1"/>
  <c r="F10" i="3"/>
  <c r="M10" i="3" s="1"/>
  <c r="F14" i="3"/>
  <c r="M14" i="3" s="1"/>
  <c r="F18" i="3"/>
  <c r="M18" i="3" s="1"/>
  <c r="F8" i="3"/>
  <c r="M8" i="3" s="1"/>
  <c r="F12" i="3"/>
  <c r="M12" i="3" s="1"/>
  <c r="F16" i="3"/>
  <c r="M16" i="3" s="1"/>
  <c r="E20" i="3"/>
  <c r="M5" i="3"/>
  <c r="F9" i="3"/>
  <c r="M9" i="3" s="1"/>
  <c r="F13" i="3"/>
  <c r="M13" i="3" s="1"/>
  <c r="F17" i="3"/>
  <c r="M17" i="3" s="1"/>
  <c r="F23" i="3"/>
  <c r="Q23" i="3" s="1"/>
  <c r="N6" i="3"/>
  <c r="N7" i="3"/>
  <c r="N8" i="3"/>
  <c r="N11" i="3"/>
  <c r="N13" i="3"/>
  <c r="N14" i="3"/>
  <c r="N15" i="3"/>
  <c r="N17" i="3"/>
  <c r="N18" i="3"/>
  <c r="R22" i="3"/>
  <c r="R23" i="3"/>
  <c r="O5" i="3"/>
  <c r="O6" i="3"/>
  <c r="O7" i="3"/>
  <c r="O9" i="3"/>
  <c r="O10" i="3"/>
  <c r="O11" i="3"/>
  <c r="O13" i="3"/>
  <c r="O14" i="3"/>
  <c r="O15" i="3"/>
  <c r="O17" i="3"/>
  <c r="O18" i="3"/>
  <c r="F21" i="3"/>
  <c r="E22" i="3"/>
  <c r="N5" i="3"/>
  <c r="P5" i="3"/>
  <c r="P8" i="3"/>
  <c r="P13" i="3"/>
  <c r="P15" i="3"/>
  <c r="P17" i="3"/>
  <c r="Q5" i="3"/>
  <c r="Q6" i="3"/>
  <c r="Q7" i="3"/>
  <c r="Q8" i="3"/>
  <c r="Q11" i="3"/>
  <c r="Q13" i="3"/>
  <c r="Q14" i="3"/>
  <c r="Q15" i="3"/>
  <c r="Q17" i="3"/>
  <c r="Q18" i="3"/>
  <c r="M22" i="3"/>
  <c r="P7" i="3"/>
  <c r="P12" i="3"/>
  <c r="R5" i="3"/>
  <c r="R6" i="3"/>
  <c r="R7" i="3"/>
  <c r="R11" i="3"/>
  <c r="R13" i="3"/>
  <c r="R14" i="3"/>
  <c r="R15" i="3"/>
  <c r="R17" i="3"/>
  <c r="R18" i="3"/>
  <c r="N22" i="3"/>
  <c r="P6" i="3"/>
  <c r="P9" i="3"/>
  <c r="P11" i="3"/>
  <c r="P14" i="3"/>
  <c r="P18" i="3"/>
  <c r="E5" i="3"/>
  <c r="O22" i="3"/>
  <c r="O23" i="3"/>
  <c r="P22" i="3"/>
  <c r="E44" i="1" l="1"/>
  <c r="H44" i="1"/>
  <c r="I44" i="1"/>
  <c r="J44" i="1"/>
  <c r="J19" i="1"/>
  <c r="D38" i="1"/>
  <c r="N50" i="3"/>
  <c r="O50" i="3"/>
  <c r="P50" i="3"/>
  <c r="N16" i="3"/>
  <c r="R10" i="3"/>
  <c r="Q10" i="3"/>
  <c r="R9" i="3"/>
  <c r="Q9" i="3"/>
  <c r="P10" i="3"/>
  <c r="P24" i="3" s="1"/>
  <c r="P25" i="3" s="1"/>
  <c r="R16" i="3"/>
  <c r="Q16" i="3"/>
  <c r="N10" i="3"/>
  <c r="P16" i="3"/>
  <c r="R50" i="3"/>
  <c r="Q50" i="3"/>
  <c r="N23" i="3"/>
  <c r="R12" i="3"/>
  <c r="O12" i="3"/>
  <c r="M23" i="3"/>
  <c r="Q12" i="3"/>
  <c r="Q24" i="3" s="1"/>
  <c r="Q25" i="3" s="1"/>
  <c r="N12" i="3"/>
  <c r="R8" i="3"/>
  <c r="P23" i="3"/>
  <c r="O16" i="3"/>
  <c r="O8" i="3"/>
  <c r="N9" i="3"/>
  <c r="R20" i="3"/>
  <c r="Q20" i="3"/>
  <c r="P20" i="3"/>
  <c r="O20" i="3"/>
  <c r="N20" i="3"/>
  <c r="M20" i="3"/>
  <c r="R21" i="3"/>
  <c r="Q21" i="3"/>
  <c r="P21" i="3"/>
  <c r="O21" i="3"/>
  <c r="N21" i="3"/>
  <c r="M21" i="3"/>
  <c r="F24" i="3"/>
  <c r="D34" i="1" l="1"/>
  <c r="O24" i="3"/>
  <c r="O25" i="3" s="1"/>
  <c r="N24" i="3"/>
  <c r="N25" i="3" s="1"/>
  <c r="S50" i="3"/>
  <c r="R24" i="3"/>
  <c r="R25" i="3" s="1"/>
  <c r="M24" i="3"/>
  <c r="S24" i="3" l="1"/>
  <c r="G38" i="1" l="1"/>
  <c r="G34" i="1" s="1"/>
  <c r="G51" i="1" s="1"/>
  <c r="G54" i="1" s="1"/>
  <c r="G55" i="1" s="1"/>
  <c r="I38" i="1"/>
  <c r="I34" i="1" s="1"/>
  <c r="I51" i="1" s="1"/>
  <c r="I54" i="1" s="1"/>
  <c r="I55" i="1" s="1"/>
  <c r="F38" i="1"/>
  <c r="F34" i="1" s="1"/>
  <c r="F51" i="1" s="1"/>
  <c r="F54" i="1" s="1"/>
  <c r="F55" i="1" s="1"/>
  <c r="E38" i="1"/>
  <c r="J26" i="1"/>
  <c r="H38" i="1"/>
  <c r="H34" i="1" s="1"/>
  <c r="H51" i="1" s="1"/>
  <c r="H54" i="1" s="1"/>
  <c r="H55" i="1" s="1"/>
  <c r="E34" i="1" l="1"/>
  <c r="J35" i="1"/>
  <c r="J25" i="1"/>
  <c r="D51" i="1" l="1"/>
  <c r="E54" i="1"/>
  <c r="E55" i="1" s="1"/>
  <c r="J34" i="1"/>
  <c r="D54" i="1" l="1"/>
  <c r="J45" i="1"/>
  <c r="D55" i="1" l="1"/>
  <c r="J55" i="1" s="1"/>
  <c r="J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浜野恒二</author>
  </authors>
  <commentList>
    <comment ref="D30" authorId="0" shapeId="0" xr:uid="{738C36C5-B360-465A-91E1-8A8C7F69B577}">
      <text>
        <r>
          <rPr>
            <b/>
            <sz val="9"/>
            <color indexed="81"/>
            <rFont val="MS P ゴシック"/>
            <family val="3"/>
            <charset val="128"/>
          </rPr>
          <t>各社拠出分をプレックへ</t>
        </r>
      </text>
    </comment>
    <comment ref="D51" authorId="0" shapeId="0" xr:uid="{71D13FEA-8C3D-4038-9F74-FF281EA286E8}">
      <text>
        <r>
          <rPr>
            <b/>
            <sz val="9"/>
            <color indexed="81"/>
            <rFont val="MS P ゴシック"/>
            <family val="3"/>
            <charset val="128"/>
          </rPr>
          <t>各社手数料の合計をプラス</t>
        </r>
      </text>
    </comment>
  </commentList>
</comments>
</file>

<file path=xl/sharedStrings.xml><?xml version="1.0" encoding="utf-8"?>
<sst xmlns="http://schemas.openxmlformats.org/spreadsheetml/2006/main" count="180" uniqueCount="85">
  <si>
    <t>プレック</t>
  </si>
  <si>
    <t>空間創研</t>
    <rPh sb="0" eb="2">
      <t>クウカン</t>
    </rPh>
    <rPh sb="2" eb="4">
      <t>ソウケン</t>
    </rPh>
    <phoneticPr fontId="1"/>
  </si>
  <si>
    <t>ヘッズ</t>
  </si>
  <si>
    <t>総合設計</t>
    <rPh sb="0" eb="4">
      <t>ソウゴウセッケイ</t>
    </rPh>
    <phoneticPr fontId="1"/>
  </si>
  <si>
    <t>共信</t>
    <rPh sb="0" eb="1">
      <t>トモ</t>
    </rPh>
    <rPh sb="1" eb="2">
      <t>シン</t>
    </rPh>
    <phoneticPr fontId="1"/>
  </si>
  <si>
    <t>ランズ計画</t>
    <rPh sb="3" eb="5">
      <t>ケイカク</t>
    </rPh>
    <phoneticPr fontId="1"/>
  </si>
  <si>
    <t>3か年総額</t>
    <rPh sb="2" eb="3">
      <t>ネン</t>
    </rPh>
    <rPh sb="3" eb="5">
      <t>ソウガク</t>
    </rPh>
    <phoneticPr fontId="4"/>
  </si>
  <si>
    <t>R5配分（当時・暫定）</t>
    <rPh sb="2" eb="4">
      <t>ハイブン</t>
    </rPh>
    <rPh sb="5" eb="7">
      <t>トウジ</t>
    </rPh>
    <rPh sb="8" eb="10">
      <t>ザンテイ</t>
    </rPh>
    <phoneticPr fontId="4"/>
  </si>
  <si>
    <t>R6配分（当時・暫定）</t>
    <rPh sb="2" eb="4">
      <t>ハイブン</t>
    </rPh>
    <rPh sb="5" eb="7">
      <t>トウジ</t>
    </rPh>
    <rPh sb="8" eb="10">
      <t>ザンテイ</t>
    </rPh>
    <phoneticPr fontId="4"/>
  </si>
  <si>
    <t>↓総額（当時の想定）</t>
    <rPh sb="1" eb="3">
      <t>ソウガク</t>
    </rPh>
    <rPh sb="4" eb="6">
      <t>トウジ</t>
    </rPh>
    <rPh sb="7" eb="9">
      <t>ソウテイ</t>
    </rPh>
    <phoneticPr fontId="4"/>
  </si>
  <si>
    <t>R4契約額（実績）</t>
    <rPh sb="2" eb="5">
      <t>ケイヤクガク</t>
    </rPh>
    <rPh sb="6" eb="8">
      <t>ジッセキ</t>
    </rPh>
    <phoneticPr fontId="4"/>
  </si>
  <si>
    <t>R5配分（実績）</t>
    <rPh sb="2" eb="4">
      <t>ハイブン</t>
    </rPh>
    <phoneticPr fontId="4"/>
  </si>
  <si>
    <t>R5北配分（実績）</t>
    <rPh sb="2" eb="3">
      <t>キタ</t>
    </rPh>
    <rPh sb="3" eb="5">
      <t>ハイブン</t>
    </rPh>
    <phoneticPr fontId="4"/>
  </si>
  <si>
    <t>項目</t>
    <rPh sb="0" eb="2">
      <t>コウモク</t>
    </rPh>
    <phoneticPr fontId="4"/>
  </si>
  <si>
    <t>増額合計</t>
    <rPh sb="0" eb="2">
      <t>ゾウガク</t>
    </rPh>
    <rPh sb="2" eb="4">
      <t>ゴウケイ</t>
    </rPh>
    <phoneticPr fontId="4"/>
  </si>
  <si>
    <t>①弾薬庫、和泉川南整備</t>
    <phoneticPr fontId="4"/>
  </si>
  <si>
    <t>③中央２路床改良　
排水他（岸さん工事）</t>
    <phoneticPr fontId="4"/>
  </si>
  <si>
    <t>④北仮設道　排水　電気（北その２）</t>
    <phoneticPr fontId="4"/>
  </si>
  <si>
    <t>⑥全体給水見直し</t>
    <phoneticPr fontId="4"/>
  </si>
  <si>
    <t>⑦弱電工事</t>
    <phoneticPr fontId="4"/>
  </si>
  <si>
    <t>１）連携会議ファシリテーション</t>
    <phoneticPr fontId="4"/>
  </si>
  <si>
    <t>２）パース作成（ガーデン、桜）</t>
    <phoneticPr fontId="4"/>
  </si>
  <si>
    <t>３）コンセプトシート</t>
    <phoneticPr fontId="4"/>
  </si>
  <si>
    <t>４）オリジン屋根付き休憩施設建築確認申請</t>
    <phoneticPr fontId="4"/>
  </si>
  <si>
    <t>合計</t>
    <rPh sb="0" eb="2">
      <t>ゴウケイ</t>
    </rPh>
    <phoneticPr fontId="4"/>
  </si>
  <si>
    <t>R6増額配分（今回設定）</t>
    <rPh sb="2" eb="4">
      <t>ゾウガク</t>
    </rPh>
    <rPh sb="4" eb="6">
      <t>ハイブン</t>
    </rPh>
    <rPh sb="7" eb="9">
      <t>コンカイ</t>
    </rPh>
    <rPh sb="9" eb="11">
      <t>セッテイ</t>
    </rPh>
    <phoneticPr fontId="4"/>
  </si>
  <si>
    <t>⑥事務手数料3％を各社からプレックへ</t>
    <rPh sb="1" eb="3">
      <t>ジム</t>
    </rPh>
    <rPh sb="3" eb="6">
      <t>テスウリョウ</t>
    </rPh>
    <rPh sb="9" eb="10">
      <t>カク</t>
    </rPh>
    <rPh sb="10" eb="11">
      <t>シャ</t>
    </rPh>
    <phoneticPr fontId="4"/>
  </si>
  <si>
    <t>★R6配分額</t>
    <rPh sb="3" eb="6">
      <t>ハイブンガク</t>
    </rPh>
    <phoneticPr fontId="4"/>
  </si>
  <si>
    <t>↓総額（確定値）</t>
    <rPh sb="1" eb="3">
      <t>ソウガク</t>
    </rPh>
    <rPh sb="4" eb="7">
      <t>カクテイチ</t>
    </rPh>
    <phoneticPr fontId="4"/>
  </si>
  <si>
    <t>①R5.9協議時配分</t>
    <rPh sb="8" eb="10">
      <t>ハイブン</t>
    </rPh>
    <phoneticPr fontId="4"/>
  </si>
  <si>
    <t>② 3か年総額を確定値に更新</t>
    <rPh sb="4" eb="5">
      <t>ネン</t>
    </rPh>
    <rPh sb="5" eb="7">
      <t>ソウガク</t>
    </rPh>
    <rPh sb="8" eb="11">
      <t>カクテイチ</t>
    </rPh>
    <rPh sb="12" eb="14">
      <t>コウシン</t>
    </rPh>
    <phoneticPr fontId="4"/>
  </si>
  <si>
    <t>基本金額</t>
    <rPh sb="0" eb="2">
      <t>キホン</t>
    </rPh>
    <rPh sb="2" eb="4">
      <t>キンガク</t>
    </rPh>
    <phoneticPr fontId="4"/>
  </si>
  <si>
    <t>個別項目</t>
    <rPh sb="0" eb="2">
      <t>コベツ</t>
    </rPh>
    <rPh sb="2" eb="4">
      <t>コウモク</t>
    </rPh>
    <phoneticPr fontId="4"/>
  </si>
  <si>
    <t>R4</t>
    <phoneticPr fontId="4"/>
  </si>
  <si>
    <t>R5</t>
  </si>
  <si>
    <t>特例措置による変更分含む</t>
    <rPh sb="0" eb="2">
      <t>トクレイ</t>
    </rPh>
    <rPh sb="2" eb="4">
      <t>ソチ</t>
    </rPh>
    <rPh sb="7" eb="9">
      <t>ヘンコウ</t>
    </rPh>
    <rPh sb="9" eb="10">
      <t>ブン</t>
    </rPh>
    <rPh sb="10" eb="11">
      <t>フク</t>
    </rPh>
    <phoneticPr fontId="4"/>
  </si>
  <si>
    <t>民有地樹木調査</t>
    <rPh sb="0" eb="3">
      <t>ミンユウチ</t>
    </rPh>
    <rPh sb="3" eb="5">
      <t>ジュモク</t>
    </rPh>
    <rPh sb="5" eb="7">
      <t>チョウサ</t>
    </rPh>
    <phoneticPr fontId="4"/>
  </si>
  <si>
    <t>R5北</t>
    <rPh sb="2" eb="3">
      <t>キタ</t>
    </rPh>
    <phoneticPr fontId="4"/>
  </si>
  <si>
    <t>R6</t>
    <phoneticPr fontId="4"/>
  </si>
  <si>
    <t>当初契約額</t>
    <rPh sb="0" eb="2">
      <t>トウショ</t>
    </rPh>
    <rPh sb="2" eb="4">
      <t>ケイヤク</t>
    </rPh>
    <rPh sb="4" eb="5">
      <t>ガク</t>
    </rPh>
    <phoneticPr fontId="4"/>
  </si>
  <si>
    <t>3か年総額内訳</t>
    <rPh sb="2" eb="3">
      <t>ネン</t>
    </rPh>
    <rPh sb="3" eb="5">
      <t>ソウガク</t>
    </rPh>
    <rPh sb="5" eb="7">
      <t>ウチワケ</t>
    </rPh>
    <phoneticPr fontId="4"/>
  </si>
  <si>
    <t>円（税抜き）※R6増額含まず</t>
    <rPh sb="0" eb="1">
      <t>エン</t>
    </rPh>
    <rPh sb="2" eb="4">
      <t>ゼイヌ</t>
    </rPh>
    <rPh sb="9" eb="11">
      <t>ゾウガク</t>
    </rPh>
    <rPh sb="11" eb="12">
      <t>フク</t>
    </rPh>
    <phoneticPr fontId="4"/>
  </si>
  <si>
    <t>項目（細）</t>
    <rPh sb="0" eb="2">
      <t>コウモク</t>
    </rPh>
    <rPh sb="3" eb="4">
      <t>サイ</t>
    </rPh>
    <phoneticPr fontId="4"/>
  </si>
  <si>
    <t>割合</t>
    <rPh sb="0" eb="2">
      <t>ワリアイ</t>
    </rPh>
    <phoneticPr fontId="4"/>
  </si>
  <si>
    <t>金額</t>
    <rPh sb="0" eb="2">
      <t>キンガク</t>
    </rPh>
    <phoneticPr fontId="4"/>
  </si>
  <si>
    <t>項目別 各社割合</t>
    <rPh sb="0" eb="2">
      <t>コウモク</t>
    </rPh>
    <rPh sb="2" eb="3">
      <t>ベツ</t>
    </rPh>
    <rPh sb="4" eb="6">
      <t>カクシャ</t>
    </rPh>
    <rPh sb="6" eb="8">
      <t>ワリアイ</t>
    </rPh>
    <phoneticPr fontId="4"/>
  </si>
  <si>
    <t>項目別 各社金額</t>
    <rPh sb="0" eb="3">
      <t>コウモクベツ</t>
    </rPh>
    <rPh sb="4" eb="6">
      <t>カクシャ</t>
    </rPh>
    <rPh sb="6" eb="8">
      <t>キンガク</t>
    </rPh>
    <phoneticPr fontId="4"/>
  </si>
  <si>
    <t>1.     造成：Z01</t>
  </si>
  <si>
    <t>2.     基盤（擁壁等）：B01</t>
  </si>
  <si>
    <t>3.     植栽（新植・移植・剪定）：S01</t>
    <phoneticPr fontId="4"/>
  </si>
  <si>
    <t>新植(環境植栽）</t>
    <rPh sb="0" eb="1">
      <t>シン</t>
    </rPh>
    <rPh sb="1" eb="2">
      <t>ウ</t>
    </rPh>
    <rPh sb="3" eb="5">
      <t>カンキョウ</t>
    </rPh>
    <rPh sb="5" eb="7">
      <t>ショクサイ</t>
    </rPh>
    <phoneticPr fontId="4"/>
  </si>
  <si>
    <t>新植(修景植栽）</t>
    <rPh sb="0" eb="1">
      <t>シン</t>
    </rPh>
    <rPh sb="1" eb="2">
      <t>ウ</t>
    </rPh>
    <rPh sb="3" eb="5">
      <t>シュウケイ</t>
    </rPh>
    <rPh sb="5" eb="7">
      <t>ショクサイ</t>
    </rPh>
    <phoneticPr fontId="4"/>
  </si>
  <si>
    <t>移植</t>
    <rPh sb="0" eb="2">
      <t>イショク</t>
    </rPh>
    <phoneticPr fontId="4"/>
  </si>
  <si>
    <r>
      <t>剪定</t>
    </r>
    <r>
      <rPr>
        <sz val="12"/>
        <color rgb="FFFF0000"/>
        <rFont val="游ゴシック"/>
        <family val="3"/>
        <charset val="128"/>
        <scheme val="minor"/>
      </rPr>
      <t>（伐採？）</t>
    </r>
    <rPh sb="0" eb="2">
      <t>センテイ</t>
    </rPh>
    <rPh sb="3" eb="5">
      <t>バッサイ</t>
    </rPh>
    <phoneticPr fontId="4"/>
  </si>
  <si>
    <t>4.     給水：K01</t>
  </si>
  <si>
    <t>5.     排水：H01</t>
  </si>
  <si>
    <t>雨水</t>
    <rPh sb="0" eb="2">
      <t>ウスイ</t>
    </rPh>
    <phoneticPr fontId="4"/>
  </si>
  <si>
    <t>汚水</t>
    <rPh sb="0" eb="2">
      <t>オスイ</t>
    </rPh>
    <phoneticPr fontId="4"/>
  </si>
  <si>
    <t>6.     電気：D01</t>
    <phoneticPr fontId="4"/>
  </si>
  <si>
    <t>7.     ガス：G01</t>
  </si>
  <si>
    <t>8.     施設（園路広場・遊戯施設・サービス施設・管理施設）：E01</t>
    <phoneticPr fontId="4"/>
  </si>
  <si>
    <t>園路広場・遊戯施設・サービス施設・管理施設</t>
    <phoneticPr fontId="4"/>
  </si>
  <si>
    <t>スウェル</t>
    <phoneticPr fontId="4"/>
  </si>
  <si>
    <t>9.     仮設：A01</t>
  </si>
  <si>
    <t>10.  調整池：T01</t>
  </si>
  <si>
    <t>11.  金属探査：N01</t>
  </si>
  <si>
    <t>打合せ、関係機関協議、報告書作成</t>
    <rPh sb="0" eb="2">
      <t>ウチアワ</t>
    </rPh>
    <rPh sb="4" eb="6">
      <t>カンケイ</t>
    </rPh>
    <rPh sb="6" eb="8">
      <t>キカン</t>
    </rPh>
    <rPh sb="8" eb="10">
      <t>キョウギ</t>
    </rPh>
    <rPh sb="11" eb="14">
      <t>ホウコクショ</t>
    </rPh>
    <rPh sb="14" eb="16">
      <t>サクセイ</t>
    </rPh>
    <phoneticPr fontId="4"/>
  </si>
  <si>
    <t>とりまとめ</t>
    <phoneticPr fontId="4"/>
  </si>
  <si>
    <t>設計図書とりまとめ</t>
    <rPh sb="0" eb="2">
      <t>セッケイ</t>
    </rPh>
    <rPh sb="2" eb="4">
      <t>トショ</t>
    </rPh>
    <phoneticPr fontId="4"/>
  </si>
  <si>
    <t>全体とりまとめ</t>
    <rPh sb="0" eb="2">
      <t>ゼンタイ</t>
    </rPh>
    <phoneticPr fontId="4"/>
  </si>
  <si>
    <t>①3か年合計</t>
    <rPh sb="3" eb="4">
      <t>ネン</t>
    </rPh>
    <rPh sb="4" eb="6">
      <t>ゴウケイ</t>
    </rPh>
    <phoneticPr fontId="4"/>
  </si>
  <si>
    <t>当初割合</t>
    <rPh sb="0" eb="2">
      <t>トウショ</t>
    </rPh>
    <rPh sb="2" eb="4">
      <t>ワリアイ</t>
    </rPh>
    <phoneticPr fontId="4"/>
  </si>
  <si>
    <t>変更後割合</t>
    <rPh sb="0" eb="3">
      <t>ヘンコウゴ</t>
    </rPh>
    <rPh sb="3" eb="5">
      <t>ワリアイ</t>
    </rPh>
    <phoneticPr fontId="4"/>
  </si>
  <si>
    <t>④R6 戸田風景委託費（200万）を各社（プレック、ヘッズ、総合、ランズ）から50万ずつ拠出⇒ヘッズ、総合、ランズから、支払いを担当するプレックへそれぞれ50万移動</t>
    <rPh sb="4" eb="8">
      <t>トダフウケイ</t>
    </rPh>
    <rPh sb="8" eb="11">
      <t>イタクヒ</t>
    </rPh>
    <rPh sb="15" eb="16">
      <t>マン</t>
    </rPh>
    <rPh sb="18" eb="20">
      <t>カクシャ</t>
    </rPh>
    <rPh sb="30" eb="32">
      <t>ソウゴウ</t>
    </rPh>
    <rPh sb="41" eb="42">
      <t>マン</t>
    </rPh>
    <rPh sb="44" eb="46">
      <t>キョシュツ</t>
    </rPh>
    <rPh sb="51" eb="53">
      <t>ソウゴウ</t>
    </rPh>
    <rPh sb="60" eb="62">
      <t>シハラ</t>
    </rPh>
    <rPh sb="64" eb="66">
      <t>タントウ</t>
    </rPh>
    <rPh sb="79" eb="80">
      <t>マン</t>
    </rPh>
    <rPh sb="80" eb="82">
      <t>イドウ</t>
    </rPh>
    <phoneticPr fontId="4"/>
  </si>
  <si>
    <t>総額check</t>
    <rPh sb="0" eb="2">
      <t>ソウガク</t>
    </rPh>
    <phoneticPr fontId="4"/>
  </si>
  <si>
    <t>⑤R6増額変更を反映→内訳は別添2参照</t>
    <rPh sb="3" eb="5">
      <t>ゾウガク</t>
    </rPh>
    <rPh sb="5" eb="7">
      <t>ヘンコウ</t>
    </rPh>
    <rPh sb="8" eb="10">
      <t>ハンエイ</t>
    </rPh>
    <rPh sb="11" eb="13">
      <t>ウチワケ</t>
    </rPh>
    <rPh sb="14" eb="16">
      <t>ベッテン</t>
    </rPh>
    <rPh sb="17" eb="19">
      <t>サンショウ</t>
    </rPh>
    <phoneticPr fontId="4"/>
  </si>
  <si>
    <t>戸田風景委託費調整</t>
    <rPh sb="0" eb="4">
      <t>トダフウケイ</t>
    </rPh>
    <rPh sb="4" eb="7">
      <t>イタクヒ</t>
    </rPh>
    <rPh sb="7" eb="9">
      <t>チョウセイ</t>
    </rPh>
    <phoneticPr fontId="4"/>
  </si>
  <si>
    <t>3か年の事務手数料（3％）
⑤の3か年総額*0.03</t>
    <rPh sb="2" eb="3">
      <t>ネン</t>
    </rPh>
    <rPh sb="4" eb="9">
      <t>ジムテスウリョウ</t>
    </rPh>
    <rPh sb="9" eb="10">
      <t>サ</t>
    </rPh>
    <rPh sb="11" eb="12">
      <t>ヒ</t>
    </rPh>
    <rPh sb="18" eb="19">
      <t>ネン</t>
    </rPh>
    <rPh sb="19" eb="21">
      <t>ソウガク</t>
    </rPh>
    <phoneticPr fontId="4"/>
  </si>
  <si>
    <t>（丸め）</t>
    <rPh sb="1" eb="2">
      <t>マル</t>
    </rPh>
    <phoneticPr fontId="4"/>
  </si>
  <si>
    <t>上瀬谷その3業務配分額</t>
    <rPh sb="0" eb="3">
      <t>カミセヤ</t>
    </rPh>
    <rPh sb="6" eb="8">
      <t>ギョウム</t>
    </rPh>
    <rPh sb="8" eb="11">
      <t>ハイブンガク</t>
    </rPh>
    <phoneticPr fontId="4"/>
  </si>
  <si>
    <t>③工種間の割合を調整→調整内容は別添1参照</t>
    <rPh sb="1" eb="2">
      <t>コウ</t>
    </rPh>
    <rPh sb="2" eb="3">
      <t>シュ</t>
    </rPh>
    <rPh sb="3" eb="4">
      <t>カン</t>
    </rPh>
    <rPh sb="5" eb="7">
      <t>ワリアイ</t>
    </rPh>
    <rPh sb="8" eb="10">
      <t>チョウセイ</t>
    </rPh>
    <rPh sb="11" eb="13">
      <t>チョウセイ</t>
    </rPh>
    <rPh sb="13" eb="15">
      <t>ナイヨウ</t>
    </rPh>
    <rPh sb="16" eb="18">
      <t>ベッテン</t>
    </rPh>
    <rPh sb="19" eb="21">
      <t>サンショウ</t>
    </rPh>
    <phoneticPr fontId="4"/>
  </si>
  <si>
    <t>2025.3.11</t>
    <phoneticPr fontId="4"/>
  </si>
  <si>
    <t>※単位は全て円、税抜き</t>
    <rPh sb="1" eb="3">
      <t>タンイ</t>
    </rPh>
    <rPh sb="4" eb="5">
      <t>スベ</t>
    </rPh>
    <rPh sb="6" eb="7">
      <t>エン</t>
    </rPh>
    <rPh sb="8" eb="10">
      <t>ゼイヌ</t>
    </rPh>
    <phoneticPr fontId="4"/>
  </si>
  <si>
    <t>R6配分（総額からの差し引き）</t>
    <rPh sb="2" eb="4">
      <t>ハイブン</t>
    </rPh>
    <rPh sb="5" eb="7">
      <t>ソウガク</t>
    </rPh>
    <rPh sb="10" eb="11">
      <t>サ</t>
    </rPh>
    <rPh sb="12" eb="13">
      <t>ヒ</t>
    </rPh>
    <phoneticPr fontId="4"/>
  </si>
  <si>
    <t>R6配分（③）</t>
    <rPh sb="2" eb="4">
      <t>ハイブン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</si>
</sst>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0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38" fontId="0" fillId="0" borderId="2" xfId="1" applyFont="1" applyBorder="1">
      <alignment vertical="center"/>
    </xf>
    <xf numFmtId="38" fontId="0" fillId="3" borderId="0" xfId="1" applyFont="1" applyFill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2" xfId="1" applyFont="1" applyFill="1" applyBorder="1">
      <alignment vertical="center"/>
    </xf>
    <xf numFmtId="38" fontId="0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38" fontId="0" fillId="4" borderId="2" xfId="1" applyFont="1" applyFill="1" applyBorder="1">
      <alignment vertical="center"/>
    </xf>
    <xf numFmtId="0" fontId="0" fillId="0" borderId="2" xfId="0" applyBorder="1" applyAlignment="1">
      <alignment vertical="center" wrapText="1" shrinkToFit="1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0" borderId="2" xfId="0" applyNumberFormat="1" applyBorder="1">
      <alignment vertical="center"/>
    </xf>
    <xf numFmtId="38" fontId="6" fillId="0" borderId="2" xfId="1" applyFont="1" applyBorder="1">
      <alignment vertical="center"/>
    </xf>
    <xf numFmtId="38" fontId="0" fillId="0" borderId="2" xfId="1" applyFont="1" applyFill="1" applyBorder="1" applyAlignment="1">
      <alignment horizontal="left" vertical="center"/>
    </xf>
    <xf numFmtId="176" fontId="0" fillId="0" borderId="2" xfId="2" applyNumberFormat="1" applyFont="1" applyBorder="1">
      <alignment vertical="center"/>
    </xf>
    <xf numFmtId="38" fontId="0" fillId="3" borderId="2" xfId="0" applyNumberFormat="1" applyFill="1" applyBorder="1">
      <alignment vertical="center"/>
    </xf>
    <xf numFmtId="0" fontId="7" fillId="0" borderId="0" xfId="0" applyFont="1">
      <alignment vertical="center"/>
    </xf>
    <xf numFmtId="56" fontId="0" fillId="0" borderId="0" xfId="0" applyNumberForma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176" fontId="6" fillId="0" borderId="2" xfId="2" applyNumberFormat="1" applyFont="1" applyBorder="1">
      <alignment vertical="center"/>
    </xf>
    <xf numFmtId="38" fontId="6" fillId="0" borderId="9" xfId="1" applyFont="1" applyBorder="1" applyAlignment="1">
      <alignment horizontal="center" vertical="center"/>
    </xf>
    <xf numFmtId="9" fontId="6" fillId="0" borderId="2" xfId="2" applyFont="1" applyBorder="1">
      <alignment vertical="center"/>
    </xf>
    <xf numFmtId="9" fontId="6" fillId="0" borderId="6" xfId="2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9" fontId="0" fillId="0" borderId="5" xfId="0" applyNumberFormat="1" applyBorder="1">
      <alignment vertical="center"/>
    </xf>
    <xf numFmtId="0" fontId="3" fillId="0" borderId="9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14" fontId="3" fillId="0" borderId="2" xfId="0" applyNumberFormat="1" applyFont="1" applyBorder="1" applyAlignment="1">
      <alignment horizontal="justify" vertical="center"/>
    </xf>
    <xf numFmtId="9" fontId="6" fillId="0" borderId="2" xfId="2" applyFont="1" applyFill="1" applyBorder="1">
      <alignment vertical="center"/>
    </xf>
    <xf numFmtId="9" fontId="6" fillId="0" borderId="6" xfId="2" applyFont="1" applyFill="1" applyBorder="1">
      <alignment vertical="center"/>
    </xf>
    <xf numFmtId="0" fontId="3" fillId="4" borderId="2" xfId="0" applyFont="1" applyFill="1" applyBorder="1" applyAlignment="1">
      <alignment horizontal="justify" vertical="center"/>
    </xf>
    <xf numFmtId="0" fontId="6" fillId="4" borderId="2" xfId="0" applyFont="1" applyFill="1" applyBorder="1">
      <alignment vertical="center"/>
    </xf>
    <xf numFmtId="9" fontId="6" fillId="4" borderId="2" xfId="2" applyFont="1" applyFill="1" applyBorder="1">
      <alignment vertical="center"/>
    </xf>
    <xf numFmtId="9" fontId="6" fillId="4" borderId="6" xfId="2" applyFont="1" applyFill="1" applyBorder="1">
      <alignment vertical="center"/>
    </xf>
    <xf numFmtId="38" fontId="0" fillId="4" borderId="7" xfId="1" applyFont="1" applyFill="1" applyBorder="1">
      <alignment vertical="center"/>
    </xf>
    <xf numFmtId="38" fontId="0" fillId="4" borderId="8" xfId="1" applyFont="1" applyFill="1" applyBorder="1">
      <alignment vertical="center"/>
    </xf>
    <xf numFmtId="9" fontId="0" fillId="4" borderId="5" xfId="0" applyNumberFormat="1" applyFill="1" applyBorder="1">
      <alignment vertical="center"/>
    </xf>
    <xf numFmtId="176" fontId="9" fillId="0" borderId="2" xfId="2" applyNumberFormat="1" applyFont="1" applyBorder="1" applyAlignment="1">
      <alignment horizontal="center" vertical="center"/>
    </xf>
    <xf numFmtId="38" fontId="0" fillId="0" borderId="8" xfId="1" applyFont="1" applyFill="1" applyBorder="1">
      <alignment vertical="center"/>
    </xf>
    <xf numFmtId="9" fontId="9" fillId="0" borderId="9" xfId="2" applyFont="1" applyFill="1" applyBorder="1" applyAlignment="1">
      <alignment horizontal="center" vertical="center"/>
    </xf>
    <xf numFmtId="176" fontId="6" fillId="0" borderId="2" xfId="2" applyNumberFormat="1" applyFont="1" applyFill="1" applyBorder="1" applyAlignment="1">
      <alignment vertical="center"/>
    </xf>
    <xf numFmtId="176" fontId="6" fillId="0" borderId="2" xfId="2" applyNumberFormat="1" applyFont="1" applyFill="1" applyBorder="1">
      <alignment vertical="center"/>
    </xf>
    <xf numFmtId="176" fontId="6" fillId="0" borderId="6" xfId="2" applyNumberFormat="1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176" fontId="6" fillId="0" borderId="3" xfId="2" applyNumberFormat="1" applyFont="1" applyFill="1" applyBorder="1" applyAlignment="1">
      <alignment vertical="center"/>
    </xf>
    <xf numFmtId="9" fontId="6" fillId="0" borderId="9" xfId="2" applyFont="1" applyBorder="1">
      <alignment vertical="center"/>
    </xf>
    <xf numFmtId="9" fontId="6" fillId="0" borderId="11" xfId="2" applyFont="1" applyBorder="1">
      <alignment vertical="center"/>
    </xf>
    <xf numFmtId="38" fontId="0" fillId="0" borderId="12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3" xfId="1" applyFont="1" applyBorder="1">
      <alignment vertical="center"/>
    </xf>
    <xf numFmtId="9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9" fontId="0" fillId="0" borderId="15" xfId="2" applyFont="1" applyBorder="1">
      <alignment vertical="center"/>
    </xf>
    <xf numFmtId="38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38" fontId="0" fillId="3" borderId="17" xfId="0" applyNumberFormat="1" applyFill="1" applyBorder="1">
      <alignment vertical="center"/>
    </xf>
    <xf numFmtId="38" fontId="0" fillId="3" borderId="18" xfId="0" applyNumberFormat="1" applyFill="1" applyBorder="1">
      <alignment vertical="center"/>
    </xf>
    <xf numFmtId="38" fontId="0" fillId="3" borderId="19" xfId="0" applyNumberFormat="1" applyFill="1" applyBorder="1">
      <alignment vertical="center"/>
    </xf>
    <xf numFmtId="38" fontId="0" fillId="0" borderId="20" xfId="1" applyFont="1" applyBorder="1">
      <alignment vertical="center"/>
    </xf>
    <xf numFmtId="176" fontId="6" fillId="0" borderId="0" xfId="2" applyNumberFormat="1" applyFont="1" applyFill="1" applyBorder="1">
      <alignment vertical="center"/>
    </xf>
    <xf numFmtId="0" fontId="6" fillId="0" borderId="0" xfId="0" applyFont="1">
      <alignment vertical="center"/>
    </xf>
    <xf numFmtId="9" fontId="2" fillId="2" borderId="2" xfId="2" applyFont="1" applyFill="1" applyBorder="1">
      <alignment vertical="center"/>
    </xf>
    <xf numFmtId="9" fontId="2" fillId="2" borderId="6" xfId="2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38" fontId="2" fillId="0" borderId="0" xfId="0" applyNumberFormat="1" applyFont="1">
      <alignment vertical="center"/>
    </xf>
    <xf numFmtId="38" fontId="14" fillId="6" borderId="2" xfId="0" applyNumberFormat="1" applyFont="1" applyFill="1" applyBorder="1">
      <alignment vertical="center"/>
    </xf>
    <xf numFmtId="38" fontId="6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38" fontId="14" fillId="7" borderId="2" xfId="0" applyNumberFormat="1" applyFont="1" applyFill="1" applyBorder="1">
      <alignment vertical="center"/>
    </xf>
    <xf numFmtId="0" fontId="15" fillId="0" borderId="0" xfId="0" applyFont="1">
      <alignment vertical="center"/>
    </xf>
    <xf numFmtId="38" fontId="15" fillId="0" borderId="3" xfId="1" applyFont="1" applyBorder="1">
      <alignment vertical="center"/>
    </xf>
    <xf numFmtId="38" fontId="15" fillId="0" borderId="1" xfId="1" applyFont="1" applyBorder="1">
      <alignment vertical="center"/>
    </xf>
    <xf numFmtId="38" fontId="15" fillId="0" borderId="2" xfId="1" applyFont="1" applyBorder="1">
      <alignment vertical="center"/>
    </xf>
    <xf numFmtId="38" fontId="15" fillId="0" borderId="0" xfId="1" applyFont="1" applyBorder="1">
      <alignment vertical="center"/>
    </xf>
    <xf numFmtId="38" fontId="15" fillId="0" borderId="2" xfId="1" applyFont="1" applyFill="1" applyBorder="1">
      <alignment vertical="center"/>
    </xf>
    <xf numFmtId="0" fontId="15" fillId="0" borderId="2" xfId="0" applyFont="1" applyBorder="1">
      <alignment vertical="center"/>
    </xf>
    <xf numFmtId="0" fontId="15" fillId="4" borderId="2" xfId="0" applyFont="1" applyFill="1" applyBorder="1">
      <alignment vertical="center"/>
    </xf>
    <xf numFmtId="38" fontId="15" fillId="0" borderId="0" xfId="1" applyFont="1">
      <alignment vertical="center"/>
    </xf>
    <xf numFmtId="38" fontId="15" fillId="0" borderId="2" xfId="0" applyNumberFormat="1" applyFont="1" applyBorder="1">
      <alignment vertical="center"/>
    </xf>
    <xf numFmtId="38" fontId="15" fillId="4" borderId="2" xfId="0" applyNumberFormat="1" applyFont="1" applyFill="1" applyBorder="1">
      <alignment vertical="center"/>
    </xf>
    <xf numFmtId="38" fontId="15" fillId="0" borderId="0" xfId="0" applyNumberFormat="1" applyFont="1">
      <alignment vertical="center"/>
    </xf>
    <xf numFmtId="38" fontId="15" fillId="5" borderId="3" xfId="1" applyFont="1" applyFill="1" applyBorder="1">
      <alignment vertical="center"/>
    </xf>
    <xf numFmtId="0" fontId="15" fillId="5" borderId="2" xfId="0" applyFont="1" applyFill="1" applyBorder="1">
      <alignment vertical="center"/>
    </xf>
    <xf numFmtId="38" fontId="15" fillId="5" borderId="2" xfId="0" applyNumberFormat="1" applyFont="1" applyFill="1" applyBorder="1">
      <alignment vertical="center"/>
    </xf>
    <xf numFmtId="38" fontId="15" fillId="5" borderId="2" xfId="1" applyFont="1" applyFill="1" applyBorder="1" applyAlignment="1">
      <alignment horizontal="right" vertical="center"/>
    </xf>
    <xf numFmtId="38" fontId="15" fillId="5" borderId="2" xfId="1" applyFont="1" applyFill="1" applyBorder="1">
      <alignment vertical="center"/>
    </xf>
    <xf numFmtId="0" fontId="16" fillId="8" borderId="2" xfId="0" applyFont="1" applyFill="1" applyBorder="1">
      <alignment vertical="center"/>
    </xf>
    <xf numFmtId="38" fontId="17" fillId="8" borderId="2" xfId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38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9" fillId="0" borderId="9" xfId="2" applyFont="1" applyBorder="1" applyAlignment="1">
      <alignment horizontal="center" vertical="center"/>
    </xf>
    <xf numFmtId="9" fontId="9" fillId="0" borderId="4" xfId="2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38" fontId="6" fillId="0" borderId="9" xfId="1" applyFont="1" applyBorder="1" applyAlignment="1">
      <alignment horizontal="center" vertical="center"/>
    </xf>
    <xf numFmtId="38" fontId="6" fillId="0" borderId="4" xfId="1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38" fontId="6" fillId="0" borderId="9" xfId="1" applyFont="1" applyFill="1" applyBorder="1" applyAlignment="1">
      <alignment horizontal="center" vertical="center"/>
    </xf>
    <xf numFmtId="38" fontId="6" fillId="0" borderId="10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47</xdr:row>
      <xdr:rowOff>0</xdr:rowOff>
    </xdr:from>
    <xdr:to>
      <xdr:col>9</xdr:col>
      <xdr:colOff>0</xdr:colOff>
      <xdr:row>50</xdr:row>
      <xdr:rowOff>481852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B4BFA37-1D79-2A6E-D711-B9A4E967E36A}"/>
            </a:ext>
          </a:extLst>
        </xdr:cNvPr>
        <xdr:cNvSpPr/>
      </xdr:nvSpPr>
      <xdr:spPr>
        <a:xfrm>
          <a:off x="5274609" y="11205882"/>
          <a:ext cx="8587067" cy="1187823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51</xdr:row>
      <xdr:rowOff>72839</xdr:rowOff>
    </xdr:from>
    <xdr:to>
      <xdr:col>6</xdr:col>
      <xdr:colOff>587188</xdr:colOff>
      <xdr:row>52</xdr:row>
      <xdr:rowOff>151841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D06C6D1D-4767-E7A6-5D08-517F94C023D3}"/>
            </a:ext>
          </a:extLst>
        </xdr:cNvPr>
        <xdr:cNvSpPr/>
      </xdr:nvSpPr>
      <xdr:spPr>
        <a:xfrm>
          <a:off x="9101978" y="12466545"/>
          <a:ext cx="1043828" cy="314325"/>
        </a:xfrm>
        <a:prstGeom prst="down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168088</xdr:colOff>
      <xdr:row>10</xdr:row>
      <xdr:rowOff>123265</xdr:rowOff>
    </xdr:from>
    <xdr:to>
      <xdr:col>11</xdr:col>
      <xdr:colOff>605118</xdr:colOff>
      <xdr:row>10</xdr:row>
      <xdr:rowOff>123265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3E9DDA1-9DE0-41CE-0F62-F953C7B43427}"/>
            </a:ext>
          </a:extLst>
        </xdr:cNvPr>
        <xdr:cNvCxnSpPr/>
      </xdr:nvCxnSpPr>
      <xdr:spPr>
        <a:xfrm>
          <a:off x="14265088" y="2599765"/>
          <a:ext cx="124385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977713</xdr:colOff>
      <xdr:row>40</xdr:row>
      <xdr:rowOff>162486</xdr:rowOff>
    </xdr:from>
    <xdr:to>
      <xdr:col>6</xdr:col>
      <xdr:colOff>587188</xdr:colOff>
      <xdr:row>42</xdr:row>
      <xdr:rowOff>6164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2B4F50E5-136D-044F-C91E-1FAB6A4FC741}"/>
            </a:ext>
          </a:extLst>
        </xdr:cNvPr>
        <xdr:cNvSpPr/>
      </xdr:nvSpPr>
      <xdr:spPr>
        <a:xfrm>
          <a:off x="8418419" y="9788339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30</xdr:row>
      <xdr:rowOff>184898</xdr:rowOff>
    </xdr:from>
    <xdr:to>
      <xdr:col>6</xdr:col>
      <xdr:colOff>587188</xdr:colOff>
      <xdr:row>32</xdr:row>
      <xdr:rowOff>28576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D9FC0687-CA1C-786B-2B89-413B5DBFC3B0}"/>
            </a:ext>
          </a:extLst>
        </xdr:cNvPr>
        <xdr:cNvSpPr/>
      </xdr:nvSpPr>
      <xdr:spPr>
        <a:xfrm>
          <a:off x="8418419" y="7435104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15</xdr:row>
      <xdr:rowOff>72840</xdr:rowOff>
    </xdr:from>
    <xdr:to>
      <xdr:col>6</xdr:col>
      <xdr:colOff>587188</xdr:colOff>
      <xdr:row>16</xdr:row>
      <xdr:rowOff>151841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B4472A23-5D40-A21E-D7BB-A7170C74D360}"/>
            </a:ext>
          </a:extLst>
        </xdr:cNvPr>
        <xdr:cNvSpPr/>
      </xdr:nvSpPr>
      <xdr:spPr>
        <a:xfrm>
          <a:off x="8418419" y="3748369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8</xdr:row>
      <xdr:rowOff>84045</xdr:rowOff>
    </xdr:from>
    <xdr:to>
      <xdr:col>6</xdr:col>
      <xdr:colOff>587188</xdr:colOff>
      <xdr:row>9</xdr:row>
      <xdr:rowOff>163047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828D3EEF-81F8-0088-2858-1A21A1D4D33D}"/>
            </a:ext>
          </a:extLst>
        </xdr:cNvPr>
        <xdr:cNvSpPr/>
      </xdr:nvSpPr>
      <xdr:spPr>
        <a:xfrm>
          <a:off x="8418419" y="2089898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21</xdr:row>
      <xdr:rowOff>173693</xdr:rowOff>
    </xdr:from>
    <xdr:to>
      <xdr:col>6</xdr:col>
      <xdr:colOff>587188</xdr:colOff>
      <xdr:row>23</xdr:row>
      <xdr:rowOff>17371</xdr:rowOff>
    </xdr:to>
    <xdr:sp macro="" textlink="">
      <xdr:nvSpPr>
        <xdr:cNvPr id="13" name="矢印: 下 12">
          <a:extLst>
            <a:ext uri="{FF2B5EF4-FFF2-40B4-BE49-F238E27FC236}">
              <a16:creationId xmlns:a16="http://schemas.microsoft.com/office/drawing/2014/main" id="{27D05C16-8150-BACE-A5AE-381FDC341F97}"/>
            </a:ext>
          </a:extLst>
        </xdr:cNvPr>
        <xdr:cNvSpPr/>
      </xdr:nvSpPr>
      <xdr:spPr>
        <a:xfrm>
          <a:off x="8418419" y="5283575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32</xdr:row>
      <xdr:rowOff>212911</xdr:rowOff>
    </xdr:from>
    <xdr:to>
      <xdr:col>9</xdr:col>
      <xdr:colOff>0</xdr:colOff>
      <xdr:row>34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C639CFF-0BEC-B0B8-4C36-DAFB49F4B3CB}"/>
            </a:ext>
          </a:extLst>
        </xdr:cNvPr>
        <xdr:cNvSpPr/>
      </xdr:nvSpPr>
      <xdr:spPr>
        <a:xfrm>
          <a:off x="4591050" y="7933764"/>
          <a:ext cx="8587068" cy="26894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1389529</xdr:colOff>
      <xdr:row>33</xdr:row>
      <xdr:rowOff>89647</xdr:rowOff>
    </xdr:from>
    <xdr:to>
      <xdr:col>10</xdr:col>
      <xdr:colOff>549088</xdr:colOff>
      <xdr:row>50</xdr:row>
      <xdr:rowOff>257734</xdr:rowOff>
    </xdr:to>
    <xdr:sp macro="" textlink="">
      <xdr:nvSpPr>
        <xdr:cNvPr id="5" name="円弧 4">
          <a:extLst>
            <a:ext uri="{FF2B5EF4-FFF2-40B4-BE49-F238E27FC236}">
              <a16:creationId xmlns:a16="http://schemas.microsoft.com/office/drawing/2014/main" id="{9A9DFA0B-127F-AD7D-59DF-9F29C9F42583}"/>
            </a:ext>
          </a:extLst>
        </xdr:cNvPr>
        <xdr:cNvSpPr/>
      </xdr:nvSpPr>
      <xdr:spPr>
        <a:xfrm>
          <a:off x="11698941" y="8045823"/>
          <a:ext cx="2947147" cy="4213411"/>
        </a:xfrm>
        <a:prstGeom prst="arc">
          <a:avLst>
            <a:gd name="adj1" fmla="val 16200000"/>
            <a:gd name="adj2" fmla="val 5302438"/>
          </a:avLst>
        </a:prstGeom>
        <a:ln w="25400">
          <a:solidFill>
            <a:srgbClr val="FF0000"/>
          </a:solidFill>
          <a:headEnd type="none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470647</xdr:colOff>
      <xdr:row>40</xdr:row>
      <xdr:rowOff>67236</xdr:rowOff>
    </xdr:from>
    <xdr:to>
      <xdr:col>12</xdr:col>
      <xdr:colOff>358588</xdr:colOff>
      <xdr:row>42</xdr:row>
      <xdr:rowOff>134471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839770C-BB4E-1AF1-6549-FC88F5109A32}"/>
            </a:ext>
          </a:extLst>
        </xdr:cNvPr>
        <xdr:cNvSpPr txBox="1"/>
      </xdr:nvSpPr>
      <xdr:spPr>
        <a:xfrm>
          <a:off x="14567647" y="9693089"/>
          <a:ext cx="1378323" cy="53788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×0.03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A4B7-65F8-4EE7-BBF1-4F5DFDE2B82F}">
  <dimension ref="B1:P56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42" sqref="M42"/>
    </sheetView>
  </sheetViews>
  <sheetFormatPr defaultRowHeight="18.75"/>
  <cols>
    <col min="2" max="2" width="24.5" customWidth="1"/>
    <col min="3" max="3" width="26.5" customWidth="1"/>
    <col min="4" max="9" width="18.875" style="83" customWidth="1"/>
    <col min="10" max="10" width="12" bestFit="1" customWidth="1"/>
    <col min="11" max="11" width="10.625" bestFit="1" customWidth="1"/>
    <col min="13" max="13" width="13" bestFit="1" customWidth="1"/>
    <col min="14" max="14" width="17.625" customWidth="1"/>
    <col min="15" max="15" width="9.875" bestFit="1" customWidth="1"/>
    <col min="16" max="16" width="25.5" bestFit="1" customWidth="1"/>
  </cols>
  <sheetData>
    <row r="1" spans="2:16" ht="25.5">
      <c r="B1" s="74" t="s">
        <v>79</v>
      </c>
      <c r="I1" s="102" t="s">
        <v>81</v>
      </c>
    </row>
    <row r="2" spans="2:16">
      <c r="B2" t="s">
        <v>82</v>
      </c>
    </row>
    <row r="3" spans="2:16">
      <c r="B3" s="19" t="s">
        <v>29</v>
      </c>
      <c r="J3" t="s">
        <v>74</v>
      </c>
    </row>
    <row r="4" spans="2:16" ht="19.5">
      <c r="B4" s="100"/>
      <c r="C4" s="100"/>
      <c r="D4" s="101" t="s">
        <v>0</v>
      </c>
      <c r="E4" s="101" t="s">
        <v>1</v>
      </c>
      <c r="F4" s="101" t="s">
        <v>2</v>
      </c>
      <c r="G4" s="101" t="s">
        <v>3</v>
      </c>
      <c r="H4" s="101" t="s">
        <v>4</v>
      </c>
      <c r="I4" s="101" t="s">
        <v>5</v>
      </c>
    </row>
    <row r="5" spans="2:16" ht="19.5" thickBot="1">
      <c r="B5" s="3"/>
      <c r="C5" s="5" t="s">
        <v>6</v>
      </c>
      <c r="D5" s="84">
        <v>46000000.000000007</v>
      </c>
      <c r="E5" s="84">
        <v>24925000</v>
      </c>
      <c r="F5" s="84">
        <v>45476250.000000007</v>
      </c>
      <c r="G5" s="84">
        <v>24881250</v>
      </c>
      <c r="H5" s="84">
        <v>25668750</v>
      </c>
      <c r="I5" s="84">
        <v>83048750</v>
      </c>
      <c r="J5" s="12">
        <f>SUM(D5:I5)</f>
        <v>250000000</v>
      </c>
    </row>
    <row r="6" spans="2:16" ht="19.5" thickTop="1">
      <c r="B6" s="3" t="s">
        <v>9</v>
      </c>
      <c r="C6" s="4" t="s">
        <v>10</v>
      </c>
      <c r="D6" s="85">
        <v>35088000</v>
      </c>
      <c r="E6" s="85">
        <v>17544000</v>
      </c>
      <c r="F6" s="85">
        <v>17544000</v>
      </c>
      <c r="G6" s="85">
        <v>17544000</v>
      </c>
      <c r="H6" s="85">
        <v>17544000</v>
      </c>
      <c r="I6" s="85">
        <v>70176000</v>
      </c>
      <c r="J6" s="103">
        <f>SUM(D6:I8)</f>
        <v>250000000</v>
      </c>
    </row>
    <row r="7" spans="2:16">
      <c r="B7" s="16">
        <v>250000000</v>
      </c>
      <c r="C7" s="3" t="s">
        <v>7</v>
      </c>
      <c r="D7" s="86">
        <v>5981403</v>
      </c>
      <c r="E7" s="86">
        <v>4045889</v>
      </c>
      <c r="F7" s="86">
        <v>15311039</v>
      </c>
      <c r="G7" s="86">
        <v>4021907</v>
      </c>
      <c r="H7" s="86">
        <v>4453575</v>
      </c>
      <c r="I7" s="86">
        <v>7056187</v>
      </c>
      <c r="J7" s="104"/>
    </row>
    <row r="8" spans="2:16">
      <c r="B8" s="3"/>
      <c r="C8" s="3" t="s">
        <v>8</v>
      </c>
      <c r="D8" s="86">
        <f>D5-D6-D7</f>
        <v>4930597.0000000075</v>
      </c>
      <c r="E8" s="86">
        <f t="shared" ref="E8:I8" si="0">E5-E6-E7</f>
        <v>3335111</v>
      </c>
      <c r="F8" s="86">
        <f t="shared" si="0"/>
        <v>12621211.000000007</v>
      </c>
      <c r="G8" s="86">
        <f t="shared" si="0"/>
        <v>3315343</v>
      </c>
      <c r="H8" s="86">
        <f t="shared" si="0"/>
        <v>3671175</v>
      </c>
      <c r="I8" s="86">
        <f t="shared" si="0"/>
        <v>5816563</v>
      </c>
      <c r="J8" s="104"/>
    </row>
    <row r="9" spans="2:16">
      <c r="D9" s="87"/>
      <c r="E9" s="87"/>
      <c r="F9" s="87"/>
      <c r="G9" s="87"/>
      <c r="H9" s="87"/>
      <c r="I9" s="87"/>
      <c r="M9" t="s">
        <v>40</v>
      </c>
    </row>
    <row r="10" spans="2:16">
      <c r="B10" s="19" t="s">
        <v>30</v>
      </c>
      <c r="M10" s="3"/>
      <c r="N10" s="17" t="s">
        <v>31</v>
      </c>
      <c r="O10" s="3" t="s">
        <v>32</v>
      </c>
      <c r="P10" s="3"/>
    </row>
    <row r="11" spans="2:16" ht="19.5" thickBot="1">
      <c r="B11" s="3"/>
      <c r="C11" s="5" t="s">
        <v>6</v>
      </c>
      <c r="D11" s="95">
        <f>別添1工種変更!M24</f>
        <v>62729280</v>
      </c>
      <c r="E11" s="95">
        <f>別添1工種変更!N24</f>
        <v>33989724</v>
      </c>
      <c r="F11" s="95">
        <f>別添1工種変更!O24</f>
        <v>62015052.600000001</v>
      </c>
      <c r="G11" s="95">
        <f>別添1工種変更!P24</f>
        <v>33930063</v>
      </c>
      <c r="H11" s="95">
        <f>別添1工種変更!Q24</f>
        <v>35003961</v>
      </c>
      <c r="I11" s="95">
        <f>別添1工種変更!R24</f>
        <v>113251919.39999999</v>
      </c>
      <c r="J11" s="12">
        <f>SUM(D11:I11)</f>
        <v>340920000</v>
      </c>
      <c r="M11" s="3" t="s">
        <v>33</v>
      </c>
      <c r="N11" s="1">
        <v>175440000</v>
      </c>
      <c r="O11" s="3"/>
      <c r="P11" s="3"/>
    </row>
    <row r="12" spans="2:16" ht="19.5" thickTop="1">
      <c r="B12" s="3" t="s">
        <v>28</v>
      </c>
      <c r="C12" s="4" t="s">
        <v>10</v>
      </c>
      <c r="D12" s="85">
        <v>35088000</v>
      </c>
      <c r="E12" s="85">
        <v>17544000</v>
      </c>
      <c r="F12" s="85">
        <v>17544000</v>
      </c>
      <c r="G12" s="85">
        <v>17544000</v>
      </c>
      <c r="H12" s="85">
        <v>17544000</v>
      </c>
      <c r="I12" s="85">
        <v>70176000</v>
      </c>
      <c r="J12" s="103">
        <f>SUM(D12:I15)</f>
        <v>340920000.00000006</v>
      </c>
      <c r="M12" s="3" t="s">
        <v>34</v>
      </c>
      <c r="N12" s="1">
        <v>44380000</v>
      </c>
      <c r="O12" s="3"/>
      <c r="P12" s="3" t="s">
        <v>35</v>
      </c>
    </row>
    <row r="13" spans="2:16">
      <c r="B13" s="16">
        <v>340920000</v>
      </c>
      <c r="C13" s="3" t="s">
        <v>11</v>
      </c>
      <c r="D13" s="86">
        <v>12912478</v>
      </c>
      <c r="E13" s="86">
        <v>4045000</v>
      </c>
      <c r="F13" s="86">
        <v>15310000</v>
      </c>
      <c r="G13" s="86">
        <v>4171722.7796735908</v>
      </c>
      <c r="H13" s="86">
        <v>4303759.2203264097</v>
      </c>
      <c r="I13" s="86">
        <v>3637039.299999997</v>
      </c>
      <c r="J13" s="104"/>
      <c r="M13" s="3"/>
      <c r="N13" s="3"/>
      <c r="O13" s="3">
        <v>8840000</v>
      </c>
      <c r="P13" s="3" t="s">
        <v>36</v>
      </c>
    </row>
    <row r="14" spans="2:16">
      <c r="B14" s="6"/>
      <c r="C14" s="3" t="s">
        <v>12</v>
      </c>
      <c r="D14" s="86">
        <v>11245000</v>
      </c>
      <c r="E14" s="86">
        <v>6963000</v>
      </c>
      <c r="F14" s="86">
        <v>12700000</v>
      </c>
      <c r="G14" s="86">
        <v>6950999.2581602382</v>
      </c>
      <c r="H14" s="86">
        <v>7171000.7418397637</v>
      </c>
      <c r="I14" s="86">
        <v>26399999.999999993</v>
      </c>
      <c r="J14" s="104"/>
      <c r="M14" s="3" t="s">
        <v>37</v>
      </c>
      <c r="N14" s="3">
        <v>71430000</v>
      </c>
      <c r="O14" s="3"/>
      <c r="P14" s="3"/>
    </row>
    <row r="15" spans="2:16">
      <c r="B15" s="3"/>
      <c r="C15" s="3" t="s">
        <v>83</v>
      </c>
      <c r="D15" s="86">
        <f>D11-D12-D13-D14</f>
        <v>3483802</v>
      </c>
      <c r="E15" s="86">
        <f t="shared" ref="E15:I15" si="1">E11-E12-E13-E14</f>
        <v>5437724</v>
      </c>
      <c r="F15" s="86">
        <f t="shared" si="1"/>
        <v>16461052.600000001</v>
      </c>
      <c r="G15" s="86">
        <f t="shared" si="1"/>
        <v>5263340.9621661706</v>
      </c>
      <c r="H15" s="86">
        <f t="shared" si="1"/>
        <v>5985201.0378338275</v>
      </c>
      <c r="I15" s="86">
        <f t="shared" si="1"/>
        <v>13038880.100000001</v>
      </c>
      <c r="J15" s="104"/>
      <c r="M15" s="3" t="s">
        <v>38</v>
      </c>
      <c r="N15" s="1">
        <v>49670000</v>
      </c>
      <c r="O15" s="3"/>
      <c r="P15" s="3" t="s">
        <v>39</v>
      </c>
    </row>
    <row r="16" spans="2:16">
      <c r="M16" s="3" t="s">
        <v>24</v>
      </c>
      <c r="N16" s="18">
        <f>SUM(N11:N15)</f>
        <v>340920000</v>
      </c>
      <c r="O16" s="14">
        <f>SUM(O11:O15)</f>
        <v>8840000</v>
      </c>
      <c r="P16" s="3"/>
    </row>
    <row r="17" spans="2:10">
      <c r="B17" s="19" t="s">
        <v>80</v>
      </c>
    </row>
    <row r="18" spans="2:10" ht="19.5" thickBot="1">
      <c r="B18" s="3"/>
      <c r="C18" s="5" t="s">
        <v>6</v>
      </c>
      <c r="D18" s="95">
        <f>別添1工種変更!M50</f>
        <v>63862839</v>
      </c>
      <c r="E18" s="95">
        <f>別添1工種変更!N50</f>
        <v>30768029.999999996</v>
      </c>
      <c r="F18" s="95">
        <f>別添1工種変更!O50</f>
        <v>62015052.600000001</v>
      </c>
      <c r="G18" s="95">
        <f>別添1工種変更!P50</f>
        <v>32617520.999999996</v>
      </c>
      <c r="H18" s="95">
        <f>別添1工種変更!Q50</f>
        <v>35003961</v>
      </c>
      <c r="I18" s="95">
        <f>別添1工種変更!R50</f>
        <v>116652596.40000001</v>
      </c>
      <c r="J18" s="12">
        <f>SUM(D18:I18)</f>
        <v>340920000</v>
      </c>
    </row>
    <row r="19" spans="2:10" ht="19.5" thickTop="1">
      <c r="B19" s="3" t="s">
        <v>28</v>
      </c>
      <c r="C19" s="4" t="s">
        <v>10</v>
      </c>
      <c r="D19" s="85">
        <v>35088000</v>
      </c>
      <c r="E19" s="85">
        <v>17544000</v>
      </c>
      <c r="F19" s="85">
        <v>17544000</v>
      </c>
      <c r="G19" s="85">
        <v>17544000</v>
      </c>
      <c r="H19" s="85">
        <v>17544000</v>
      </c>
      <c r="I19" s="85">
        <v>70176000</v>
      </c>
      <c r="J19" s="103">
        <f>SUM(D19:I22)</f>
        <v>340920000.00000006</v>
      </c>
    </row>
    <row r="20" spans="2:10">
      <c r="B20" s="16">
        <v>340920000</v>
      </c>
      <c r="C20" s="3" t="s">
        <v>11</v>
      </c>
      <c r="D20" s="86">
        <v>12912478</v>
      </c>
      <c r="E20" s="86">
        <v>4045000</v>
      </c>
      <c r="F20" s="86">
        <v>15310000</v>
      </c>
      <c r="G20" s="86">
        <v>4171722.7796735908</v>
      </c>
      <c r="H20" s="86">
        <v>4303759.2203264097</v>
      </c>
      <c r="I20" s="86">
        <v>3637039.299999997</v>
      </c>
      <c r="J20" s="104"/>
    </row>
    <row r="21" spans="2:10">
      <c r="B21" s="6"/>
      <c r="C21" s="3" t="s">
        <v>12</v>
      </c>
      <c r="D21" s="86">
        <v>11245000</v>
      </c>
      <c r="E21" s="86">
        <v>6963000</v>
      </c>
      <c r="F21" s="86">
        <v>12700000</v>
      </c>
      <c r="G21" s="86">
        <v>6950999.2581602382</v>
      </c>
      <c r="H21" s="86">
        <v>7171000.7418397637</v>
      </c>
      <c r="I21" s="86">
        <v>26399999.999999993</v>
      </c>
      <c r="J21" s="104"/>
    </row>
    <row r="22" spans="2:10">
      <c r="B22" s="3"/>
      <c r="C22" s="3" t="s">
        <v>83</v>
      </c>
      <c r="D22" s="86">
        <f>D18-D19-D20-D21</f>
        <v>4617361</v>
      </c>
      <c r="E22" s="86">
        <f t="shared" ref="E22" si="2">E18-E19-E20-E21</f>
        <v>2216029.9999999963</v>
      </c>
      <c r="F22" s="86">
        <f t="shared" ref="F22" si="3">F18-F19-F20-F21</f>
        <v>16461052.600000001</v>
      </c>
      <c r="G22" s="86">
        <f t="shared" ref="G22" si="4">G18-G19-G20-G21</f>
        <v>3950798.9621661669</v>
      </c>
      <c r="H22" s="86">
        <f>H18-H19-H20-H21</f>
        <v>5985201.0378338275</v>
      </c>
      <c r="I22" s="86">
        <f t="shared" ref="I22" si="5">I18-I19-I20-I21</f>
        <v>16439557.100000016</v>
      </c>
      <c r="J22" s="104"/>
    </row>
    <row r="24" spans="2:10">
      <c r="B24" s="19" t="s">
        <v>73</v>
      </c>
    </row>
    <row r="25" spans="2:10" ht="19.5" thickBot="1">
      <c r="B25" s="3"/>
      <c r="C25" s="5" t="s">
        <v>6</v>
      </c>
      <c r="D25" s="84">
        <f>SUM(D26:D30)</f>
        <v>65362839</v>
      </c>
      <c r="E25" s="84">
        <f t="shared" ref="E25:I25" si="6">SUM(E26:E30)</f>
        <v>30768029.999999996</v>
      </c>
      <c r="F25" s="84">
        <f t="shared" si="6"/>
        <v>61515052.600000001</v>
      </c>
      <c r="G25" s="84">
        <f t="shared" si="6"/>
        <v>32117520.999999996</v>
      </c>
      <c r="H25" s="84">
        <f t="shared" si="6"/>
        <v>35003961</v>
      </c>
      <c r="I25" s="84">
        <f t="shared" si="6"/>
        <v>116152596.40000001</v>
      </c>
      <c r="J25" s="12">
        <f>SUM(D25:I25)</f>
        <v>340920000</v>
      </c>
    </row>
    <row r="26" spans="2:10" ht="19.5" thickTop="1">
      <c r="B26" s="3" t="s">
        <v>28</v>
      </c>
      <c r="C26" s="4" t="s">
        <v>10</v>
      </c>
      <c r="D26" s="85">
        <v>35088000</v>
      </c>
      <c r="E26" s="85">
        <v>17544000</v>
      </c>
      <c r="F26" s="85">
        <v>17544000</v>
      </c>
      <c r="G26" s="85">
        <v>17544000</v>
      </c>
      <c r="H26" s="85">
        <v>17544000</v>
      </c>
      <c r="I26" s="85">
        <v>70176000</v>
      </c>
      <c r="J26" s="103">
        <f>SUM(D26:I29)</f>
        <v>340920000.00000006</v>
      </c>
    </row>
    <row r="27" spans="2:10">
      <c r="B27" s="16">
        <v>340920000</v>
      </c>
      <c r="C27" s="3" t="s">
        <v>11</v>
      </c>
      <c r="D27" s="86">
        <v>12912478</v>
      </c>
      <c r="E27" s="86">
        <v>4045000</v>
      </c>
      <c r="F27" s="86">
        <v>15310000</v>
      </c>
      <c r="G27" s="86">
        <v>4171722.7796735908</v>
      </c>
      <c r="H27" s="86">
        <v>4303759.2203264097</v>
      </c>
      <c r="I27" s="86">
        <v>3637039.299999997</v>
      </c>
      <c r="J27" s="104"/>
    </row>
    <row r="28" spans="2:10">
      <c r="B28" s="6"/>
      <c r="C28" s="3" t="s">
        <v>12</v>
      </c>
      <c r="D28" s="86">
        <v>11245000</v>
      </c>
      <c r="E28" s="86">
        <v>6963000</v>
      </c>
      <c r="F28" s="86">
        <v>12700000</v>
      </c>
      <c r="G28" s="86">
        <v>6950999.2581602382</v>
      </c>
      <c r="H28" s="86">
        <v>7171000.7418397637</v>
      </c>
      <c r="I28" s="86">
        <v>26399999.999999993</v>
      </c>
      <c r="J28" s="104"/>
    </row>
    <row r="29" spans="2:10">
      <c r="B29" s="3"/>
      <c r="C29" s="3" t="s">
        <v>84</v>
      </c>
      <c r="D29" s="88">
        <f>D22</f>
        <v>4617361</v>
      </c>
      <c r="E29" s="88">
        <f t="shared" ref="E29:I29" si="7">E22</f>
        <v>2216029.9999999963</v>
      </c>
      <c r="F29" s="88">
        <f t="shared" si="7"/>
        <v>16461052.600000001</v>
      </c>
      <c r="G29" s="88">
        <f t="shared" si="7"/>
        <v>3950798.9621661669</v>
      </c>
      <c r="H29" s="88">
        <f t="shared" si="7"/>
        <v>5985201.0378338275</v>
      </c>
      <c r="I29" s="88">
        <f t="shared" si="7"/>
        <v>16439557.100000016</v>
      </c>
      <c r="J29" s="104"/>
    </row>
    <row r="30" spans="2:10">
      <c r="B30" s="3"/>
      <c r="C30" s="3" t="s">
        <v>76</v>
      </c>
      <c r="D30" s="96">
        <v>1500000</v>
      </c>
      <c r="E30" s="90"/>
      <c r="F30" s="96">
        <v>-500000</v>
      </c>
      <c r="G30" s="96">
        <v>-500000</v>
      </c>
      <c r="H30" s="90"/>
      <c r="I30" s="96">
        <v>-500000</v>
      </c>
    </row>
    <row r="33" spans="2:10">
      <c r="B33" s="19" t="s">
        <v>75</v>
      </c>
      <c r="D33" s="91"/>
      <c r="E33" s="91"/>
      <c r="F33" s="91"/>
      <c r="G33" s="91"/>
      <c r="H33" s="91"/>
      <c r="I33" s="91"/>
    </row>
    <row r="34" spans="2:10" ht="19.5" thickBot="1">
      <c r="B34" s="3"/>
      <c r="C34" s="5" t="s">
        <v>6</v>
      </c>
      <c r="D34" s="84">
        <f>SUM(D35:D40)</f>
        <v>68846172.333333328</v>
      </c>
      <c r="E34" s="84">
        <f t="shared" ref="E34:H34" si="8">SUM(E35:E40)</f>
        <v>30768029.999999996</v>
      </c>
      <c r="F34" s="84">
        <f t="shared" si="8"/>
        <v>62185052.600000001</v>
      </c>
      <c r="G34" s="84">
        <f t="shared" si="8"/>
        <v>34457521</v>
      </c>
      <c r="H34" s="84">
        <f t="shared" si="8"/>
        <v>35003961</v>
      </c>
      <c r="I34" s="84">
        <f>SUM(I35:I40)</f>
        <v>122029263.06666668</v>
      </c>
      <c r="J34" s="12">
        <f>SUM(D34:I34)</f>
        <v>353290000</v>
      </c>
    </row>
    <row r="35" spans="2:10" ht="19.5" thickTop="1">
      <c r="B35" s="3" t="s">
        <v>28</v>
      </c>
      <c r="C35" s="4" t="s">
        <v>10</v>
      </c>
      <c r="D35" s="85">
        <v>35088000</v>
      </c>
      <c r="E35" s="85">
        <v>17544000</v>
      </c>
      <c r="F35" s="85">
        <v>17544000</v>
      </c>
      <c r="G35" s="85">
        <v>17544000</v>
      </c>
      <c r="H35" s="85">
        <v>17544000</v>
      </c>
      <c r="I35" s="85">
        <v>70176000</v>
      </c>
      <c r="J35" s="103">
        <f>SUM(D35:I40)</f>
        <v>353290000.00000006</v>
      </c>
    </row>
    <row r="36" spans="2:10">
      <c r="B36" s="16">
        <v>340920000</v>
      </c>
      <c r="C36" s="3" t="s">
        <v>11</v>
      </c>
      <c r="D36" s="86">
        <v>12912478</v>
      </c>
      <c r="E36" s="86">
        <v>4045000</v>
      </c>
      <c r="F36" s="86">
        <v>15310000</v>
      </c>
      <c r="G36" s="86">
        <v>4171722.7796735908</v>
      </c>
      <c r="H36" s="86">
        <v>4303759.2203264097</v>
      </c>
      <c r="I36" s="86">
        <v>3637039.299999997</v>
      </c>
      <c r="J36" s="104"/>
    </row>
    <row r="37" spans="2:10">
      <c r="B37" s="6"/>
      <c r="C37" s="3" t="s">
        <v>12</v>
      </c>
      <c r="D37" s="86">
        <v>11245000</v>
      </c>
      <c r="E37" s="86">
        <v>6963000</v>
      </c>
      <c r="F37" s="86">
        <v>12700000</v>
      </c>
      <c r="G37" s="86">
        <v>6950999.2581602382</v>
      </c>
      <c r="H37" s="86">
        <v>7171000.7418397637</v>
      </c>
      <c r="I37" s="86">
        <v>26399999.999999993</v>
      </c>
      <c r="J37" s="104"/>
    </row>
    <row r="38" spans="2:10">
      <c r="B38" s="3"/>
      <c r="C38" s="3" t="s">
        <v>84</v>
      </c>
      <c r="D38" s="88">
        <f>D29</f>
        <v>4617361</v>
      </c>
      <c r="E38" s="88">
        <f t="shared" ref="E38:I38" si="9">E29</f>
        <v>2216029.9999999963</v>
      </c>
      <c r="F38" s="88">
        <f t="shared" si="9"/>
        <v>16461052.600000001</v>
      </c>
      <c r="G38" s="88">
        <f t="shared" si="9"/>
        <v>3950798.9621661669</v>
      </c>
      <c r="H38" s="88">
        <f t="shared" si="9"/>
        <v>5985201.0378338275</v>
      </c>
      <c r="I38" s="88">
        <f t="shared" si="9"/>
        <v>16439557.100000016</v>
      </c>
      <c r="J38" s="104"/>
    </row>
    <row r="39" spans="2:10">
      <c r="B39" s="3"/>
      <c r="C39" s="3" t="s">
        <v>76</v>
      </c>
      <c r="D39" s="89">
        <v>1500000</v>
      </c>
      <c r="E39" s="90"/>
      <c r="F39" s="89">
        <v>-500000</v>
      </c>
      <c r="G39" s="89">
        <v>-500000</v>
      </c>
      <c r="H39" s="90"/>
      <c r="I39" s="89">
        <v>-500000</v>
      </c>
      <c r="J39" s="104"/>
    </row>
    <row r="40" spans="2:10">
      <c r="B40" s="3"/>
      <c r="C40" s="3" t="s">
        <v>25</v>
      </c>
      <c r="D40" s="97">
        <f>'別添2　R6増額変更内訳'!D16</f>
        <v>3483333.3333333335</v>
      </c>
      <c r="E40" s="93"/>
      <c r="F40" s="97">
        <f>'別添2　R6増額変更内訳'!F16</f>
        <v>670000</v>
      </c>
      <c r="G40" s="97">
        <f>'別添2　R6増額変更内訳'!G16</f>
        <v>2340000</v>
      </c>
      <c r="H40" s="93"/>
      <c r="I40" s="97">
        <f>'別添2　R6増額変更内訳'!I16</f>
        <v>5876666.666666667</v>
      </c>
      <c r="J40" s="104"/>
    </row>
    <row r="41" spans="2:10">
      <c r="J41" s="24"/>
    </row>
    <row r="42" spans="2:10">
      <c r="J42" s="24"/>
    </row>
    <row r="43" spans="2:10">
      <c r="B43" s="19" t="s">
        <v>26</v>
      </c>
      <c r="D43" s="91"/>
      <c r="E43" s="91"/>
      <c r="F43" s="91"/>
      <c r="G43" s="91"/>
      <c r="H43" s="91"/>
      <c r="I43" s="91"/>
    </row>
    <row r="44" spans="2:10" ht="19.5" thickBot="1">
      <c r="B44" s="3"/>
      <c r="C44" s="5" t="s">
        <v>6</v>
      </c>
      <c r="D44" s="84">
        <f>SUM(D45:D50)</f>
        <v>68846172.333333328</v>
      </c>
      <c r="E44" s="84">
        <f t="shared" ref="E44" si="10">SUM(E45:E50)</f>
        <v>30768029.999999996</v>
      </c>
      <c r="F44" s="84">
        <f t="shared" ref="F44" si="11">SUM(F45:F50)</f>
        <v>62185052.600000001</v>
      </c>
      <c r="G44" s="84">
        <f t="shared" ref="G44" si="12">SUM(G45:G50)</f>
        <v>34457521</v>
      </c>
      <c r="H44" s="84">
        <f t="shared" ref="H44" si="13">SUM(H45:H50)</f>
        <v>35003961</v>
      </c>
      <c r="I44" s="84">
        <f>SUM(I45:I50)</f>
        <v>122029263.06666668</v>
      </c>
      <c r="J44" s="12">
        <f>SUM(D44:I44)</f>
        <v>353290000</v>
      </c>
    </row>
    <row r="45" spans="2:10" ht="19.5" thickTop="1">
      <c r="B45" s="3" t="s">
        <v>28</v>
      </c>
      <c r="C45" s="4" t="s">
        <v>10</v>
      </c>
      <c r="D45" s="85">
        <v>35088000</v>
      </c>
      <c r="E45" s="85">
        <v>17544000</v>
      </c>
      <c r="F45" s="85">
        <v>17544000</v>
      </c>
      <c r="G45" s="85">
        <v>17544000</v>
      </c>
      <c r="H45" s="85">
        <v>17544000</v>
      </c>
      <c r="I45" s="85">
        <v>70176000</v>
      </c>
      <c r="J45" s="103">
        <f>SUM(D45:I51)</f>
        <v>353290000.00000006</v>
      </c>
    </row>
    <row r="46" spans="2:10">
      <c r="B46" s="16">
        <v>340920000</v>
      </c>
      <c r="C46" s="3" t="s">
        <v>11</v>
      </c>
      <c r="D46" s="86">
        <v>12912478</v>
      </c>
      <c r="E46" s="86">
        <v>4045000</v>
      </c>
      <c r="F46" s="86">
        <v>15310000</v>
      </c>
      <c r="G46" s="86">
        <v>4171722.7796735908</v>
      </c>
      <c r="H46" s="86">
        <v>4303759.2203264097</v>
      </c>
      <c r="I46" s="86">
        <v>3637039.299999997</v>
      </c>
      <c r="J46" s="103"/>
    </row>
    <row r="47" spans="2:10">
      <c r="B47" s="6"/>
      <c r="C47" s="3" t="s">
        <v>12</v>
      </c>
      <c r="D47" s="86">
        <v>11245000</v>
      </c>
      <c r="E47" s="86">
        <v>6963000</v>
      </c>
      <c r="F47" s="86">
        <v>12700000</v>
      </c>
      <c r="G47" s="86">
        <v>6950999.2581602382</v>
      </c>
      <c r="H47" s="86">
        <v>7171000.7418397637</v>
      </c>
      <c r="I47" s="86">
        <v>26399999.999999993</v>
      </c>
      <c r="J47" s="103"/>
    </row>
    <row r="48" spans="2:10">
      <c r="B48" s="3"/>
      <c r="C48" s="3" t="s">
        <v>84</v>
      </c>
      <c r="D48" s="88">
        <f>D22</f>
        <v>4617361</v>
      </c>
      <c r="E48" s="88">
        <f t="shared" ref="E48:I48" si="14">E22</f>
        <v>2216029.9999999963</v>
      </c>
      <c r="F48" s="88">
        <f t="shared" si="14"/>
        <v>16461052.600000001</v>
      </c>
      <c r="G48" s="88">
        <f t="shared" si="14"/>
        <v>3950798.9621661669</v>
      </c>
      <c r="H48" s="88">
        <f t="shared" si="14"/>
        <v>5985201.0378338275</v>
      </c>
      <c r="I48" s="88">
        <f t="shared" si="14"/>
        <v>16439557.100000016</v>
      </c>
      <c r="J48" s="103"/>
    </row>
    <row r="49" spans="2:11">
      <c r="B49" s="3"/>
      <c r="C49" s="3" t="s">
        <v>76</v>
      </c>
      <c r="D49" s="89">
        <v>1500000</v>
      </c>
      <c r="E49" s="90"/>
      <c r="F49" s="89">
        <v>-500000</v>
      </c>
      <c r="G49" s="89">
        <v>-500000</v>
      </c>
      <c r="H49" s="90"/>
      <c r="I49" s="89">
        <v>-500000</v>
      </c>
      <c r="J49" s="103"/>
    </row>
    <row r="50" spans="2:11">
      <c r="B50" s="3"/>
      <c r="C50" s="3" t="s">
        <v>25</v>
      </c>
      <c r="D50" s="92">
        <f>'別添2　R6増額変更内訳'!D16</f>
        <v>3483333.3333333335</v>
      </c>
      <c r="E50" s="93"/>
      <c r="F50" s="92">
        <f>'別添2　R6増額変更内訳'!F16</f>
        <v>670000</v>
      </c>
      <c r="G50" s="92">
        <f>'別添2　R6増額変更内訳'!G16</f>
        <v>2340000</v>
      </c>
      <c r="H50" s="93"/>
      <c r="I50" s="92">
        <f>'別添2　R6増額変更内訳'!I16</f>
        <v>5876666.666666667</v>
      </c>
      <c r="J50" s="103"/>
    </row>
    <row r="51" spans="2:11" ht="37.5">
      <c r="B51" s="3"/>
      <c r="C51" s="9" t="s">
        <v>77</v>
      </c>
      <c r="D51" s="98">
        <f>-SUM(E51:I51)</f>
        <v>8533314.8300000001</v>
      </c>
      <c r="E51" s="99">
        <f>-E34*0.03</f>
        <v>-923040.89999999991</v>
      </c>
      <c r="F51" s="99">
        <f t="shared" ref="F51:I51" si="15">-F34*0.03</f>
        <v>-1865551.578</v>
      </c>
      <c r="G51" s="99">
        <f t="shared" si="15"/>
        <v>-1033725.63</v>
      </c>
      <c r="H51" s="99">
        <f t="shared" si="15"/>
        <v>-1050118.83</v>
      </c>
      <c r="I51" s="99">
        <f t="shared" si="15"/>
        <v>-3660877.892</v>
      </c>
      <c r="J51" s="103"/>
      <c r="K51" s="77"/>
    </row>
    <row r="52" spans="2:11">
      <c r="D52" s="94"/>
      <c r="E52" s="94"/>
      <c r="F52" s="94"/>
      <c r="G52" s="94"/>
      <c r="H52" s="94"/>
      <c r="I52" s="94"/>
      <c r="J52" s="77"/>
      <c r="K52" s="77"/>
    </row>
    <row r="53" spans="2:11">
      <c r="D53" s="94"/>
      <c r="E53" s="94"/>
      <c r="F53" s="94"/>
      <c r="G53" s="94"/>
      <c r="H53" s="94"/>
      <c r="I53" s="94"/>
      <c r="J53" s="77"/>
      <c r="K53" s="77"/>
    </row>
    <row r="54" spans="2:11">
      <c r="B54" s="80" t="s">
        <v>27</v>
      </c>
      <c r="C54" s="81"/>
      <c r="D54" s="78">
        <f>SUM(D48:D51)</f>
        <v>18134009.163333334</v>
      </c>
      <c r="E54" s="78">
        <f t="shared" ref="E54:I54" si="16">SUM(E48:E51)</f>
        <v>1292989.0999999964</v>
      </c>
      <c r="F54" s="78">
        <f t="shared" si="16"/>
        <v>14765501.022000002</v>
      </c>
      <c r="G54" s="78">
        <f t="shared" si="16"/>
        <v>4757073.332166167</v>
      </c>
      <c r="H54" s="78">
        <f t="shared" si="16"/>
        <v>4935082.2078338275</v>
      </c>
      <c r="I54" s="78">
        <f t="shared" si="16"/>
        <v>18155345.874666683</v>
      </c>
      <c r="J54" s="12">
        <f>SUM(D54:I54)</f>
        <v>62040000.70000001</v>
      </c>
    </row>
    <row r="55" spans="2:11">
      <c r="B55" s="80"/>
      <c r="C55" s="81" t="s">
        <v>78</v>
      </c>
      <c r="D55" s="82">
        <f>ROUND(D54,-3)</f>
        <v>18134000</v>
      </c>
      <c r="E55" s="82">
        <f t="shared" ref="E55:I55" si="17">ROUND(E54,-3)</f>
        <v>1293000</v>
      </c>
      <c r="F55" s="82">
        <f t="shared" si="17"/>
        <v>14766000</v>
      </c>
      <c r="G55" s="82">
        <f t="shared" si="17"/>
        <v>4757000</v>
      </c>
      <c r="H55" s="82">
        <f t="shared" si="17"/>
        <v>4935000</v>
      </c>
      <c r="I55" s="82">
        <f t="shared" si="17"/>
        <v>18155000</v>
      </c>
      <c r="J55" s="79">
        <f>SUM(D55:I55)</f>
        <v>62040000</v>
      </c>
      <c r="K55" s="77"/>
    </row>
    <row r="56" spans="2:11">
      <c r="D56" s="94"/>
      <c r="E56" s="94"/>
      <c r="F56" s="94"/>
      <c r="G56" s="94"/>
      <c r="H56" s="94"/>
      <c r="I56" s="94"/>
      <c r="J56" s="77"/>
      <c r="K56" s="77"/>
    </row>
  </sheetData>
  <mergeCells count="6">
    <mergeCell ref="J45:J51"/>
    <mergeCell ref="J6:J8"/>
    <mergeCell ref="J12:J15"/>
    <mergeCell ref="J19:J22"/>
    <mergeCell ref="J26:J29"/>
    <mergeCell ref="J35:J40"/>
  </mergeCells>
  <phoneticPr fontId="4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ABE8-E096-45D4-A9F8-5AF36CFE74DB}">
  <dimension ref="A2:S51"/>
  <sheetViews>
    <sheetView topLeftCell="A24" zoomScale="55" zoomScaleNormal="55" workbookViewId="0">
      <selection activeCell="M50" sqref="M50"/>
    </sheetView>
  </sheetViews>
  <sheetFormatPr defaultRowHeight="18.75"/>
  <cols>
    <col min="1" max="1" width="56.75" bestFit="1" customWidth="1"/>
    <col min="2" max="2" width="20.75" bestFit="1" customWidth="1"/>
    <col min="3" max="3" width="5.375" bestFit="1" customWidth="1"/>
    <col min="4" max="4" width="10" bestFit="1" customWidth="1"/>
    <col min="5" max="5" width="11.625" bestFit="1" customWidth="1"/>
    <col min="6" max="6" width="28" bestFit="1" customWidth="1"/>
    <col min="7" max="8" width="9.75" bestFit="1" customWidth="1"/>
    <col min="9" max="9" width="7.75" bestFit="1" customWidth="1"/>
    <col min="10" max="10" width="9.75" bestFit="1" customWidth="1"/>
    <col min="11" max="11" width="6.5" bestFit="1" customWidth="1"/>
    <col min="12" max="12" width="12.125" bestFit="1" customWidth="1"/>
    <col min="13" max="17" width="10.5" bestFit="1" customWidth="1"/>
    <col min="18" max="19" width="11.625" bestFit="1" customWidth="1"/>
  </cols>
  <sheetData>
    <row r="2" spans="1:19" ht="33">
      <c r="A2" s="75" t="s">
        <v>71</v>
      </c>
      <c r="D2" t="s">
        <v>6</v>
      </c>
      <c r="E2" s="2">
        <v>340920000</v>
      </c>
      <c r="F2" t="s">
        <v>41</v>
      </c>
      <c r="S2" s="20"/>
    </row>
    <row r="3" spans="1:19">
      <c r="A3" s="118" t="s">
        <v>13</v>
      </c>
      <c r="B3" s="119" t="s">
        <v>42</v>
      </c>
      <c r="C3" s="119" t="s">
        <v>43</v>
      </c>
      <c r="D3" s="119"/>
      <c r="E3" s="119" t="s">
        <v>44</v>
      </c>
      <c r="F3" s="119"/>
      <c r="G3" s="120" t="s">
        <v>45</v>
      </c>
      <c r="H3" s="121"/>
      <c r="I3" s="121"/>
      <c r="J3" s="121"/>
      <c r="K3" s="121"/>
      <c r="L3" s="122"/>
      <c r="M3" s="105" t="s">
        <v>46</v>
      </c>
      <c r="N3" s="106"/>
      <c r="O3" s="106"/>
      <c r="P3" s="106"/>
      <c r="Q3" s="106"/>
      <c r="R3" s="107"/>
      <c r="S3" s="108" t="s">
        <v>24</v>
      </c>
    </row>
    <row r="4" spans="1:19" ht="19.5">
      <c r="A4" s="118"/>
      <c r="B4" s="119"/>
      <c r="C4" s="119"/>
      <c r="D4" s="119"/>
      <c r="E4" s="119"/>
      <c r="F4" s="119"/>
      <c r="G4" s="22" t="s">
        <v>0</v>
      </c>
      <c r="H4" s="21" t="s">
        <v>1</v>
      </c>
      <c r="I4" s="21" t="s">
        <v>2</v>
      </c>
      <c r="J4" s="21" t="s">
        <v>3</v>
      </c>
      <c r="K4" s="21" t="s">
        <v>4</v>
      </c>
      <c r="L4" s="23" t="s">
        <v>5</v>
      </c>
      <c r="M4" s="24" t="s">
        <v>0</v>
      </c>
      <c r="N4" s="24" t="s">
        <v>1</v>
      </c>
      <c r="O4" s="24" t="s">
        <v>2</v>
      </c>
      <c r="P4" s="24" t="s">
        <v>3</v>
      </c>
      <c r="Q4" s="24" t="s">
        <v>4</v>
      </c>
      <c r="R4" s="24" t="s">
        <v>5</v>
      </c>
      <c r="S4" s="108"/>
    </row>
    <row r="5" spans="1:19" ht="19.5">
      <c r="A5" s="25" t="s">
        <v>47</v>
      </c>
      <c r="B5" s="25"/>
      <c r="C5" s="109">
        <v>0.7</v>
      </c>
      <c r="D5" s="26">
        <v>9.5000000000000001E-2</v>
      </c>
      <c r="E5" s="112">
        <f>E2-E22</f>
        <v>292168440</v>
      </c>
      <c r="F5" s="15">
        <f>$E$2*$C$5*D5</f>
        <v>22671179.999999996</v>
      </c>
      <c r="G5" s="28">
        <v>0.05</v>
      </c>
      <c r="H5" s="28"/>
      <c r="I5" s="28"/>
      <c r="J5" s="28"/>
      <c r="K5" s="28"/>
      <c r="L5" s="29">
        <v>0.95</v>
      </c>
      <c r="M5" s="30">
        <f t="shared" ref="M5:R18" si="0">$F5*G5</f>
        <v>1133558.9999999998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31">
        <f t="shared" si="0"/>
        <v>21537620.999999996</v>
      </c>
      <c r="S5" s="32">
        <f>SUM(G5:L5)</f>
        <v>1</v>
      </c>
    </row>
    <row r="6" spans="1:19" ht="19.5">
      <c r="A6" s="25" t="s">
        <v>48</v>
      </c>
      <c r="B6" s="25"/>
      <c r="C6" s="110"/>
      <c r="D6" s="26">
        <v>0.02</v>
      </c>
      <c r="E6" s="113"/>
      <c r="F6" s="15">
        <f t="shared" ref="F6:F17" si="1">$E$2*$C$5*D6</f>
        <v>4772879.9999999991</v>
      </c>
      <c r="G6" s="28"/>
      <c r="H6" s="28"/>
      <c r="I6" s="28">
        <v>0.05</v>
      </c>
      <c r="J6" s="28"/>
      <c r="K6" s="28"/>
      <c r="L6" s="28">
        <v>0.95</v>
      </c>
      <c r="M6" s="30">
        <f t="shared" si="0"/>
        <v>0</v>
      </c>
      <c r="N6" s="1">
        <f t="shared" si="0"/>
        <v>0</v>
      </c>
      <c r="O6" s="1">
        <f t="shared" si="0"/>
        <v>238643.99999999997</v>
      </c>
      <c r="P6" s="1">
        <f t="shared" si="0"/>
        <v>0</v>
      </c>
      <c r="Q6" s="1">
        <f t="shared" si="0"/>
        <v>0</v>
      </c>
      <c r="R6" s="31">
        <f t="shared" si="0"/>
        <v>4534235.9999999991</v>
      </c>
      <c r="S6" s="32">
        <f t="shared" ref="S6:S23" si="2">SUM(G6:L6)</f>
        <v>1</v>
      </c>
    </row>
    <row r="7" spans="1:19" ht="19.5">
      <c r="A7" s="33" t="s">
        <v>49</v>
      </c>
      <c r="B7" s="25" t="s">
        <v>50</v>
      </c>
      <c r="C7" s="110"/>
      <c r="D7" s="26">
        <v>0.08</v>
      </c>
      <c r="E7" s="113"/>
      <c r="F7" s="15">
        <f t="shared" si="1"/>
        <v>19091519.999999996</v>
      </c>
      <c r="G7" s="28"/>
      <c r="H7" s="28">
        <v>1</v>
      </c>
      <c r="I7" s="28"/>
      <c r="J7" s="28"/>
      <c r="K7" s="28"/>
      <c r="L7" s="29"/>
      <c r="M7" s="30">
        <f t="shared" si="0"/>
        <v>0</v>
      </c>
      <c r="N7" s="1">
        <f t="shared" si="0"/>
        <v>19091519.999999996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31">
        <f t="shared" si="0"/>
        <v>0</v>
      </c>
      <c r="S7" s="32">
        <f t="shared" si="2"/>
        <v>1</v>
      </c>
    </row>
    <row r="8" spans="1:19" ht="19.5">
      <c r="A8" s="34"/>
      <c r="B8" s="25" t="s">
        <v>51</v>
      </c>
      <c r="C8" s="110"/>
      <c r="D8" s="26">
        <v>0.11</v>
      </c>
      <c r="E8" s="113"/>
      <c r="F8" s="15">
        <f t="shared" si="1"/>
        <v>26250839.999999996</v>
      </c>
      <c r="G8" s="28"/>
      <c r="H8" s="28">
        <v>0.2</v>
      </c>
      <c r="I8" s="28"/>
      <c r="J8" s="28">
        <v>0.8</v>
      </c>
      <c r="K8" s="28"/>
      <c r="L8" s="29"/>
      <c r="M8" s="30">
        <f t="shared" si="0"/>
        <v>0</v>
      </c>
      <c r="N8" s="1">
        <f t="shared" si="0"/>
        <v>5250168</v>
      </c>
      <c r="O8" s="1">
        <f t="shared" si="0"/>
        <v>0</v>
      </c>
      <c r="P8" s="1">
        <f t="shared" si="0"/>
        <v>21000672</v>
      </c>
      <c r="Q8" s="1">
        <f t="shared" si="0"/>
        <v>0</v>
      </c>
      <c r="R8" s="31">
        <f t="shared" si="0"/>
        <v>0</v>
      </c>
      <c r="S8" s="32">
        <f t="shared" si="2"/>
        <v>1</v>
      </c>
    </row>
    <row r="9" spans="1:19" ht="19.5">
      <c r="A9" s="34"/>
      <c r="B9" s="25" t="s">
        <v>52</v>
      </c>
      <c r="C9" s="110"/>
      <c r="D9" s="26">
        <v>0.05</v>
      </c>
      <c r="E9" s="113"/>
      <c r="F9" s="15">
        <f t="shared" si="1"/>
        <v>11932200</v>
      </c>
      <c r="G9" s="28"/>
      <c r="H9" s="28">
        <v>0.4</v>
      </c>
      <c r="I9" s="28"/>
      <c r="J9" s="28"/>
      <c r="K9" s="28"/>
      <c r="L9" s="29">
        <v>0.6</v>
      </c>
      <c r="M9" s="30">
        <f t="shared" si="0"/>
        <v>0</v>
      </c>
      <c r="N9" s="1">
        <f t="shared" si="0"/>
        <v>4772880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31">
        <f t="shared" si="0"/>
        <v>7159320</v>
      </c>
      <c r="S9" s="32">
        <f t="shared" si="2"/>
        <v>1</v>
      </c>
    </row>
    <row r="10" spans="1:19" ht="19.5">
      <c r="A10" s="35"/>
      <c r="B10" s="25" t="s">
        <v>53</v>
      </c>
      <c r="C10" s="110"/>
      <c r="D10" s="26">
        <v>4.4999999999999998E-2</v>
      </c>
      <c r="E10" s="113"/>
      <c r="F10" s="15">
        <f>$E$2*$C$5*D10</f>
        <v>10738979.999999998</v>
      </c>
      <c r="G10" s="28"/>
      <c r="H10" s="28"/>
      <c r="I10" s="28"/>
      <c r="J10" s="28"/>
      <c r="K10" s="28"/>
      <c r="L10" s="29">
        <v>1</v>
      </c>
      <c r="M10" s="30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31">
        <f t="shared" si="0"/>
        <v>10738979.999999998</v>
      </c>
      <c r="S10" s="32">
        <f t="shared" si="2"/>
        <v>1</v>
      </c>
    </row>
    <row r="11" spans="1:19" ht="19.5">
      <c r="A11" s="25" t="s">
        <v>54</v>
      </c>
      <c r="B11" s="36"/>
      <c r="C11" s="110"/>
      <c r="D11" s="26">
        <v>0.05</v>
      </c>
      <c r="E11" s="113"/>
      <c r="F11" s="15">
        <f t="shared" si="1"/>
        <v>11932200</v>
      </c>
      <c r="G11" s="28"/>
      <c r="H11" s="28"/>
      <c r="I11" s="28"/>
      <c r="J11" s="28">
        <v>0.2</v>
      </c>
      <c r="K11" s="28">
        <v>0.8</v>
      </c>
      <c r="L11" s="29"/>
      <c r="M11" s="30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2386440</v>
      </c>
      <c r="Q11" s="1">
        <f t="shared" si="0"/>
        <v>9545760</v>
      </c>
      <c r="R11" s="31">
        <f t="shared" si="0"/>
        <v>0</v>
      </c>
      <c r="S11" s="32">
        <f t="shared" si="2"/>
        <v>1</v>
      </c>
    </row>
    <row r="12" spans="1:19" ht="19.5">
      <c r="A12" s="33" t="s">
        <v>55</v>
      </c>
      <c r="B12" s="25" t="s">
        <v>56</v>
      </c>
      <c r="C12" s="110"/>
      <c r="D12" s="26">
        <v>9.5000000000000001E-2</v>
      </c>
      <c r="E12" s="113"/>
      <c r="F12" s="15">
        <f t="shared" si="1"/>
        <v>22671179.999999996</v>
      </c>
      <c r="G12" s="28"/>
      <c r="H12" s="28"/>
      <c r="I12" s="28"/>
      <c r="J12" s="28"/>
      <c r="K12" s="28"/>
      <c r="L12" s="29">
        <v>1</v>
      </c>
      <c r="M12" s="30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31">
        <f t="shared" si="0"/>
        <v>22671179.999999996</v>
      </c>
      <c r="S12" s="32">
        <f t="shared" si="2"/>
        <v>1</v>
      </c>
    </row>
    <row r="13" spans="1:19" ht="19.5">
      <c r="A13" s="35"/>
      <c r="B13" s="25" t="s">
        <v>57</v>
      </c>
      <c r="C13" s="110"/>
      <c r="D13" s="26">
        <v>0.05</v>
      </c>
      <c r="E13" s="113"/>
      <c r="F13" s="15">
        <f t="shared" si="1"/>
        <v>11932200</v>
      </c>
      <c r="G13" s="28"/>
      <c r="H13" s="28"/>
      <c r="I13" s="28"/>
      <c r="J13" s="28"/>
      <c r="K13" s="28"/>
      <c r="L13" s="29">
        <v>1</v>
      </c>
      <c r="M13" s="30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31">
        <f t="shared" si="0"/>
        <v>11932200</v>
      </c>
      <c r="S13" s="32">
        <f t="shared" si="2"/>
        <v>1</v>
      </c>
    </row>
    <row r="14" spans="1:19" ht="19.5">
      <c r="A14" s="25" t="s">
        <v>58</v>
      </c>
      <c r="B14" s="25"/>
      <c r="C14" s="110"/>
      <c r="D14" s="26">
        <v>9.5000000000000001E-2</v>
      </c>
      <c r="E14" s="113"/>
      <c r="F14" s="15">
        <f t="shared" si="1"/>
        <v>22671179.999999996</v>
      </c>
      <c r="G14" s="28"/>
      <c r="H14" s="28"/>
      <c r="I14" s="28"/>
      <c r="J14" s="28">
        <v>0.25</v>
      </c>
      <c r="K14" s="28">
        <v>0.75</v>
      </c>
      <c r="L14" s="29"/>
      <c r="M14" s="30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5667794.9999999991</v>
      </c>
      <c r="Q14" s="1">
        <f t="shared" si="0"/>
        <v>17003384.999999996</v>
      </c>
      <c r="R14" s="31">
        <f t="shared" si="0"/>
        <v>0</v>
      </c>
      <c r="S14" s="32">
        <f t="shared" si="2"/>
        <v>1</v>
      </c>
    </row>
    <row r="15" spans="1:19" ht="19.5">
      <c r="A15" s="25" t="s">
        <v>59</v>
      </c>
      <c r="B15" s="25"/>
      <c r="C15" s="110"/>
      <c r="D15" s="26">
        <v>1.4999999999999999E-2</v>
      </c>
      <c r="E15" s="113"/>
      <c r="F15" s="15">
        <f t="shared" si="1"/>
        <v>3579659.9999999995</v>
      </c>
      <c r="G15" s="28"/>
      <c r="H15" s="28"/>
      <c r="I15" s="28"/>
      <c r="J15" s="28"/>
      <c r="K15" s="28">
        <v>1</v>
      </c>
      <c r="L15" s="29"/>
      <c r="M15" s="30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3579659.9999999995</v>
      </c>
      <c r="R15" s="31">
        <f t="shared" si="0"/>
        <v>0</v>
      </c>
      <c r="S15" s="32">
        <f t="shared" si="2"/>
        <v>1</v>
      </c>
    </row>
    <row r="16" spans="1:19" ht="58.5">
      <c r="A16" s="33" t="s">
        <v>60</v>
      </c>
      <c r="B16" s="25" t="s">
        <v>61</v>
      </c>
      <c r="C16" s="110"/>
      <c r="D16" s="26">
        <v>0.17</v>
      </c>
      <c r="E16" s="113"/>
      <c r="F16" s="15">
        <f t="shared" si="1"/>
        <v>40569480</v>
      </c>
      <c r="G16" s="28"/>
      <c r="H16" s="28"/>
      <c r="I16" s="28">
        <v>1</v>
      </c>
      <c r="J16" s="28"/>
      <c r="K16" s="28"/>
      <c r="L16" s="29"/>
      <c r="M16" s="30">
        <f t="shared" si="0"/>
        <v>0</v>
      </c>
      <c r="N16" s="1">
        <f t="shared" si="0"/>
        <v>0</v>
      </c>
      <c r="O16" s="1">
        <f t="shared" si="0"/>
        <v>40569480</v>
      </c>
      <c r="P16" s="1">
        <f>$F16*J16</f>
        <v>0</v>
      </c>
      <c r="Q16" s="1">
        <f t="shared" si="0"/>
        <v>0</v>
      </c>
      <c r="R16" s="31">
        <f t="shared" si="0"/>
        <v>0</v>
      </c>
      <c r="S16" s="32">
        <f t="shared" si="2"/>
        <v>1</v>
      </c>
    </row>
    <row r="17" spans="1:19" ht="19.5">
      <c r="A17" s="35"/>
      <c r="B17" s="25" t="s">
        <v>62</v>
      </c>
      <c r="C17" s="110"/>
      <c r="D17" s="26">
        <v>7.4999999999999997E-2</v>
      </c>
      <c r="E17" s="113"/>
      <c r="F17" s="15">
        <f t="shared" si="1"/>
        <v>17898299.999999996</v>
      </c>
      <c r="G17" s="37">
        <v>0.99</v>
      </c>
      <c r="H17" s="37"/>
      <c r="I17" s="37"/>
      <c r="J17" s="37"/>
      <c r="K17" s="37"/>
      <c r="L17" s="38">
        <v>0.01</v>
      </c>
      <c r="M17" s="30">
        <f t="shared" si="0"/>
        <v>17719316.999999996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31">
        <f t="shared" si="0"/>
        <v>178982.99999999997</v>
      </c>
      <c r="S17" s="32">
        <f t="shared" si="2"/>
        <v>1</v>
      </c>
    </row>
    <row r="18" spans="1:19" ht="19.5">
      <c r="A18" s="25" t="s">
        <v>63</v>
      </c>
      <c r="B18" s="25"/>
      <c r="C18" s="110"/>
      <c r="D18" s="26">
        <v>0.05</v>
      </c>
      <c r="E18" s="113"/>
      <c r="F18" s="15">
        <f>$E$2*$C$5*D18</f>
        <v>11932200</v>
      </c>
      <c r="G18" s="28"/>
      <c r="H18" s="28"/>
      <c r="I18" s="28"/>
      <c r="J18" s="28"/>
      <c r="K18" s="28"/>
      <c r="L18" s="29">
        <v>1</v>
      </c>
      <c r="M18" s="30">
        <f t="shared" si="0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  <c r="R18" s="31">
        <f t="shared" si="0"/>
        <v>11932200</v>
      </c>
      <c r="S18" s="32">
        <f t="shared" si="2"/>
        <v>1</v>
      </c>
    </row>
    <row r="19" spans="1:19" ht="19.5">
      <c r="A19" s="39" t="s">
        <v>64</v>
      </c>
      <c r="B19" s="39"/>
      <c r="C19" s="111"/>
      <c r="D19" s="40"/>
      <c r="E19" s="113"/>
      <c r="F19" s="40"/>
      <c r="G19" s="41"/>
      <c r="H19" s="41"/>
      <c r="I19" s="41"/>
      <c r="J19" s="41"/>
      <c r="K19" s="41"/>
      <c r="L19" s="42"/>
      <c r="M19" s="43"/>
      <c r="N19" s="10"/>
      <c r="O19" s="10"/>
      <c r="P19" s="10"/>
      <c r="Q19" s="10"/>
      <c r="R19" s="44"/>
      <c r="S19" s="45"/>
    </row>
    <row r="20" spans="1:19" ht="19.5">
      <c r="A20" s="25" t="s">
        <v>65</v>
      </c>
      <c r="B20" s="25"/>
      <c r="C20" s="46">
        <f>3500000/250000000</f>
        <v>1.4E-2</v>
      </c>
      <c r="D20" s="37">
        <v>1</v>
      </c>
      <c r="E20" s="27">
        <f>$E$2*C20</f>
        <v>4772880</v>
      </c>
      <c r="F20" s="15">
        <f>$E$2*$C$20*D20</f>
        <v>4772880</v>
      </c>
      <c r="G20" s="37"/>
      <c r="H20" s="37"/>
      <c r="I20" s="37"/>
      <c r="J20" s="37"/>
      <c r="K20" s="37"/>
      <c r="L20" s="38">
        <v>1</v>
      </c>
      <c r="M20" s="30">
        <f>$F20*G20</f>
        <v>0</v>
      </c>
      <c r="N20" s="6">
        <f t="shared" ref="N20:R23" si="3">$F20*H20</f>
        <v>0</v>
      </c>
      <c r="O20" s="6">
        <f t="shared" si="3"/>
        <v>0</v>
      </c>
      <c r="P20" s="6">
        <f t="shared" si="3"/>
        <v>0</v>
      </c>
      <c r="Q20" s="6">
        <f t="shared" si="3"/>
        <v>0</v>
      </c>
      <c r="R20" s="47">
        <f t="shared" si="3"/>
        <v>4772880</v>
      </c>
      <c r="S20" s="45"/>
    </row>
    <row r="21" spans="1:19" ht="19.5">
      <c r="A21" s="25" t="s">
        <v>66</v>
      </c>
      <c r="B21" s="25"/>
      <c r="C21" s="48">
        <f>(1-C20-C5)/2</f>
        <v>0.14300000000000002</v>
      </c>
      <c r="D21" s="49">
        <v>1</v>
      </c>
      <c r="E21" s="27">
        <f>$E$2*C21</f>
        <v>48751560.000000007</v>
      </c>
      <c r="F21" s="15">
        <f>$E$2*$C$21*D21</f>
        <v>48751560.000000007</v>
      </c>
      <c r="G21" s="50">
        <v>0.4</v>
      </c>
      <c r="H21" s="50">
        <v>0.1</v>
      </c>
      <c r="I21" s="50">
        <v>0.1</v>
      </c>
      <c r="J21" s="50">
        <v>0.1</v>
      </c>
      <c r="K21" s="50">
        <v>0.1</v>
      </c>
      <c r="L21" s="51">
        <v>0.2</v>
      </c>
      <c r="M21" s="30">
        <f>$F21*G21</f>
        <v>19500624.000000004</v>
      </c>
      <c r="N21" s="1">
        <f t="shared" si="3"/>
        <v>4875156.0000000009</v>
      </c>
      <c r="O21" s="1">
        <f t="shared" si="3"/>
        <v>4875156.0000000009</v>
      </c>
      <c r="P21" s="1">
        <f t="shared" si="3"/>
        <v>4875156.0000000009</v>
      </c>
      <c r="Q21" s="1">
        <f t="shared" si="3"/>
        <v>4875156.0000000009</v>
      </c>
      <c r="R21" s="31">
        <f t="shared" si="3"/>
        <v>9750312.0000000019</v>
      </c>
      <c r="S21" s="32">
        <f t="shared" si="2"/>
        <v>1</v>
      </c>
    </row>
    <row r="22" spans="1:19" ht="19.5">
      <c r="A22" s="52" t="s">
        <v>67</v>
      </c>
      <c r="B22" s="53" t="s">
        <v>68</v>
      </c>
      <c r="C22" s="114">
        <v>0.14300000000000002</v>
      </c>
      <c r="D22" s="49">
        <v>0.5</v>
      </c>
      <c r="E22" s="116">
        <f>E2*C22</f>
        <v>48751560.000000007</v>
      </c>
      <c r="F22" s="15">
        <f>$E$2*$C$22*D22</f>
        <v>24375780.000000004</v>
      </c>
      <c r="G22" s="28"/>
      <c r="H22" s="28"/>
      <c r="I22" s="28">
        <v>0.67</v>
      </c>
      <c r="J22" s="28"/>
      <c r="K22" s="28"/>
      <c r="L22" s="28">
        <v>0.33</v>
      </c>
      <c r="M22" s="30">
        <f>$F22*G22</f>
        <v>0</v>
      </c>
      <c r="N22" s="1">
        <f t="shared" si="3"/>
        <v>0</v>
      </c>
      <c r="O22" s="1">
        <f t="shared" si="3"/>
        <v>16331772.600000003</v>
      </c>
      <c r="P22" s="1">
        <f t="shared" si="3"/>
        <v>0</v>
      </c>
      <c r="Q22" s="1">
        <f t="shared" si="3"/>
        <v>0</v>
      </c>
      <c r="R22" s="31">
        <f t="shared" si="3"/>
        <v>8044007.4000000013</v>
      </c>
      <c r="S22" s="32">
        <f t="shared" si="2"/>
        <v>1</v>
      </c>
    </row>
    <row r="23" spans="1:19" ht="20.25" thickBot="1">
      <c r="A23" s="54"/>
      <c r="B23" s="52" t="s">
        <v>69</v>
      </c>
      <c r="C23" s="115"/>
      <c r="D23" s="55">
        <v>0.5</v>
      </c>
      <c r="E23" s="117"/>
      <c r="F23" s="15">
        <f>$E$2*$C$22*D23</f>
        <v>24375780.000000004</v>
      </c>
      <c r="G23" s="56">
        <v>1</v>
      </c>
      <c r="H23" s="56"/>
      <c r="I23" s="56"/>
      <c r="J23" s="56"/>
      <c r="K23" s="56"/>
      <c r="L23" s="57"/>
      <c r="M23" s="58">
        <f>$F23*G23</f>
        <v>24375780.000000004</v>
      </c>
      <c r="N23" s="59">
        <f t="shared" si="3"/>
        <v>0</v>
      </c>
      <c r="O23" s="59">
        <f t="shared" si="3"/>
        <v>0</v>
      </c>
      <c r="P23" s="59">
        <f t="shared" si="3"/>
        <v>0</v>
      </c>
      <c r="Q23" s="59">
        <f t="shared" si="3"/>
        <v>0</v>
      </c>
      <c r="R23" s="60">
        <f t="shared" si="3"/>
        <v>0</v>
      </c>
      <c r="S23" s="61">
        <f t="shared" si="2"/>
        <v>1</v>
      </c>
    </row>
    <row r="24" spans="1:19" ht="20.25" thickTop="1" thickBot="1">
      <c r="A24" s="62"/>
      <c r="B24" s="62"/>
      <c r="C24" s="62"/>
      <c r="D24" s="63"/>
      <c r="E24" s="63"/>
      <c r="F24" s="64">
        <f>SUM(F5:F23)</f>
        <v>340920000</v>
      </c>
      <c r="G24" s="62"/>
      <c r="H24" s="62"/>
      <c r="I24" s="62"/>
      <c r="J24" s="62"/>
      <c r="K24" s="62"/>
      <c r="L24" s="65" t="s">
        <v>70</v>
      </c>
      <c r="M24" s="66">
        <f t="shared" ref="M24:R24" si="4">SUM(M5:M23)</f>
        <v>62729280</v>
      </c>
      <c r="N24" s="67">
        <f t="shared" si="4"/>
        <v>33989724</v>
      </c>
      <c r="O24" s="67">
        <f t="shared" si="4"/>
        <v>62015052.600000001</v>
      </c>
      <c r="P24" s="67">
        <f t="shared" si="4"/>
        <v>33930063</v>
      </c>
      <c r="Q24" s="67">
        <f t="shared" si="4"/>
        <v>35003961</v>
      </c>
      <c r="R24" s="68">
        <f t="shared" si="4"/>
        <v>113251919.39999999</v>
      </c>
      <c r="S24" s="69">
        <f>SUM(M24:R24)</f>
        <v>340920000</v>
      </c>
    </row>
    <row r="25" spans="1:19">
      <c r="M25" s="70">
        <f>M24/$E$2</f>
        <v>0.184</v>
      </c>
      <c r="N25" s="70">
        <f t="shared" ref="N25:R25" si="5">N24/$E$2</f>
        <v>9.9699999999999997E-2</v>
      </c>
      <c r="O25" s="70">
        <f t="shared" si="5"/>
        <v>0.18190500000000001</v>
      </c>
      <c r="P25" s="70">
        <f t="shared" si="5"/>
        <v>9.9525000000000002E-2</v>
      </c>
      <c r="Q25" s="70">
        <f t="shared" si="5"/>
        <v>0.102675</v>
      </c>
      <c r="R25" s="70">
        <f t="shared" si="5"/>
        <v>0.33219499999999996</v>
      </c>
      <c r="S25" s="71"/>
    </row>
    <row r="28" spans="1:19" ht="33">
      <c r="A28" s="76" t="s">
        <v>72</v>
      </c>
      <c r="D28" t="s">
        <v>6</v>
      </c>
      <c r="E28" s="2">
        <v>340920000</v>
      </c>
      <c r="F28" t="s">
        <v>41</v>
      </c>
      <c r="S28" s="20">
        <v>45716</v>
      </c>
    </row>
    <row r="29" spans="1:19" ht="18.75" customHeight="1">
      <c r="A29" s="118" t="s">
        <v>13</v>
      </c>
      <c r="B29" s="119" t="s">
        <v>42</v>
      </c>
      <c r="C29" s="119" t="s">
        <v>43</v>
      </c>
      <c r="D29" s="119"/>
      <c r="E29" s="119" t="s">
        <v>44</v>
      </c>
      <c r="F29" s="119"/>
      <c r="G29" s="120" t="s">
        <v>45</v>
      </c>
      <c r="H29" s="121"/>
      <c r="I29" s="121"/>
      <c r="J29" s="121"/>
      <c r="K29" s="121"/>
      <c r="L29" s="122"/>
      <c r="M29" s="105" t="s">
        <v>46</v>
      </c>
      <c r="N29" s="106"/>
      <c r="O29" s="106"/>
      <c r="P29" s="106"/>
      <c r="Q29" s="106"/>
      <c r="R29" s="107"/>
      <c r="S29" s="108" t="s">
        <v>24</v>
      </c>
    </row>
    <row r="30" spans="1:19" ht="19.5">
      <c r="A30" s="118"/>
      <c r="B30" s="119"/>
      <c r="C30" s="119"/>
      <c r="D30" s="119"/>
      <c r="E30" s="119"/>
      <c r="F30" s="119"/>
      <c r="G30" s="22" t="s">
        <v>0</v>
      </c>
      <c r="H30" s="21" t="s">
        <v>1</v>
      </c>
      <c r="I30" s="21" t="s">
        <v>2</v>
      </c>
      <c r="J30" s="21" t="s">
        <v>3</v>
      </c>
      <c r="K30" s="21" t="s">
        <v>4</v>
      </c>
      <c r="L30" s="23" t="s">
        <v>5</v>
      </c>
      <c r="M30" s="24" t="s">
        <v>0</v>
      </c>
      <c r="N30" s="24" t="s">
        <v>1</v>
      </c>
      <c r="O30" s="24" t="s">
        <v>2</v>
      </c>
      <c r="P30" s="24" t="s">
        <v>3</v>
      </c>
      <c r="Q30" s="24" t="s">
        <v>4</v>
      </c>
      <c r="R30" s="24" t="s">
        <v>5</v>
      </c>
      <c r="S30" s="108"/>
    </row>
    <row r="31" spans="1:19" ht="19.5">
      <c r="A31" s="25" t="s">
        <v>47</v>
      </c>
      <c r="B31" s="25"/>
      <c r="C31" s="109">
        <v>0.7</v>
      </c>
      <c r="D31" s="26">
        <v>9.5000000000000001E-2</v>
      </c>
      <c r="E31" s="112">
        <f>E28-E48</f>
        <v>292168440</v>
      </c>
      <c r="F31" s="15">
        <f>$E$28*$C$31*D31</f>
        <v>22671179.999999996</v>
      </c>
      <c r="G31" s="72">
        <v>0.1</v>
      </c>
      <c r="H31" s="28"/>
      <c r="I31" s="28"/>
      <c r="J31" s="28"/>
      <c r="K31" s="28"/>
      <c r="L31" s="73">
        <v>0.9</v>
      </c>
      <c r="M31" s="30">
        <f t="shared" ref="M31:R44" si="6">$F31*G31</f>
        <v>2267117.9999999995</v>
      </c>
      <c r="N31" s="1">
        <f t="shared" si="6"/>
        <v>0</v>
      </c>
      <c r="O31" s="1">
        <f t="shared" si="6"/>
        <v>0</v>
      </c>
      <c r="P31" s="1">
        <f t="shared" si="6"/>
        <v>0</v>
      </c>
      <c r="Q31" s="1">
        <f t="shared" si="6"/>
        <v>0</v>
      </c>
      <c r="R31" s="31">
        <f t="shared" si="6"/>
        <v>20404061.999999996</v>
      </c>
      <c r="S31" s="32">
        <f>SUM(G31:L31)</f>
        <v>1</v>
      </c>
    </row>
    <row r="32" spans="1:19" ht="19.5">
      <c r="A32" s="25" t="s">
        <v>48</v>
      </c>
      <c r="B32" s="25"/>
      <c r="C32" s="110"/>
      <c r="D32" s="26">
        <v>0.02</v>
      </c>
      <c r="E32" s="113"/>
      <c r="F32" s="15">
        <f t="shared" ref="F32:F45" si="7">$E$28*$C$31*D32</f>
        <v>4772879.9999999991</v>
      </c>
      <c r="G32" s="28"/>
      <c r="H32" s="28"/>
      <c r="I32" s="28">
        <v>0.05</v>
      </c>
      <c r="J32" s="28"/>
      <c r="K32" s="28"/>
      <c r="L32" s="28">
        <v>0.95</v>
      </c>
      <c r="M32" s="30">
        <f t="shared" si="6"/>
        <v>0</v>
      </c>
      <c r="N32" s="1">
        <f t="shared" si="6"/>
        <v>0</v>
      </c>
      <c r="O32" s="1">
        <f t="shared" si="6"/>
        <v>238643.99999999997</v>
      </c>
      <c r="P32" s="1">
        <f t="shared" si="6"/>
        <v>0</v>
      </c>
      <c r="Q32" s="1">
        <f t="shared" si="6"/>
        <v>0</v>
      </c>
      <c r="R32" s="31">
        <f t="shared" si="6"/>
        <v>4534235.9999999991</v>
      </c>
      <c r="S32" s="32">
        <f t="shared" ref="S32:S49" si="8">SUM(G32:L32)</f>
        <v>1</v>
      </c>
    </row>
    <row r="33" spans="1:19" ht="19.5">
      <c r="A33" s="33" t="s">
        <v>49</v>
      </c>
      <c r="B33" s="25" t="s">
        <v>50</v>
      </c>
      <c r="C33" s="110"/>
      <c r="D33" s="26">
        <v>0.08</v>
      </c>
      <c r="E33" s="113"/>
      <c r="F33" s="15">
        <f t="shared" si="7"/>
        <v>19091519.999999996</v>
      </c>
      <c r="G33" s="28"/>
      <c r="H33" s="72">
        <v>0.9</v>
      </c>
      <c r="I33" s="28"/>
      <c r="J33" s="28"/>
      <c r="K33" s="28"/>
      <c r="L33" s="73">
        <v>0.1</v>
      </c>
      <c r="M33" s="30">
        <f t="shared" si="6"/>
        <v>0</v>
      </c>
      <c r="N33" s="1">
        <f t="shared" si="6"/>
        <v>17182367.999999996</v>
      </c>
      <c r="O33" s="1">
        <f t="shared" si="6"/>
        <v>0</v>
      </c>
      <c r="P33" s="1">
        <f t="shared" si="6"/>
        <v>0</v>
      </c>
      <c r="Q33" s="1">
        <f t="shared" si="6"/>
        <v>0</v>
      </c>
      <c r="R33" s="31">
        <f t="shared" si="6"/>
        <v>1909151.9999999998</v>
      </c>
      <c r="S33" s="32">
        <f t="shared" si="8"/>
        <v>1</v>
      </c>
    </row>
    <row r="34" spans="1:19" ht="19.5">
      <c r="A34" s="34"/>
      <c r="B34" s="25" t="s">
        <v>51</v>
      </c>
      <c r="C34" s="110"/>
      <c r="D34" s="26">
        <v>0.11</v>
      </c>
      <c r="E34" s="113"/>
      <c r="F34" s="15">
        <f t="shared" si="7"/>
        <v>26250839.999999996</v>
      </c>
      <c r="G34" s="28"/>
      <c r="H34" s="72">
        <v>0.15</v>
      </c>
      <c r="I34" s="28"/>
      <c r="J34" s="72">
        <v>0.75</v>
      </c>
      <c r="K34" s="28"/>
      <c r="L34" s="73">
        <v>0.1</v>
      </c>
      <c r="M34" s="30">
        <f t="shared" si="6"/>
        <v>0</v>
      </c>
      <c r="N34" s="1">
        <f t="shared" si="6"/>
        <v>3937625.9999999991</v>
      </c>
      <c r="O34" s="1">
        <f t="shared" si="6"/>
        <v>0</v>
      </c>
      <c r="P34" s="1">
        <f t="shared" si="6"/>
        <v>19688129.999999996</v>
      </c>
      <c r="Q34" s="1">
        <f t="shared" si="6"/>
        <v>0</v>
      </c>
      <c r="R34" s="31">
        <f t="shared" si="6"/>
        <v>2625084</v>
      </c>
      <c r="S34" s="32">
        <f t="shared" si="8"/>
        <v>1</v>
      </c>
    </row>
    <row r="35" spans="1:19" ht="19.5">
      <c r="A35" s="34"/>
      <c r="B35" s="25" t="s">
        <v>52</v>
      </c>
      <c r="C35" s="110"/>
      <c r="D35" s="26">
        <v>0.05</v>
      </c>
      <c r="E35" s="113"/>
      <c r="F35" s="15">
        <f t="shared" si="7"/>
        <v>11932200</v>
      </c>
      <c r="G35" s="28"/>
      <c r="H35" s="28">
        <v>0.4</v>
      </c>
      <c r="I35" s="28"/>
      <c r="J35" s="28"/>
      <c r="K35" s="28"/>
      <c r="L35" s="29">
        <v>0.6</v>
      </c>
      <c r="M35" s="30">
        <f t="shared" si="6"/>
        <v>0</v>
      </c>
      <c r="N35" s="1">
        <f t="shared" si="6"/>
        <v>4772880</v>
      </c>
      <c r="O35" s="1">
        <f t="shared" si="6"/>
        <v>0</v>
      </c>
      <c r="P35" s="1">
        <f t="shared" si="6"/>
        <v>0</v>
      </c>
      <c r="Q35" s="1">
        <f t="shared" si="6"/>
        <v>0</v>
      </c>
      <c r="R35" s="31">
        <f t="shared" si="6"/>
        <v>7159320</v>
      </c>
      <c r="S35" s="32">
        <f t="shared" si="8"/>
        <v>1</v>
      </c>
    </row>
    <row r="36" spans="1:19" ht="19.5">
      <c r="A36" s="35"/>
      <c r="B36" s="25" t="s">
        <v>53</v>
      </c>
      <c r="C36" s="110"/>
      <c r="D36" s="26">
        <v>4.4999999999999998E-2</v>
      </c>
      <c r="E36" s="113"/>
      <c r="F36" s="15">
        <f t="shared" si="7"/>
        <v>10738979.999999998</v>
      </c>
      <c r="G36" s="28"/>
      <c r="H36" s="28"/>
      <c r="I36" s="28"/>
      <c r="J36" s="28"/>
      <c r="K36" s="28"/>
      <c r="L36" s="29">
        <v>1</v>
      </c>
      <c r="M36" s="30">
        <f t="shared" si="6"/>
        <v>0</v>
      </c>
      <c r="N36" s="1">
        <f t="shared" si="6"/>
        <v>0</v>
      </c>
      <c r="O36" s="1">
        <f t="shared" si="6"/>
        <v>0</v>
      </c>
      <c r="P36" s="1">
        <f t="shared" si="6"/>
        <v>0</v>
      </c>
      <c r="Q36" s="1">
        <f t="shared" si="6"/>
        <v>0</v>
      </c>
      <c r="R36" s="31">
        <f t="shared" si="6"/>
        <v>10738979.999999998</v>
      </c>
      <c r="S36" s="32">
        <f t="shared" si="8"/>
        <v>1</v>
      </c>
    </row>
    <row r="37" spans="1:19" ht="19.5">
      <c r="A37" s="25" t="s">
        <v>54</v>
      </c>
      <c r="B37" s="36"/>
      <c r="C37" s="110"/>
      <c r="D37" s="26">
        <v>0.05</v>
      </c>
      <c r="E37" s="113"/>
      <c r="F37" s="15">
        <f t="shared" si="7"/>
        <v>11932200</v>
      </c>
      <c r="G37" s="28"/>
      <c r="H37" s="28"/>
      <c r="I37" s="28"/>
      <c r="J37" s="28">
        <v>0.2</v>
      </c>
      <c r="K37" s="28">
        <v>0.8</v>
      </c>
      <c r="L37" s="29"/>
      <c r="M37" s="30">
        <f t="shared" si="6"/>
        <v>0</v>
      </c>
      <c r="N37" s="1">
        <f t="shared" si="6"/>
        <v>0</v>
      </c>
      <c r="O37" s="1">
        <f t="shared" si="6"/>
        <v>0</v>
      </c>
      <c r="P37" s="1">
        <f t="shared" si="6"/>
        <v>2386440</v>
      </c>
      <c r="Q37" s="1">
        <f t="shared" si="6"/>
        <v>9545760</v>
      </c>
      <c r="R37" s="31">
        <f t="shared" si="6"/>
        <v>0</v>
      </c>
      <c r="S37" s="32">
        <f t="shared" si="8"/>
        <v>1</v>
      </c>
    </row>
    <row r="38" spans="1:19" ht="19.5">
      <c r="A38" s="33" t="s">
        <v>55</v>
      </c>
      <c r="B38" s="25" t="s">
        <v>56</v>
      </c>
      <c r="C38" s="110"/>
      <c r="D38" s="26">
        <v>9.5000000000000001E-2</v>
      </c>
      <c r="E38" s="113"/>
      <c r="F38" s="15">
        <f t="shared" si="7"/>
        <v>22671179.999999996</v>
      </c>
      <c r="G38" s="28"/>
      <c r="H38" s="28"/>
      <c r="I38" s="28"/>
      <c r="J38" s="28"/>
      <c r="K38" s="28"/>
      <c r="L38" s="29">
        <v>1</v>
      </c>
      <c r="M38" s="30">
        <f t="shared" si="6"/>
        <v>0</v>
      </c>
      <c r="N38" s="1">
        <f t="shared" si="6"/>
        <v>0</v>
      </c>
      <c r="O38" s="1">
        <f t="shared" si="6"/>
        <v>0</v>
      </c>
      <c r="P38" s="1">
        <f t="shared" si="6"/>
        <v>0</v>
      </c>
      <c r="Q38" s="1">
        <f t="shared" si="6"/>
        <v>0</v>
      </c>
      <c r="R38" s="31">
        <f t="shared" si="6"/>
        <v>22671179.999999996</v>
      </c>
      <c r="S38" s="32">
        <f t="shared" si="8"/>
        <v>1</v>
      </c>
    </row>
    <row r="39" spans="1:19" ht="19.5">
      <c r="A39" s="35"/>
      <c r="B39" s="25" t="s">
        <v>57</v>
      </c>
      <c r="C39" s="110"/>
      <c r="D39" s="26">
        <v>0.05</v>
      </c>
      <c r="E39" s="113"/>
      <c r="F39" s="15">
        <f t="shared" si="7"/>
        <v>11932200</v>
      </c>
      <c r="G39" s="28"/>
      <c r="H39" s="28"/>
      <c r="I39" s="28"/>
      <c r="J39" s="28"/>
      <c r="K39" s="28"/>
      <c r="L39" s="29">
        <v>1</v>
      </c>
      <c r="M39" s="30">
        <f t="shared" si="6"/>
        <v>0</v>
      </c>
      <c r="N39" s="1">
        <f t="shared" si="6"/>
        <v>0</v>
      </c>
      <c r="O39" s="1">
        <f t="shared" si="6"/>
        <v>0</v>
      </c>
      <c r="P39" s="1">
        <f t="shared" si="6"/>
        <v>0</v>
      </c>
      <c r="Q39" s="1">
        <f t="shared" si="6"/>
        <v>0</v>
      </c>
      <c r="R39" s="31">
        <f t="shared" si="6"/>
        <v>11932200</v>
      </c>
      <c r="S39" s="32">
        <f t="shared" si="8"/>
        <v>1</v>
      </c>
    </row>
    <row r="40" spans="1:19" ht="19.5">
      <c r="A40" s="25" t="s">
        <v>58</v>
      </c>
      <c r="B40" s="25"/>
      <c r="C40" s="110"/>
      <c r="D40" s="26">
        <v>9.5000000000000001E-2</v>
      </c>
      <c r="E40" s="113"/>
      <c r="F40" s="15">
        <f t="shared" si="7"/>
        <v>22671179.999999996</v>
      </c>
      <c r="G40" s="28"/>
      <c r="H40" s="28"/>
      <c r="I40" s="28"/>
      <c r="J40" s="28">
        <v>0.25</v>
      </c>
      <c r="K40" s="28">
        <v>0.75</v>
      </c>
      <c r="L40" s="29"/>
      <c r="M40" s="30">
        <f t="shared" si="6"/>
        <v>0</v>
      </c>
      <c r="N40" s="1">
        <f t="shared" si="6"/>
        <v>0</v>
      </c>
      <c r="O40" s="1">
        <f t="shared" si="6"/>
        <v>0</v>
      </c>
      <c r="P40" s="1">
        <f t="shared" si="6"/>
        <v>5667794.9999999991</v>
      </c>
      <c r="Q40" s="1">
        <f t="shared" si="6"/>
        <v>17003384.999999996</v>
      </c>
      <c r="R40" s="31">
        <f t="shared" si="6"/>
        <v>0</v>
      </c>
      <c r="S40" s="32">
        <f t="shared" si="8"/>
        <v>1</v>
      </c>
    </row>
    <row r="41" spans="1:19" ht="19.5">
      <c r="A41" s="25" t="s">
        <v>59</v>
      </c>
      <c r="B41" s="25"/>
      <c r="C41" s="110"/>
      <c r="D41" s="26">
        <v>1.4999999999999999E-2</v>
      </c>
      <c r="E41" s="113"/>
      <c r="F41" s="15">
        <f t="shared" si="7"/>
        <v>3579659.9999999995</v>
      </c>
      <c r="G41" s="28"/>
      <c r="H41" s="28"/>
      <c r="I41" s="28"/>
      <c r="J41" s="28"/>
      <c r="K41" s="28">
        <v>1</v>
      </c>
      <c r="L41" s="29"/>
      <c r="M41" s="30">
        <f t="shared" si="6"/>
        <v>0</v>
      </c>
      <c r="N41" s="1">
        <f t="shared" si="6"/>
        <v>0</v>
      </c>
      <c r="O41" s="1">
        <f t="shared" si="6"/>
        <v>0</v>
      </c>
      <c r="P41" s="1">
        <f t="shared" si="6"/>
        <v>0</v>
      </c>
      <c r="Q41" s="1">
        <f t="shared" si="6"/>
        <v>3579659.9999999995</v>
      </c>
      <c r="R41" s="31">
        <f t="shared" si="6"/>
        <v>0</v>
      </c>
      <c r="S41" s="32">
        <f t="shared" si="8"/>
        <v>1</v>
      </c>
    </row>
    <row r="42" spans="1:19" ht="58.5">
      <c r="A42" s="33" t="s">
        <v>60</v>
      </c>
      <c r="B42" s="25" t="s">
        <v>61</v>
      </c>
      <c r="C42" s="110"/>
      <c r="D42" s="26">
        <v>0.17</v>
      </c>
      <c r="E42" s="113"/>
      <c r="F42" s="15">
        <f t="shared" si="7"/>
        <v>40569480</v>
      </c>
      <c r="G42" s="28"/>
      <c r="H42" s="28"/>
      <c r="I42" s="28">
        <v>1</v>
      </c>
      <c r="J42" s="28"/>
      <c r="K42" s="28"/>
      <c r="L42" s="29"/>
      <c r="M42" s="30">
        <f t="shared" si="6"/>
        <v>0</v>
      </c>
      <c r="N42" s="1">
        <f t="shared" si="6"/>
        <v>0</v>
      </c>
      <c r="O42" s="1">
        <f t="shared" si="6"/>
        <v>40569480</v>
      </c>
      <c r="P42" s="1">
        <f t="shared" si="6"/>
        <v>0</v>
      </c>
      <c r="Q42" s="1">
        <f t="shared" si="6"/>
        <v>0</v>
      </c>
      <c r="R42" s="31">
        <f t="shared" si="6"/>
        <v>0</v>
      </c>
      <c r="S42" s="32">
        <f t="shared" si="8"/>
        <v>1</v>
      </c>
    </row>
    <row r="43" spans="1:19" ht="19.5">
      <c r="A43" s="35"/>
      <c r="B43" s="25" t="s">
        <v>62</v>
      </c>
      <c r="C43" s="110"/>
      <c r="D43" s="26">
        <v>7.4999999999999997E-2</v>
      </c>
      <c r="E43" s="113"/>
      <c r="F43" s="15">
        <f t="shared" si="7"/>
        <v>17898299.999999996</v>
      </c>
      <c r="G43" s="37">
        <v>0.99</v>
      </c>
      <c r="H43" s="37"/>
      <c r="I43" s="37"/>
      <c r="J43" s="37"/>
      <c r="K43" s="37"/>
      <c r="L43" s="38">
        <v>0.01</v>
      </c>
      <c r="M43" s="30">
        <f t="shared" si="6"/>
        <v>17719316.999999996</v>
      </c>
      <c r="N43" s="1">
        <f t="shared" si="6"/>
        <v>0</v>
      </c>
      <c r="O43" s="1">
        <f t="shared" si="6"/>
        <v>0</v>
      </c>
      <c r="P43" s="1">
        <f t="shared" si="6"/>
        <v>0</v>
      </c>
      <c r="Q43" s="1">
        <f t="shared" si="6"/>
        <v>0</v>
      </c>
      <c r="R43" s="31">
        <f t="shared" si="6"/>
        <v>178982.99999999997</v>
      </c>
      <c r="S43" s="32">
        <f t="shared" si="8"/>
        <v>1</v>
      </c>
    </row>
    <row r="44" spans="1:19" ht="19.5">
      <c r="A44" s="25" t="s">
        <v>63</v>
      </c>
      <c r="B44" s="25"/>
      <c r="C44" s="110"/>
      <c r="D44" s="26">
        <v>0.05</v>
      </c>
      <c r="E44" s="113"/>
      <c r="F44" s="15">
        <f t="shared" si="7"/>
        <v>11932200</v>
      </c>
      <c r="G44" s="28"/>
      <c r="H44" s="28"/>
      <c r="I44" s="28"/>
      <c r="J44" s="28"/>
      <c r="K44" s="28"/>
      <c r="L44" s="29">
        <v>1</v>
      </c>
      <c r="M44" s="30">
        <f t="shared" si="6"/>
        <v>0</v>
      </c>
      <c r="N44" s="1">
        <f t="shared" si="6"/>
        <v>0</v>
      </c>
      <c r="O44" s="1">
        <f t="shared" si="6"/>
        <v>0</v>
      </c>
      <c r="P44" s="1">
        <f t="shared" si="6"/>
        <v>0</v>
      </c>
      <c r="Q44" s="1">
        <f t="shared" si="6"/>
        <v>0</v>
      </c>
      <c r="R44" s="31">
        <f t="shared" si="6"/>
        <v>11932200</v>
      </c>
      <c r="S44" s="32">
        <f t="shared" si="8"/>
        <v>1</v>
      </c>
    </row>
    <row r="45" spans="1:19" ht="19.5">
      <c r="A45" s="39" t="s">
        <v>64</v>
      </c>
      <c r="B45" s="39"/>
      <c r="C45" s="111"/>
      <c r="D45" s="40"/>
      <c r="E45" s="113"/>
      <c r="F45" s="40">
        <f t="shared" si="7"/>
        <v>0</v>
      </c>
      <c r="G45" s="41"/>
      <c r="H45" s="41"/>
      <c r="I45" s="41"/>
      <c r="J45" s="41"/>
      <c r="K45" s="41"/>
      <c r="L45" s="42"/>
      <c r="M45" s="43"/>
      <c r="N45" s="10"/>
      <c r="O45" s="10"/>
      <c r="P45" s="10"/>
      <c r="Q45" s="10"/>
      <c r="R45" s="44"/>
      <c r="S45" s="45"/>
    </row>
    <row r="46" spans="1:19" ht="19.5">
      <c r="A46" s="25" t="s">
        <v>65</v>
      </c>
      <c r="B46" s="25"/>
      <c r="C46" s="46">
        <f>3500000/250000000</f>
        <v>1.4E-2</v>
      </c>
      <c r="D46" s="37">
        <v>1</v>
      </c>
      <c r="E46" s="27">
        <f>$E$1*C46</f>
        <v>0</v>
      </c>
      <c r="F46" s="15">
        <f>$E$28*$C$46*D46</f>
        <v>4772880</v>
      </c>
      <c r="G46" s="37"/>
      <c r="H46" s="37"/>
      <c r="I46" s="37"/>
      <c r="J46" s="37"/>
      <c r="K46" s="37"/>
      <c r="L46" s="38">
        <v>1</v>
      </c>
      <c r="M46" s="30">
        <f>$F46*G46</f>
        <v>0</v>
      </c>
      <c r="N46" s="6">
        <f t="shared" ref="N46:R49" si="9">$F46*H46</f>
        <v>0</v>
      </c>
      <c r="O46" s="6">
        <f t="shared" si="9"/>
        <v>0</v>
      </c>
      <c r="P46" s="6">
        <f t="shared" si="9"/>
        <v>0</v>
      </c>
      <c r="Q46" s="6">
        <f t="shared" si="9"/>
        <v>0</v>
      </c>
      <c r="R46" s="47">
        <f t="shared" si="9"/>
        <v>4772880</v>
      </c>
      <c r="S46" s="45"/>
    </row>
    <row r="47" spans="1:19" ht="19.5">
      <c r="A47" s="25" t="s">
        <v>66</v>
      </c>
      <c r="B47" s="25"/>
      <c r="C47" s="48">
        <f>(1-C46-C31)/2</f>
        <v>0.14300000000000002</v>
      </c>
      <c r="D47" s="49">
        <v>1</v>
      </c>
      <c r="E47" s="27">
        <f>$E$1*C47</f>
        <v>0</v>
      </c>
      <c r="F47" s="15">
        <f>$E$28*$C$47*D47</f>
        <v>48751560.000000007</v>
      </c>
      <c r="G47" s="50">
        <v>0.4</v>
      </c>
      <c r="H47" s="50">
        <v>0.1</v>
      </c>
      <c r="I47" s="50">
        <v>0.1</v>
      </c>
      <c r="J47" s="50">
        <v>0.1</v>
      </c>
      <c r="K47" s="50">
        <v>0.1</v>
      </c>
      <c r="L47" s="51">
        <v>0.2</v>
      </c>
      <c r="M47" s="30">
        <f>$F47*G47</f>
        <v>19500624.000000004</v>
      </c>
      <c r="N47" s="1">
        <f t="shared" si="9"/>
        <v>4875156.0000000009</v>
      </c>
      <c r="O47" s="1">
        <f t="shared" si="9"/>
        <v>4875156.0000000009</v>
      </c>
      <c r="P47" s="1">
        <f t="shared" si="9"/>
        <v>4875156.0000000009</v>
      </c>
      <c r="Q47" s="1">
        <f t="shared" si="9"/>
        <v>4875156.0000000009</v>
      </c>
      <c r="R47" s="31">
        <f t="shared" si="9"/>
        <v>9750312.0000000019</v>
      </c>
      <c r="S47" s="32">
        <f t="shared" si="8"/>
        <v>1</v>
      </c>
    </row>
    <row r="48" spans="1:19" ht="19.5">
      <c r="A48" s="52" t="s">
        <v>67</v>
      </c>
      <c r="B48" s="53" t="s">
        <v>68</v>
      </c>
      <c r="C48" s="114">
        <v>0.14300000000000002</v>
      </c>
      <c r="D48" s="49">
        <v>0.5</v>
      </c>
      <c r="E48" s="116">
        <f>E28*C48</f>
        <v>48751560.000000007</v>
      </c>
      <c r="F48" s="15">
        <f>$E$28*$C$48*D48</f>
        <v>24375780.000000004</v>
      </c>
      <c r="G48" s="28"/>
      <c r="H48" s="28"/>
      <c r="I48" s="28">
        <v>0.67</v>
      </c>
      <c r="J48" s="28"/>
      <c r="K48" s="28"/>
      <c r="L48" s="28">
        <v>0.33</v>
      </c>
      <c r="M48" s="30">
        <f>$F48*G48</f>
        <v>0</v>
      </c>
      <c r="N48" s="1">
        <f t="shared" si="9"/>
        <v>0</v>
      </c>
      <c r="O48" s="1">
        <f t="shared" si="9"/>
        <v>16331772.600000003</v>
      </c>
      <c r="P48" s="1">
        <f t="shared" si="9"/>
        <v>0</v>
      </c>
      <c r="Q48" s="1">
        <f t="shared" si="9"/>
        <v>0</v>
      </c>
      <c r="R48" s="31">
        <f t="shared" si="9"/>
        <v>8044007.4000000013</v>
      </c>
      <c r="S48" s="32">
        <f t="shared" si="8"/>
        <v>1</v>
      </c>
    </row>
    <row r="49" spans="1:19" ht="20.25" thickBot="1">
      <c r="A49" s="54"/>
      <c r="B49" s="52" t="s">
        <v>69</v>
      </c>
      <c r="C49" s="115"/>
      <c r="D49" s="55">
        <v>0.5</v>
      </c>
      <c r="E49" s="117"/>
      <c r="F49" s="15">
        <f>$E$28*$C$48*D49</f>
        <v>24375780.000000004</v>
      </c>
      <c r="G49" s="56">
        <v>1</v>
      </c>
      <c r="H49" s="56"/>
      <c r="I49" s="56"/>
      <c r="J49" s="56"/>
      <c r="K49" s="56"/>
      <c r="L49" s="57"/>
      <c r="M49" s="58">
        <f>$F49*G49</f>
        <v>24375780.000000004</v>
      </c>
      <c r="N49" s="59">
        <f t="shared" si="9"/>
        <v>0</v>
      </c>
      <c r="O49" s="59">
        <f t="shared" si="9"/>
        <v>0</v>
      </c>
      <c r="P49" s="59">
        <f t="shared" si="9"/>
        <v>0</v>
      </c>
      <c r="Q49" s="59">
        <f t="shared" si="9"/>
        <v>0</v>
      </c>
      <c r="R49" s="60">
        <f t="shared" si="9"/>
        <v>0</v>
      </c>
      <c r="S49" s="61">
        <f t="shared" si="8"/>
        <v>1</v>
      </c>
    </row>
    <row r="50" spans="1:19" ht="20.25" thickTop="1" thickBot="1">
      <c r="A50" s="62"/>
      <c r="B50" s="62"/>
      <c r="C50" s="62"/>
      <c r="D50" s="63"/>
      <c r="E50" s="63"/>
      <c r="F50" s="64">
        <f>SUM(F31:F49)</f>
        <v>340920000</v>
      </c>
      <c r="G50" s="62"/>
      <c r="H50" s="62"/>
      <c r="I50" s="62"/>
      <c r="J50" s="62"/>
      <c r="K50" s="62"/>
      <c r="L50" s="65" t="s">
        <v>70</v>
      </c>
      <c r="M50" s="66">
        <f t="shared" ref="M50:R50" si="10">SUM(M31:M49)</f>
        <v>63862839</v>
      </c>
      <c r="N50" s="67">
        <f t="shared" si="10"/>
        <v>30768029.999999996</v>
      </c>
      <c r="O50" s="67">
        <f t="shared" si="10"/>
        <v>62015052.600000001</v>
      </c>
      <c r="P50" s="67">
        <f t="shared" si="10"/>
        <v>32617520.999999996</v>
      </c>
      <c r="Q50" s="67">
        <f t="shared" si="10"/>
        <v>35003961</v>
      </c>
      <c r="R50" s="68">
        <f t="shared" si="10"/>
        <v>116652596.40000001</v>
      </c>
      <c r="S50" s="69">
        <f>SUM(M50:R50)</f>
        <v>340920000</v>
      </c>
    </row>
    <row r="51" spans="1:19">
      <c r="M51" s="70">
        <f>M50/$E$28</f>
        <v>0.18732499999999999</v>
      </c>
      <c r="N51" s="70">
        <f t="shared" ref="N51:R51" si="11">N50/$E$28</f>
        <v>9.0249999999999983E-2</v>
      </c>
      <c r="O51" s="70">
        <f t="shared" si="11"/>
        <v>0.18190500000000001</v>
      </c>
      <c r="P51" s="70">
        <f t="shared" si="11"/>
        <v>9.5674999999999982E-2</v>
      </c>
      <c r="Q51" s="70">
        <f t="shared" si="11"/>
        <v>0.102675</v>
      </c>
      <c r="R51" s="70">
        <f t="shared" si="11"/>
        <v>0.34217000000000003</v>
      </c>
      <c r="S51" s="71"/>
    </row>
  </sheetData>
  <mergeCells count="22">
    <mergeCell ref="A3:A4"/>
    <mergeCell ref="B3:B4"/>
    <mergeCell ref="C3:D4"/>
    <mergeCell ref="E3:F4"/>
    <mergeCell ref="G3:L3"/>
    <mergeCell ref="A29:A30"/>
    <mergeCell ref="B29:B30"/>
    <mergeCell ref="C29:D30"/>
    <mergeCell ref="E29:F30"/>
    <mergeCell ref="G29:L29"/>
    <mergeCell ref="S3:S4"/>
    <mergeCell ref="C5:C19"/>
    <mergeCell ref="E5:E19"/>
    <mergeCell ref="C22:C23"/>
    <mergeCell ref="E22:E23"/>
    <mergeCell ref="M3:R3"/>
    <mergeCell ref="M29:R29"/>
    <mergeCell ref="S29:S30"/>
    <mergeCell ref="C31:C45"/>
    <mergeCell ref="E31:E45"/>
    <mergeCell ref="C48:C49"/>
    <mergeCell ref="E48:E49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9F19-A754-4D30-8D3E-91299DD38165}">
  <dimension ref="B6:I19"/>
  <sheetViews>
    <sheetView workbookViewId="0">
      <selection activeCell="D19" sqref="D19"/>
    </sheetView>
  </sheetViews>
  <sheetFormatPr defaultRowHeight="18.75"/>
  <cols>
    <col min="2" max="2" width="38" customWidth="1"/>
    <col min="3" max="9" width="14.25" customWidth="1"/>
  </cols>
  <sheetData>
    <row r="6" spans="2:9">
      <c r="B6" s="7" t="s">
        <v>13</v>
      </c>
      <c r="C6" s="8" t="s">
        <v>14</v>
      </c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</row>
    <row r="7" spans="2:9">
      <c r="B7" s="9" t="s">
        <v>15</v>
      </c>
      <c r="C7" s="10"/>
      <c r="D7" s="10"/>
      <c r="E7" s="10"/>
      <c r="F7" s="10"/>
      <c r="G7" s="10"/>
      <c r="H7" s="10"/>
      <c r="I7" s="10"/>
    </row>
    <row r="8" spans="2:9" ht="37.5">
      <c r="B8" s="9" t="s">
        <v>16</v>
      </c>
      <c r="C8" s="6">
        <v>2160000</v>
      </c>
      <c r="D8" s="6"/>
      <c r="E8" s="6"/>
      <c r="F8" s="6"/>
      <c r="G8" s="6"/>
      <c r="H8" s="6"/>
      <c r="I8" s="6">
        <v>2160000</v>
      </c>
    </row>
    <row r="9" spans="2:9">
      <c r="B9" s="9" t="s">
        <v>17</v>
      </c>
      <c r="C9" s="6">
        <v>2230000</v>
      </c>
      <c r="D9" s="6"/>
      <c r="E9" s="6"/>
      <c r="F9" s="6"/>
      <c r="G9" s="6"/>
      <c r="H9" s="6"/>
      <c r="I9" s="6">
        <v>2230000</v>
      </c>
    </row>
    <row r="10" spans="2:9">
      <c r="B10" s="9" t="s">
        <v>18</v>
      </c>
      <c r="C10" s="10"/>
      <c r="D10" s="10"/>
      <c r="E10" s="10"/>
      <c r="F10" s="10"/>
      <c r="G10" s="10"/>
      <c r="H10" s="10"/>
      <c r="I10" s="10"/>
    </row>
    <row r="11" spans="2:9">
      <c r="B11" s="9" t="s">
        <v>19</v>
      </c>
      <c r="C11" s="6">
        <v>1000000</v>
      </c>
      <c r="D11" s="6"/>
      <c r="E11" s="6"/>
      <c r="F11" s="6"/>
      <c r="G11" s="6">
        <v>1000000</v>
      </c>
      <c r="H11" s="6"/>
      <c r="I11" s="6"/>
    </row>
    <row r="12" spans="2:9">
      <c r="B12" s="9" t="s">
        <v>20</v>
      </c>
      <c r="C12" s="6">
        <v>1000000</v>
      </c>
      <c r="D12" s="6">
        <v>1000000</v>
      </c>
      <c r="E12" s="6"/>
      <c r="F12" s="6"/>
      <c r="G12" s="6"/>
      <c r="H12" s="6"/>
      <c r="I12" s="6"/>
    </row>
    <row r="13" spans="2:9">
      <c r="B13" s="9" t="s">
        <v>21</v>
      </c>
      <c r="C13" s="6">
        <v>2180000</v>
      </c>
      <c r="D13" s="6">
        <v>1850000</v>
      </c>
      <c r="E13" s="6"/>
      <c r="F13" s="6">
        <f>(C13-D13)/9</f>
        <v>36666.666666666664</v>
      </c>
      <c r="G13" s="6">
        <f>(C13-D13)/9*2</f>
        <v>73333.333333333328</v>
      </c>
      <c r="H13" s="6"/>
      <c r="I13" s="6">
        <f>(C13-D13)/9*6</f>
        <v>220000</v>
      </c>
    </row>
    <row r="14" spans="2:9">
      <c r="B14" s="11" t="s">
        <v>22</v>
      </c>
      <c r="C14" s="6">
        <v>3800000</v>
      </c>
      <c r="D14" s="6">
        <f>C14/6</f>
        <v>633333.33333333337</v>
      </c>
      <c r="E14" s="6"/>
      <c r="F14" s="6">
        <f>C14/6</f>
        <v>633333.33333333337</v>
      </c>
      <c r="G14" s="6">
        <f>C14/6*2</f>
        <v>1266666.6666666667</v>
      </c>
      <c r="H14" s="6"/>
      <c r="I14" s="6">
        <f>C14/6*2</f>
        <v>1266666.6666666667</v>
      </c>
    </row>
    <row r="15" spans="2:9" ht="37.5">
      <c r="B15" s="11" t="s">
        <v>23</v>
      </c>
      <c r="C15" s="10"/>
      <c r="D15" s="10"/>
      <c r="E15" s="10"/>
      <c r="F15" s="10"/>
      <c r="G15" s="10"/>
      <c r="H15" s="10"/>
      <c r="I15" s="10"/>
    </row>
    <row r="16" spans="2:9">
      <c r="B16" s="9" t="s">
        <v>24</v>
      </c>
      <c r="C16" s="14">
        <f t="shared" ref="C16:I16" si="0">SUM(C7:C15)</f>
        <v>12370000</v>
      </c>
      <c r="D16" s="14">
        <f t="shared" si="0"/>
        <v>3483333.3333333335</v>
      </c>
      <c r="E16" s="14">
        <f t="shared" si="0"/>
        <v>0</v>
      </c>
      <c r="F16" s="14">
        <f t="shared" si="0"/>
        <v>670000</v>
      </c>
      <c r="G16" s="14">
        <f t="shared" si="0"/>
        <v>2340000</v>
      </c>
      <c r="H16" s="14">
        <f t="shared" si="0"/>
        <v>0</v>
      </c>
      <c r="I16" s="14">
        <f t="shared" si="0"/>
        <v>5876666.666666667</v>
      </c>
    </row>
    <row r="18" spans="3:9">
      <c r="C18" s="13"/>
      <c r="D18" s="12"/>
      <c r="E18" s="12"/>
      <c r="F18" s="12"/>
      <c r="G18" s="12"/>
      <c r="H18" s="12"/>
      <c r="I18" s="12"/>
    </row>
    <row r="19" spans="3:9">
      <c r="C19" s="13"/>
      <c r="D19" s="12"/>
      <c r="E19" s="12"/>
      <c r="F19" s="12"/>
      <c r="G19" s="12"/>
      <c r="H19" s="12"/>
      <c r="I19" s="12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配分額</vt:lpstr>
      <vt:lpstr>別添1工種変更</vt:lpstr>
      <vt:lpstr>別添2　R6増額変更内訳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浜野恒二</dc:creator>
  <cp:lastModifiedBy>浜野恒二</cp:lastModifiedBy>
  <dcterms:created xsi:type="dcterms:W3CDTF">2025-03-11T12:02:24Z</dcterms:created>
  <dcterms:modified xsi:type="dcterms:W3CDTF">2025-03-11T14:01:19Z</dcterms:modified>
</cp:coreProperties>
</file>