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6上瀬谷実施3\02_変更時関連書類（※やりとり等あれば）\10_変更1_ 契約時提出書類\"/>
    </mc:Choice>
  </mc:AlternateContent>
  <xr:revisionPtr revIDLastSave="0" documentId="13_ncr:1_{B8B14B43-209F-4806-B724-A19E7AAECDDD}" xr6:coauthVersionLast="47" xr6:coauthVersionMax="47" xr10:uidLastSave="{00000000-0000-0000-0000-000000000000}"/>
  <bookViews>
    <workbookView xWindow="32010" yWindow="210" windowWidth="14145" windowHeight="14055" activeTab="2" xr2:uid="{00000000-000D-0000-FFFF-FFFF00000000}"/>
  </bookViews>
  <sheets>
    <sheet name="委託代金内訳書（当初）" sheetId="1" r:id="rId1"/>
    <sheet name="委託代金内訳書（変1)" sheetId="2" r:id="rId2"/>
    <sheet name="委託代金内訳書（変2)" sheetId="4" r:id="rId3"/>
    <sheet name="比較表" sheetId="3" r:id="rId4"/>
  </sheets>
  <definedNames>
    <definedName name="_xlnm.Print_Area" localSheetId="0">'委託代金内訳書（当初）'!$A$1:$F$22</definedName>
    <definedName name="_xlnm.Print_Area" localSheetId="1">'委託代金内訳書（変1)'!$A$1:$F$22</definedName>
    <definedName name="_xlnm.Print_Area" localSheetId="2">'委託代金内訳書（変2)'!$A$1:$F$28</definedName>
    <definedName name="_xlnm.Print_Area" localSheetId="3">比較表!$A$1:$G$28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7" i="3"/>
  <c r="C25" i="3"/>
  <c r="C26" i="3" s="1"/>
  <c r="C22" i="3"/>
  <c r="C23" i="3" s="1"/>
  <c r="C20" i="3"/>
  <c r="E25" i="4"/>
  <c r="E26" i="4" s="1"/>
  <c r="E22" i="4"/>
  <c r="G22" i="4" s="1"/>
  <c r="G21" i="4"/>
  <c r="G20" i="4"/>
  <c r="E20" i="4"/>
  <c r="G6" i="4"/>
  <c r="F8" i="3"/>
  <c r="F9" i="3"/>
  <c r="F10" i="3"/>
  <c r="F11" i="3"/>
  <c r="F12" i="3"/>
  <c r="F13" i="3"/>
  <c r="F24" i="3"/>
  <c r="F25" i="3"/>
  <c r="F26" i="3"/>
  <c r="F7" i="3"/>
  <c r="E25" i="3"/>
  <c r="E26" i="3" s="1"/>
  <c r="E22" i="3"/>
  <c r="E21" i="3"/>
  <c r="F21" i="3" s="1"/>
  <c r="E20" i="3"/>
  <c r="E23" i="3" s="1"/>
  <c r="G14" i="2"/>
  <c r="G15" i="2"/>
  <c r="E14" i="2"/>
  <c r="E15" i="2"/>
  <c r="E16" i="2"/>
  <c r="G16" i="2" s="1"/>
  <c r="G20" i="3"/>
  <c r="G21" i="3"/>
  <c r="G22" i="3"/>
  <c r="F22" i="3" s="1"/>
  <c r="G25" i="3"/>
  <c r="G26" i="3" s="1"/>
  <c r="E19" i="2"/>
  <c r="E20" i="2" s="1"/>
  <c r="G6" i="2"/>
  <c r="G15" i="1"/>
  <c r="G17" i="1"/>
  <c r="F23" i="3" l="1"/>
  <c r="F20" i="3"/>
  <c r="E23" i="4"/>
  <c r="G23" i="4"/>
  <c r="E17" i="2"/>
  <c r="G17" i="2"/>
  <c r="G23" i="3"/>
  <c r="E15" i="1"/>
  <c r="E14" i="1"/>
  <c r="G14" i="1" l="1"/>
  <c r="G6" i="1"/>
  <c r="E16" i="1"/>
  <c r="G16" i="1" s="1"/>
  <c r="E19" i="1"/>
  <c r="E20" i="1" s="1"/>
  <c r="E17" i="1" l="1"/>
</calcChain>
</file>

<file path=xl/sharedStrings.xml><?xml version="1.0" encoding="utf-8"?>
<sst xmlns="http://schemas.openxmlformats.org/spreadsheetml/2006/main" count="207" uniqueCount="49">
  <si>
    <t>委  託  代  金  内  訳  書</t>
  </si>
  <si>
    <t>費 目</t>
  </si>
  <si>
    <t>細      別</t>
  </si>
  <si>
    <t>単位</t>
  </si>
  <si>
    <t>直接人件費</t>
  </si>
  <si>
    <t>１</t>
  </si>
  <si>
    <t>式</t>
  </si>
  <si>
    <t>直接経費</t>
  </si>
  <si>
    <t>その他原価</t>
  </si>
  <si>
    <t>直接人件費×(35%/(1-35%))</t>
  </si>
  <si>
    <t>一般管理費等</t>
  </si>
  <si>
    <t>業務価格</t>
  </si>
  <si>
    <t>業務委託料</t>
  </si>
  <si>
    <t>(直接人件費＋直接経費＋その他原価）×(35%/(1-35%))以内</t>
    <phoneticPr fontId="4"/>
  </si>
  <si>
    <t>摘 要</t>
    <phoneticPr fontId="4"/>
  </si>
  <si>
    <t>金  額</t>
    <phoneticPr fontId="4"/>
  </si>
  <si>
    <t>消費税及び
地方消費税額</t>
    <phoneticPr fontId="4"/>
  </si>
  <si>
    <t>数量</t>
    <phoneticPr fontId="4"/>
  </si>
  <si>
    <t>単位：円</t>
    <rPh sb="0" eb="2">
      <t>タンイ</t>
    </rPh>
    <rPh sb="3" eb="4">
      <t>エン</t>
    </rPh>
    <phoneticPr fontId="4"/>
  </si>
  <si>
    <t>直接人件費</t>
    <phoneticPr fontId="4"/>
  </si>
  <si>
    <t>計</t>
    <rPh sb="0" eb="1">
      <t>ケイ</t>
    </rPh>
    <phoneticPr fontId="4"/>
  </si>
  <si>
    <t>関連業務との調整協議</t>
  </si>
  <si>
    <t>打合せ</t>
  </si>
  <si>
    <t>報告書作成</t>
  </si>
  <si>
    <t>（仮称）旧上瀬谷通信施設公園実施設計業務委託
プレック研究所・ランズ計画研究所共同企業体</t>
    <rPh sb="1" eb="3">
      <t>カショウ</t>
    </rPh>
    <rPh sb="4" eb="5">
      <t>キュウ</t>
    </rPh>
    <rPh sb="5" eb="8">
      <t>カミセヤ</t>
    </rPh>
    <rPh sb="8" eb="10">
      <t>ツウシン</t>
    </rPh>
    <rPh sb="10" eb="12">
      <t>シセツ</t>
    </rPh>
    <rPh sb="12" eb="14">
      <t>コウエン</t>
    </rPh>
    <rPh sb="14" eb="16">
      <t>ジッシ</t>
    </rPh>
    <rPh sb="16" eb="18">
      <t>セッケイ</t>
    </rPh>
    <rPh sb="18" eb="20">
      <t>ギョウム</t>
    </rPh>
    <rPh sb="20" eb="22">
      <t>イタク</t>
    </rPh>
    <rPh sb="27" eb="30">
      <t>ケンキュウショ</t>
    </rPh>
    <rPh sb="34" eb="36">
      <t>ケイカク</t>
    </rPh>
    <rPh sb="36" eb="39">
      <t>ケンキュウジョ</t>
    </rPh>
    <rPh sb="39" eb="41">
      <t>キョウドウ</t>
    </rPh>
    <rPh sb="41" eb="44">
      <t>キギョウタイ</t>
    </rPh>
    <phoneticPr fontId="4"/>
  </si>
  <si>
    <t>式</t>
    <phoneticPr fontId="4"/>
  </si>
  <si>
    <t>施工計画</t>
    <rPh sb="0" eb="4">
      <t>セコウケイカク</t>
    </rPh>
    <phoneticPr fontId="4"/>
  </si>
  <si>
    <t>関連機関との協議用資料作成
インフラ設備,バリアフリー,駐車場協議等</t>
    <rPh sb="18" eb="20">
      <t>セツビ</t>
    </rPh>
    <rPh sb="28" eb="31">
      <t>チュウシャジョウ</t>
    </rPh>
    <rPh sb="31" eb="33">
      <t>キョウギ</t>
    </rPh>
    <rPh sb="33" eb="34">
      <t>トウ</t>
    </rPh>
    <phoneticPr fontId="4"/>
  </si>
  <si>
    <t>FIX</t>
    <phoneticPr fontId="4"/>
  </si>
  <si>
    <t>委託名　（仮称）旧上瀬谷通信施設公園実施設計業務委託（その３）</t>
    <phoneticPr fontId="4"/>
  </si>
  <si>
    <t>数量計算、実施設計図/数量計算修正
次年度工事発注に係る内容を含む</t>
    <rPh sb="0" eb="2">
      <t>スウリョウ</t>
    </rPh>
    <rPh sb="2" eb="4">
      <t>ケイサン</t>
    </rPh>
    <rPh sb="5" eb="7">
      <t>ジッシ</t>
    </rPh>
    <rPh sb="7" eb="9">
      <t>セッケイ</t>
    </rPh>
    <rPh sb="9" eb="10">
      <t>ズ</t>
    </rPh>
    <rPh sb="11" eb="13">
      <t>スウリョウ</t>
    </rPh>
    <rPh sb="13" eb="15">
      <t>ケイサン</t>
    </rPh>
    <rPh sb="15" eb="17">
      <t>シュウセイ</t>
    </rPh>
    <rPh sb="18" eb="21">
      <t>ジネンド</t>
    </rPh>
    <rPh sb="21" eb="23">
      <t>コウジ</t>
    </rPh>
    <rPh sb="23" eb="25">
      <t>ハッチュウ</t>
    </rPh>
    <rPh sb="26" eb="27">
      <t>カカ</t>
    </rPh>
    <rPh sb="28" eb="30">
      <t>ナイヨウ</t>
    </rPh>
    <rPh sb="31" eb="32">
      <t>フク</t>
    </rPh>
    <phoneticPr fontId="4"/>
  </si>
  <si>
    <t>照査</t>
    <rPh sb="0" eb="2">
      <t>ショウサ</t>
    </rPh>
    <phoneticPr fontId="4"/>
  </si>
  <si>
    <t>報告書印刷製本費</t>
    <rPh sb="3" eb="5">
      <t>インサツ</t>
    </rPh>
    <rPh sb="4" eb="5">
      <t>ヒ</t>
    </rPh>
    <phoneticPr fontId="4"/>
  </si>
  <si>
    <t>計算式</t>
    <rPh sb="0" eb="3">
      <t>ケイサンシキ</t>
    </rPh>
    <phoneticPr fontId="4"/>
  </si>
  <si>
    <t>※値を貼る</t>
    <rPh sb="1" eb="2">
      <t>アタイ</t>
    </rPh>
    <rPh sb="3" eb="4">
      <t>ハ</t>
    </rPh>
    <phoneticPr fontId="4"/>
  </si>
  <si>
    <t>第2回変更金額</t>
    <rPh sb="0" eb="1">
      <t>ダイ</t>
    </rPh>
    <rPh sb="2" eb="3">
      <t>カイ</t>
    </rPh>
    <rPh sb="3" eb="5">
      <t>ヘンコウ</t>
    </rPh>
    <rPh sb="5" eb="7">
      <t>キンガク</t>
    </rPh>
    <phoneticPr fontId="4"/>
  </si>
  <si>
    <t>差額</t>
    <rPh sb="0" eb="2">
      <t>サガク</t>
    </rPh>
    <phoneticPr fontId="4"/>
  </si>
  <si>
    <t>第１回変更金額</t>
    <rPh sb="0" eb="1">
      <t>ダイ</t>
    </rPh>
    <rPh sb="2" eb="3">
      <t>カイ</t>
    </rPh>
    <rPh sb="3" eb="5">
      <t>ヘンコウ</t>
    </rPh>
    <rPh sb="5" eb="7">
      <t>キンガク</t>
    </rPh>
    <phoneticPr fontId="4"/>
  </si>
  <si>
    <t>当初金額</t>
    <rPh sb="0" eb="2">
      <t>トウショ</t>
    </rPh>
    <rPh sb="2" eb="3">
      <t>カネ</t>
    </rPh>
    <phoneticPr fontId="4"/>
  </si>
  <si>
    <t>←差額←</t>
    <rPh sb="1" eb="3">
      <t>サガク</t>
    </rPh>
    <phoneticPr fontId="4"/>
  </si>
  <si>
    <t>委  託  代  金  内  訳  書　（第１回変更）</t>
    <rPh sb="21" eb="22">
      <t>ダイ</t>
    </rPh>
    <rPh sb="23" eb="24">
      <t>カイ</t>
    </rPh>
    <rPh sb="24" eb="26">
      <t>ヘンコウ</t>
    </rPh>
    <phoneticPr fontId="4"/>
  </si>
  <si>
    <t>委  託  代  金  内  訳  書　（第２回変更）</t>
    <rPh sb="21" eb="22">
      <t>ダイ</t>
    </rPh>
    <rPh sb="23" eb="24">
      <t>カイ</t>
    </rPh>
    <rPh sb="24" eb="26">
      <t>ヘンコウ</t>
    </rPh>
    <phoneticPr fontId="4"/>
  </si>
  <si>
    <t>連携会議等ファシリテーション</t>
  </si>
  <si>
    <t>コンセプトシート作成</t>
    <phoneticPr fontId="4"/>
  </si>
  <si>
    <t>舗装構成の再検討</t>
    <phoneticPr fontId="4"/>
  </si>
  <si>
    <t>仮設道路の検討</t>
    <phoneticPr fontId="4"/>
  </si>
  <si>
    <t>パース作成（桜の景観）</t>
    <phoneticPr fontId="4"/>
  </si>
  <si>
    <t>電気設備の設計検討</t>
  </si>
  <si>
    <t>報告書印刷製本費、旅費交通費</t>
    <rPh sb="3" eb="5">
      <t>インサツ</t>
    </rPh>
    <rPh sb="4" eb="5">
      <t>ヒ</t>
    </rPh>
    <rPh sb="9" eb="14">
      <t>リョヒコウツウヒ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</si>
</sst>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\(#,##0\)"/>
  </numFmts>
  <fonts count="17">
    <font>
      <sz val="10"/>
      <color rgb="FF000000"/>
      <name val="Times New Roman"/>
      <charset val="204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0"/>
      <color rgb="FF000000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明朝"/>
      <family val="1"/>
      <charset val="128"/>
    </font>
    <font>
      <sz val="11"/>
      <color rgb="FF000000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11"/>
      <name val="ＭＳ 明朝"/>
      <family val="1"/>
      <charset val="128"/>
    </font>
    <font>
      <sz val="18"/>
      <name val="ＭＳ 明朝"/>
      <family val="1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2"/>
      <name val="Osaka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6">
    <xf numFmtId="0" fontId="0" fillId="0" borderId="0"/>
    <xf numFmtId="38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177" fontId="16" fillId="0" borderId="0"/>
    <xf numFmtId="0" fontId="15" fillId="0" borderId="0">
      <alignment vertical="center"/>
    </xf>
    <xf numFmtId="38" fontId="16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</cellStyleXfs>
  <cellXfs count="54"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0" fontId="7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 indent="3"/>
    </xf>
    <xf numFmtId="0" fontId="6" fillId="0" borderId="2" xfId="0" applyFont="1" applyBorder="1" applyAlignment="1">
      <alignment horizontal="left" vertical="center" wrapText="1"/>
    </xf>
    <xf numFmtId="176" fontId="9" fillId="0" borderId="2" xfId="0" applyNumberFormat="1" applyFont="1" applyBorder="1" applyAlignment="1">
      <alignment horizontal="right" vertical="center" shrinkToFit="1"/>
    </xf>
    <xf numFmtId="0" fontId="8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 indent="2"/>
    </xf>
    <xf numFmtId="0" fontId="8" fillId="0" borderId="2" xfId="0" applyFont="1" applyBorder="1" applyAlignment="1">
      <alignment horizontal="left" vertical="center" wrapText="1" indent="4"/>
    </xf>
    <xf numFmtId="0" fontId="12" fillId="0" borderId="2" xfId="0" applyFont="1" applyBorder="1" applyAlignment="1">
      <alignment horizontal="left" vertical="center" wrapText="1" indent="3"/>
    </xf>
    <xf numFmtId="38" fontId="6" fillId="0" borderId="0" xfId="0" applyNumberFormat="1" applyFont="1" applyAlignment="1">
      <alignment horizontal="left" vertical="top"/>
    </xf>
    <xf numFmtId="40" fontId="6" fillId="0" borderId="0" xfId="1" applyNumberFormat="1" applyFont="1" applyFill="1" applyBorder="1" applyAlignment="1">
      <alignment horizontal="left" vertical="top"/>
    </xf>
    <xf numFmtId="0" fontId="14" fillId="0" borderId="2" xfId="0" applyFont="1" applyBorder="1" applyAlignment="1">
      <alignment horizontal="left" vertical="center" wrapText="1"/>
    </xf>
    <xf numFmtId="38" fontId="9" fillId="0" borderId="2" xfId="1" applyFont="1" applyFill="1" applyBorder="1" applyAlignment="1">
      <alignment horizontal="right" vertical="center" wrapText="1"/>
    </xf>
    <xf numFmtId="38" fontId="9" fillId="0" borderId="2" xfId="1" applyFont="1" applyFill="1" applyBorder="1" applyAlignment="1">
      <alignment vertical="center" wrapText="1"/>
    </xf>
    <xf numFmtId="0" fontId="14" fillId="0" borderId="1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38" fontId="9" fillId="0" borderId="7" xfId="1" applyFont="1" applyFill="1" applyBorder="1" applyAlignment="1">
      <alignment horizontal="right" vertical="center" wrapText="1"/>
    </xf>
    <xf numFmtId="0" fontId="10" fillId="0" borderId="7" xfId="0" applyFont="1" applyBorder="1" applyAlignment="1">
      <alignment horizontal="left" vertical="center" wrapText="1"/>
    </xf>
    <xf numFmtId="176" fontId="9" fillId="0" borderId="7" xfId="0" applyNumberFormat="1" applyFont="1" applyBorder="1" applyAlignment="1">
      <alignment horizontal="center" vertical="center" shrinkToFit="1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38" fontId="9" fillId="0" borderId="8" xfId="1" applyFont="1" applyFill="1" applyBorder="1" applyAlignment="1">
      <alignment vertical="center" wrapText="1"/>
    </xf>
    <xf numFmtId="0" fontId="10" fillId="0" borderId="10" xfId="0" applyFont="1" applyBorder="1" applyAlignment="1">
      <alignment horizontal="left" vertical="center" wrapText="1"/>
    </xf>
    <xf numFmtId="49" fontId="6" fillId="0" borderId="5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top" wrapText="1"/>
    </xf>
    <xf numFmtId="0" fontId="5" fillId="0" borderId="3" xfId="0" applyFont="1" applyBorder="1" applyAlignment="1">
      <alignment horizontal="center" vertical="center" wrapText="1"/>
    </xf>
    <xf numFmtId="0" fontId="7" fillId="3" borderId="2" xfId="11" applyFont="1" applyFill="1" applyBorder="1" applyAlignment="1">
      <alignment horizontal="center" vertical="center" wrapText="1"/>
    </xf>
    <xf numFmtId="0" fontId="7" fillId="0" borderId="2" xfId="11" applyFont="1" applyBorder="1" applyAlignment="1">
      <alignment horizontal="center" vertical="center" wrapText="1"/>
    </xf>
    <xf numFmtId="40" fontId="6" fillId="0" borderId="0" xfId="1" applyNumberFormat="1" applyFont="1" applyFill="1" applyBorder="1" applyAlignment="1">
      <alignment horizontal="left" vertical="top"/>
    </xf>
    <xf numFmtId="38" fontId="9" fillId="0" borderId="2" xfId="1" applyFont="1" applyFill="1" applyBorder="1" applyAlignment="1">
      <alignment horizontal="right" vertical="center" wrapText="1"/>
    </xf>
    <xf numFmtId="38" fontId="9" fillId="0" borderId="2" xfId="1" applyFont="1" applyFill="1" applyBorder="1" applyAlignment="1">
      <alignment vertical="center" wrapText="1"/>
    </xf>
    <xf numFmtId="0" fontId="14" fillId="0" borderId="1" xfId="11" applyFont="1" applyBorder="1" applyAlignment="1">
      <alignment horizontal="right" vertical="center"/>
    </xf>
    <xf numFmtId="0" fontId="7" fillId="0" borderId="4" xfId="11" applyFont="1" applyBorder="1" applyAlignment="1">
      <alignment vertical="center"/>
    </xf>
    <xf numFmtId="38" fontId="9" fillId="0" borderId="7" xfId="1" applyFont="1" applyFill="1" applyBorder="1" applyAlignment="1">
      <alignment horizontal="right" vertical="center" wrapText="1"/>
    </xf>
    <xf numFmtId="38" fontId="9" fillId="0" borderId="8" xfId="1" applyFont="1" applyFill="1" applyBorder="1" applyAlignment="1">
      <alignment vertical="center" wrapText="1"/>
    </xf>
    <xf numFmtId="0" fontId="5" fillId="2" borderId="0" xfId="11" applyFont="1" applyFill="1" applyAlignment="1">
      <alignment horizontal="center" vertical="top" wrapText="1"/>
    </xf>
    <xf numFmtId="0" fontId="5" fillId="3" borderId="0" xfId="11" applyFont="1" applyFill="1" applyAlignment="1">
      <alignment horizontal="right" vertical="top" wrapText="1"/>
    </xf>
    <xf numFmtId="0" fontId="7" fillId="3" borderId="0" xfId="11" applyFont="1" applyFill="1" applyAlignment="1">
      <alignment horizontal="right" vertical="center"/>
    </xf>
    <xf numFmtId="0" fontId="6" fillId="3" borderId="0" xfId="11" applyFont="1" applyFill="1" applyAlignment="1">
      <alignment horizontal="right" vertical="center"/>
    </xf>
    <xf numFmtId="0" fontId="7" fillId="3" borderId="2" xfId="11" applyFont="1" applyFill="1" applyBorder="1" applyAlignment="1">
      <alignment horizontal="right" vertical="center" wrapText="1"/>
    </xf>
    <xf numFmtId="0" fontId="6" fillId="0" borderId="11" xfId="0" applyFont="1" applyBorder="1" applyAlignment="1">
      <alignment horizontal="left" vertical="center" wrapText="1"/>
    </xf>
    <xf numFmtId="38" fontId="9" fillId="0" borderId="12" xfId="1" applyFont="1" applyFill="1" applyBorder="1" applyAlignment="1">
      <alignment vertical="center" wrapText="1"/>
    </xf>
    <xf numFmtId="38" fontId="9" fillId="0" borderId="13" xfId="1" applyFont="1" applyFill="1" applyBorder="1" applyAlignment="1">
      <alignment vertical="center" wrapText="1"/>
    </xf>
  </cellXfs>
  <cellStyles count="16">
    <cellStyle name="パーセント 2" xfId="5" xr:uid="{6F6E9ACC-114F-4445-890C-2B7547A5E907}"/>
    <cellStyle name="パーセント 3" xfId="10" xr:uid="{220F089F-18B0-410B-A12F-48049C75B86E}"/>
    <cellStyle name="パーセント 3 2" xfId="14" xr:uid="{7E338CC0-3C85-440F-9832-207CED035705}"/>
    <cellStyle name="桁区切り" xfId="1" builtinId="6"/>
    <cellStyle name="桁区切り 2" xfId="4" xr:uid="{C2E86AF3-3C91-487F-98A4-4DF2EBA6E0B4}"/>
    <cellStyle name="桁区切り 3" xfId="9" xr:uid="{0AA04AB8-0D34-422B-8632-6E38BE557A94}"/>
    <cellStyle name="桁区切り 4" xfId="6" xr:uid="{E7375BD2-1126-48EC-9982-D73A34D877BE}"/>
    <cellStyle name="桁区切り 4 2" xfId="13" xr:uid="{CEA1DF75-50A9-4BA0-8805-35B6266A56B5}"/>
    <cellStyle name="標準" xfId="0" builtinId="0"/>
    <cellStyle name="標準 2" xfId="3" xr:uid="{8A570C77-8278-4760-9A02-BA65F73E12C6}"/>
    <cellStyle name="標準 2 2" xfId="8" xr:uid="{ECDB40E7-22A7-47B3-9CA3-5F9E61DDAE9D}"/>
    <cellStyle name="標準 3" xfId="2" xr:uid="{394A1BAC-F905-4C0A-9507-BB4F4317B706}"/>
    <cellStyle name="標準 3 2" xfId="7" xr:uid="{B323A871-902C-44B8-B619-7034B709AB18}"/>
    <cellStyle name="標準 3 3" xfId="12" xr:uid="{4A67BACF-D965-407E-9A79-B4ED8F079C5C}"/>
    <cellStyle name="標準 4" xfId="15" xr:uid="{4191884E-729D-45D4-AD2D-E4ABFE21EF9D}"/>
    <cellStyle name="標準 5" xfId="11" xr:uid="{2EEE8FA7-C947-4AA7-9446-6016BE8EC98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view="pageBreakPreview" zoomScaleNormal="100" zoomScaleSheetLayoutView="100" workbookViewId="0">
      <selection activeCell="G10" sqref="G10"/>
    </sheetView>
  </sheetViews>
  <sheetFormatPr defaultColWidth="9.296875" defaultRowHeight="12"/>
  <cols>
    <col min="1" max="1" width="22.69921875" style="1" customWidth="1"/>
    <col min="2" max="2" width="39.69921875" style="1" customWidth="1"/>
    <col min="3" max="4" width="6.69921875" style="1" customWidth="1"/>
    <col min="5" max="5" width="17.5" style="1" bestFit="1" customWidth="1"/>
    <col min="6" max="6" width="14.19921875" style="1" customWidth="1"/>
    <col min="7" max="7" width="19.5" style="1" bestFit="1" customWidth="1"/>
    <col min="8" max="16384" width="9.296875" style="1"/>
  </cols>
  <sheetData>
    <row r="1" spans="1:7" ht="21.75" customHeight="1">
      <c r="A1" s="35" t="s">
        <v>0</v>
      </c>
      <c r="B1" s="35"/>
      <c r="C1" s="35"/>
      <c r="D1" s="35"/>
      <c r="E1" s="35"/>
      <c r="F1" s="35"/>
    </row>
    <row r="2" spans="1:7" ht="44.25" customHeight="1">
      <c r="A2" s="2"/>
      <c r="B2" s="2"/>
      <c r="C2" s="2"/>
      <c r="D2" s="2"/>
      <c r="E2" s="2"/>
      <c r="F2" s="2"/>
    </row>
    <row r="3" spans="1:7" s="4" customFormat="1" ht="21.75" customHeight="1">
      <c r="A3" s="22" t="s">
        <v>29</v>
      </c>
      <c r="B3" s="22"/>
      <c r="C3" s="22"/>
      <c r="D3" s="22"/>
      <c r="E3" s="22"/>
      <c r="F3" s="21"/>
    </row>
    <row r="4" spans="1:7" s="4" customFormat="1" ht="21.75" customHeight="1">
      <c r="A4" s="3"/>
      <c r="B4" s="3"/>
      <c r="C4" s="3"/>
      <c r="D4" s="3"/>
      <c r="E4" s="3"/>
      <c r="F4" s="20" t="s">
        <v>18</v>
      </c>
    </row>
    <row r="5" spans="1:7" ht="25" customHeight="1">
      <c r="A5" s="5" t="s">
        <v>1</v>
      </c>
      <c r="B5" s="5" t="s">
        <v>2</v>
      </c>
      <c r="C5" s="5" t="s">
        <v>17</v>
      </c>
      <c r="D5" s="5" t="s">
        <v>3</v>
      </c>
      <c r="E5" s="5" t="s">
        <v>15</v>
      </c>
      <c r="F5" s="5" t="s">
        <v>14</v>
      </c>
    </row>
    <row r="6" spans="1:7" ht="37.5" customHeight="1">
      <c r="A6" s="6" t="s">
        <v>4</v>
      </c>
      <c r="B6" s="7"/>
      <c r="C6" s="7"/>
      <c r="D6" s="7"/>
      <c r="E6" s="7"/>
      <c r="F6" s="7"/>
      <c r="G6" s="15">
        <f>SUM(E7:E13)</f>
        <v>20939100</v>
      </c>
    </row>
    <row r="7" spans="1:7" ht="37.5" customHeight="1">
      <c r="A7" s="8">
        <v>-1</v>
      </c>
      <c r="B7" s="34" t="s">
        <v>30</v>
      </c>
      <c r="C7" s="9" t="s">
        <v>5</v>
      </c>
      <c r="D7" s="9" t="s">
        <v>6</v>
      </c>
      <c r="E7" s="18">
        <v>15359500</v>
      </c>
      <c r="F7" s="10"/>
    </row>
    <row r="8" spans="1:7" ht="37.5" customHeight="1">
      <c r="A8" s="8">
        <v>-2</v>
      </c>
      <c r="B8" s="29" t="s">
        <v>26</v>
      </c>
      <c r="C8" s="9" t="s">
        <v>5</v>
      </c>
      <c r="D8" s="9" t="s">
        <v>6</v>
      </c>
      <c r="E8" s="18">
        <v>1445150</v>
      </c>
      <c r="F8" s="10"/>
    </row>
    <row r="9" spans="1:7" ht="37.5" customHeight="1">
      <c r="A9" s="8">
        <v>-3</v>
      </c>
      <c r="B9" s="30" t="s">
        <v>27</v>
      </c>
      <c r="C9" s="9" t="s">
        <v>5</v>
      </c>
      <c r="D9" s="9" t="s">
        <v>6</v>
      </c>
      <c r="E9" s="18">
        <v>600950</v>
      </c>
      <c r="F9" s="10"/>
    </row>
    <row r="10" spans="1:7" ht="37.5" customHeight="1">
      <c r="A10" s="8">
        <v>-4</v>
      </c>
      <c r="B10" s="29" t="s">
        <v>21</v>
      </c>
      <c r="C10" s="9" t="s">
        <v>5</v>
      </c>
      <c r="D10" s="9" t="s">
        <v>6</v>
      </c>
      <c r="E10" s="18">
        <v>970800</v>
      </c>
      <c r="F10" s="10"/>
    </row>
    <row r="11" spans="1:7" ht="37.5" customHeight="1">
      <c r="A11" s="8">
        <v>-5</v>
      </c>
      <c r="B11" s="29" t="s">
        <v>22</v>
      </c>
      <c r="C11" s="9" t="s">
        <v>5</v>
      </c>
      <c r="D11" s="9" t="s">
        <v>6</v>
      </c>
      <c r="E11" s="18">
        <v>921400</v>
      </c>
      <c r="F11" s="10"/>
    </row>
    <row r="12" spans="1:7" ht="37.5" customHeight="1">
      <c r="A12" s="8">
        <v>-6</v>
      </c>
      <c r="B12" s="30" t="s">
        <v>23</v>
      </c>
      <c r="C12" s="9" t="s">
        <v>5</v>
      </c>
      <c r="D12" s="9" t="s">
        <v>6</v>
      </c>
      <c r="E12" s="18">
        <v>617000</v>
      </c>
      <c r="F12" s="10"/>
    </row>
    <row r="13" spans="1:7" ht="37.5" customHeight="1" thickBot="1">
      <c r="A13" s="8">
        <v>-7</v>
      </c>
      <c r="B13" s="30" t="s">
        <v>31</v>
      </c>
      <c r="C13" s="9" t="s">
        <v>5</v>
      </c>
      <c r="D13" s="9" t="s">
        <v>6</v>
      </c>
      <c r="E13" s="18">
        <v>1024300</v>
      </c>
      <c r="F13" s="7"/>
      <c r="G13" s="15"/>
    </row>
    <row r="14" spans="1:7" ht="37.5" customHeight="1" thickTop="1" thickBot="1">
      <c r="A14" s="28" t="s">
        <v>19</v>
      </c>
      <c r="B14" s="31" t="s">
        <v>20</v>
      </c>
      <c r="C14" s="25"/>
      <c r="D14" s="25"/>
      <c r="E14" s="26">
        <f>SUM(E7:E13)</f>
        <v>20939100</v>
      </c>
      <c r="F14" s="27"/>
      <c r="G14" s="15">
        <f>SUM(E7:E13)</f>
        <v>20939100</v>
      </c>
    </row>
    <row r="15" spans="1:7" ht="37.5" customHeight="1" thickTop="1">
      <c r="A15" s="23" t="s">
        <v>7</v>
      </c>
      <c r="B15" s="24" t="s">
        <v>32</v>
      </c>
      <c r="C15" s="23" t="s">
        <v>5</v>
      </c>
      <c r="D15" s="23" t="s">
        <v>6</v>
      </c>
      <c r="E15" s="32">
        <f>20000+50000</f>
        <v>70000</v>
      </c>
      <c r="F15" s="24"/>
      <c r="G15" s="15">
        <f>+E15</f>
        <v>70000</v>
      </c>
    </row>
    <row r="16" spans="1:7" ht="37.5" customHeight="1">
      <c r="A16" s="6" t="s">
        <v>8</v>
      </c>
      <c r="B16" s="17" t="s">
        <v>9</v>
      </c>
      <c r="C16" s="9" t="s">
        <v>5</v>
      </c>
      <c r="D16" s="9" t="s">
        <v>25</v>
      </c>
      <c r="E16" s="19">
        <f>ROUNDDOWN(SUM(E7:E13)*0.5385,0)</f>
        <v>11275705</v>
      </c>
      <c r="F16" s="11"/>
      <c r="G16" s="15">
        <f>+E16</f>
        <v>11275705</v>
      </c>
    </row>
    <row r="17" spans="1:7" ht="37.5" customHeight="1">
      <c r="A17" s="12" t="s">
        <v>10</v>
      </c>
      <c r="B17" s="17" t="s">
        <v>13</v>
      </c>
      <c r="C17" s="9" t="s">
        <v>5</v>
      </c>
      <c r="D17" s="9" t="s">
        <v>6</v>
      </c>
      <c r="E17" s="19">
        <f>E18-(E14+E15+E16)</f>
        <v>17385195</v>
      </c>
      <c r="F17" s="11"/>
      <c r="G17" s="16">
        <f>+(G14+G15+G16)*0.5385</f>
        <v>17385367.4925</v>
      </c>
    </row>
    <row r="18" spans="1:7" ht="37.5" customHeight="1">
      <c r="A18" s="13" t="s">
        <v>11</v>
      </c>
      <c r="B18" s="7"/>
      <c r="C18" s="7"/>
      <c r="D18" s="7"/>
      <c r="E18" s="19">
        <v>49670000</v>
      </c>
      <c r="F18" s="33"/>
      <c r="G18" s="1" t="s">
        <v>28</v>
      </c>
    </row>
    <row r="19" spans="1:7" ht="37.5" customHeight="1">
      <c r="A19" s="9" t="s">
        <v>16</v>
      </c>
      <c r="B19" s="7"/>
      <c r="C19" s="7"/>
      <c r="D19" s="7"/>
      <c r="E19" s="19">
        <f>+E18*0.1</f>
        <v>4967000</v>
      </c>
      <c r="F19" s="10"/>
    </row>
    <row r="20" spans="1:7" ht="37.5" customHeight="1">
      <c r="A20" s="14" t="s">
        <v>12</v>
      </c>
      <c r="B20" s="7"/>
      <c r="C20" s="7"/>
      <c r="D20" s="7"/>
      <c r="E20" s="19">
        <f>+E18+E19</f>
        <v>54637000</v>
      </c>
      <c r="F20" s="7"/>
    </row>
    <row r="21" spans="1:7" ht="69" customHeight="1">
      <c r="A21" s="36" t="s">
        <v>24</v>
      </c>
      <c r="B21" s="36"/>
      <c r="C21" s="36"/>
      <c r="D21" s="36"/>
      <c r="E21" s="36"/>
      <c r="F21" s="36"/>
    </row>
  </sheetData>
  <mergeCells count="2">
    <mergeCell ref="A1:F1"/>
    <mergeCell ref="A21:F21"/>
  </mergeCells>
  <phoneticPr fontId="4"/>
  <printOptions horizontalCentered="1" verticalCentered="1"/>
  <pageMargins left="0.70866141732283472" right="0.70866141732283472" top="0.35433070866141736" bottom="0.35433070866141736" header="0.31496062992125984" footer="0.31496062992125984"/>
  <pageSetup paperSize="9" scale="9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EB21-3B87-4EE2-9349-F04D546313A4}">
  <sheetPr>
    <tabColor rgb="FFFF0000"/>
  </sheetPr>
  <dimension ref="A1:G21"/>
  <sheetViews>
    <sheetView view="pageBreakPreview" zoomScaleNormal="100" zoomScaleSheetLayoutView="100" workbookViewId="0">
      <selection activeCell="B7" sqref="B7"/>
    </sheetView>
  </sheetViews>
  <sheetFormatPr defaultColWidth="9.296875" defaultRowHeight="12"/>
  <cols>
    <col min="1" max="1" width="22.69921875" style="1" customWidth="1"/>
    <col min="2" max="2" width="39.69921875" style="1" customWidth="1"/>
    <col min="3" max="4" width="6.69921875" style="1" customWidth="1"/>
    <col min="5" max="5" width="17.5" style="1" bestFit="1" customWidth="1"/>
    <col min="6" max="6" width="14.19921875" style="1" customWidth="1"/>
    <col min="7" max="7" width="19.5" style="1" bestFit="1" customWidth="1"/>
    <col min="8" max="16384" width="9.296875" style="1"/>
  </cols>
  <sheetData>
    <row r="1" spans="1:7" ht="21.75" customHeight="1">
      <c r="A1" s="35" t="s">
        <v>40</v>
      </c>
      <c r="B1" s="35"/>
      <c r="C1" s="35"/>
      <c r="D1" s="35"/>
      <c r="E1" s="35"/>
      <c r="F1" s="35"/>
    </row>
    <row r="2" spans="1:7" ht="44.25" customHeight="1">
      <c r="A2" s="2"/>
      <c r="B2" s="2"/>
      <c r="C2" s="2"/>
      <c r="D2" s="2"/>
      <c r="E2" s="2"/>
      <c r="F2" s="2"/>
    </row>
    <row r="3" spans="1:7" s="4" customFormat="1" ht="21.75" customHeight="1">
      <c r="A3" s="22" t="s">
        <v>29</v>
      </c>
      <c r="B3" s="22"/>
      <c r="C3" s="22"/>
      <c r="D3" s="22"/>
      <c r="E3" s="22"/>
      <c r="F3" s="21"/>
    </row>
    <row r="4" spans="1:7" s="4" customFormat="1" ht="21.75" customHeight="1">
      <c r="A4" s="3"/>
      <c r="B4" s="3"/>
      <c r="C4" s="3"/>
      <c r="D4" s="3"/>
      <c r="E4" s="3"/>
      <c r="F4" s="20" t="s">
        <v>18</v>
      </c>
    </row>
    <row r="5" spans="1:7" ht="25" customHeight="1">
      <c r="A5" s="5" t="s">
        <v>1</v>
      </c>
      <c r="B5" s="5" t="s">
        <v>2</v>
      </c>
      <c r="C5" s="5" t="s">
        <v>17</v>
      </c>
      <c r="D5" s="5" t="s">
        <v>3</v>
      </c>
      <c r="E5" s="5" t="s">
        <v>15</v>
      </c>
      <c r="F5" s="5" t="s">
        <v>14</v>
      </c>
    </row>
    <row r="6" spans="1:7" ht="37.5" customHeight="1">
      <c r="A6" s="6" t="s">
        <v>4</v>
      </c>
      <c r="B6" s="7"/>
      <c r="C6" s="7"/>
      <c r="D6" s="7"/>
      <c r="E6" s="7"/>
      <c r="F6" s="7"/>
      <c r="G6" s="15">
        <f>SUM(E7:E13)</f>
        <v>22098340</v>
      </c>
    </row>
    <row r="7" spans="1:7" ht="37.5" customHeight="1">
      <c r="A7" s="8">
        <v>-1</v>
      </c>
      <c r="B7" s="34" t="s">
        <v>30</v>
      </c>
      <c r="C7" s="9" t="s">
        <v>5</v>
      </c>
      <c r="D7" s="9" t="s">
        <v>6</v>
      </c>
      <c r="E7" s="40">
        <v>16239400</v>
      </c>
      <c r="F7" s="10"/>
    </row>
    <row r="8" spans="1:7" ht="37.5" customHeight="1">
      <c r="A8" s="8">
        <v>-2</v>
      </c>
      <c r="B8" s="29" t="s">
        <v>26</v>
      </c>
      <c r="C8" s="9" t="s">
        <v>5</v>
      </c>
      <c r="D8" s="9" t="s">
        <v>6</v>
      </c>
      <c r="E8" s="40">
        <v>1528540</v>
      </c>
      <c r="F8" s="10"/>
    </row>
    <row r="9" spans="1:7" ht="37.5" customHeight="1">
      <c r="A9" s="8">
        <v>-3</v>
      </c>
      <c r="B9" s="30" t="s">
        <v>27</v>
      </c>
      <c r="C9" s="9" t="s">
        <v>5</v>
      </c>
      <c r="D9" s="9" t="s">
        <v>6</v>
      </c>
      <c r="E9" s="40">
        <v>633500</v>
      </c>
      <c r="F9" s="10"/>
    </row>
    <row r="10" spans="1:7" ht="37.5" customHeight="1">
      <c r="A10" s="8">
        <v>-4</v>
      </c>
      <c r="B10" s="29" t="s">
        <v>21</v>
      </c>
      <c r="C10" s="9" t="s">
        <v>5</v>
      </c>
      <c r="D10" s="9" t="s">
        <v>6</v>
      </c>
      <c r="E10" s="40">
        <v>1027200</v>
      </c>
      <c r="F10" s="10"/>
    </row>
    <row r="11" spans="1:7" ht="37.5" customHeight="1">
      <c r="A11" s="8">
        <v>-5</v>
      </c>
      <c r="B11" s="29" t="s">
        <v>22</v>
      </c>
      <c r="C11" s="9" t="s">
        <v>5</v>
      </c>
      <c r="D11" s="9" t="s">
        <v>6</v>
      </c>
      <c r="E11" s="40">
        <v>955400</v>
      </c>
      <c r="F11" s="10"/>
    </row>
    <row r="12" spans="1:7" ht="37.5" customHeight="1">
      <c r="A12" s="8">
        <v>-6</v>
      </c>
      <c r="B12" s="30" t="s">
        <v>23</v>
      </c>
      <c r="C12" s="9" t="s">
        <v>5</v>
      </c>
      <c r="D12" s="9" t="s">
        <v>6</v>
      </c>
      <c r="E12" s="40">
        <v>640800</v>
      </c>
      <c r="F12" s="10"/>
    </row>
    <row r="13" spans="1:7" ht="37.5" customHeight="1" thickBot="1">
      <c r="A13" s="8">
        <v>-7</v>
      </c>
      <c r="B13" s="30" t="s">
        <v>31</v>
      </c>
      <c r="C13" s="9" t="s">
        <v>5</v>
      </c>
      <c r="D13" s="9" t="s">
        <v>6</v>
      </c>
      <c r="E13" s="40">
        <v>1073500</v>
      </c>
      <c r="F13" s="7"/>
      <c r="G13" s="15"/>
    </row>
    <row r="14" spans="1:7" ht="37.5" customHeight="1" thickTop="1" thickBot="1">
      <c r="A14" s="28" t="s">
        <v>19</v>
      </c>
      <c r="B14" s="31" t="s">
        <v>20</v>
      </c>
      <c r="C14" s="25"/>
      <c r="D14" s="25"/>
      <c r="E14" s="44">
        <f>SUM(E7:E13)</f>
        <v>22098340</v>
      </c>
      <c r="F14" s="27"/>
      <c r="G14" s="15">
        <f>SUM(E7:E13)</f>
        <v>22098340</v>
      </c>
    </row>
    <row r="15" spans="1:7" ht="37.5" customHeight="1" thickTop="1">
      <c r="A15" s="23" t="s">
        <v>7</v>
      </c>
      <c r="B15" s="24" t="s">
        <v>32</v>
      </c>
      <c r="C15" s="23" t="s">
        <v>5</v>
      </c>
      <c r="D15" s="23" t="s">
        <v>6</v>
      </c>
      <c r="E15" s="45">
        <f>20000+50000</f>
        <v>70000</v>
      </c>
      <c r="F15" s="24"/>
      <c r="G15" s="15">
        <f>+E15</f>
        <v>70000</v>
      </c>
    </row>
    <row r="16" spans="1:7" ht="37.5" customHeight="1">
      <c r="A16" s="6" t="s">
        <v>8</v>
      </c>
      <c r="B16" s="17" t="s">
        <v>9</v>
      </c>
      <c r="C16" s="9" t="s">
        <v>5</v>
      </c>
      <c r="D16" s="9" t="s">
        <v>25</v>
      </c>
      <c r="E16" s="41">
        <f>ROUNDDOWN(SUM(E7:E13)*0.5385,0)</f>
        <v>11899956</v>
      </c>
      <c r="F16" s="11"/>
      <c r="G16" s="15">
        <f>+E16</f>
        <v>11899956</v>
      </c>
    </row>
    <row r="17" spans="1:7" ht="37.5" customHeight="1">
      <c r="A17" s="12" t="s">
        <v>10</v>
      </c>
      <c r="B17" s="17" t="s">
        <v>13</v>
      </c>
      <c r="C17" s="9" t="s">
        <v>5</v>
      </c>
      <c r="D17" s="9" t="s">
        <v>6</v>
      </c>
      <c r="E17" s="19">
        <f>E18-(E14+E15+E16)</f>
        <v>18341704</v>
      </c>
      <c r="F17" s="11"/>
      <c r="G17" s="39">
        <f>+(G14+G15+G16)*0.5385</f>
        <v>18345777.395999998</v>
      </c>
    </row>
    <row r="18" spans="1:7" ht="37.5" customHeight="1">
      <c r="A18" s="13" t="s">
        <v>11</v>
      </c>
      <c r="B18" s="7"/>
      <c r="C18" s="7"/>
      <c r="D18" s="7"/>
      <c r="E18" s="41">
        <v>52410000</v>
      </c>
      <c r="F18" s="33"/>
      <c r="G18" s="1" t="s">
        <v>28</v>
      </c>
    </row>
    <row r="19" spans="1:7" ht="37.5" customHeight="1">
      <c r="A19" s="9" t="s">
        <v>16</v>
      </c>
      <c r="B19" s="7"/>
      <c r="C19" s="7"/>
      <c r="D19" s="7"/>
      <c r="E19" s="19">
        <f>+E18*0.1</f>
        <v>5241000</v>
      </c>
      <c r="F19" s="10"/>
    </row>
    <row r="20" spans="1:7" ht="37.5" customHeight="1">
      <c r="A20" s="14" t="s">
        <v>12</v>
      </c>
      <c r="B20" s="7"/>
      <c r="C20" s="7"/>
      <c r="D20" s="7"/>
      <c r="E20" s="19">
        <f>+E18+E19</f>
        <v>57651000</v>
      </c>
      <c r="F20" s="7"/>
    </row>
    <row r="21" spans="1:7" ht="69" customHeight="1">
      <c r="A21" s="36" t="s">
        <v>24</v>
      </c>
      <c r="B21" s="36"/>
      <c r="C21" s="36"/>
      <c r="D21" s="36"/>
      <c r="E21" s="36"/>
      <c r="F21" s="36"/>
    </row>
  </sheetData>
  <mergeCells count="2">
    <mergeCell ref="A1:F1"/>
    <mergeCell ref="A21:F21"/>
  </mergeCells>
  <phoneticPr fontId="4"/>
  <printOptions horizontalCentered="1" verticalCentered="1"/>
  <pageMargins left="0.70866141732283472" right="0.70866141732283472" top="0.35433070866141736" bottom="0.35433070866141736" header="0.31496062992125984" footer="0.31496062992125984"/>
  <pageSetup paperSize="9"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E7140-5F5D-4970-9F43-E5E6CC234503}">
  <sheetPr>
    <tabColor rgb="FFFF0000"/>
  </sheetPr>
  <dimension ref="A1:G27"/>
  <sheetViews>
    <sheetView tabSelected="1" view="pageBreakPreview" topLeftCell="A15" zoomScaleNormal="100" zoomScaleSheetLayoutView="100" workbookViewId="0">
      <selection activeCell="B9" sqref="B9"/>
    </sheetView>
  </sheetViews>
  <sheetFormatPr defaultColWidth="9.296875" defaultRowHeight="12"/>
  <cols>
    <col min="1" max="1" width="22.69921875" style="1" customWidth="1"/>
    <col min="2" max="2" width="39.69921875" style="1" customWidth="1"/>
    <col min="3" max="4" width="6.69921875" style="1" customWidth="1"/>
    <col min="5" max="5" width="17.5" style="1" bestFit="1" customWidth="1"/>
    <col min="6" max="6" width="14.19921875" style="1" customWidth="1"/>
    <col min="7" max="7" width="19.5" style="1" bestFit="1" customWidth="1"/>
    <col min="8" max="16384" width="9.296875" style="1"/>
  </cols>
  <sheetData>
    <row r="1" spans="1:7" ht="21.75" customHeight="1">
      <c r="A1" s="35" t="s">
        <v>41</v>
      </c>
      <c r="B1" s="35"/>
      <c r="C1" s="35"/>
      <c r="D1" s="35"/>
      <c r="E1" s="35"/>
      <c r="F1" s="35"/>
    </row>
    <row r="2" spans="1:7" ht="44.25" customHeight="1">
      <c r="A2" s="2"/>
      <c r="B2" s="2"/>
      <c r="C2" s="2"/>
      <c r="D2" s="2"/>
      <c r="E2" s="2"/>
      <c r="F2" s="2"/>
    </row>
    <row r="3" spans="1:7" s="4" customFormat="1" ht="21.75" customHeight="1">
      <c r="A3" s="22" t="s">
        <v>29</v>
      </c>
      <c r="B3" s="22"/>
      <c r="C3" s="22"/>
      <c r="D3" s="22"/>
      <c r="E3" s="22"/>
      <c r="F3" s="21"/>
    </row>
    <row r="4" spans="1:7" s="4" customFormat="1" ht="21.75" customHeight="1">
      <c r="A4" s="3"/>
      <c r="B4" s="3"/>
      <c r="C4" s="3"/>
      <c r="D4" s="3"/>
      <c r="E4" s="3"/>
      <c r="F4" s="20" t="s">
        <v>18</v>
      </c>
    </row>
    <row r="5" spans="1:7" ht="25" customHeight="1">
      <c r="A5" s="5" t="s">
        <v>1</v>
      </c>
      <c r="B5" s="5" t="s">
        <v>2</v>
      </c>
      <c r="C5" s="5" t="s">
        <v>17</v>
      </c>
      <c r="D5" s="5" t="s">
        <v>3</v>
      </c>
      <c r="E5" s="5" t="s">
        <v>15</v>
      </c>
      <c r="F5" s="5" t="s">
        <v>14</v>
      </c>
    </row>
    <row r="6" spans="1:7" ht="32.5" customHeight="1">
      <c r="A6" s="6" t="s">
        <v>4</v>
      </c>
      <c r="B6" s="7"/>
      <c r="C6" s="7"/>
      <c r="D6" s="7"/>
      <c r="E6" s="7"/>
      <c r="F6" s="7"/>
      <c r="G6" s="15">
        <f>SUM(E7:E19)</f>
        <v>27168220</v>
      </c>
    </row>
    <row r="7" spans="1:7" ht="32.5" customHeight="1">
      <c r="A7" s="8">
        <v>-1</v>
      </c>
      <c r="B7" s="34" t="s">
        <v>30</v>
      </c>
      <c r="C7" s="9" t="s">
        <v>5</v>
      </c>
      <c r="D7" s="9" t="s">
        <v>6</v>
      </c>
      <c r="E7" s="40">
        <v>16239400</v>
      </c>
      <c r="F7" s="10"/>
    </row>
    <row r="8" spans="1:7" ht="32.5" customHeight="1">
      <c r="A8" s="8">
        <v>-2</v>
      </c>
      <c r="B8" s="29" t="s">
        <v>26</v>
      </c>
      <c r="C8" s="9" t="s">
        <v>5</v>
      </c>
      <c r="D8" s="9" t="s">
        <v>6</v>
      </c>
      <c r="E8" s="40">
        <v>1528540</v>
      </c>
      <c r="F8" s="10"/>
    </row>
    <row r="9" spans="1:7" ht="32.5" customHeight="1">
      <c r="A9" s="8">
        <v>-3</v>
      </c>
      <c r="B9" s="30" t="s">
        <v>27</v>
      </c>
      <c r="C9" s="9" t="s">
        <v>5</v>
      </c>
      <c r="D9" s="9" t="s">
        <v>6</v>
      </c>
      <c r="E9" s="40">
        <v>633500</v>
      </c>
      <c r="F9" s="10"/>
    </row>
    <row r="10" spans="1:7" ht="32.5" customHeight="1">
      <c r="A10" s="8">
        <v>-4</v>
      </c>
      <c r="B10" s="29" t="s">
        <v>21</v>
      </c>
      <c r="C10" s="9" t="s">
        <v>5</v>
      </c>
      <c r="D10" s="9" t="s">
        <v>6</v>
      </c>
      <c r="E10" s="40">
        <v>1027200</v>
      </c>
      <c r="F10" s="10"/>
    </row>
    <row r="11" spans="1:7" ht="32.5" customHeight="1">
      <c r="A11" s="8">
        <v>-5</v>
      </c>
      <c r="B11" s="29" t="s">
        <v>22</v>
      </c>
      <c r="C11" s="9" t="s">
        <v>5</v>
      </c>
      <c r="D11" s="9" t="s">
        <v>6</v>
      </c>
      <c r="E11" s="40">
        <v>955400</v>
      </c>
      <c r="F11" s="10"/>
    </row>
    <row r="12" spans="1:7" ht="32.5" customHeight="1">
      <c r="A12" s="8">
        <v>-6</v>
      </c>
      <c r="B12" s="30" t="s">
        <v>23</v>
      </c>
      <c r="C12" s="9" t="s">
        <v>5</v>
      </c>
      <c r="D12" s="9" t="s">
        <v>6</v>
      </c>
      <c r="E12" s="40">
        <v>640800</v>
      </c>
      <c r="F12" s="10"/>
    </row>
    <row r="13" spans="1:7" ht="32.5" customHeight="1">
      <c r="A13" s="8">
        <v>-7</v>
      </c>
      <c r="B13" s="29" t="s">
        <v>31</v>
      </c>
      <c r="C13" s="9" t="s">
        <v>5</v>
      </c>
      <c r="D13" s="9" t="s">
        <v>6</v>
      </c>
      <c r="E13" s="40">
        <v>1073500</v>
      </c>
      <c r="F13" s="10"/>
    </row>
    <row r="14" spans="1:7" ht="32.5" customHeight="1">
      <c r="A14" s="8">
        <v>-8</v>
      </c>
      <c r="B14" s="30" t="s">
        <v>42</v>
      </c>
      <c r="C14" s="9" t="s">
        <v>5</v>
      </c>
      <c r="D14" s="9" t="s">
        <v>6</v>
      </c>
      <c r="E14" s="40">
        <v>371880</v>
      </c>
      <c r="F14" s="10"/>
    </row>
    <row r="15" spans="1:7" ht="32.5" customHeight="1">
      <c r="A15" s="8">
        <v>-9</v>
      </c>
      <c r="B15" s="29" t="s">
        <v>43</v>
      </c>
      <c r="C15" s="9" t="s">
        <v>5</v>
      </c>
      <c r="D15" s="9" t="s">
        <v>6</v>
      </c>
      <c r="E15" s="40">
        <v>2044300</v>
      </c>
      <c r="F15" s="10"/>
    </row>
    <row r="16" spans="1:7" ht="32.5" customHeight="1">
      <c r="A16" s="8">
        <v>-10</v>
      </c>
      <c r="B16" s="29" t="s">
        <v>44</v>
      </c>
      <c r="C16" s="9" t="s">
        <v>5</v>
      </c>
      <c r="D16" s="9" t="s">
        <v>6</v>
      </c>
      <c r="E16" s="40">
        <v>882500</v>
      </c>
      <c r="F16" s="10"/>
    </row>
    <row r="17" spans="1:7" ht="32.5" customHeight="1">
      <c r="A17" s="8">
        <v>-11</v>
      </c>
      <c r="B17" s="29" t="s">
        <v>45</v>
      </c>
      <c r="C17" s="9" t="s">
        <v>5</v>
      </c>
      <c r="D17" s="9" t="s">
        <v>6</v>
      </c>
      <c r="E17" s="40">
        <v>911000</v>
      </c>
      <c r="F17" s="10"/>
    </row>
    <row r="18" spans="1:7" ht="32.5" customHeight="1">
      <c r="A18" s="8">
        <v>-12</v>
      </c>
      <c r="B18" s="30" t="s">
        <v>46</v>
      </c>
      <c r="C18" s="9" t="s">
        <v>5</v>
      </c>
      <c r="D18" s="9" t="s">
        <v>6</v>
      </c>
      <c r="E18" s="40">
        <v>460800</v>
      </c>
      <c r="F18" s="10"/>
    </row>
    <row r="19" spans="1:7" ht="32.5" customHeight="1" thickBot="1">
      <c r="A19" s="8">
        <v>-13</v>
      </c>
      <c r="B19" s="30" t="s">
        <v>47</v>
      </c>
      <c r="C19" s="9" t="s">
        <v>5</v>
      </c>
      <c r="D19" s="9" t="s">
        <v>6</v>
      </c>
      <c r="E19" s="40">
        <v>399400</v>
      </c>
      <c r="F19" s="7"/>
      <c r="G19" s="15"/>
    </row>
    <row r="20" spans="1:7" ht="32.5" customHeight="1" thickTop="1" thickBot="1">
      <c r="A20" s="28" t="s">
        <v>19</v>
      </c>
      <c r="B20" s="31" t="s">
        <v>20</v>
      </c>
      <c r="C20" s="25"/>
      <c r="D20" s="25"/>
      <c r="E20" s="44">
        <f>SUM(E7:E19)</f>
        <v>27168220</v>
      </c>
      <c r="F20" s="27"/>
      <c r="G20" s="15">
        <f>SUM(E7:E19)</f>
        <v>27168220</v>
      </c>
    </row>
    <row r="21" spans="1:7" ht="32.5" customHeight="1" thickTop="1">
      <c r="A21" s="23" t="s">
        <v>7</v>
      </c>
      <c r="B21" s="24" t="s">
        <v>48</v>
      </c>
      <c r="C21" s="23" t="s">
        <v>5</v>
      </c>
      <c r="D21" s="23" t="s">
        <v>6</v>
      </c>
      <c r="E21" s="52">
        <v>32240</v>
      </c>
      <c r="F21" s="51"/>
      <c r="G21" s="15">
        <f>+E21</f>
        <v>32240</v>
      </c>
    </row>
    <row r="22" spans="1:7" ht="32.5" customHeight="1">
      <c r="A22" s="6" t="s">
        <v>8</v>
      </c>
      <c r="B22" s="17" t="s">
        <v>9</v>
      </c>
      <c r="C22" s="9" t="s">
        <v>5</v>
      </c>
      <c r="D22" s="9" t="s">
        <v>25</v>
      </c>
      <c r="E22" s="41">
        <f>ROUNDDOWN(SUM(E7:E19)*0.5385,0)</f>
        <v>14630086</v>
      </c>
      <c r="F22" s="11"/>
      <c r="G22" s="15">
        <f>+E22</f>
        <v>14630086</v>
      </c>
    </row>
    <row r="23" spans="1:7" ht="32.5" customHeight="1">
      <c r="A23" s="12" t="s">
        <v>10</v>
      </c>
      <c r="B23" s="17" t="s">
        <v>13</v>
      </c>
      <c r="C23" s="9" t="s">
        <v>5</v>
      </c>
      <c r="D23" s="9" t="s">
        <v>6</v>
      </c>
      <c r="E23" s="41">
        <f>E24-(E20+E21+E22)</f>
        <v>22519454</v>
      </c>
      <c r="F23" s="11"/>
      <c r="G23" s="39">
        <f>+(G20+G21+G22)*0.5385</f>
        <v>22525749.020999998</v>
      </c>
    </row>
    <row r="24" spans="1:7" ht="32.5" customHeight="1">
      <c r="A24" s="13" t="s">
        <v>11</v>
      </c>
      <c r="B24" s="7"/>
      <c r="C24" s="7"/>
      <c r="D24" s="7"/>
      <c r="E24" s="53">
        <v>64350000</v>
      </c>
      <c r="F24" s="33"/>
      <c r="G24" s="1" t="s">
        <v>28</v>
      </c>
    </row>
    <row r="25" spans="1:7" ht="32.5" customHeight="1">
      <c r="A25" s="9" t="s">
        <v>16</v>
      </c>
      <c r="B25" s="7"/>
      <c r="C25" s="7"/>
      <c r="D25" s="7"/>
      <c r="E25" s="41">
        <f>+E24*0.1</f>
        <v>6435000</v>
      </c>
      <c r="F25" s="10"/>
    </row>
    <row r="26" spans="1:7" ht="32.5" customHeight="1">
      <c r="A26" s="14" t="s">
        <v>12</v>
      </c>
      <c r="B26" s="7"/>
      <c r="C26" s="7"/>
      <c r="D26" s="7"/>
      <c r="E26" s="41">
        <f>+E24+E25</f>
        <v>70785000</v>
      </c>
      <c r="F26" s="7"/>
    </row>
    <row r="27" spans="1:7" ht="55" customHeight="1">
      <c r="A27" s="36" t="s">
        <v>24</v>
      </c>
      <c r="B27" s="36"/>
      <c r="C27" s="36"/>
      <c r="D27" s="36"/>
      <c r="E27" s="36"/>
      <c r="F27" s="36"/>
    </row>
  </sheetData>
  <mergeCells count="2">
    <mergeCell ref="A1:F1"/>
    <mergeCell ref="A27:F27"/>
  </mergeCells>
  <phoneticPr fontId="4"/>
  <printOptions horizontalCentered="1" verticalCentered="1"/>
  <pageMargins left="0.70866141732283472" right="0.70866141732283472" top="0.35433070866141736" bottom="0.35433070866141736" header="0.31496062992125984" footer="0.31496062992125984"/>
  <pageSetup paperSize="9" scale="9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7E57-F336-4A16-8851-628FFDBE188E}">
  <sheetPr>
    <tabColor rgb="FFFFFF00"/>
  </sheetPr>
  <dimension ref="A1:G27"/>
  <sheetViews>
    <sheetView view="pageBreakPreview" topLeftCell="A11" zoomScaleNormal="100" zoomScaleSheetLayoutView="100" workbookViewId="0">
      <selection activeCell="J22" sqref="J22"/>
    </sheetView>
  </sheetViews>
  <sheetFormatPr defaultColWidth="9.296875" defaultRowHeight="12"/>
  <cols>
    <col min="1" max="1" width="22.69921875" style="1" customWidth="1"/>
    <col min="2" max="2" width="39.69921875" style="1" customWidth="1"/>
    <col min="3" max="7" width="19.8984375" style="1" customWidth="1"/>
    <col min="8" max="16384" width="9.296875" style="1"/>
  </cols>
  <sheetData>
    <row r="1" spans="1:7" ht="21.75" customHeight="1">
      <c r="A1" s="35" t="s">
        <v>0</v>
      </c>
      <c r="B1" s="35"/>
      <c r="C1" s="35"/>
      <c r="D1" s="35"/>
      <c r="E1" s="35"/>
      <c r="F1" s="35"/>
      <c r="G1" s="35"/>
    </row>
    <row r="2" spans="1:7" ht="44.25" customHeight="1">
      <c r="A2" s="2"/>
      <c r="B2" s="2"/>
      <c r="C2" s="46"/>
      <c r="D2" s="47" t="s">
        <v>33</v>
      </c>
      <c r="E2" s="46"/>
      <c r="F2" s="47" t="s">
        <v>33</v>
      </c>
      <c r="G2" s="46" t="s">
        <v>34</v>
      </c>
    </row>
    <row r="3" spans="1:7" s="4" customFormat="1" ht="21.75" customHeight="1">
      <c r="A3" s="22" t="s">
        <v>29</v>
      </c>
      <c r="B3" s="22"/>
      <c r="C3" s="43"/>
      <c r="D3" s="48"/>
      <c r="E3" s="43"/>
      <c r="F3" s="48"/>
      <c r="G3" s="43"/>
    </row>
    <row r="4" spans="1:7" s="4" customFormat="1" ht="21.75" customHeight="1">
      <c r="A4" s="3"/>
      <c r="B4" s="3"/>
      <c r="C4" s="42"/>
      <c r="D4" s="49"/>
      <c r="E4" s="42"/>
      <c r="F4" s="49"/>
      <c r="G4" s="42" t="s">
        <v>18</v>
      </c>
    </row>
    <row r="5" spans="1:7" ht="25" customHeight="1">
      <c r="A5" s="5" t="s">
        <v>1</v>
      </c>
      <c r="B5" s="5" t="s">
        <v>2</v>
      </c>
      <c r="C5" s="38" t="s">
        <v>35</v>
      </c>
      <c r="D5" s="50" t="s">
        <v>36</v>
      </c>
      <c r="E5" s="38" t="s">
        <v>37</v>
      </c>
      <c r="F5" s="37" t="s">
        <v>39</v>
      </c>
      <c r="G5" s="38" t="s">
        <v>38</v>
      </c>
    </row>
    <row r="6" spans="1:7" ht="37.5" customHeight="1">
      <c r="A6" s="6" t="s">
        <v>4</v>
      </c>
      <c r="B6" s="7"/>
      <c r="C6" s="7"/>
      <c r="D6" s="7"/>
      <c r="E6" s="7"/>
      <c r="F6" s="7"/>
      <c r="G6" s="7"/>
    </row>
    <row r="7" spans="1:7" ht="37.5" customHeight="1">
      <c r="A7" s="8">
        <v>-1</v>
      </c>
      <c r="B7" s="34" t="s">
        <v>30</v>
      </c>
      <c r="C7" s="40">
        <v>16239400</v>
      </c>
      <c r="D7" s="40">
        <f>+C7-E7</f>
        <v>0</v>
      </c>
      <c r="E7" s="40">
        <v>16239400</v>
      </c>
      <c r="F7" s="40">
        <f>+E7-G7</f>
        <v>879900</v>
      </c>
      <c r="G7" s="18">
        <v>15359500</v>
      </c>
    </row>
    <row r="8" spans="1:7" ht="37.5" customHeight="1">
      <c r="A8" s="8">
        <v>-2</v>
      </c>
      <c r="B8" s="29" t="s">
        <v>26</v>
      </c>
      <c r="C8" s="40">
        <v>1528540</v>
      </c>
      <c r="D8" s="40">
        <f t="shared" ref="D8:D26" si="0">+C8-E8</f>
        <v>0</v>
      </c>
      <c r="E8" s="40">
        <v>1528540</v>
      </c>
      <c r="F8" s="40">
        <f t="shared" ref="F8:F26" si="1">+E8-G8</f>
        <v>83390</v>
      </c>
      <c r="G8" s="18">
        <v>1445150</v>
      </c>
    </row>
    <row r="9" spans="1:7" ht="37.5" customHeight="1">
      <c r="A9" s="8">
        <v>-3</v>
      </c>
      <c r="B9" s="30" t="s">
        <v>27</v>
      </c>
      <c r="C9" s="40">
        <v>633500</v>
      </c>
      <c r="D9" s="40">
        <f t="shared" si="0"/>
        <v>0</v>
      </c>
      <c r="E9" s="40">
        <v>633500</v>
      </c>
      <c r="F9" s="40">
        <f t="shared" si="1"/>
        <v>32550</v>
      </c>
      <c r="G9" s="18">
        <v>600950</v>
      </c>
    </row>
    <row r="10" spans="1:7" ht="37.5" customHeight="1">
      <c r="A10" s="8">
        <v>-4</v>
      </c>
      <c r="B10" s="29" t="s">
        <v>21</v>
      </c>
      <c r="C10" s="40">
        <v>1027200</v>
      </c>
      <c r="D10" s="40">
        <f t="shared" si="0"/>
        <v>0</v>
      </c>
      <c r="E10" s="40">
        <v>1027200</v>
      </c>
      <c r="F10" s="40">
        <f t="shared" si="1"/>
        <v>56400</v>
      </c>
      <c r="G10" s="18">
        <v>970800</v>
      </c>
    </row>
    <row r="11" spans="1:7" ht="37.5" customHeight="1">
      <c r="A11" s="8">
        <v>-5</v>
      </c>
      <c r="B11" s="29" t="s">
        <v>22</v>
      </c>
      <c r="C11" s="40">
        <v>955400</v>
      </c>
      <c r="D11" s="40">
        <f t="shared" si="0"/>
        <v>0</v>
      </c>
      <c r="E11" s="40">
        <v>955400</v>
      </c>
      <c r="F11" s="40">
        <f t="shared" si="1"/>
        <v>34000</v>
      </c>
      <c r="G11" s="18">
        <v>921400</v>
      </c>
    </row>
    <row r="12" spans="1:7" ht="37.5" customHeight="1">
      <c r="A12" s="8">
        <v>-6</v>
      </c>
      <c r="B12" s="30" t="s">
        <v>23</v>
      </c>
      <c r="C12" s="40">
        <v>640800</v>
      </c>
      <c r="D12" s="40">
        <f t="shared" si="0"/>
        <v>0</v>
      </c>
      <c r="E12" s="40">
        <v>640800</v>
      </c>
      <c r="F12" s="40">
        <f t="shared" si="1"/>
        <v>23800</v>
      </c>
      <c r="G12" s="18">
        <v>617000</v>
      </c>
    </row>
    <row r="13" spans="1:7" ht="37.5" customHeight="1">
      <c r="A13" s="8">
        <v>-7</v>
      </c>
      <c r="B13" s="30" t="s">
        <v>31</v>
      </c>
      <c r="C13" s="40">
        <v>1073500</v>
      </c>
      <c r="D13" s="40">
        <f t="shared" si="0"/>
        <v>0</v>
      </c>
      <c r="E13" s="40">
        <v>1073500</v>
      </c>
      <c r="F13" s="40">
        <f t="shared" si="1"/>
        <v>49200</v>
      </c>
      <c r="G13" s="18">
        <v>1024300</v>
      </c>
    </row>
    <row r="14" spans="1:7" ht="32.5" customHeight="1">
      <c r="A14" s="8">
        <v>-8</v>
      </c>
      <c r="B14" s="30" t="s">
        <v>42</v>
      </c>
      <c r="C14" s="40">
        <v>371880</v>
      </c>
      <c r="D14" s="40">
        <f t="shared" si="0"/>
        <v>371880</v>
      </c>
      <c r="E14" s="40"/>
      <c r="F14" s="10"/>
    </row>
    <row r="15" spans="1:7" ht="32.5" customHeight="1">
      <c r="A15" s="8">
        <v>-9</v>
      </c>
      <c r="B15" s="29" t="s">
        <v>43</v>
      </c>
      <c r="C15" s="40">
        <v>2044300</v>
      </c>
      <c r="D15" s="40">
        <f t="shared" si="0"/>
        <v>2044300</v>
      </c>
      <c r="E15" s="40"/>
      <c r="F15" s="10"/>
    </row>
    <row r="16" spans="1:7" ht="32.5" customHeight="1">
      <c r="A16" s="8">
        <v>-10</v>
      </c>
      <c r="B16" s="29" t="s">
        <v>44</v>
      </c>
      <c r="C16" s="40">
        <v>882500</v>
      </c>
      <c r="D16" s="40">
        <f t="shared" si="0"/>
        <v>882500</v>
      </c>
      <c r="E16" s="40"/>
      <c r="F16" s="10"/>
    </row>
    <row r="17" spans="1:7" ht="32.5" customHeight="1">
      <c r="A17" s="8">
        <v>-11</v>
      </c>
      <c r="B17" s="29" t="s">
        <v>45</v>
      </c>
      <c r="C17" s="40">
        <v>911000</v>
      </c>
      <c r="D17" s="40">
        <f t="shared" si="0"/>
        <v>911000</v>
      </c>
      <c r="E17" s="40"/>
      <c r="F17" s="10"/>
    </row>
    <row r="18" spans="1:7" ht="32.5" customHeight="1">
      <c r="A18" s="8">
        <v>-12</v>
      </c>
      <c r="B18" s="30" t="s">
        <v>46</v>
      </c>
      <c r="C18" s="40">
        <v>460800</v>
      </c>
      <c r="D18" s="40">
        <f t="shared" si="0"/>
        <v>460800</v>
      </c>
      <c r="E18" s="40"/>
      <c r="F18" s="10"/>
    </row>
    <row r="19" spans="1:7" ht="32.5" customHeight="1" thickBot="1">
      <c r="A19" s="8">
        <v>-13</v>
      </c>
      <c r="B19" s="30" t="s">
        <v>47</v>
      </c>
      <c r="C19" s="40">
        <v>399400</v>
      </c>
      <c r="D19" s="40">
        <f t="shared" si="0"/>
        <v>399400</v>
      </c>
      <c r="E19" s="40"/>
      <c r="F19" s="7"/>
      <c r="G19" s="15"/>
    </row>
    <row r="20" spans="1:7" ht="37.5" customHeight="1" thickTop="1" thickBot="1">
      <c r="A20" s="28" t="s">
        <v>19</v>
      </c>
      <c r="B20" s="31" t="s">
        <v>20</v>
      </c>
      <c r="C20" s="44">
        <f>SUM(C7:C19)</f>
        <v>27168220</v>
      </c>
      <c r="D20" s="44">
        <f t="shared" si="0"/>
        <v>5069880</v>
      </c>
      <c r="E20" s="44">
        <f>SUM(E7:E13)</f>
        <v>22098340</v>
      </c>
      <c r="F20" s="44">
        <f t="shared" si="1"/>
        <v>1159240</v>
      </c>
      <c r="G20" s="26">
        <f>SUM(G7:G13)</f>
        <v>20939100</v>
      </c>
    </row>
    <row r="21" spans="1:7" ht="37.5" customHeight="1" thickTop="1">
      <c r="A21" s="23" t="s">
        <v>7</v>
      </c>
      <c r="B21" s="24" t="s">
        <v>32</v>
      </c>
      <c r="C21" s="52">
        <v>32240</v>
      </c>
      <c r="D21" s="40">
        <f t="shared" si="0"/>
        <v>-37760</v>
      </c>
      <c r="E21" s="45">
        <f>20000+50000</f>
        <v>70000</v>
      </c>
      <c r="F21" s="45">
        <f t="shared" si="1"/>
        <v>0</v>
      </c>
      <c r="G21" s="32">
        <f>20000+50000</f>
        <v>70000</v>
      </c>
    </row>
    <row r="22" spans="1:7" ht="37.5" customHeight="1">
      <c r="A22" s="6" t="s">
        <v>8</v>
      </c>
      <c r="B22" s="17" t="s">
        <v>9</v>
      </c>
      <c r="C22" s="41">
        <f>ROUNDDOWN(SUM(C7:C19)*0.5385,0)</f>
        <v>14630086</v>
      </c>
      <c r="D22" s="40">
        <f t="shared" si="0"/>
        <v>2730130</v>
      </c>
      <c r="E22" s="41">
        <f>ROUNDDOWN(SUM(E7:E13)*0.5385,0)</f>
        <v>11899956</v>
      </c>
      <c r="F22" s="41">
        <f t="shared" si="1"/>
        <v>624251</v>
      </c>
      <c r="G22" s="19">
        <f>ROUNDDOWN(SUM(G7:G13)*0.5385,0)</f>
        <v>11275705</v>
      </c>
    </row>
    <row r="23" spans="1:7" ht="37.5" customHeight="1">
      <c r="A23" s="12" t="s">
        <v>10</v>
      </c>
      <c r="B23" s="17" t="s">
        <v>13</v>
      </c>
      <c r="C23" s="41">
        <f>C24-(C20+C21+C22)</f>
        <v>22519454</v>
      </c>
      <c r="D23" s="40">
        <f t="shared" si="0"/>
        <v>4177750</v>
      </c>
      <c r="E23" s="41">
        <f>E24-(E20+E21+E22)</f>
        <v>18341704</v>
      </c>
      <c r="F23" s="41">
        <f t="shared" si="1"/>
        <v>956509</v>
      </c>
      <c r="G23" s="19">
        <f>G24-(G20+G21+G22)</f>
        <v>17385195</v>
      </c>
    </row>
    <row r="24" spans="1:7" ht="37.5" customHeight="1">
      <c r="A24" s="13" t="s">
        <v>11</v>
      </c>
      <c r="B24" s="7"/>
      <c r="C24" s="53">
        <v>64350000</v>
      </c>
      <c r="D24" s="40">
        <f t="shared" si="0"/>
        <v>11940000</v>
      </c>
      <c r="E24" s="41">
        <v>52410000</v>
      </c>
      <c r="F24" s="41">
        <f t="shared" si="1"/>
        <v>2740000</v>
      </c>
      <c r="G24" s="19">
        <v>49670000</v>
      </c>
    </row>
    <row r="25" spans="1:7" ht="37.5" customHeight="1">
      <c r="A25" s="9" t="s">
        <v>16</v>
      </c>
      <c r="B25" s="7"/>
      <c r="C25" s="41">
        <f>+C24*0.1</f>
        <v>6435000</v>
      </c>
      <c r="D25" s="40">
        <f t="shared" si="0"/>
        <v>1194000</v>
      </c>
      <c r="E25" s="41">
        <f>+E24*0.1</f>
        <v>5241000</v>
      </c>
      <c r="F25" s="41">
        <f t="shared" si="1"/>
        <v>274000</v>
      </c>
      <c r="G25" s="19">
        <f>+G24*0.1</f>
        <v>4967000</v>
      </c>
    </row>
    <row r="26" spans="1:7" ht="37.5" customHeight="1">
      <c r="A26" s="14" t="s">
        <v>12</v>
      </c>
      <c r="B26" s="7"/>
      <c r="C26" s="41">
        <f>+C24+C25</f>
        <v>70785000</v>
      </c>
      <c r="D26" s="40">
        <f t="shared" si="0"/>
        <v>13134000</v>
      </c>
      <c r="E26" s="41">
        <f>+E24+E25</f>
        <v>57651000</v>
      </c>
      <c r="F26" s="41">
        <f t="shared" si="1"/>
        <v>3014000</v>
      </c>
      <c r="G26" s="19">
        <f>+G24+G25</f>
        <v>54637000</v>
      </c>
    </row>
    <row r="27" spans="1:7" ht="69" customHeight="1">
      <c r="A27" s="36" t="s">
        <v>24</v>
      </c>
      <c r="B27" s="36"/>
      <c r="C27" s="36"/>
      <c r="D27" s="36"/>
      <c r="E27" s="36"/>
      <c r="F27" s="36"/>
      <c r="G27" s="36"/>
    </row>
  </sheetData>
  <mergeCells count="2">
    <mergeCell ref="A1:G1"/>
    <mergeCell ref="A27:G27"/>
  </mergeCells>
  <phoneticPr fontId="4"/>
  <printOptions horizontalCentered="1" verticalCentered="1"/>
  <pageMargins left="0.70866141732283472" right="0.70866141732283472" top="0.35433070866141736" bottom="0.35433070866141736" header="0.31496062992125984" footer="0.31496062992125984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委託代金内訳書（当初）</vt:lpstr>
      <vt:lpstr>委託代金内訳書（変1)</vt:lpstr>
      <vt:lpstr>委託代金内訳書（変2)</vt:lpstr>
      <vt:lpstr>比較表</vt:lpstr>
      <vt:lpstr>'委託代金内訳書（当初）'!Print_Area</vt:lpstr>
      <vt:lpstr>'委託代金内訳書（変1)'!Print_Area</vt:lpstr>
      <vt:lpstr>'委託代金内訳書（変2)'!Print_Area</vt:lpstr>
      <vt:lpstr>比較表!Print_Area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本田志保</cp:lastModifiedBy>
  <cp:lastPrinted>2025-03-18T02:13:17Z</cp:lastPrinted>
  <dcterms:created xsi:type="dcterms:W3CDTF">2020-12-24T00:29:48Z</dcterms:created>
  <dcterms:modified xsi:type="dcterms:W3CDTF">2025-03-18T02:18:06Z</dcterms:modified>
</cp:coreProperties>
</file>