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xuan_yan/Documents/GitHubRepos/KP_RecSys_Eval/notes/"/>
    </mc:Choice>
  </mc:AlternateContent>
  <xr:revisionPtr revIDLastSave="0" documentId="8_{14618A36-F2B8-0A48-AD77-9F6014985B29}" xr6:coauthVersionLast="47" xr6:coauthVersionMax="47" xr10:uidLastSave="{00000000-0000-0000-0000-000000000000}"/>
  <bookViews>
    <workbookView xWindow="11200" yWindow="760" windowWidth="11460" windowHeight="13540" activeTab="2" xr2:uid="{7732D47B-BD21-BC45-833E-45A903844915}"/>
  </bookViews>
  <sheets>
    <sheet name="dataset_filter" sheetId="4" r:id="rId1"/>
    <sheet name="dataset" sheetId="1" r:id="rId2"/>
    <sheet name="RQ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4" l="1"/>
  <c r="C15" i="4"/>
  <c r="E15" i="4"/>
  <c r="E5" i="4"/>
  <c r="E21" i="4" s="1"/>
  <c r="D6" i="4"/>
  <c r="D5" i="4"/>
  <c r="D21" i="4" s="1"/>
  <c r="C5" i="4"/>
  <c r="C21" i="4" s="1"/>
  <c r="C6" i="4"/>
  <c r="B5" i="4"/>
  <c r="B21" i="4" s="1"/>
  <c r="E31" i="1"/>
  <c r="E19" i="1"/>
  <c r="D31" i="1"/>
  <c r="D26" i="1"/>
  <c r="D4" i="1"/>
  <c r="D12" i="1" s="1"/>
  <c r="B10" i="1"/>
  <c r="B7" i="1"/>
  <c r="C27" i="1"/>
  <c r="B27" i="1"/>
  <c r="C26" i="1"/>
  <c r="B26" i="1"/>
  <c r="E8" i="1"/>
  <c r="C10" i="1"/>
  <c r="C12" i="1"/>
  <c r="B12" i="1"/>
  <c r="C8" i="1"/>
  <c r="D8" i="1"/>
  <c r="B8" i="1"/>
  <c r="C7" i="1"/>
  <c r="E4" i="1" l="1"/>
  <c r="E10" i="1" s="1"/>
  <c r="E7" i="1"/>
  <c r="D7" i="1"/>
  <c r="D10" i="1"/>
  <c r="E12" i="1" l="1"/>
</calcChain>
</file>

<file path=xl/sharedStrings.xml><?xml version="1.0" encoding="utf-8"?>
<sst xmlns="http://schemas.openxmlformats.org/spreadsheetml/2006/main" count="86" uniqueCount="77">
  <si>
    <t>ADOBE</t>
  </si>
  <si>
    <t>ADOBE-5CORE</t>
  </si>
  <si>
    <t># clicks</t>
  </si>
  <si>
    <t># users</t>
  </si>
  <si>
    <t># items</t>
  </si>
  <si>
    <t>sparsity</t>
  </si>
  <si>
    <t>User/Item</t>
  </si>
  <si>
    <t>Page average lifespan</t>
  </si>
  <si>
    <t>204 days 23:48:19</t>
  </si>
  <si>
    <t>156 days 20:34:16</t>
  </si>
  <si>
    <t>0 days 15:39:18</t>
  </si>
  <si>
    <t xml:space="preserve">ADOBE: </t>
  </si>
  <si>
    <t>User click history on Healthwise articles from 2022-01-01 to 2022-08-28</t>
  </si>
  <si>
    <t>ADOBE-5CORE:</t>
  </si>
  <si>
    <t xml:space="preserve">select only users with no less than 5 interactions and items with interactions </t>
  </si>
  <si>
    <t>1 million users who had at least 5 news clicks during 6 weeks from 2019-10-12 to 2019-11-22</t>
  </si>
  <si>
    <t>User profile: click behaviors in the first four weeks</t>
  </si>
  <si>
    <t>Training set: logs in the fifth week</t>
  </si>
  <si>
    <t>Validation set: samples in the last day of the fifth week</t>
  </si>
  <si>
    <t>Test set: logs in the sixth week</t>
  </si>
  <si>
    <t>MIND-LARGE:</t>
  </si>
  <si>
    <t xml:space="preserve">Number of samples: </t>
  </si>
  <si>
    <t>Training set: 2,186,683</t>
  </si>
  <si>
    <t xml:space="preserve">Validation set: 365,200 </t>
  </si>
  <si>
    <t>Test set: 2,341,619</t>
  </si>
  <si>
    <t># weeks</t>
  </si>
  <si>
    <t># days</t>
  </si>
  <si>
    <t xml:space="preserve">Difference: </t>
  </si>
  <si>
    <t>2. globally popular article (news? )</t>
  </si>
  <si>
    <t>3. dataset period</t>
  </si>
  <si>
    <t>1. Article lifespan (temporal trend related?)</t>
  </si>
  <si>
    <t>1. random</t>
  </si>
  <si>
    <t>2. leave-one-out</t>
  </si>
  <si>
    <t>3. time</t>
  </si>
  <si>
    <t>Train/test ? (forecasting relation)</t>
  </si>
  <si>
    <t>MIND is semi-processed</t>
  </si>
  <si>
    <t>MIND-LARGE (train+val) (week 5)</t>
  </si>
  <si>
    <t>MIND-LARGE (train+val) (week 1-5)</t>
  </si>
  <si>
    <t>Average title length</t>
  </si>
  <si>
    <t>Average body length</t>
  </si>
  <si>
    <t># train</t>
  </si>
  <si>
    <t># val</t>
  </si>
  <si>
    <t># test</t>
  </si>
  <si>
    <t># users in train</t>
  </si>
  <si>
    <t># users in val</t>
  </si>
  <si>
    <t># users in test</t>
  </si>
  <si>
    <t>% overlap users between train&amp;val (/val)</t>
  </si>
  <si>
    <t>% overlap users between train&amp;test (/test)</t>
  </si>
  <si>
    <t xml:space="preserve">User average clicks </t>
  </si>
  <si>
    <t>(skewness)</t>
  </si>
  <si>
    <t xml:space="preserve">Page average clicks </t>
  </si>
  <si>
    <t>4. MIND more sparse</t>
  </si>
  <si>
    <t xml:space="preserve">Notes: </t>
  </si>
  <si>
    <t>KP dataset may have a seasonal trend</t>
  </si>
  <si>
    <t xml:space="preserve">TODO: </t>
  </si>
  <si>
    <t xml:space="preserve">2. skewness (click distribution) </t>
  </si>
  <si>
    <t>1. diversity (topic modeling) + topic distribution (most popular topics and # clicks)</t>
  </si>
  <si>
    <t>3. seasonal trend (plot of time-series article click)</t>
  </si>
  <si>
    <t xml:space="preserve">4. cluster articles into seasonal and non-seasonal (time-series based clustering?) +  compare model performance on two sets (two ways: 1. train two models; 2. one model but evaluate separately) </t>
  </si>
  <si>
    <t>2. Is there difference in model performance between news domain and healthcare article domain?</t>
  </si>
  <si>
    <t>3. Is there a seasonal trend in article clicks? If so, does it have an influence on recommender system performance?</t>
  </si>
  <si>
    <t>1. How do different recommender models perform on the healthcare dataset?</t>
  </si>
  <si>
    <t># items in train</t>
  </si>
  <si>
    <t># items in val</t>
  </si>
  <si>
    <t>MIND-SMALL</t>
  </si>
  <si>
    <t>dataset statistic after filtering out cold users</t>
  </si>
  <si>
    <t># cold items</t>
  </si>
  <si>
    <t># train users</t>
  </si>
  <si>
    <t># val users</t>
  </si>
  <si>
    <t># test users</t>
  </si>
  <si>
    <t>#train</t>
  </si>
  <si>
    <t>#val</t>
  </si>
  <si>
    <t>#test</t>
  </si>
  <si>
    <t>#item feature</t>
  </si>
  <si>
    <t>#tfidf feature</t>
  </si>
  <si>
    <t>#topic feature</t>
  </si>
  <si>
    <t>ml-100k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</si>
</sst>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 (Body)"/>
    </font>
    <font>
      <b/>
      <sz val="18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2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 vertical="center" wrapText="1"/>
    </xf>
    <xf numFmtId="164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1" fontId="1" fillId="0" borderId="5" xfId="0" applyNumberFormat="1" applyFont="1" applyBorder="1" applyAlignment="1">
      <alignment horizontal="right" vertical="center"/>
    </xf>
    <xf numFmtId="3" fontId="1" fillId="0" borderId="4" xfId="0" applyNumberFormat="1" applyFont="1" applyBorder="1" applyAlignment="1">
      <alignment horizontal="right" vertical="center"/>
    </xf>
    <xf numFmtId="3" fontId="1" fillId="0" borderId="5" xfId="0" applyNumberFormat="1" applyFont="1" applyBorder="1" applyAlignment="1">
      <alignment horizontal="right" vertical="center"/>
    </xf>
    <xf numFmtId="2" fontId="1" fillId="0" borderId="4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3" fontId="1" fillId="0" borderId="6" xfId="0" applyNumberFormat="1" applyFont="1" applyBorder="1" applyAlignment="1">
      <alignment horizontal="right" vertical="center"/>
    </xf>
    <xf numFmtId="3" fontId="1" fillId="0" borderId="7" xfId="0" applyNumberFormat="1" applyFont="1" applyBorder="1" applyAlignment="1">
      <alignment horizontal="right" vertical="center"/>
    </xf>
    <xf numFmtId="3" fontId="1" fillId="0" borderId="8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3" fontId="1" fillId="0" borderId="2" xfId="0" applyNumberFormat="1" applyFont="1" applyBorder="1" applyAlignment="1">
      <alignment horizontal="right" vertical="center"/>
    </xf>
    <xf numFmtId="3" fontId="1" fillId="0" borderId="3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3" fillId="5" borderId="0" xfId="0" applyFont="1" applyFill="1" applyAlignment="1">
      <alignment vertical="center" wrapText="1"/>
    </xf>
    <xf numFmtId="0" fontId="1" fillId="5" borderId="1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3" xfId="0" applyFont="1" applyFill="1" applyBorder="1" applyAlignment="1">
      <alignment horizontal="right" vertical="center"/>
    </xf>
    <xf numFmtId="164" fontId="3" fillId="5" borderId="0" xfId="0" applyNumberFormat="1" applyFont="1" applyFill="1" applyAlignment="1">
      <alignment vertical="center" wrapText="1"/>
    </xf>
    <xf numFmtId="164" fontId="1" fillId="5" borderId="0" xfId="0" applyNumberFormat="1" applyFont="1" applyFill="1" applyAlignment="1">
      <alignment horizontal="right" vertical="center"/>
    </xf>
    <xf numFmtId="164" fontId="1" fillId="5" borderId="5" xfId="0" applyNumberFormat="1" applyFont="1" applyFill="1" applyBorder="1" applyAlignment="1">
      <alignment horizontal="right" vertical="center"/>
    </xf>
    <xf numFmtId="2" fontId="3" fillId="5" borderId="0" xfId="0" applyNumberFormat="1" applyFont="1" applyFill="1" applyAlignment="1">
      <alignment vertical="center" wrapText="1"/>
    </xf>
    <xf numFmtId="2" fontId="1" fillId="5" borderId="6" xfId="0" applyNumberFormat="1" applyFont="1" applyFill="1" applyBorder="1" applyAlignment="1">
      <alignment horizontal="right" vertical="center"/>
    </xf>
    <xf numFmtId="2" fontId="1" fillId="5" borderId="7" xfId="0" applyNumberFormat="1" applyFont="1" applyFill="1" applyBorder="1" applyAlignment="1">
      <alignment horizontal="right" vertical="center"/>
    </xf>
    <xf numFmtId="2" fontId="1" fillId="5" borderId="8" xfId="0" applyNumberFormat="1" applyFont="1" applyFill="1" applyBorder="1" applyAlignment="1">
      <alignment horizontal="right" vertical="center"/>
    </xf>
    <xf numFmtId="2" fontId="1" fillId="5" borderId="1" xfId="0" applyNumberFormat="1" applyFont="1" applyFill="1" applyBorder="1" applyAlignment="1">
      <alignment horizontal="right" vertical="center"/>
    </xf>
    <xf numFmtId="2" fontId="1" fillId="5" borderId="2" xfId="0" applyNumberFormat="1" applyFont="1" applyFill="1" applyBorder="1" applyAlignment="1">
      <alignment horizontal="right" vertical="center"/>
    </xf>
    <xf numFmtId="2" fontId="1" fillId="5" borderId="3" xfId="0" applyNumberFormat="1" applyFont="1" applyFill="1" applyBorder="1" applyAlignment="1">
      <alignment horizontal="right" vertical="center"/>
    </xf>
    <xf numFmtId="2" fontId="1" fillId="5" borderId="4" xfId="0" applyNumberFormat="1" applyFont="1" applyFill="1" applyBorder="1" applyAlignment="1">
      <alignment horizontal="right" vertical="center"/>
    </xf>
    <xf numFmtId="2" fontId="1" fillId="5" borderId="0" xfId="0" applyNumberFormat="1" applyFont="1" applyFill="1" applyAlignment="1">
      <alignment horizontal="right" vertical="center"/>
    </xf>
    <xf numFmtId="2" fontId="1" fillId="5" borderId="5" xfId="0" applyNumberFormat="1" applyFont="1" applyFill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/>
    </xf>
    <xf numFmtId="0" fontId="4" fillId="0" borderId="0" xfId="0" applyFont="1"/>
    <xf numFmtId="0" fontId="1" fillId="5" borderId="4" xfId="0" applyFont="1" applyFill="1" applyBorder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0" fontId="1" fillId="5" borderId="5" xfId="0" applyFont="1" applyFill="1" applyBorder="1" applyAlignment="1">
      <alignment horizontal="right" vertical="center"/>
    </xf>
    <xf numFmtId="0" fontId="5" fillId="0" borderId="0" xfId="0" applyFont="1"/>
    <xf numFmtId="0" fontId="6" fillId="0" borderId="0" xfId="0" applyFont="1"/>
    <xf numFmtId="164" fontId="5" fillId="0" borderId="0" xfId="0" applyNumberFormat="1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E29D-E9F3-B048-B11D-F5BD628C7AD3}">
  <dimension ref="A1:E21"/>
  <sheetViews>
    <sheetView topLeftCell="A18" zoomScale="98" zoomScaleNormal="98" workbookViewId="0">
      <selection activeCell="B21" sqref="B21"/>
    </sheetView>
  </sheetViews>
  <sheetFormatPr baseColWidth="10" defaultColWidth="10.6640625" defaultRowHeight="16" x14ac:dyDescent="0.2"/>
  <cols>
    <col min="1" max="1" width="14.33203125" customWidth="1"/>
    <col min="2" max="2" width="16.6640625" customWidth="1"/>
    <col min="3" max="3" width="21.5" customWidth="1"/>
    <col min="4" max="4" width="19" customWidth="1"/>
    <col min="5" max="5" width="14" customWidth="1"/>
  </cols>
  <sheetData>
    <row r="1" spans="1:5" ht="21" x14ac:dyDescent="0.25">
      <c r="A1" s="63" t="s">
        <v>65</v>
      </c>
    </row>
    <row r="2" spans="1:5" ht="21" x14ac:dyDescent="0.25">
      <c r="A2" s="63"/>
    </row>
    <row r="3" spans="1:5" ht="25" x14ac:dyDescent="0.2">
      <c r="B3" s="20" t="s">
        <v>0</v>
      </c>
      <c r="C3" s="20" t="s">
        <v>1</v>
      </c>
      <c r="D3" s="21" t="s">
        <v>64</v>
      </c>
      <c r="E3" s="21" t="s">
        <v>76</v>
      </c>
    </row>
    <row r="4" spans="1:5" ht="19" x14ac:dyDescent="0.25">
      <c r="A4" s="62" t="s">
        <v>3</v>
      </c>
      <c r="B4" s="62">
        <v>466967</v>
      </c>
      <c r="C4" s="62">
        <v>10921</v>
      </c>
      <c r="D4" s="62">
        <v>92787</v>
      </c>
      <c r="E4" s="62">
        <v>942</v>
      </c>
    </row>
    <row r="5" spans="1:5" ht="19" x14ac:dyDescent="0.25">
      <c r="A5" s="62" t="s">
        <v>4</v>
      </c>
      <c r="B5" s="62">
        <f>3150+8+17</f>
        <v>3175</v>
      </c>
      <c r="C5" s="62">
        <f>2763+63+73</f>
        <v>2899</v>
      </c>
      <c r="D5" s="62">
        <f>50903+620+1343</f>
        <v>52866</v>
      </c>
      <c r="E5">
        <f>1328+E6</f>
        <v>1362</v>
      </c>
    </row>
    <row r="6" spans="1:5" ht="19" x14ac:dyDescent="0.25">
      <c r="A6" s="62" t="s">
        <v>66</v>
      </c>
      <c r="B6" s="62">
        <v>25</v>
      </c>
      <c r="C6" s="62">
        <f>63+73</f>
        <v>136</v>
      </c>
      <c r="D6" s="62">
        <f>620+1343</f>
        <v>1963</v>
      </c>
      <c r="E6">
        <v>34</v>
      </c>
    </row>
    <row r="7" spans="1:5" ht="19" x14ac:dyDescent="0.25">
      <c r="A7" s="62"/>
      <c r="B7" s="62"/>
      <c r="C7" s="62"/>
      <c r="D7" s="62"/>
    </row>
    <row r="8" spans="1:5" ht="19" x14ac:dyDescent="0.25">
      <c r="A8" s="62" t="s">
        <v>67</v>
      </c>
      <c r="B8" s="62">
        <v>466967</v>
      </c>
      <c r="C8" s="62">
        <v>10921</v>
      </c>
      <c r="D8" s="62">
        <v>92787</v>
      </c>
      <c r="E8" s="62">
        <v>666</v>
      </c>
    </row>
    <row r="9" spans="1:5" ht="19" x14ac:dyDescent="0.25">
      <c r="A9" s="62" t="s">
        <v>68</v>
      </c>
      <c r="B9" s="62">
        <v>15381</v>
      </c>
      <c r="C9" s="62">
        <v>3178</v>
      </c>
      <c r="D9" s="62">
        <v>11851</v>
      </c>
      <c r="E9" s="62">
        <v>82</v>
      </c>
    </row>
    <row r="10" spans="1:5" ht="19" x14ac:dyDescent="0.25">
      <c r="A10" s="62" t="s">
        <v>69</v>
      </c>
      <c r="B10" s="62">
        <v>26246</v>
      </c>
      <c r="C10" s="62">
        <v>4941</v>
      </c>
      <c r="D10" s="62">
        <v>48761</v>
      </c>
      <c r="E10" s="62">
        <v>81</v>
      </c>
    </row>
    <row r="11" spans="1:5" ht="19" x14ac:dyDescent="0.25">
      <c r="B11" s="62"/>
      <c r="C11" s="62"/>
      <c r="D11" s="62"/>
    </row>
    <row r="12" spans="1:5" ht="19" x14ac:dyDescent="0.25">
      <c r="A12" s="62" t="s">
        <v>70</v>
      </c>
      <c r="B12" s="62">
        <v>647175</v>
      </c>
      <c r="C12" s="62">
        <v>56874</v>
      </c>
      <c r="D12" s="62">
        <v>2250340</v>
      </c>
      <c r="E12" s="62">
        <v>38763</v>
      </c>
    </row>
    <row r="13" spans="1:5" ht="19" x14ac:dyDescent="0.25">
      <c r="A13" s="62" t="s">
        <v>71</v>
      </c>
      <c r="B13" s="62">
        <v>20663</v>
      </c>
      <c r="C13" s="62">
        <v>6469</v>
      </c>
      <c r="D13" s="62">
        <v>23518</v>
      </c>
      <c r="E13" s="62">
        <v>914</v>
      </c>
    </row>
    <row r="14" spans="1:5" ht="19" x14ac:dyDescent="0.25">
      <c r="A14" s="62" t="s">
        <v>72</v>
      </c>
      <c r="B14" s="62">
        <v>37306</v>
      </c>
      <c r="C14" s="62">
        <v>12185</v>
      </c>
      <c r="D14" s="62">
        <v>108341</v>
      </c>
      <c r="E14" s="62">
        <v>1349</v>
      </c>
    </row>
    <row r="15" spans="1:5" x14ac:dyDescent="0.2">
      <c r="B15">
        <f>SUM(B12:B14)</f>
        <v>705144</v>
      </c>
      <c r="C15">
        <f>SUM(C12:C14)</f>
        <v>75528</v>
      </c>
      <c r="E15">
        <f>SUM(E12:E14)</f>
        <v>41026</v>
      </c>
    </row>
    <row r="17" spans="1:5" ht="19" x14ac:dyDescent="0.25">
      <c r="A17" s="62" t="s">
        <v>73</v>
      </c>
      <c r="B17" s="62">
        <v>11149</v>
      </c>
      <c r="C17" s="62">
        <v>10576</v>
      </c>
    </row>
    <row r="18" spans="1:5" ht="19" x14ac:dyDescent="0.25">
      <c r="A18" s="62" t="s">
        <v>74</v>
      </c>
      <c r="B18" s="62">
        <v>7892</v>
      </c>
      <c r="C18" s="62">
        <v>7595</v>
      </c>
    </row>
    <row r="19" spans="1:5" ht="19" x14ac:dyDescent="0.25">
      <c r="A19" s="62" t="s">
        <v>75</v>
      </c>
      <c r="B19" s="62">
        <v>82</v>
      </c>
      <c r="C19" s="62">
        <v>82</v>
      </c>
    </row>
    <row r="21" spans="1:5" ht="19" x14ac:dyDescent="0.25">
      <c r="A21" s="62" t="s">
        <v>5</v>
      </c>
      <c r="B21" s="64">
        <f>(B12+B13+B14)/(B4*B5)</f>
        <v>4.7560662407664106E-4</v>
      </c>
      <c r="C21" s="64">
        <f t="shared" ref="C21:E21" si="0">(C12+C13+C14)/(C4*C5)</f>
        <v>2.3855985501443321E-3</v>
      </c>
      <c r="D21" s="64">
        <f t="shared" si="0"/>
        <v>4.8564000295663599E-4</v>
      </c>
      <c r="E21" s="64">
        <f t="shared" si="0"/>
        <v>3.1976517610233485E-2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8E93-86AD-B742-B57E-4B6FB4CDD185}">
  <dimension ref="A1:H47"/>
  <sheetViews>
    <sheetView zoomScale="90" zoomScaleNormal="90" workbookViewId="0">
      <selection activeCell="F1" sqref="F1"/>
    </sheetView>
  </sheetViews>
  <sheetFormatPr baseColWidth="10" defaultColWidth="10.83203125" defaultRowHeight="24" x14ac:dyDescent="0.2"/>
  <cols>
    <col min="1" max="1" width="28.33203125" style="4" customWidth="1"/>
    <col min="2" max="2" width="29.6640625" style="1" customWidth="1"/>
    <col min="3" max="3" width="26.83203125" style="1" customWidth="1"/>
    <col min="4" max="4" width="29.6640625" style="1" customWidth="1"/>
    <col min="5" max="5" width="30.33203125" style="1" customWidth="1"/>
    <col min="6" max="6" width="48.1640625" style="1" customWidth="1"/>
    <col min="7" max="7" width="37.83203125" style="1" customWidth="1"/>
    <col min="8" max="8" width="57.5" style="3" customWidth="1"/>
    <col min="9" max="16384" width="10.83203125" style="1"/>
  </cols>
  <sheetData>
    <row r="1" spans="1:8" ht="50" x14ac:dyDescent="0.2">
      <c r="B1" s="20" t="s">
        <v>0</v>
      </c>
      <c r="C1" s="20" t="s">
        <v>1</v>
      </c>
      <c r="D1" s="21" t="s">
        <v>36</v>
      </c>
      <c r="E1" s="21" t="s">
        <v>37</v>
      </c>
      <c r="F1" s="21" t="s">
        <v>64</v>
      </c>
      <c r="H1" s="2" t="s">
        <v>52</v>
      </c>
    </row>
    <row r="2" spans="1:8" ht="25" x14ac:dyDescent="0.2">
      <c r="A2" s="40" t="s">
        <v>26</v>
      </c>
      <c r="B2" s="41">
        <v>240</v>
      </c>
      <c r="C2" s="42">
        <v>240</v>
      </c>
      <c r="D2" s="42">
        <v>7</v>
      </c>
      <c r="E2" s="43">
        <v>35</v>
      </c>
      <c r="H2" s="13" t="s">
        <v>53</v>
      </c>
    </row>
    <row r="3" spans="1:8" ht="25" x14ac:dyDescent="0.2">
      <c r="A3" s="16" t="s">
        <v>25</v>
      </c>
      <c r="B3" s="24">
        <v>34.299999999999997</v>
      </c>
      <c r="C3" s="1">
        <v>34.299999999999997</v>
      </c>
      <c r="D3" s="25">
        <v>1</v>
      </c>
      <c r="E3" s="26">
        <v>5</v>
      </c>
      <c r="H3" s="2" t="s">
        <v>35</v>
      </c>
    </row>
    <row r="4" spans="1:8" s="8" customFormat="1" ht="25" x14ac:dyDescent="0.2">
      <c r="A4" s="17" t="s">
        <v>2</v>
      </c>
      <c r="B4" s="27">
        <v>924535</v>
      </c>
      <c r="C4" s="8">
        <v>81247</v>
      </c>
      <c r="D4" s="8">
        <f>D19+D20</f>
        <v>3958501</v>
      </c>
      <c r="E4" s="28">
        <f>13742917+D4</f>
        <v>17701418</v>
      </c>
      <c r="H4" s="9"/>
    </row>
    <row r="5" spans="1:8" s="8" customFormat="1" ht="25" x14ac:dyDescent="0.2">
      <c r="A5" s="17" t="s">
        <v>3</v>
      </c>
      <c r="B5" s="27">
        <v>645278</v>
      </c>
      <c r="C5" s="8">
        <v>11843</v>
      </c>
      <c r="D5" s="8">
        <v>750434</v>
      </c>
      <c r="E5" s="28">
        <v>750434</v>
      </c>
      <c r="F5" s="8">
        <v>94057</v>
      </c>
      <c r="H5" s="9"/>
    </row>
    <row r="6" spans="1:8" s="8" customFormat="1" ht="25" x14ac:dyDescent="0.2">
      <c r="A6" s="17" t="s">
        <v>4</v>
      </c>
      <c r="B6" s="27">
        <v>3199</v>
      </c>
      <c r="C6" s="8">
        <v>2931</v>
      </c>
      <c r="D6" s="8">
        <v>19206</v>
      </c>
      <c r="E6" s="28">
        <v>96700</v>
      </c>
      <c r="F6" s="8">
        <v>65238</v>
      </c>
      <c r="H6" s="9"/>
    </row>
    <row r="7" spans="1:8" s="7" customFormat="1" ht="25" x14ac:dyDescent="0.2">
      <c r="A7" s="44" t="s">
        <v>5</v>
      </c>
      <c r="B7" s="57">
        <f>B4/(B5*B6)</f>
        <v>4.4788060703213598E-4</v>
      </c>
      <c r="C7" s="45">
        <f>C4/(C5*C6)</f>
        <v>2.3406139341589942E-3</v>
      </c>
      <c r="D7" s="45">
        <f t="shared" ref="D7:E7" si="0">D4/(D5*D6)</f>
        <v>2.7465109321247056E-4</v>
      </c>
      <c r="E7" s="46">
        <f t="shared" si="0"/>
        <v>2.4393217102286035E-4</v>
      </c>
    </row>
    <row r="8" spans="1:8" s="6" customFormat="1" ht="25" x14ac:dyDescent="0.2">
      <c r="A8" s="47" t="s">
        <v>6</v>
      </c>
      <c r="B8" s="48">
        <f>B5/B6</f>
        <v>201.71241012816506</v>
      </c>
      <c r="C8" s="49">
        <f t="shared" ref="C8:E8" si="1">C5/C6</f>
        <v>4.0406004776526778</v>
      </c>
      <c r="D8" s="49">
        <f t="shared" si="1"/>
        <v>39.072893887326877</v>
      </c>
      <c r="E8" s="50">
        <f t="shared" si="1"/>
        <v>7.7604343329886243</v>
      </c>
      <c r="H8" s="10" t="s">
        <v>27</v>
      </c>
    </row>
    <row r="9" spans="1:8" s="6" customFormat="1" ht="25" x14ac:dyDescent="0.2">
      <c r="A9" s="18"/>
      <c r="H9" s="11" t="s">
        <v>30</v>
      </c>
    </row>
    <row r="10" spans="1:8" s="6" customFormat="1" ht="25" x14ac:dyDescent="0.2">
      <c r="A10" s="47" t="s">
        <v>48</v>
      </c>
      <c r="B10" s="51">
        <f>B4/B5</f>
        <v>1.432770061895803</v>
      </c>
      <c r="C10" s="52">
        <f t="shared" ref="C10:E10" si="2">C4/C5</f>
        <v>6.8603394410200123</v>
      </c>
      <c r="D10" s="52">
        <f t="shared" si="2"/>
        <v>5.2749488962387101</v>
      </c>
      <c r="E10" s="53">
        <f t="shared" si="2"/>
        <v>23.588240937910594</v>
      </c>
      <c r="H10" s="11" t="s">
        <v>28</v>
      </c>
    </row>
    <row r="11" spans="1:8" s="6" customFormat="1" ht="25" x14ac:dyDescent="0.2">
      <c r="A11" s="18" t="s">
        <v>49</v>
      </c>
      <c r="B11" s="54">
        <v>11.84</v>
      </c>
      <c r="C11" s="55">
        <v>7.83</v>
      </c>
      <c r="D11" s="55">
        <v>4.28</v>
      </c>
      <c r="E11" s="56">
        <v>4.42931951</v>
      </c>
      <c r="H11" s="11" t="s">
        <v>29</v>
      </c>
    </row>
    <row r="12" spans="1:8" s="6" customFormat="1" ht="25" x14ac:dyDescent="0.2">
      <c r="A12" s="47" t="s">
        <v>50</v>
      </c>
      <c r="B12" s="54">
        <f>B4/B6</f>
        <v>289.00750234448265</v>
      </c>
      <c r="C12" s="55">
        <f t="shared" ref="C12:E12" si="3">C4/C6</f>
        <v>27.719890822244967</v>
      </c>
      <c r="D12" s="55">
        <f t="shared" si="3"/>
        <v>206.10751848380716</v>
      </c>
      <c r="E12" s="56">
        <f t="shared" si="3"/>
        <v>183.05499482936918</v>
      </c>
      <c r="H12" s="2" t="s">
        <v>51</v>
      </c>
    </row>
    <row r="13" spans="1:8" s="6" customFormat="1" ht="25" x14ac:dyDescent="0.2">
      <c r="A13" s="18" t="s">
        <v>49</v>
      </c>
      <c r="B13" s="29">
        <v>25.42</v>
      </c>
      <c r="C13" s="55">
        <v>8.6199999999999992</v>
      </c>
      <c r="D13" s="55">
        <v>20.09</v>
      </c>
      <c r="E13" s="55">
        <v>21.561799813135799</v>
      </c>
      <c r="H13" s="11"/>
    </row>
    <row r="14" spans="1:8" ht="50" x14ac:dyDescent="0.2">
      <c r="A14" s="40" t="s">
        <v>7</v>
      </c>
      <c r="B14" s="59" t="s">
        <v>8</v>
      </c>
      <c r="C14" s="60" t="s">
        <v>9</v>
      </c>
      <c r="D14" s="60" t="s">
        <v>10</v>
      </c>
      <c r="E14" s="61"/>
    </row>
    <row r="15" spans="1:8" ht="25" x14ac:dyDescent="0.25">
      <c r="A15" s="16" t="s">
        <v>49</v>
      </c>
      <c r="B15" s="29">
        <v>-2.2954574598886301</v>
      </c>
      <c r="C15" s="29">
        <v>-0.88844011807800405</v>
      </c>
      <c r="D15" s="29">
        <v>0.97330023580709801</v>
      </c>
      <c r="E15" s="58"/>
      <c r="F15" s="58"/>
    </row>
    <row r="16" spans="1:8" ht="25" x14ac:dyDescent="0.2">
      <c r="A16" s="16" t="s">
        <v>38</v>
      </c>
      <c r="B16" s="24">
        <v>4.01</v>
      </c>
      <c r="D16" s="1">
        <v>11.52</v>
      </c>
      <c r="E16" s="30"/>
    </row>
    <row r="17" spans="1:8" ht="25" x14ac:dyDescent="0.2">
      <c r="A17" s="16" t="s">
        <v>39</v>
      </c>
      <c r="B17" s="37">
        <v>621.44000000000005</v>
      </c>
      <c r="C17" s="38"/>
      <c r="D17" s="38">
        <v>585.04999999999995</v>
      </c>
      <c r="E17" s="39"/>
      <c r="H17" s="5" t="s">
        <v>54</v>
      </c>
    </row>
    <row r="18" spans="1:8" ht="50" x14ac:dyDescent="0.2">
      <c r="H18" s="5" t="s">
        <v>56</v>
      </c>
    </row>
    <row r="19" spans="1:8" ht="25" x14ac:dyDescent="0.2">
      <c r="A19" s="16" t="s">
        <v>40</v>
      </c>
      <c r="B19" s="34">
        <v>647175</v>
      </c>
      <c r="C19" s="35">
        <v>56874</v>
      </c>
      <c r="D19" s="35">
        <v>3383656</v>
      </c>
      <c r="E19" s="36">
        <f>13757003+D19</f>
        <v>17140659</v>
      </c>
      <c r="F19" s="8"/>
      <c r="H19" s="12" t="s">
        <v>55</v>
      </c>
    </row>
    <row r="20" spans="1:8" ht="50" x14ac:dyDescent="0.2">
      <c r="A20" s="16" t="s">
        <v>41</v>
      </c>
      <c r="B20" s="27">
        <v>92453</v>
      </c>
      <c r="C20" s="8">
        <v>8124</v>
      </c>
      <c r="D20" s="8">
        <v>574845</v>
      </c>
      <c r="E20" s="28">
        <v>574845</v>
      </c>
      <c r="F20" s="8"/>
      <c r="H20" s="13" t="s">
        <v>57</v>
      </c>
    </row>
    <row r="21" spans="1:8" ht="125" x14ac:dyDescent="0.2">
      <c r="A21" s="16" t="s">
        <v>42</v>
      </c>
      <c r="B21" s="31">
        <v>184907</v>
      </c>
      <c r="C21" s="32">
        <v>16249</v>
      </c>
      <c r="D21" s="32"/>
      <c r="E21" s="33"/>
      <c r="F21" s="8"/>
      <c r="H21" s="13" t="s">
        <v>58</v>
      </c>
    </row>
    <row r="22" spans="1:8" x14ac:dyDescent="0.2">
      <c r="A22" s="16"/>
      <c r="B22" s="8"/>
      <c r="C22" s="8"/>
      <c r="D22" s="8"/>
      <c r="E22" s="8"/>
      <c r="F22" s="8"/>
      <c r="H22" s="2"/>
    </row>
    <row r="23" spans="1:8" ht="25" x14ac:dyDescent="0.2">
      <c r="A23" s="16" t="s">
        <v>43</v>
      </c>
      <c r="B23" s="34">
        <v>466967</v>
      </c>
      <c r="C23" s="35">
        <v>10921</v>
      </c>
      <c r="D23" s="35">
        <v>711222</v>
      </c>
      <c r="E23" s="36"/>
      <c r="F23" s="8"/>
      <c r="H23" s="2"/>
    </row>
    <row r="24" spans="1:8" ht="25" x14ac:dyDescent="0.2">
      <c r="A24" s="16" t="s">
        <v>44</v>
      </c>
      <c r="B24" s="27">
        <v>76250</v>
      </c>
      <c r="C24" s="8">
        <v>3614</v>
      </c>
      <c r="D24" s="8">
        <v>255990</v>
      </c>
      <c r="E24" s="28"/>
      <c r="F24" s="8"/>
      <c r="H24" s="12" t="s">
        <v>34</v>
      </c>
    </row>
    <row r="25" spans="1:8" ht="25" x14ac:dyDescent="0.2">
      <c r="A25" s="16" t="s">
        <v>45</v>
      </c>
      <c r="B25" s="27">
        <v>147836</v>
      </c>
      <c r="C25" s="8">
        <v>5724</v>
      </c>
      <c r="D25" s="8"/>
      <c r="E25" s="28"/>
      <c r="F25" s="8"/>
      <c r="H25" s="2" t="s">
        <v>31</v>
      </c>
    </row>
    <row r="26" spans="1:8" ht="75" x14ac:dyDescent="0.2">
      <c r="A26" s="16" t="s">
        <v>46</v>
      </c>
      <c r="B26" s="24">
        <f>15381/B24</f>
        <v>0.20171803278688524</v>
      </c>
      <c r="C26" s="1">
        <f>3178/C24</f>
        <v>0.87935805201992256</v>
      </c>
      <c r="D26" s="1">
        <f>216778/D24</f>
        <v>0.84682214148990198</v>
      </c>
      <c r="E26" s="30"/>
      <c r="H26" s="2" t="s">
        <v>32</v>
      </c>
    </row>
    <row r="27" spans="1:8" ht="75" x14ac:dyDescent="0.2">
      <c r="A27" s="16" t="s">
        <v>47</v>
      </c>
      <c r="B27" s="37">
        <f>26246/B25</f>
        <v>0.17753456532914852</v>
      </c>
      <c r="C27" s="38">
        <f>4941/C25</f>
        <v>0.8632075471698113</v>
      </c>
      <c r="D27" s="38"/>
      <c r="E27" s="39"/>
      <c r="H27" s="2" t="s">
        <v>33</v>
      </c>
    </row>
    <row r="28" spans="1:8" x14ac:dyDescent="0.2">
      <c r="H28" s="2"/>
    </row>
    <row r="29" spans="1:8" ht="25" x14ac:dyDescent="0.2">
      <c r="A29" s="16" t="s">
        <v>62</v>
      </c>
      <c r="B29" s="22"/>
      <c r="C29" s="23"/>
      <c r="D29" s="35">
        <v>17304</v>
      </c>
      <c r="E29" s="36">
        <v>94827</v>
      </c>
      <c r="F29" s="8"/>
      <c r="H29" s="2"/>
    </row>
    <row r="30" spans="1:8" ht="25" x14ac:dyDescent="0.2">
      <c r="A30" s="16" t="s">
        <v>63</v>
      </c>
      <c r="B30" s="24"/>
      <c r="D30" s="8">
        <v>3612</v>
      </c>
      <c r="E30" s="28">
        <v>3612</v>
      </c>
      <c r="F30" s="8"/>
      <c r="H30" s="2"/>
    </row>
    <row r="31" spans="1:8" ht="25" x14ac:dyDescent="0.2">
      <c r="A31" s="16" t="s">
        <v>63</v>
      </c>
      <c r="B31" s="37"/>
      <c r="C31" s="38"/>
      <c r="D31" s="38">
        <f>1710/D30</f>
        <v>0.473421926910299</v>
      </c>
      <c r="E31" s="39">
        <f>1739/E30</f>
        <v>0.48145071982281284</v>
      </c>
      <c r="H31" s="2"/>
    </row>
    <row r="32" spans="1:8" x14ac:dyDescent="0.2">
      <c r="A32" s="19"/>
      <c r="H32" s="2"/>
    </row>
    <row r="33" spans="1:3" s="3" customFormat="1" ht="25" x14ac:dyDescent="0.2">
      <c r="A33" s="4" t="s">
        <v>11</v>
      </c>
    </row>
    <row r="34" spans="1:3" s="3" customFormat="1" x14ac:dyDescent="0.2">
      <c r="A34" s="66" t="s">
        <v>12</v>
      </c>
      <c r="B34" s="66"/>
      <c r="C34" s="66"/>
    </row>
    <row r="35" spans="1:3" s="3" customFormat="1" ht="25" x14ac:dyDescent="0.2">
      <c r="A35" s="4" t="s">
        <v>13</v>
      </c>
    </row>
    <row r="36" spans="1:3" s="3" customFormat="1" x14ac:dyDescent="0.2">
      <c r="A36" s="66" t="s">
        <v>14</v>
      </c>
      <c r="B36" s="66"/>
      <c r="C36" s="66"/>
    </row>
    <row r="37" spans="1:3" s="3" customFormat="1" ht="25" x14ac:dyDescent="0.2">
      <c r="A37" s="4" t="s">
        <v>20</v>
      </c>
    </row>
    <row r="38" spans="1:3" s="3" customFormat="1" x14ac:dyDescent="0.2">
      <c r="A38" s="66" t="s">
        <v>15</v>
      </c>
      <c r="B38" s="66"/>
      <c r="C38" s="66"/>
    </row>
    <row r="39" spans="1:3" s="3" customFormat="1" x14ac:dyDescent="0.2">
      <c r="A39" s="65" t="s">
        <v>16</v>
      </c>
      <c r="B39" s="65"/>
      <c r="C39" s="4"/>
    </row>
    <row r="40" spans="1:3" s="3" customFormat="1" x14ac:dyDescent="0.2">
      <c r="A40" s="65" t="s">
        <v>17</v>
      </c>
      <c r="B40" s="65"/>
    </row>
    <row r="41" spans="1:3" s="3" customFormat="1" x14ac:dyDescent="0.2">
      <c r="A41" s="65" t="s">
        <v>18</v>
      </c>
      <c r="B41" s="65"/>
    </row>
    <row r="42" spans="1:3" s="3" customFormat="1" x14ac:dyDescent="0.2">
      <c r="A42" s="65" t="s">
        <v>19</v>
      </c>
      <c r="B42" s="65"/>
    </row>
    <row r="43" spans="1:3" s="3" customFormat="1" x14ac:dyDescent="0.2">
      <c r="A43" s="4"/>
    </row>
    <row r="44" spans="1:3" s="3" customFormat="1" ht="25" x14ac:dyDescent="0.2">
      <c r="A44" s="4" t="s">
        <v>21</v>
      </c>
    </row>
    <row r="45" spans="1:3" s="3" customFormat="1" x14ac:dyDescent="0.2">
      <c r="A45" s="65" t="s">
        <v>22</v>
      </c>
      <c r="B45" s="65"/>
    </row>
    <row r="46" spans="1:3" s="3" customFormat="1" x14ac:dyDescent="0.2">
      <c r="A46" s="65" t="s">
        <v>23</v>
      </c>
      <c r="B46" s="65"/>
    </row>
    <row r="47" spans="1:3" x14ac:dyDescent="0.2">
      <c r="A47" s="65" t="s">
        <v>24</v>
      </c>
      <c r="B47" s="65"/>
    </row>
  </sheetData>
  <mergeCells count="10">
    <mergeCell ref="A34:C34"/>
    <mergeCell ref="A36:C36"/>
    <mergeCell ref="A38:C38"/>
    <mergeCell ref="A40:B40"/>
    <mergeCell ref="A39:B39"/>
    <mergeCell ref="A41:B41"/>
    <mergeCell ref="A42:B42"/>
    <mergeCell ref="A45:B45"/>
    <mergeCell ref="A46:B46"/>
    <mergeCell ref="A47:B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E257-8FF0-0343-8374-818B94D9BE0F}">
  <dimension ref="A1:A19"/>
  <sheetViews>
    <sheetView tabSelected="1" workbookViewId="0">
      <selection activeCell="A16" sqref="A16"/>
    </sheetView>
  </sheetViews>
  <sheetFormatPr baseColWidth="10" defaultColWidth="10.6640625" defaultRowHeight="16" x14ac:dyDescent="0.2"/>
  <cols>
    <col min="1" max="1" width="87" customWidth="1"/>
  </cols>
  <sheetData>
    <row r="1" spans="1:1" x14ac:dyDescent="0.2">
      <c r="A1" s="67" t="s">
        <v>61</v>
      </c>
    </row>
    <row r="2" spans="1:1" x14ac:dyDescent="0.2">
      <c r="A2" s="67"/>
    </row>
    <row r="3" spans="1:1" x14ac:dyDescent="0.2">
      <c r="A3" s="67"/>
    </row>
    <row r="4" spans="1:1" x14ac:dyDescent="0.2">
      <c r="A4" s="15"/>
    </row>
    <row r="5" spans="1:1" x14ac:dyDescent="0.2">
      <c r="A5" s="15"/>
    </row>
    <row r="6" spans="1:1" x14ac:dyDescent="0.2">
      <c r="A6" s="67" t="s">
        <v>59</v>
      </c>
    </row>
    <row r="7" spans="1:1" x14ac:dyDescent="0.2">
      <c r="A7" s="67"/>
    </row>
    <row r="8" spans="1:1" x14ac:dyDescent="0.2">
      <c r="A8" s="67"/>
    </row>
    <row r="9" spans="1:1" x14ac:dyDescent="0.2">
      <c r="A9" s="15"/>
    </row>
    <row r="10" spans="1:1" x14ac:dyDescent="0.2">
      <c r="A10" s="15"/>
    </row>
    <row r="11" spans="1:1" ht="16" customHeight="1" x14ac:dyDescent="0.2">
      <c r="A11" s="68" t="s">
        <v>60</v>
      </c>
    </row>
    <row r="12" spans="1:1" ht="16" customHeight="1" x14ac:dyDescent="0.2">
      <c r="A12" s="68"/>
    </row>
    <row r="13" spans="1:1" ht="16" customHeight="1" x14ac:dyDescent="0.2">
      <c r="A13" s="68"/>
    </row>
    <row r="14" spans="1:1" x14ac:dyDescent="0.2">
      <c r="A14" s="68"/>
    </row>
    <row r="15" spans="1:1" x14ac:dyDescent="0.2">
      <c r="A15" s="14"/>
    </row>
    <row r="16" spans="1:1" x14ac:dyDescent="0.2">
      <c r="A16" s="14"/>
    </row>
    <row r="17" spans="1:1" x14ac:dyDescent="0.2">
      <c r="A17" s="14"/>
    </row>
    <row r="18" spans="1:1" x14ac:dyDescent="0.2">
      <c r="A18" s="14"/>
    </row>
    <row r="19" spans="1:1" x14ac:dyDescent="0.2">
      <c r="A19" s="14"/>
    </row>
  </sheetData>
  <mergeCells count="3">
    <mergeCell ref="A1:A3"/>
    <mergeCell ref="A6:A8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dataset_filter</vt:lpstr>
      <vt:lpstr>dataset</vt:lpstr>
      <vt:lpstr>RQ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 Mengxuan</cp:lastModifiedBy>
  <dcterms:created xsi:type="dcterms:W3CDTF">2023-02-09T16:14:53Z</dcterms:created>
  <dcterms:modified xsi:type="dcterms:W3CDTF">2023-05-03T15:55:12Z</dcterms:modified>
</cp:coreProperties>
</file>