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9390"/>
  </bookViews>
  <sheets>
    <sheet name="STOCK" sheetId="1" r:id="rId1"/>
    <sheet name="BARANG MASUK" sheetId="2" r:id="rId2"/>
    <sheet name="BARANG KELUAR " sheetId="3" r:id="rId3"/>
    <sheet name="SJN 22" sheetId="5" r:id="rId4"/>
  </sheets>
  <definedNames>
    <definedName name="_xlnm._FilterDatabase" localSheetId="3" hidden="1">'SJN 22'!$A$4:$K$1059</definedName>
  </definedNames>
  <calcPr calcId="144525"/>
</workbook>
</file>

<file path=xl/calcChain.xml><?xml version="1.0" encoding="utf-8"?>
<calcChain xmlns="http://schemas.openxmlformats.org/spreadsheetml/2006/main">
  <c r="C322" i="3" l="1"/>
  <c r="C323" i="3"/>
  <c r="C324" i="3"/>
  <c r="D322" i="3"/>
  <c r="D323" i="3"/>
  <c r="D324" i="3"/>
  <c r="F322" i="3"/>
  <c r="F323" i="3"/>
  <c r="F324" i="3"/>
  <c r="C320" i="3" l="1"/>
  <c r="C321" i="3"/>
  <c r="D320" i="3"/>
  <c r="D321" i="3"/>
  <c r="F320" i="3"/>
  <c r="F321" i="3"/>
  <c r="C317" i="3" l="1"/>
  <c r="C318" i="3"/>
  <c r="C319" i="3"/>
  <c r="D317" i="3"/>
  <c r="D318" i="3"/>
  <c r="D319" i="3"/>
  <c r="F317" i="3"/>
  <c r="F318" i="3"/>
  <c r="F319" i="3"/>
  <c r="C316" i="3"/>
  <c r="D316" i="3"/>
  <c r="F316" i="3"/>
  <c r="C215" i="2"/>
  <c r="D215" i="2"/>
  <c r="F215" i="2"/>
  <c r="C214" i="2" l="1"/>
  <c r="D214" i="2"/>
  <c r="F214" i="2"/>
  <c r="C314" i="3"/>
  <c r="C315" i="3"/>
  <c r="D314" i="3"/>
  <c r="D315" i="3"/>
  <c r="F314" i="3"/>
  <c r="F315" i="3"/>
  <c r="C313" i="3" l="1"/>
  <c r="D313" i="3"/>
  <c r="F313" i="3"/>
  <c r="C311" i="3"/>
  <c r="C312" i="3"/>
  <c r="D311" i="3"/>
  <c r="D312" i="3"/>
  <c r="F311" i="3"/>
  <c r="F312" i="3"/>
  <c r="C310" i="3"/>
  <c r="D310" i="3"/>
  <c r="F310" i="3"/>
  <c r="C206" i="2"/>
  <c r="D206" i="2"/>
  <c r="F206" i="2"/>
  <c r="G102" i="1"/>
  <c r="H102" i="1"/>
  <c r="I102" i="1" l="1"/>
  <c r="J102" i="1" s="1"/>
  <c r="G195" i="1"/>
  <c r="H195" i="1"/>
  <c r="I195" i="1" l="1"/>
  <c r="J195" i="1" s="1"/>
  <c r="C213" i="2"/>
  <c r="D213" i="2"/>
  <c r="F213" i="2"/>
  <c r="C212" i="2"/>
  <c r="D212" i="2"/>
  <c r="F212" i="2"/>
  <c r="G407" i="1"/>
  <c r="H407" i="1"/>
  <c r="C211" i="2"/>
  <c r="D211" i="2"/>
  <c r="F211" i="2"/>
  <c r="C210" i="2"/>
  <c r="D210" i="2"/>
  <c r="F210" i="2"/>
  <c r="I407" i="1" l="1"/>
  <c r="J407" i="1" s="1"/>
  <c r="C209" i="2"/>
  <c r="D209" i="2"/>
  <c r="F209" i="2"/>
  <c r="C305" i="3" l="1"/>
  <c r="D305" i="3"/>
  <c r="F305" i="3"/>
  <c r="C308" i="3"/>
  <c r="C309" i="3"/>
  <c r="D308" i="3"/>
  <c r="D309" i="3"/>
  <c r="F308" i="3"/>
  <c r="F309" i="3"/>
  <c r="C307" i="3"/>
  <c r="D307" i="3"/>
  <c r="F307" i="3"/>
  <c r="C306" i="3"/>
  <c r="D306" i="3"/>
  <c r="F306" i="3"/>
  <c r="C208" i="2"/>
  <c r="D208" i="2"/>
  <c r="F208" i="2"/>
  <c r="C207" i="2"/>
  <c r="D207" i="2"/>
  <c r="F207" i="2"/>
  <c r="C304" i="3" l="1"/>
  <c r="D304" i="3"/>
  <c r="F304" i="3"/>
  <c r="C303" i="3"/>
  <c r="D303" i="3"/>
  <c r="F303" i="3"/>
  <c r="C302" i="3" l="1"/>
  <c r="D302" i="3"/>
  <c r="F302" i="3"/>
  <c r="C298" i="3"/>
  <c r="C299" i="3"/>
  <c r="C300" i="3"/>
  <c r="C301" i="3"/>
  <c r="D298" i="3"/>
  <c r="D299" i="3"/>
  <c r="D300" i="3"/>
  <c r="D301" i="3"/>
  <c r="F298" i="3"/>
  <c r="F299" i="3"/>
  <c r="F300" i="3"/>
  <c r="F301" i="3"/>
  <c r="C297" i="3" l="1"/>
  <c r="D297" i="3"/>
  <c r="F297" i="3"/>
  <c r="C287" i="3" l="1"/>
  <c r="D287" i="3"/>
  <c r="F287" i="3"/>
  <c r="C204" i="2"/>
  <c r="C205" i="2"/>
  <c r="D204" i="2"/>
  <c r="D205" i="2"/>
  <c r="F204" i="2"/>
  <c r="F205" i="2"/>
  <c r="G316" i="1"/>
  <c r="H316" i="1"/>
  <c r="G317" i="1"/>
  <c r="H317" i="1"/>
  <c r="I316" i="1" l="1"/>
  <c r="J316" i="1" s="1"/>
  <c r="I317" i="1"/>
  <c r="J317" i="1" s="1"/>
  <c r="C203" i="2" l="1"/>
  <c r="D203" i="2"/>
  <c r="F203" i="2"/>
  <c r="G315" i="1"/>
  <c r="H315" i="1"/>
  <c r="C202" i="2"/>
  <c r="D202" i="2"/>
  <c r="F202" i="2"/>
  <c r="I315" i="1" l="1"/>
  <c r="J315" i="1" s="1"/>
  <c r="C201" i="2"/>
  <c r="D201" i="2"/>
  <c r="F201" i="2"/>
  <c r="G412" i="1"/>
  <c r="H412" i="1"/>
  <c r="I412" i="1" l="1"/>
  <c r="J412" i="1" s="1"/>
  <c r="G18" i="1"/>
  <c r="H18" i="1"/>
  <c r="I18" i="1" l="1"/>
  <c r="J18" i="1" s="1"/>
  <c r="C200" i="2"/>
  <c r="D200" i="2"/>
  <c r="F200" i="2"/>
  <c r="C199" i="2"/>
  <c r="D199" i="2"/>
  <c r="F199" i="2"/>
  <c r="C198" i="2"/>
  <c r="D198" i="2"/>
  <c r="F198" i="2"/>
  <c r="C197" i="2"/>
  <c r="D197" i="2"/>
  <c r="F197" i="2"/>
  <c r="C191" i="2"/>
  <c r="D191" i="2"/>
  <c r="F191" i="2"/>
  <c r="C193" i="2"/>
  <c r="D193" i="2"/>
  <c r="F193" i="2"/>
  <c r="C194" i="2"/>
  <c r="D194" i="2"/>
  <c r="F194" i="2"/>
  <c r="G313" i="1"/>
  <c r="H313" i="1"/>
  <c r="G314" i="1"/>
  <c r="H314" i="1"/>
  <c r="G405" i="1"/>
  <c r="H405" i="1"/>
  <c r="G406" i="1"/>
  <c r="H406" i="1"/>
  <c r="G404" i="1"/>
  <c r="H404" i="1"/>
  <c r="G69" i="1"/>
  <c r="H69" i="1"/>
  <c r="G70" i="1"/>
  <c r="H70" i="1"/>
  <c r="C196" i="2"/>
  <c r="D196" i="2"/>
  <c r="F196" i="2"/>
  <c r="C195" i="2"/>
  <c r="D195" i="2"/>
  <c r="F195" i="2"/>
  <c r="G312" i="1"/>
  <c r="H312" i="1"/>
  <c r="G27" i="1"/>
  <c r="H27" i="1"/>
  <c r="G403" i="1"/>
  <c r="H403" i="1"/>
  <c r="G121" i="1"/>
  <c r="H121" i="1"/>
  <c r="C12" i="3"/>
  <c r="D12" i="3"/>
  <c r="F12" i="3"/>
  <c r="C13" i="3"/>
  <c r="D13" i="3"/>
  <c r="F13" i="3"/>
  <c r="C14" i="3"/>
  <c r="D14" i="3"/>
  <c r="F14" i="3"/>
  <c r="C15" i="3"/>
  <c r="D15" i="3"/>
  <c r="F15" i="3"/>
  <c r="C16" i="3"/>
  <c r="D16" i="3"/>
  <c r="F16" i="3"/>
  <c r="I313" i="1" l="1"/>
  <c r="J313" i="1" s="1"/>
  <c r="I314" i="1"/>
  <c r="J314" i="1" s="1"/>
  <c r="I405" i="1"/>
  <c r="J405" i="1" s="1"/>
  <c r="I406" i="1"/>
  <c r="J406" i="1" s="1"/>
  <c r="I404" i="1"/>
  <c r="J404" i="1" s="1"/>
  <c r="I69" i="1"/>
  <c r="J69" i="1" s="1"/>
  <c r="I70" i="1"/>
  <c r="J70" i="1" s="1"/>
  <c r="I312" i="1"/>
  <c r="J312" i="1" s="1"/>
  <c r="I27" i="1"/>
  <c r="J27" i="1" s="1"/>
  <c r="I403" i="1"/>
  <c r="J403" i="1" s="1"/>
  <c r="I121" i="1"/>
  <c r="J121" i="1" s="1"/>
  <c r="C217" i="3"/>
  <c r="D217" i="3"/>
  <c r="F217" i="3"/>
  <c r="C47" i="3"/>
  <c r="D47" i="3"/>
  <c r="F47" i="3"/>
  <c r="C296" i="3" l="1"/>
  <c r="D296" i="3"/>
  <c r="F296" i="3"/>
  <c r="C198" i="3" l="1"/>
  <c r="D198" i="3"/>
  <c r="F198" i="3"/>
  <c r="C199" i="3"/>
  <c r="D199" i="3"/>
  <c r="F199" i="3"/>
  <c r="C200" i="3"/>
  <c r="D200" i="3"/>
  <c r="F200" i="3"/>
  <c r="C201" i="3"/>
  <c r="D201" i="3"/>
  <c r="F201" i="3"/>
  <c r="C295" i="3"/>
  <c r="D295" i="3"/>
  <c r="F295" i="3"/>
  <c r="C192" i="2"/>
  <c r="D192" i="2"/>
  <c r="F192" i="2"/>
  <c r="G232" i="1"/>
  <c r="H232" i="1"/>
  <c r="I232" i="1" l="1"/>
  <c r="J232" i="1" s="1"/>
  <c r="C293" i="3"/>
  <c r="C294" i="3"/>
  <c r="D293" i="3"/>
  <c r="D294" i="3"/>
  <c r="F293" i="3"/>
  <c r="F294" i="3"/>
  <c r="C190" i="2" l="1"/>
  <c r="D190" i="2"/>
  <c r="F190" i="2"/>
  <c r="G80" i="1"/>
  <c r="H80" i="1"/>
  <c r="C189" i="2"/>
  <c r="D189" i="2"/>
  <c r="F189" i="2"/>
  <c r="I80" i="1" l="1"/>
  <c r="J80" i="1" s="1"/>
  <c r="C290" i="3"/>
  <c r="C291" i="3"/>
  <c r="C292" i="3"/>
  <c r="D290" i="3"/>
  <c r="D291" i="3"/>
  <c r="D292" i="3"/>
  <c r="F290" i="3"/>
  <c r="F291" i="3"/>
  <c r="F292" i="3"/>
  <c r="C289" i="3" l="1"/>
  <c r="D289" i="3"/>
  <c r="F289" i="3"/>
  <c r="C188" i="2" l="1"/>
  <c r="D188" i="2"/>
  <c r="F188" i="2"/>
  <c r="G231" i="1"/>
  <c r="H231" i="1"/>
  <c r="I231" i="1" l="1"/>
  <c r="J231" i="1" s="1"/>
  <c r="C187" i="2"/>
  <c r="D187" i="2"/>
  <c r="F187" i="2"/>
  <c r="C288" i="3" l="1"/>
  <c r="D288" i="3"/>
  <c r="F288" i="3"/>
  <c r="C186" i="2" l="1"/>
  <c r="D186" i="2"/>
  <c r="F186" i="2"/>
  <c r="C185" i="2" l="1"/>
  <c r="D185" i="2"/>
  <c r="F185" i="2"/>
  <c r="G430" i="1"/>
  <c r="H430" i="1"/>
  <c r="I430" i="1" l="1"/>
  <c r="J430" i="1" s="1"/>
  <c r="C286" i="3"/>
  <c r="D286" i="3"/>
  <c r="F286" i="3"/>
  <c r="C285" i="3" l="1"/>
  <c r="D285" i="3"/>
  <c r="F285" i="3"/>
  <c r="C284" i="3"/>
  <c r="D284" i="3"/>
  <c r="F284" i="3"/>
  <c r="C280" i="3"/>
  <c r="C281" i="3"/>
  <c r="C282" i="3"/>
  <c r="C283" i="3"/>
  <c r="D280" i="3"/>
  <c r="D281" i="3"/>
  <c r="D282" i="3"/>
  <c r="D283" i="3"/>
  <c r="F280" i="3"/>
  <c r="F281" i="3"/>
  <c r="F282" i="3"/>
  <c r="F283" i="3"/>
  <c r="C184" i="2" l="1"/>
  <c r="D184" i="2"/>
  <c r="F184" i="2"/>
  <c r="G402" i="1"/>
  <c r="H402" i="1"/>
  <c r="I402" i="1" l="1"/>
  <c r="J402" i="1" s="1"/>
  <c r="C279" i="3"/>
  <c r="D279" i="3"/>
  <c r="F279" i="3"/>
  <c r="C278" i="3"/>
  <c r="D278" i="3"/>
  <c r="F278" i="3"/>
  <c r="C277" i="3"/>
  <c r="D277" i="3"/>
  <c r="F277" i="3"/>
  <c r="C276" i="3"/>
  <c r="D276" i="3"/>
  <c r="F276" i="3"/>
  <c r="C275" i="3"/>
  <c r="D275" i="3"/>
  <c r="F275" i="3"/>
  <c r="C179" i="2" l="1"/>
  <c r="C180" i="2"/>
  <c r="C181" i="2"/>
  <c r="C182" i="2"/>
  <c r="C183" i="2"/>
  <c r="D179" i="2"/>
  <c r="D180" i="2"/>
  <c r="D181" i="2"/>
  <c r="D182" i="2"/>
  <c r="D183" i="2"/>
  <c r="F179" i="2"/>
  <c r="F180" i="2"/>
  <c r="F181" i="2"/>
  <c r="F182" i="2"/>
  <c r="F183" i="2"/>
  <c r="G400" i="1" l="1"/>
  <c r="H400" i="1"/>
  <c r="G396" i="1"/>
  <c r="H396" i="1"/>
  <c r="G397" i="1"/>
  <c r="H397" i="1"/>
  <c r="G398" i="1"/>
  <c r="H398" i="1"/>
  <c r="G399" i="1"/>
  <c r="H399" i="1"/>
  <c r="G401" i="1"/>
  <c r="H401" i="1"/>
  <c r="I396" i="1" l="1"/>
  <c r="J396" i="1" s="1"/>
  <c r="I400" i="1"/>
  <c r="J400" i="1" s="1"/>
  <c r="I397" i="1"/>
  <c r="J397" i="1" s="1"/>
  <c r="I398" i="1"/>
  <c r="J398" i="1" s="1"/>
  <c r="I399" i="1"/>
  <c r="J399" i="1" s="1"/>
  <c r="I401" i="1"/>
  <c r="J401" i="1" s="1"/>
  <c r="C178" i="2" l="1"/>
  <c r="D178" i="2"/>
  <c r="F178" i="2"/>
  <c r="C176" i="2" l="1"/>
  <c r="C177" i="2"/>
  <c r="D176" i="2"/>
  <c r="D177" i="2"/>
  <c r="F176" i="2"/>
  <c r="F177" i="2"/>
  <c r="G394" i="1"/>
  <c r="H394" i="1"/>
  <c r="G395" i="1"/>
  <c r="H395" i="1"/>
  <c r="D212" i="3"/>
  <c r="I394" i="1" l="1"/>
  <c r="J394" i="1" s="1"/>
  <c r="I395" i="1"/>
  <c r="J395" i="1" s="1"/>
  <c r="C269" i="3" l="1"/>
  <c r="D269" i="3"/>
  <c r="F269" i="3"/>
  <c r="C274" i="3"/>
  <c r="D274" i="3"/>
  <c r="F274" i="3"/>
  <c r="C272" i="3"/>
  <c r="C273" i="3"/>
  <c r="D272" i="3"/>
  <c r="D273" i="3"/>
  <c r="F272" i="3"/>
  <c r="F273" i="3"/>
  <c r="C175" i="2" l="1"/>
  <c r="D175" i="2"/>
  <c r="F175" i="2"/>
  <c r="G32" i="1"/>
  <c r="H32" i="1"/>
  <c r="I32" i="1" l="1"/>
  <c r="J32" i="1" s="1"/>
  <c r="C174" i="2"/>
  <c r="D174" i="2"/>
  <c r="F174" i="2"/>
  <c r="C173" i="2"/>
  <c r="D173" i="2"/>
  <c r="F173" i="2"/>
  <c r="C172" i="2"/>
  <c r="D172" i="2"/>
  <c r="F172" i="2"/>
  <c r="G104" i="1"/>
  <c r="H104" i="1"/>
  <c r="G68" i="1"/>
  <c r="H68" i="1"/>
  <c r="G393" i="1"/>
  <c r="H393" i="1"/>
  <c r="G429" i="1"/>
  <c r="H429" i="1"/>
  <c r="I104" i="1" l="1"/>
  <c r="J104" i="1" s="1"/>
  <c r="I68" i="1"/>
  <c r="J68" i="1" s="1"/>
  <c r="I393" i="1"/>
  <c r="J393" i="1" s="1"/>
  <c r="I429" i="1"/>
  <c r="J429" i="1" s="1"/>
  <c r="C171" i="2"/>
  <c r="D171" i="2"/>
  <c r="F171" i="2"/>
  <c r="G230" i="1"/>
  <c r="H230" i="1"/>
  <c r="I230" i="1" l="1"/>
  <c r="J230" i="1" s="1"/>
  <c r="C260" i="3"/>
  <c r="C261" i="3"/>
  <c r="C262" i="3"/>
  <c r="C263" i="3"/>
  <c r="C264" i="3"/>
  <c r="C265" i="3"/>
  <c r="C266" i="3"/>
  <c r="C267" i="3"/>
  <c r="C268" i="3"/>
  <c r="C270" i="3"/>
  <c r="C271" i="3"/>
  <c r="D260" i="3"/>
  <c r="D261" i="3"/>
  <c r="D262" i="3"/>
  <c r="D263" i="3"/>
  <c r="D264" i="3"/>
  <c r="D265" i="3"/>
  <c r="D266" i="3"/>
  <c r="D267" i="3"/>
  <c r="D268" i="3"/>
  <c r="D270" i="3"/>
  <c r="D271" i="3"/>
  <c r="F260" i="3"/>
  <c r="F261" i="3"/>
  <c r="F262" i="3"/>
  <c r="F263" i="3"/>
  <c r="F264" i="3"/>
  <c r="F265" i="3"/>
  <c r="F266" i="3"/>
  <c r="F267" i="3"/>
  <c r="F268" i="3"/>
  <c r="F270" i="3"/>
  <c r="F271" i="3"/>
  <c r="C257" i="3" l="1"/>
  <c r="D257" i="3"/>
  <c r="F257" i="3"/>
  <c r="C258" i="3"/>
  <c r="D258" i="3"/>
  <c r="F258" i="3"/>
  <c r="C259" i="3"/>
  <c r="D259" i="3"/>
  <c r="F259" i="3"/>
  <c r="C168" i="2" l="1"/>
  <c r="D168" i="2"/>
  <c r="F168" i="2"/>
  <c r="C170" i="2" l="1"/>
  <c r="D170" i="2"/>
  <c r="F170" i="2"/>
  <c r="G392" i="1"/>
  <c r="H392" i="1"/>
  <c r="C169" i="2"/>
  <c r="D169" i="2"/>
  <c r="F169" i="2"/>
  <c r="I392" i="1" l="1"/>
  <c r="J392" i="1" s="1"/>
  <c r="C166" i="2"/>
  <c r="D166" i="2"/>
  <c r="F166" i="2"/>
  <c r="C256" i="3" l="1"/>
  <c r="D256" i="3"/>
  <c r="F256" i="3"/>
  <c r="C255" i="3"/>
  <c r="D255" i="3"/>
  <c r="F255" i="3"/>
  <c r="C58" i="3" l="1"/>
  <c r="D58" i="3"/>
  <c r="F58" i="3"/>
  <c r="C59" i="3"/>
  <c r="D59" i="3"/>
  <c r="F59" i="3"/>
  <c r="C167" i="2"/>
  <c r="D167" i="2"/>
  <c r="F167" i="2"/>
  <c r="G311" i="1"/>
  <c r="H311" i="1"/>
  <c r="I311" i="1" l="1"/>
  <c r="J311" i="1" s="1"/>
  <c r="C252" i="3"/>
  <c r="C253" i="3"/>
  <c r="C254" i="3"/>
  <c r="D252" i="3"/>
  <c r="D253" i="3"/>
  <c r="D254" i="3"/>
  <c r="F252" i="3"/>
  <c r="F253" i="3"/>
  <c r="F254" i="3"/>
  <c r="C162" i="2" l="1"/>
  <c r="D162" i="2"/>
  <c r="F162" i="2"/>
  <c r="G229" i="1"/>
  <c r="H229" i="1"/>
  <c r="I229" i="1" l="1"/>
  <c r="J229" i="1" s="1"/>
  <c r="C164" i="2"/>
  <c r="C165" i="2"/>
  <c r="D164" i="2"/>
  <c r="D165" i="2"/>
  <c r="F164" i="2"/>
  <c r="F165" i="2"/>
  <c r="G227" i="1"/>
  <c r="H227" i="1"/>
  <c r="G228" i="1"/>
  <c r="H228" i="1"/>
  <c r="C251" i="3"/>
  <c r="D251" i="3"/>
  <c r="F251" i="3"/>
  <c r="C250" i="3"/>
  <c r="D250" i="3"/>
  <c r="F250" i="3"/>
  <c r="I228" i="1" l="1"/>
  <c r="J228" i="1" s="1"/>
  <c r="I227" i="1"/>
  <c r="J227" i="1" s="1"/>
  <c r="C245" i="3"/>
  <c r="D245" i="3"/>
  <c r="F245" i="3"/>
  <c r="C246" i="3"/>
  <c r="D246" i="3"/>
  <c r="F246" i="3"/>
  <c r="C161" i="2"/>
  <c r="D161" i="2"/>
  <c r="F161" i="2"/>
  <c r="C247" i="3"/>
  <c r="D247" i="3"/>
  <c r="F247" i="3"/>
  <c r="C248" i="3"/>
  <c r="C249" i="3"/>
  <c r="D248" i="3"/>
  <c r="D249" i="3"/>
  <c r="F248" i="3"/>
  <c r="F249" i="3"/>
  <c r="C163" i="2" l="1"/>
  <c r="D163" i="2"/>
  <c r="F163" i="2"/>
  <c r="G310" i="1"/>
  <c r="H310" i="1"/>
  <c r="I310" i="1" l="1"/>
  <c r="J310" i="1" s="1"/>
  <c r="C244" i="3"/>
  <c r="D244" i="3"/>
  <c r="F244" i="3"/>
  <c r="C243" i="3" l="1"/>
  <c r="D243" i="3"/>
  <c r="F243" i="3"/>
  <c r="D193" i="3" l="1"/>
  <c r="C160" i="2" l="1"/>
  <c r="D160" i="2"/>
  <c r="F160" i="2"/>
  <c r="C240" i="3"/>
  <c r="C241" i="3"/>
  <c r="C242" i="3"/>
  <c r="D240" i="3"/>
  <c r="D241" i="3"/>
  <c r="D242" i="3"/>
  <c r="F240" i="3"/>
  <c r="F241" i="3"/>
  <c r="F242" i="3"/>
  <c r="C239" i="3" l="1"/>
  <c r="D239" i="3"/>
  <c r="F239" i="3"/>
  <c r="C238" i="3"/>
  <c r="D238" i="3"/>
  <c r="F238" i="3"/>
  <c r="C237" i="3"/>
  <c r="D237" i="3"/>
  <c r="F237" i="3"/>
  <c r="C236" i="3"/>
  <c r="D236" i="3"/>
  <c r="F236" i="3"/>
  <c r="C235" i="3" l="1"/>
  <c r="D235" i="3"/>
  <c r="F235" i="3"/>
  <c r="C228" i="3"/>
  <c r="D228" i="3"/>
  <c r="F228" i="3"/>
  <c r="C229" i="3"/>
  <c r="D229" i="3"/>
  <c r="F229" i="3"/>
  <c r="C230" i="3"/>
  <c r="D230" i="3"/>
  <c r="F230" i="3"/>
  <c r="C224" i="3" l="1"/>
  <c r="D224" i="3"/>
  <c r="F224" i="3"/>
  <c r="C231" i="3"/>
  <c r="C232" i="3"/>
  <c r="C233" i="3"/>
  <c r="C234" i="3"/>
  <c r="D231" i="3"/>
  <c r="D232" i="3"/>
  <c r="D233" i="3"/>
  <c r="D234" i="3"/>
  <c r="F231" i="3"/>
  <c r="F232" i="3"/>
  <c r="F233" i="3"/>
  <c r="F234" i="3"/>
  <c r="C226" i="3"/>
  <c r="C227" i="3"/>
  <c r="D226" i="3"/>
  <c r="D227" i="3"/>
  <c r="F226" i="3"/>
  <c r="F227" i="3"/>
  <c r="C225" i="3"/>
  <c r="D225" i="3"/>
  <c r="F225" i="3"/>
  <c r="G226" i="1" l="1"/>
  <c r="H226" i="1"/>
  <c r="C150" i="2"/>
  <c r="D150" i="2"/>
  <c r="F150" i="2"/>
  <c r="C158" i="2"/>
  <c r="C159" i="2"/>
  <c r="D159" i="2"/>
  <c r="F159" i="2"/>
  <c r="D10" i="3"/>
  <c r="C221" i="3"/>
  <c r="C222" i="3"/>
  <c r="C223" i="3"/>
  <c r="D221" i="3"/>
  <c r="D222" i="3"/>
  <c r="D223" i="3"/>
  <c r="F221" i="3"/>
  <c r="F222" i="3"/>
  <c r="F223" i="3"/>
  <c r="I226" i="1" l="1"/>
  <c r="J226" i="1" s="1"/>
  <c r="C220" i="3"/>
  <c r="D220" i="3"/>
  <c r="F220" i="3"/>
  <c r="C218" i="3"/>
  <c r="C219" i="3"/>
  <c r="D218" i="3"/>
  <c r="D219" i="3"/>
  <c r="F218" i="3"/>
  <c r="F219" i="3"/>
  <c r="C214" i="3"/>
  <c r="C215" i="3"/>
  <c r="C216" i="3"/>
  <c r="D214" i="3"/>
  <c r="D215" i="3"/>
  <c r="D216" i="3"/>
  <c r="F214" i="3"/>
  <c r="F215" i="3"/>
  <c r="F216" i="3"/>
  <c r="D158" i="2" l="1"/>
  <c r="F158" i="2"/>
  <c r="G309" i="1"/>
  <c r="H309" i="1"/>
  <c r="I309" i="1" l="1"/>
  <c r="J309" i="1" s="1"/>
  <c r="C157" i="2"/>
  <c r="D157" i="2"/>
  <c r="F157" i="2"/>
  <c r="C156" i="2" l="1"/>
  <c r="D156" i="2"/>
  <c r="F156" i="2"/>
  <c r="C155" i="2"/>
  <c r="D155" i="2"/>
  <c r="F155" i="2"/>
  <c r="C154" i="2"/>
  <c r="D154" i="2"/>
  <c r="F154" i="2"/>
  <c r="C153" i="2"/>
  <c r="D153" i="2"/>
  <c r="F153" i="2"/>
  <c r="C148" i="2" l="1"/>
  <c r="D148" i="2"/>
  <c r="F148" i="2"/>
  <c r="G308" i="1"/>
  <c r="H308" i="1"/>
  <c r="C152" i="2"/>
  <c r="D152" i="2"/>
  <c r="F152" i="2"/>
  <c r="C151" i="2"/>
  <c r="D151" i="2"/>
  <c r="F151" i="2"/>
  <c r="C212" i="3"/>
  <c r="C213" i="3"/>
  <c r="D213" i="3"/>
  <c r="F212" i="3"/>
  <c r="F213" i="3"/>
  <c r="C210" i="3"/>
  <c r="C211" i="3"/>
  <c r="D210" i="3"/>
  <c r="D211" i="3"/>
  <c r="F210" i="3"/>
  <c r="F211" i="3"/>
  <c r="I308" i="1" l="1"/>
  <c r="J308" i="1" s="1"/>
  <c r="C149" i="2"/>
  <c r="D149" i="2"/>
  <c r="F149" i="2"/>
  <c r="G286" i="1"/>
  <c r="H286" i="1"/>
  <c r="I286" i="1" l="1"/>
  <c r="J286" i="1" s="1"/>
  <c r="C209" i="3"/>
  <c r="D209" i="3"/>
  <c r="F209" i="3"/>
  <c r="C208" i="3" l="1"/>
  <c r="D208" i="3"/>
  <c r="F208" i="3"/>
  <c r="C207" i="3" l="1"/>
  <c r="D207" i="3"/>
  <c r="F207" i="3"/>
  <c r="C206" i="3"/>
  <c r="D206" i="3"/>
  <c r="F206" i="3"/>
  <c r="C147" i="2"/>
  <c r="D147" i="2"/>
  <c r="F147" i="2"/>
  <c r="C204" i="3" l="1"/>
  <c r="C205" i="3"/>
  <c r="D204" i="3"/>
  <c r="D205" i="3"/>
  <c r="F204" i="3"/>
  <c r="F205" i="3"/>
  <c r="C126" i="2"/>
  <c r="D126" i="2"/>
  <c r="F126" i="2"/>
  <c r="C127" i="2"/>
  <c r="D127" i="2"/>
  <c r="F127" i="2"/>
  <c r="G385" i="1"/>
  <c r="H385" i="1"/>
  <c r="G386" i="1"/>
  <c r="H386" i="1"/>
  <c r="I385" i="1" l="1"/>
  <c r="J385" i="1" s="1"/>
  <c r="I386" i="1"/>
  <c r="J386" i="1" s="1"/>
  <c r="C146" i="2"/>
  <c r="D146" i="2"/>
  <c r="F146" i="2"/>
  <c r="C145" i="2"/>
  <c r="D145" i="2"/>
  <c r="F145" i="2"/>
  <c r="C144" i="2"/>
  <c r="D144" i="2"/>
  <c r="F144" i="2"/>
  <c r="C143" i="2"/>
  <c r="D143" i="2"/>
  <c r="F143" i="2"/>
  <c r="C202" i="3"/>
  <c r="C203" i="3"/>
  <c r="D202" i="3"/>
  <c r="D203" i="3"/>
  <c r="F202" i="3"/>
  <c r="F203" i="3"/>
  <c r="C142" i="2" l="1"/>
  <c r="D142" i="2"/>
  <c r="F142" i="2"/>
  <c r="C141" i="2"/>
  <c r="D141" i="2"/>
  <c r="F141" i="2"/>
  <c r="C197" i="3" l="1"/>
  <c r="D197" i="3"/>
  <c r="F197" i="3"/>
  <c r="C140" i="2"/>
  <c r="D140" i="2"/>
  <c r="F140" i="2"/>
  <c r="G391" i="1"/>
  <c r="H391" i="1"/>
  <c r="I391" i="1" l="1"/>
  <c r="J391" i="1" s="1"/>
  <c r="C139" i="2"/>
  <c r="D139" i="2"/>
  <c r="F139" i="2"/>
  <c r="C138" i="2"/>
  <c r="D138" i="2"/>
  <c r="F138" i="2"/>
  <c r="G389" i="1"/>
  <c r="H389" i="1"/>
  <c r="G390" i="1"/>
  <c r="H390" i="1"/>
  <c r="C137" i="2"/>
  <c r="D137" i="2"/>
  <c r="F137" i="2"/>
  <c r="G428" i="1"/>
  <c r="H428" i="1"/>
  <c r="I389" i="1" l="1"/>
  <c r="J389" i="1" s="1"/>
  <c r="I390" i="1"/>
  <c r="J390" i="1" s="1"/>
  <c r="I428" i="1"/>
  <c r="J428" i="1" s="1"/>
  <c r="C135" i="2"/>
  <c r="C136" i="2"/>
  <c r="D135" i="2"/>
  <c r="D136" i="2"/>
  <c r="F135" i="2"/>
  <c r="F136" i="2"/>
  <c r="G224" i="1"/>
  <c r="H224" i="1"/>
  <c r="G225" i="1"/>
  <c r="H225" i="1"/>
  <c r="I224" i="1" l="1"/>
  <c r="J224" i="1" s="1"/>
  <c r="I225" i="1"/>
  <c r="J225" i="1" s="1"/>
  <c r="C196" i="3"/>
  <c r="D196" i="3"/>
  <c r="F196" i="3"/>
  <c r="C134" i="2"/>
  <c r="D134" i="2"/>
  <c r="F134" i="2"/>
  <c r="C194" i="3" l="1"/>
  <c r="C195" i="3"/>
  <c r="D194" i="3"/>
  <c r="D195" i="3"/>
  <c r="F194" i="3"/>
  <c r="F195" i="3"/>
  <c r="C191" i="3"/>
  <c r="C192" i="3"/>
  <c r="C193" i="3"/>
  <c r="D191" i="3"/>
  <c r="D192" i="3"/>
  <c r="F191" i="3"/>
  <c r="F192" i="3"/>
  <c r="F193" i="3"/>
  <c r="C133" i="2"/>
  <c r="D133" i="2"/>
  <c r="F133" i="2"/>
  <c r="G223" i="1"/>
  <c r="H223" i="1"/>
  <c r="I223" i="1" l="1"/>
  <c r="J223" i="1" s="1"/>
  <c r="C130" i="2"/>
  <c r="C131" i="2"/>
  <c r="C132" i="2"/>
  <c r="D130" i="2"/>
  <c r="D131" i="2"/>
  <c r="D132" i="2"/>
  <c r="F130" i="2"/>
  <c r="F131" i="2"/>
  <c r="F132" i="2"/>
  <c r="G220" i="1"/>
  <c r="H220" i="1"/>
  <c r="G221" i="1"/>
  <c r="H221" i="1"/>
  <c r="G222" i="1"/>
  <c r="H222" i="1"/>
  <c r="I221" i="1" l="1"/>
  <c r="J221" i="1" s="1"/>
  <c r="I220" i="1"/>
  <c r="J220" i="1" s="1"/>
  <c r="I222" i="1"/>
  <c r="J222" i="1" s="1"/>
  <c r="C190" i="3"/>
  <c r="D190" i="3"/>
  <c r="F190" i="3"/>
  <c r="C129" i="2"/>
  <c r="D129" i="2"/>
  <c r="F129" i="2"/>
  <c r="C128" i="2" l="1"/>
  <c r="D128" i="2"/>
  <c r="F128" i="2"/>
  <c r="G307" i="1"/>
  <c r="H307" i="1"/>
  <c r="I307" i="1" l="1"/>
  <c r="J307" i="1" s="1"/>
  <c r="C17" i="3"/>
  <c r="D17" i="3"/>
  <c r="F17" i="3"/>
  <c r="C125" i="2"/>
  <c r="D125" i="2"/>
  <c r="F125" i="2"/>
  <c r="G306" i="1"/>
  <c r="H306" i="1"/>
  <c r="I306" i="1" l="1"/>
  <c r="J306" i="1" s="1"/>
  <c r="C124" i="2"/>
  <c r="D124" i="2"/>
  <c r="F124" i="2"/>
  <c r="C123" i="2"/>
  <c r="D123" i="2"/>
  <c r="F123" i="2"/>
  <c r="C122" i="2" l="1"/>
  <c r="D122" i="2"/>
  <c r="F122" i="2"/>
  <c r="G388" i="1"/>
  <c r="H388" i="1"/>
  <c r="G219" i="1"/>
  <c r="H219" i="1"/>
  <c r="C121" i="2"/>
  <c r="D121" i="2"/>
  <c r="F121" i="2"/>
  <c r="C119" i="2"/>
  <c r="C120" i="2"/>
  <c r="D119" i="2"/>
  <c r="D120" i="2"/>
  <c r="F119" i="2"/>
  <c r="F120" i="2"/>
  <c r="C118" i="2"/>
  <c r="D118" i="2"/>
  <c r="F118" i="2"/>
  <c r="I388" i="1" l="1"/>
  <c r="J388" i="1" s="1"/>
  <c r="I219" i="1"/>
  <c r="J219" i="1" s="1"/>
  <c r="C117" i="2"/>
  <c r="D117" i="2"/>
  <c r="F117" i="2"/>
  <c r="C156" i="3" l="1"/>
  <c r="D156" i="3"/>
  <c r="F156" i="3"/>
  <c r="C189" i="3"/>
  <c r="D189" i="3"/>
  <c r="F189" i="3"/>
  <c r="C138" i="3"/>
  <c r="D138" i="3"/>
  <c r="F138" i="3"/>
  <c r="G305" i="1" l="1"/>
  <c r="H305" i="1"/>
  <c r="C113" i="2"/>
  <c r="D113" i="2"/>
  <c r="F113" i="2"/>
  <c r="I305" i="1" l="1"/>
  <c r="J305" i="1" s="1"/>
  <c r="C181" i="3"/>
  <c r="C182" i="3"/>
  <c r="C183" i="3"/>
  <c r="C184" i="3"/>
  <c r="C185" i="3"/>
  <c r="C186" i="3"/>
  <c r="C187" i="3"/>
  <c r="C188" i="3"/>
  <c r="D181" i="3"/>
  <c r="D182" i="3"/>
  <c r="D183" i="3"/>
  <c r="D184" i="3"/>
  <c r="D185" i="3"/>
  <c r="D186" i="3"/>
  <c r="D187" i="3"/>
  <c r="D188" i="3"/>
  <c r="F181" i="3"/>
  <c r="F182" i="3"/>
  <c r="F183" i="3"/>
  <c r="F184" i="3"/>
  <c r="F185" i="3"/>
  <c r="F186" i="3"/>
  <c r="F187" i="3"/>
  <c r="F188" i="3"/>
  <c r="C173" i="3"/>
  <c r="C174" i="3"/>
  <c r="C175" i="3"/>
  <c r="C176" i="3"/>
  <c r="C177" i="3"/>
  <c r="C178" i="3"/>
  <c r="C179" i="3"/>
  <c r="C180" i="3"/>
  <c r="D173" i="3"/>
  <c r="D174" i="3"/>
  <c r="D175" i="3"/>
  <c r="D176" i="3"/>
  <c r="D177" i="3"/>
  <c r="D178" i="3"/>
  <c r="D179" i="3"/>
  <c r="D180" i="3"/>
  <c r="F173" i="3"/>
  <c r="F174" i="3"/>
  <c r="F175" i="3"/>
  <c r="F176" i="3"/>
  <c r="F177" i="3"/>
  <c r="F178" i="3"/>
  <c r="F179" i="3"/>
  <c r="F180" i="3"/>
  <c r="C165" i="3"/>
  <c r="C166" i="3"/>
  <c r="C167" i="3"/>
  <c r="C168" i="3"/>
  <c r="C169" i="3"/>
  <c r="C170" i="3"/>
  <c r="C171" i="3"/>
  <c r="C172" i="3"/>
  <c r="D165" i="3"/>
  <c r="D166" i="3"/>
  <c r="D167" i="3"/>
  <c r="D168" i="3"/>
  <c r="D169" i="3"/>
  <c r="D170" i="3"/>
  <c r="D171" i="3"/>
  <c r="D172" i="3"/>
  <c r="F165" i="3"/>
  <c r="F166" i="3"/>
  <c r="F167" i="3"/>
  <c r="F168" i="3"/>
  <c r="F169" i="3"/>
  <c r="F170" i="3"/>
  <c r="F171" i="3"/>
  <c r="F172" i="3"/>
  <c r="C157" i="3"/>
  <c r="C158" i="3"/>
  <c r="C159" i="3"/>
  <c r="C160" i="3"/>
  <c r="C161" i="3"/>
  <c r="C162" i="3"/>
  <c r="C163" i="3"/>
  <c r="C164" i="3"/>
  <c r="D157" i="3"/>
  <c r="D158" i="3"/>
  <c r="D159" i="3"/>
  <c r="D160" i="3"/>
  <c r="D161" i="3"/>
  <c r="D162" i="3"/>
  <c r="D163" i="3"/>
  <c r="D164" i="3"/>
  <c r="F157" i="3"/>
  <c r="F158" i="3"/>
  <c r="F159" i="3"/>
  <c r="F160" i="3"/>
  <c r="F161" i="3"/>
  <c r="F162" i="3"/>
  <c r="F163" i="3"/>
  <c r="F164" i="3"/>
  <c r="C148" i="3"/>
  <c r="C149" i="3"/>
  <c r="C150" i="3"/>
  <c r="C151" i="3"/>
  <c r="C152" i="3"/>
  <c r="C153" i="3"/>
  <c r="C154" i="3"/>
  <c r="C155" i="3"/>
  <c r="D148" i="3"/>
  <c r="D149" i="3"/>
  <c r="D150" i="3"/>
  <c r="D151" i="3"/>
  <c r="D152" i="3"/>
  <c r="D153" i="3"/>
  <c r="D154" i="3"/>
  <c r="D155" i="3"/>
  <c r="F148" i="3"/>
  <c r="F149" i="3"/>
  <c r="F150" i="3"/>
  <c r="F151" i="3"/>
  <c r="F152" i="3"/>
  <c r="F153" i="3"/>
  <c r="F154" i="3"/>
  <c r="F155" i="3"/>
  <c r="C140" i="3"/>
  <c r="C141" i="3"/>
  <c r="C142" i="3"/>
  <c r="C143" i="3"/>
  <c r="C144" i="3"/>
  <c r="C145" i="3"/>
  <c r="C146" i="3"/>
  <c r="C147" i="3"/>
  <c r="D140" i="3"/>
  <c r="D141" i="3"/>
  <c r="D142" i="3"/>
  <c r="D143" i="3"/>
  <c r="D144" i="3"/>
  <c r="D145" i="3"/>
  <c r="D146" i="3"/>
  <c r="D147" i="3"/>
  <c r="F140" i="3"/>
  <c r="F141" i="3"/>
  <c r="F142" i="3"/>
  <c r="F143" i="3"/>
  <c r="F144" i="3"/>
  <c r="F145" i="3"/>
  <c r="F146" i="3"/>
  <c r="F147" i="3"/>
  <c r="C139" i="3" l="1"/>
  <c r="D139" i="3"/>
  <c r="F139" i="3"/>
  <c r="C116" i="2" l="1"/>
  <c r="D116" i="2"/>
  <c r="F116" i="2"/>
  <c r="G218" i="1"/>
  <c r="H218" i="1"/>
  <c r="C115" i="2"/>
  <c r="D115" i="2"/>
  <c r="F115" i="2"/>
  <c r="G304" i="1"/>
  <c r="H304" i="1"/>
  <c r="C114" i="2"/>
  <c r="D114" i="2"/>
  <c r="F114" i="2"/>
  <c r="G293" i="1"/>
  <c r="H293" i="1"/>
  <c r="I218" i="1" l="1"/>
  <c r="J218" i="1" s="1"/>
  <c r="I304" i="1"/>
  <c r="J304" i="1" s="1"/>
  <c r="I293" i="1"/>
  <c r="J293" i="1" s="1"/>
  <c r="C133" i="3"/>
  <c r="C134" i="3"/>
  <c r="C135" i="3"/>
  <c r="C136" i="3"/>
  <c r="C137" i="3"/>
  <c r="D133" i="3"/>
  <c r="D134" i="3"/>
  <c r="D135" i="3"/>
  <c r="D136" i="3"/>
  <c r="D137" i="3"/>
  <c r="F133" i="3"/>
  <c r="F134" i="3"/>
  <c r="F135" i="3"/>
  <c r="F136" i="3"/>
  <c r="F137" i="3"/>
  <c r="C128" i="3"/>
  <c r="C129" i="3"/>
  <c r="C130" i="3"/>
  <c r="C131" i="3"/>
  <c r="C132" i="3"/>
  <c r="D128" i="3"/>
  <c r="D129" i="3"/>
  <c r="D130" i="3"/>
  <c r="D131" i="3"/>
  <c r="D132" i="3"/>
  <c r="F128" i="3"/>
  <c r="F129" i="3"/>
  <c r="F130" i="3"/>
  <c r="F131" i="3"/>
  <c r="F132" i="3"/>
  <c r="C123" i="3"/>
  <c r="C124" i="3"/>
  <c r="C125" i="3"/>
  <c r="C126" i="3"/>
  <c r="C127" i="3"/>
  <c r="D123" i="3"/>
  <c r="D124" i="3"/>
  <c r="D125" i="3"/>
  <c r="D126" i="3"/>
  <c r="D127" i="3"/>
  <c r="F123" i="3"/>
  <c r="F124" i="3"/>
  <c r="F125" i="3"/>
  <c r="F126" i="3"/>
  <c r="F127" i="3"/>
  <c r="C118" i="3"/>
  <c r="C119" i="3"/>
  <c r="C120" i="3"/>
  <c r="C121" i="3"/>
  <c r="C122" i="3"/>
  <c r="D118" i="3"/>
  <c r="D119" i="3"/>
  <c r="D120" i="3"/>
  <c r="D121" i="3"/>
  <c r="D122" i="3"/>
  <c r="F118" i="3"/>
  <c r="F119" i="3"/>
  <c r="F120" i="3"/>
  <c r="F121" i="3"/>
  <c r="F122" i="3"/>
  <c r="C111" i="3"/>
  <c r="C112" i="3"/>
  <c r="C113" i="3"/>
  <c r="C114" i="3"/>
  <c r="C115" i="3"/>
  <c r="C116" i="3"/>
  <c r="C117" i="3"/>
  <c r="D111" i="3"/>
  <c r="D112" i="3"/>
  <c r="D113" i="3"/>
  <c r="D114" i="3"/>
  <c r="D115" i="3"/>
  <c r="D116" i="3"/>
  <c r="D117" i="3"/>
  <c r="F111" i="3"/>
  <c r="F112" i="3"/>
  <c r="F113" i="3"/>
  <c r="F114" i="3"/>
  <c r="F115" i="3"/>
  <c r="F116" i="3"/>
  <c r="F117" i="3"/>
  <c r="C107" i="3" l="1"/>
  <c r="C108" i="3"/>
  <c r="C109" i="3"/>
  <c r="C110" i="3"/>
  <c r="D107" i="3"/>
  <c r="D108" i="3"/>
  <c r="D109" i="3"/>
  <c r="D110" i="3"/>
  <c r="F107" i="3"/>
  <c r="F108" i="3"/>
  <c r="F109" i="3"/>
  <c r="F110" i="3"/>
  <c r="C112" i="2" l="1"/>
  <c r="D112" i="2"/>
  <c r="F112" i="2"/>
  <c r="G303" i="1"/>
  <c r="H303" i="1"/>
  <c r="I303" i="1" l="1"/>
  <c r="J303" i="1" s="1"/>
  <c r="C99" i="3"/>
  <c r="C100" i="3"/>
  <c r="C101" i="3"/>
  <c r="C102" i="3"/>
  <c r="C103" i="3"/>
  <c r="C104" i="3"/>
  <c r="C105" i="3"/>
  <c r="C106" i="3"/>
  <c r="D99" i="3"/>
  <c r="D100" i="3"/>
  <c r="D101" i="3"/>
  <c r="D102" i="3"/>
  <c r="D103" i="3"/>
  <c r="D104" i="3"/>
  <c r="D105" i="3"/>
  <c r="D106" i="3"/>
  <c r="F99" i="3"/>
  <c r="F100" i="3"/>
  <c r="F101" i="3"/>
  <c r="F102" i="3"/>
  <c r="F103" i="3"/>
  <c r="F104" i="3"/>
  <c r="F105" i="3"/>
  <c r="F106" i="3"/>
  <c r="C97" i="3"/>
  <c r="C98" i="3"/>
  <c r="D97" i="3"/>
  <c r="D98" i="3"/>
  <c r="F97" i="3"/>
  <c r="F98" i="3"/>
  <c r="C95" i="3" l="1"/>
  <c r="C96" i="3"/>
  <c r="D95" i="3"/>
  <c r="D96" i="3"/>
  <c r="F95" i="3"/>
  <c r="F96" i="3"/>
  <c r="C94" i="3"/>
  <c r="D94" i="3"/>
  <c r="F94" i="3"/>
  <c r="C93" i="3"/>
  <c r="D93" i="3"/>
  <c r="F93" i="3"/>
  <c r="C73" i="3" l="1"/>
  <c r="D73" i="3"/>
  <c r="F73" i="3"/>
  <c r="C91" i="3" l="1"/>
  <c r="C92" i="3"/>
  <c r="D91" i="3"/>
  <c r="D92" i="3"/>
  <c r="F91" i="3"/>
  <c r="F92" i="3"/>
  <c r="G387" i="1"/>
  <c r="H387" i="1"/>
  <c r="C111" i="2"/>
  <c r="D111" i="2"/>
  <c r="F111" i="2"/>
  <c r="C110" i="2"/>
  <c r="D110" i="2"/>
  <c r="F110" i="2"/>
  <c r="I387" i="1" l="1"/>
  <c r="J387" i="1" s="1"/>
  <c r="D19" i="2"/>
  <c r="C90" i="3" l="1"/>
  <c r="D90" i="3"/>
  <c r="F90" i="3"/>
  <c r="C87" i="3" l="1"/>
  <c r="D87" i="3"/>
  <c r="F87" i="3"/>
  <c r="C88" i="3"/>
  <c r="C89" i="3"/>
  <c r="D88" i="3"/>
  <c r="D89" i="3"/>
  <c r="F88" i="3"/>
  <c r="F89" i="3"/>
  <c r="C109" i="2" l="1"/>
  <c r="D109" i="2"/>
  <c r="F109" i="2"/>
  <c r="G82" i="1"/>
  <c r="H82" i="1"/>
  <c r="I82" i="1" l="1"/>
  <c r="J82" i="1" s="1"/>
  <c r="C86" i="3"/>
  <c r="D86" i="3"/>
  <c r="F86" i="3"/>
  <c r="C107" i="2" l="1"/>
  <c r="C108" i="2"/>
  <c r="D107" i="2"/>
  <c r="D108" i="2"/>
  <c r="F107" i="2"/>
  <c r="F108" i="2"/>
  <c r="G383" i="1"/>
  <c r="H383" i="1"/>
  <c r="G384" i="1"/>
  <c r="H384" i="1"/>
  <c r="C106" i="2"/>
  <c r="D106" i="2"/>
  <c r="F106" i="2"/>
  <c r="C105" i="2"/>
  <c r="D105" i="2"/>
  <c r="F105" i="2"/>
  <c r="C104" i="2"/>
  <c r="D104" i="2"/>
  <c r="F104" i="2"/>
  <c r="C72" i="3"/>
  <c r="D72" i="3"/>
  <c r="F72" i="3"/>
  <c r="C92" i="2"/>
  <c r="D92" i="2"/>
  <c r="F92" i="2"/>
  <c r="C69" i="3"/>
  <c r="D69" i="3"/>
  <c r="F69" i="3"/>
  <c r="C103" i="2"/>
  <c r="D103" i="2"/>
  <c r="F103" i="2"/>
  <c r="C85" i="3"/>
  <c r="D85" i="3"/>
  <c r="F85" i="3"/>
  <c r="C83" i="3"/>
  <c r="C84" i="3"/>
  <c r="D83" i="3"/>
  <c r="D84" i="3"/>
  <c r="F83" i="3"/>
  <c r="F84" i="3"/>
  <c r="C98" i="2"/>
  <c r="D98" i="2"/>
  <c r="F98" i="2"/>
  <c r="G217" i="1"/>
  <c r="H217" i="1"/>
  <c r="C70" i="2"/>
  <c r="D70" i="2"/>
  <c r="F70" i="2"/>
  <c r="C71" i="2"/>
  <c r="D71" i="2"/>
  <c r="F71" i="2"/>
  <c r="C72" i="2"/>
  <c r="D72" i="2"/>
  <c r="F72" i="2"/>
  <c r="G101" i="1"/>
  <c r="H101" i="1"/>
  <c r="G215" i="1"/>
  <c r="H215" i="1"/>
  <c r="G216" i="1"/>
  <c r="H216" i="1"/>
  <c r="G100" i="1"/>
  <c r="H100" i="1"/>
  <c r="C75" i="3"/>
  <c r="C76" i="3"/>
  <c r="C77" i="3"/>
  <c r="C78" i="3"/>
  <c r="C79" i="3"/>
  <c r="C80" i="3"/>
  <c r="C81" i="3"/>
  <c r="C82" i="3"/>
  <c r="D75" i="3"/>
  <c r="D76" i="3"/>
  <c r="D77" i="3"/>
  <c r="D78" i="3"/>
  <c r="D79" i="3"/>
  <c r="D80" i="3"/>
  <c r="D81" i="3"/>
  <c r="D82" i="3"/>
  <c r="F75" i="3"/>
  <c r="F76" i="3"/>
  <c r="F77" i="3"/>
  <c r="F78" i="3"/>
  <c r="F79" i="3"/>
  <c r="F80" i="3"/>
  <c r="F81" i="3"/>
  <c r="F82" i="3"/>
  <c r="G382" i="1"/>
  <c r="H382" i="1"/>
  <c r="G381" i="1"/>
  <c r="H381" i="1"/>
  <c r="G301" i="1"/>
  <c r="H301" i="1"/>
  <c r="C102" i="2"/>
  <c r="D102" i="2"/>
  <c r="F102" i="2"/>
  <c r="C100" i="2"/>
  <c r="C101" i="2"/>
  <c r="D100" i="2"/>
  <c r="D101" i="2"/>
  <c r="F100" i="2"/>
  <c r="F101" i="2"/>
  <c r="G379" i="1"/>
  <c r="H379" i="1"/>
  <c r="G380" i="1"/>
  <c r="H380" i="1"/>
  <c r="G427" i="1"/>
  <c r="H427" i="1"/>
  <c r="G426" i="1"/>
  <c r="H426" i="1"/>
  <c r="G212" i="1"/>
  <c r="H212" i="1"/>
  <c r="G213" i="1"/>
  <c r="H213" i="1"/>
  <c r="G208" i="1"/>
  <c r="H208" i="1"/>
  <c r="G209" i="1"/>
  <c r="H209" i="1"/>
  <c r="G210" i="1"/>
  <c r="H210" i="1"/>
  <c r="G211" i="1"/>
  <c r="H211" i="1"/>
  <c r="G203" i="1"/>
  <c r="H203" i="1"/>
  <c r="G204" i="1"/>
  <c r="H204" i="1"/>
  <c r="G205" i="1"/>
  <c r="H205" i="1"/>
  <c r="G206" i="1"/>
  <c r="H206" i="1"/>
  <c r="G207" i="1"/>
  <c r="H207" i="1"/>
  <c r="G214" i="1"/>
  <c r="H214" i="1"/>
  <c r="G202" i="1"/>
  <c r="H202" i="1"/>
  <c r="C74" i="3"/>
  <c r="D74" i="3"/>
  <c r="F74" i="3"/>
  <c r="C99" i="2"/>
  <c r="D99" i="2"/>
  <c r="F99" i="2"/>
  <c r="C71" i="3"/>
  <c r="D71" i="3"/>
  <c r="F71" i="3"/>
  <c r="C70" i="3"/>
  <c r="D70" i="3"/>
  <c r="F70" i="3"/>
  <c r="C97" i="2"/>
  <c r="D97" i="2"/>
  <c r="F97" i="2"/>
  <c r="G302" i="1"/>
  <c r="H302" i="1"/>
  <c r="C95" i="2"/>
  <c r="C96" i="2"/>
  <c r="D95" i="2"/>
  <c r="D96" i="2"/>
  <c r="F95" i="2"/>
  <c r="F96" i="2"/>
  <c r="G299" i="1"/>
  <c r="H299" i="1"/>
  <c r="G300" i="1"/>
  <c r="H300" i="1"/>
  <c r="C93" i="2"/>
  <c r="C94" i="2"/>
  <c r="D93" i="2"/>
  <c r="D94" i="2"/>
  <c r="F93" i="2"/>
  <c r="F94" i="2"/>
  <c r="G98" i="1"/>
  <c r="H98" i="1"/>
  <c r="G99" i="1"/>
  <c r="H99" i="1"/>
  <c r="C86" i="2"/>
  <c r="D86" i="2"/>
  <c r="F86" i="2"/>
  <c r="C87" i="2"/>
  <c r="D87" i="2"/>
  <c r="F87" i="2"/>
  <c r="C91" i="2"/>
  <c r="D91" i="2"/>
  <c r="F91" i="2"/>
  <c r="G297" i="1"/>
  <c r="H297" i="1"/>
  <c r="C90" i="2"/>
  <c r="D90" i="2"/>
  <c r="F90" i="2"/>
  <c r="C88" i="2"/>
  <c r="C89" i="2"/>
  <c r="D88" i="2"/>
  <c r="D89" i="2"/>
  <c r="F88" i="2"/>
  <c r="F89" i="2"/>
  <c r="G199" i="1"/>
  <c r="H199" i="1"/>
  <c r="G200" i="1"/>
  <c r="H200" i="1"/>
  <c r="G201" i="1"/>
  <c r="H201" i="1"/>
  <c r="C68" i="3"/>
  <c r="D68" i="3"/>
  <c r="F68" i="3"/>
  <c r="C66" i="3"/>
  <c r="C67" i="3"/>
  <c r="D66" i="3"/>
  <c r="D67" i="3"/>
  <c r="F66" i="3"/>
  <c r="F67" i="3"/>
  <c r="C85" i="2"/>
  <c r="D85" i="2"/>
  <c r="F85" i="2"/>
  <c r="C84" i="2"/>
  <c r="D84" i="2"/>
  <c r="F84" i="2"/>
  <c r="C82" i="2"/>
  <c r="C83" i="2"/>
  <c r="D82" i="2"/>
  <c r="D83" i="2"/>
  <c r="F82" i="2"/>
  <c r="F83" i="2"/>
  <c r="G296" i="1"/>
  <c r="H296" i="1"/>
  <c r="G298" i="1"/>
  <c r="H298" i="1"/>
  <c r="G198" i="1"/>
  <c r="H198" i="1"/>
  <c r="C65" i="3"/>
  <c r="D65" i="3"/>
  <c r="F65" i="3"/>
  <c r="C64" i="3"/>
  <c r="D64" i="3"/>
  <c r="F64" i="3"/>
  <c r="C63" i="3"/>
  <c r="D63" i="3"/>
  <c r="F63" i="3"/>
  <c r="C61" i="3"/>
  <c r="C62" i="3"/>
  <c r="D61" i="3"/>
  <c r="D62" i="3"/>
  <c r="F61" i="3"/>
  <c r="F62" i="3"/>
  <c r="C81" i="2"/>
  <c r="D81" i="2"/>
  <c r="F81" i="2"/>
  <c r="C80" i="2"/>
  <c r="D80" i="2"/>
  <c r="F80" i="2"/>
  <c r="C79" i="2"/>
  <c r="D79" i="2"/>
  <c r="F79" i="2"/>
  <c r="C60" i="3"/>
  <c r="D60" i="3"/>
  <c r="F60" i="3"/>
  <c r="C78" i="2"/>
  <c r="D78" i="2"/>
  <c r="F78" i="2"/>
  <c r="C77" i="2"/>
  <c r="D77" i="2"/>
  <c r="F77" i="2"/>
  <c r="C75" i="2"/>
  <c r="C76" i="2"/>
  <c r="D75" i="2"/>
  <c r="D76" i="2"/>
  <c r="F75" i="2"/>
  <c r="F76" i="2"/>
  <c r="G108" i="1"/>
  <c r="H108" i="1"/>
  <c r="C57" i="3"/>
  <c r="D57" i="3"/>
  <c r="F57" i="3"/>
  <c r="C56" i="3"/>
  <c r="D56" i="3"/>
  <c r="F56" i="3"/>
  <c r="C55" i="3"/>
  <c r="D55" i="3"/>
  <c r="F55" i="3"/>
  <c r="C74" i="2"/>
  <c r="D74" i="2"/>
  <c r="F74" i="2"/>
  <c r="C73" i="2"/>
  <c r="D73" i="2"/>
  <c r="F73" i="2"/>
  <c r="G295" i="1"/>
  <c r="H295" i="1"/>
  <c r="C69" i="2"/>
  <c r="D69" i="2"/>
  <c r="F69" i="2"/>
  <c r="C67" i="2"/>
  <c r="C68" i="2"/>
  <c r="D67" i="2"/>
  <c r="D68" i="2"/>
  <c r="F67" i="2"/>
  <c r="F68" i="2"/>
  <c r="G325" i="1"/>
  <c r="H325" i="1"/>
  <c r="C66" i="2"/>
  <c r="D66" i="2"/>
  <c r="F66" i="2"/>
  <c r="G197" i="1"/>
  <c r="H197" i="1"/>
  <c r="C65" i="2"/>
  <c r="D65" i="2"/>
  <c r="F65" i="2"/>
  <c r="G179" i="1"/>
  <c r="H179" i="1"/>
  <c r="C54" i="3"/>
  <c r="D54" i="3"/>
  <c r="F54" i="3"/>
  <c r="C53" i="3"/>
  <c r="D53" i="3"/>
  <c r="F53" i="3"/>
  <c r="C52" i="3"/>
  <c r="D52" i="3"/>
  <c r="F52" i="3"/>
  <c r="C51" i="3"/>
  <c r="D51" i="3"/>
  <c r="F51" i="3"/>
  <c r="C50" i="3"/>
  <c r="D50" i="3"/>
  <c r="F50" i="3"/>
  <c r="C49" i="3"/>
  <c r="D49" i="3"/>
  <c r="F49" i="3"/>
  <c r="C48" i="3"/>
  <c r="D48" i="3"/>
  <c r="F48" i="3"/>
  <c r="C17" i="2"/>
  <c r="D17" i="2"/>
  <c r="F17" i="2"/>
  <c r="C26" i="2"/>
  <c r="G26" i="1"/>
  <c r="H26" i="1"/>
  <c r="C46" i="3"/>
  <c r="D46" i="3"/>
  <c r="F46" i="3"/>
  <c r="C45" i="3"/>
  <c r="D45" i="3"/>
  <c r="F45" i="3"/>
  <c r="C43" i="3"/>
  <c r="C44" i="3"/>
  <c r="D43" i="3"/>
  <c r="D44" i="3"/>
  <c r="F43" i="3"/>
  <c r="F44" i="3"/>
  <c r="C42" i="3"/>
  <c r="D42" i="3"/>
  <c r="F42" i="3"/>
  <c r="C41" i="3"/>
  <c r="D41" i="3"/>
  <c r="F41" i="3"/>
  <c r="C35" i="3"/>
  <c r="C36" i="3"/>
  <c r="C37" i="3"/>
  <c r="C38" i="3"/>
  <c r="C39" i="3"/>
  <c r="C40" i="3"/>
  <c r="D35" i="3"/>
  <c r="D36" i="3"/>
  <c r="D37" i="3"/>
  <c r="D38" i="3"/>
  <c r="D39" i="3"/>
  <c r="D40" i="3"/>
  <c r="F35" i="3"/>
  <c r="F36" i="3"/>
  <c r="F37" i="3"/>
  <c r="F38" i="3"/>
  <c r="F39" i="3"/>
  <c r="F40" i="3"/>
  <c r="G424" i="1"/>
  <c r="H424" i="1"/>
  <c r="G425" i="1"/>
  <c r="H425" i="1"/>
  <c r="C64" i="2"/>
  <c r="D64" i="2"/>
  <c r="F64" i="2"/>
  <c r="C63" i="2"/>
  <c r="D63" i="2"/>
  <c r="F63" i="2"/>
  <c r="C62" i="2"/>
  <c r="D62" i="2"/>
  <c r="F62" i="2"/>
  <c r="C61" i="2"/>
  <c r="D61" i="2"/>
  <c r="F61" i="2"/>
  <c r="C34" i="3"/>
  <c r="D34" i="3"/>
  <c r="F34" i="3"/>
  <c r="C33" i="3"/>
  <c r="D33" i="3"/>
  <c r="F33" i="3"/>
  <c r="C32" i="3"/>
  <c r="D32" i="3"/>
  <c r="F32" i="3"/>
  <c r="C60" i="2"/>
  <c r="D60" i="2"/>
  <c r="F60" i="2"/>
  <c r="G196" i="1"/>
  <c r="H196" i="1"/>
  <c r="C57" i="2"/>
  <c r="C58" i="2"/>
  <c r="C59" i="2"/>
  <c r="D57" i="2"/>
  <c r="D58" i="2"/>
  <c r="D59" i="2"/>
  <c r="F57" i="2"/>
  <c r="F58" i="2"/>
  <c r="F59" i="2"/>
  <c r="G251" i="1"/>
  <c r="H251" i="1"/>
  <c r="C56" i="2"/>
  <c r="D56" i="2"/>
  <c r="F56" i="2"/>
  <c r="G25" i="1"/>
  <c r="H25" i="1"/>
  <c r="G248" i="1"/>
  <c r="H248" i="1"/>
  <c r="G249" i="1"/>
  <c r="H249" i="1"/>
  <c r="G250" i="1"/>
  <c r="H250" i="1"/>
  <c r="C55" i="2"/>
  <c r="D55" i="2"/>
  <c r="F55" i="2"/>
  <c r="C53" i="2"/>
  <c r="C54" i="2"/>
  <c r="D53" i="2"/>
  <c r="D54" i="2"/>
  <c r="F53" i="2"/>
  <c r="F54" i="2"/>
  <c r="C52" i="2"/>
  <c r="D52" i="2"/>
  <c r="F52" i="2"/>
  <c r="G294" i="1"/>
  <c r="H294" i="1"/>
  <c r="C51" i="2"/>
  <c r="D51" i="2"/>
  <c r="F51" i="2"/>
  <c r="G252" i="1"/>
  <c r="H252" i="1"/>
  <c r="C50" i="2"/>
  <c r="D50" i="2"/>
  <c r="F50" i="2"/>
  <c r="C49" i="2"/>
  <c r="D49" i="2"/>
  <c r="F49" i="2"/>
  <c r="G253" i="1"/>
  <c r="H253" i="1"/>
  <c r="C48" i="2"/>
  <c r="D48" i="2"/>
  <c r="F48" i="2"/>
  <c r="G189" i="1"/>
  <c r="H189" i="1"/>
  <c r="G254" i="1"/>
  <c r="H254" i="1"/>
  <c r="G124" i="1"/>
  <c r="H124" i="1"/>
  <c r="C42" i="2"/>
  <c r="C47" i="2"/>
  <c r="D47" i="2"/>
  <c r="F47" i="2"/>
  <c r="C46" i="2"/>
  <c r="D46" i="2"/>
  <c r="F46" i="2"/>
  <c r="G194" i="1"/>
  <c r="H194" i="1"/>
  <c r="G292" i="1"/>
  <c r="H292" i="1"/>
  <c r="G378" i="1"/>
  <c r="H378" i="1"/>
  <c r="C30" i="3"/>
  <c r="C31" i="3"/>
  <c r="D30" i="3"/>
  <c r="D31" i="3"/>
  <c r="F30" i="3"/>
  <c r="F31" i="3"/>
  <c r="C28" i="3"/>
  <c r="C29" i="3"/>
  <c r="D28" i="3"/>
  <c r="D29" i="3"/>
  <c r="F28" i="3"/>
  <c r="F29" i="3"/>
  <c r="C45" i="2"/>
  <c r="D45" i="2"/>
  <c r="F45" i="2"/>
  <c r="C44" i="2"/>
  <c r="D44" i="2"/>
  <c r="F44" i="2"/>
  <c r="G285" i="1"/>
  <c r="H285" i="1"/>
  <c r="G290" i="1"/>
  <c r="H290" i="1"/>
  <c r="G291" i="1"/>
  <c r="H291" i="1"/>
  <c r="C43" i="2"/>
  <c r="D43" i="2"/>
  <c r="F43" i="2"/>
  <c r="C6" i="3"/>
  <c r="D6" i="3"/>
  <c r="F6" i="3"/>
  <c r="C7" i="3"/>
  <c r="D7" i="3"/>
  <c r="F7" i="3"/>
  <c r="C6" i="2"/>
  <c r="D6" i="2"/>
  <c r="F6" i="2"/>
  <c r="C7" i="2"/>
  <c r="D7" i="2"/>
  <c r="F7" i="2"/>
  <c r="C8" i="2"/>
  <c r="D8" i="2"/>
  <c r="F8" i="2"/>
  <c r="C27" i="3"/>
  <c r="D27" i="3"/>
  <c r="F27" i="3"/>
  <c r="C26" i="3"/>
  <c r="D26" i="3"/>
  <c r="F26" i="3"/>
  <c r="C25" i="3"/>
  <c r="D25" i="3"/>
  <c r="F25" i="3"/>
  <c r="G192" i="1"/>
  <c r="H192" i="1"/>
  <c r="D42" i="2"/>
  <c r="F42" i="2"/>
  <c r="G336" i="1"/>
  <c r="H336" i="1"/>
  <c r="C40" i="2"/>
  <c r="C41" i="2"/>
  <c r="D40" i="2"/>
  <c r="D41" i="2"/>
  <c r="F40" i="2"/>
  <c r="F41" i="2"/>
  <c r="C24" i="3"/>
  <c r="D24" i="3"/>
  <c r="F24" i="3"/>
  <c r="C23" i="3"/>
  <c r="D23" i="3"/>
  <c r="F23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1" i="1"/>
  <c r="G72" i="1"/>
  <c r="G73" i="1"/>
  <c r="G74" i="1"/>
  <c r="G75" i="1"/>
  <c r="G76" i="1"/>
  <c r="G77" i="1"/>
  <c r="G78" i="1"/>
  <c r="G79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103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90" i="1"/>
  <c r="G191" i="1"/>
  <c r="G193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7" i="1"/>
  <c r="G288" i="1"/>
  <c r="G289" i="1"/>
  <c r="G318" i="1"/>
  <c r="G319" i="1"/>
  <c r="G320" i="1"/>
  <c r="G321" i="1"/>
  <c r="G322" i="1"/>
  <c r="G323" i="1"/>
  <c r="G324" i="1"/>
  <c r="G326" i="1"/>
  <c r="G327" i="1"/>
  <c r="G328" i="1"/>
  <c r="G329" i="1"/>
  <c r="G330" i="1"/>
  <c r="G331" i="1"/>
  <c r="G332" i="1"/>
  <c r="G333" i="1"/>
  <c r="G334" i="1"/>
  <c r="G335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H107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7" i="1"/>
  <c r="H288" i="1"/>
  <c r="H289" i="1"/>
  <c r="H318" i="1"/>
  <c r="H319" i="1"/>
  <c r="H320" i="1"/>
  <c r="H321" i="1"/>
  <c r="H322" i="1"/>
  <c r="H323" i="1"/>
  <c r="H324" i="1"/>
  <c r="H326" i="1"/>
  <c r="H327" i="1"/>
  <c r="H328" i="1"/>
  <c r="H329" i="1"/>
  <c r="H330" i="1"/>
  <c r="H331" i="1"/>
  <c r="H332" i="1"/>
  <c r="H333" i="1"/>
  <c r="H334" i="1"/>
  <c r="H335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408" i="1"/>
  <c r="H409" i="1"/>
  <c r="H410" i="1"/>
  <c r="H411" i="1"/>
  <c r="H413" i="1"/>
  <c r="H414" i="1"/>
  <c r="H415" i="1"/>
  <c r="H416" i="1"/>
  <c r="H417" i="1"/>
  <c r="H418" i="1"/>
  <c r="H419" i="1"/>
  <c r="H420" i="1"/>
  <c r="H421" i="1"/>
  <c r="H422" i="1"/>
  <c r="H42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8" i="1"/>
  <c r="H29" i="1"/>
  <c r="H30" i="1"/>
  <c r="H31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1" i="1"/>
  <c r="H72" i="1"/>
  <c r="H73" i="1"/>
  <c r="H74" i="1"/>
  <c r="H75" i="1"/>
  <c r="H76" i="1"/>
  <c r="H77" i="1"/>
  <c r="H78" i="1"/>
  <c r="H79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103" i="1"/>
  <c r="H105" i="1"/>
  <c r="H10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80" i="1"/>
  <c r="H181" i="1"/>
  <c r="H182" i="1"/>
  <c r="H183" i="1"/>
  <c r="H184" i="1"/>
  <c r="H185" i="1"/>
  <c r="H186" i="1"/>
  <c r="H187" i="1"/>
  <c r="H188" i="1"/>
  <c r="H190" i="1"/>
  <c r="H191" i="1"/>
  <c r="H193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55" i="1"/>
  <c r="H256" i="1"/>
  <c r="H257" i="1"/>
  <c r="H258" i="1"/>
  <c r="H259" i="1"/>
  <c r="C22" i="3"/>
  <c r="D22" i="3"/>
  <c r="F22" i="3"/>
  <c r="B4" i="3"/>
  <c r="B4" i="2"/>
  <c r="C2" i="1"/>
  <c r="C39" i="2"/>
  <c r="D39" i="2"/>
  <c r="F39" i="2"/>
  <c r="C37" i="2"/>
  <c r="C38" i="2"/>
  <c r="D37" i="2"/>
  <c r="D38" i="2"/>
  <c r="F37" i="2"/>
  <c r="F38" i="2"/>
  <c r="C36" i="2"/>
  <c r="D36" i="2"/>
  <c r="F36" i="2"/>
  <c r="C16" i="2"/>
  <c r="D16" i="2"/>
  <c r="F16" i="2"/>
  <c r="C35" i="2"/>
  <c r="D35" i="2"/>
  <c r="F35" i="2"/>
  <c r="C33" i="2"/>
  <c r="C34" i="2"/>
  <c r="D33" i="2"/>
  <c r="D34" i="2"/>
  <c r="F33" i="2"/>
  <c r="F34" i="2"/>
  <c r="C32" i="2"/>
  <c r="D32" i="2"/>
  <c r="F32" i="2"/>
  <c r="C31" i="2"/>
  <c r="D31" i="2"/>
  <c r="F31" i="2"/>
  <c r="C30" i="2"/>
  <c r="D30" i="2"/>
  <c r="F30" i="2"/>
  <c r="C29" i="2"/>
  <c r="D29" i="2"/>
  <c r="F29" i="2"/>
  <c r="C28" i="2"/>
  <c r="D28" i="2"/>
  <c r="F28" i="2"/>
  <c r="C27" i="2"/>
  <c r="D27" i="2"/>
  <c r="F27" i="2"/>
  <c r="D26" i="2"/>
  <c r="F26" i="2"/>
  <c r="C25" i="2"/>
  <c r="D25" i="2"/>
  <c r="F25" i="2"/>
  <c r="C24" i="2"/>
  <c r="D24" i="2"/>
  <c r="F24" i="2"/>
  <c r="C23" i="2"/>
  <c r="D23" i="2"/>
  <c r="F23" i="2"/>
  <c r="C22" i="2"/>
  <c r="D22" i="2"/>
  <c r="F22" i="2"/>
  <c r="C21" i="2"/>
  <c r="D21" i="2"/>
  <c r="F21" i="2"/>
  <c r="C21" i="3"/>
  <c r="D21" i="3"/>
  <c r="F21" i="3"/>
  <c r="C20" i="2"/>
  <c r="D20" i="2"/>
  <c r="F20" i="2"/>
  <c r="C20" i="3"/>
  <c r="D20" i="3"/>
  <c r="C19" i="2"/>
  <c r="C18" i="3"/>
  <c r="D18" i="3"/>
  <c r="F18" i="3"/>
  <c r="C19" i="3"/>
  <c r="D19" i="3"/>
  <c r="F19" i="3"/>
  <c r="C18" i="2"/>
  <c r="D18" i="2"/>
  <c r="F18" i="2"/>
  <c r="C15" i="2"/>
  <c r="D15" i="2"/>
  <c r="F15" i="2"/>
  <c r="G919" i="5"/>
  <c r="G918" i="5"/>
  <c r="G917" i="5"/>
  <c r="G915" i="5"/>
  <c r="G914" i="5"/>
  <c r="G913" i="5"/>
  <c r="G908" i="5"/>
  <c r="G907" i="5"/>
  <c r="G906" i="5"/>
  <c r="G574" i="5"/>
  <c r="G568" i="5"/>
  <c r="G567" i="5"/>
  <c r="G554" i="5"/>
  <c r="G552" i="5"/>
  <c r="G522" i="5"/>
  <c r="G491" i="5"/>
  <c r="G398" i="5"/>
  <c r="G397" i="5"/>
  <c r="G394" i="5"/>
  <c r="G393" i="5"/>
  <c r="G392" i="5"/>
  <c r="G390" i="5"/>
  <c r="G389" i="5"/>
  <c r="G385" i="5"/>
  <c r="G384" i="5"/>
  <c r="G383" i="5"/>
  <c r="G381" i="5"/>
  <c r="G380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53" i="5"/>
  <c r="C2" i="5"/>
  <c r="F9" i="3"/>
  <c r="F10" i="3"/>
  <c r="F11" i="3"/>
  <c r="F9" i="2"/>
  <c r="F10" i="2"/>
  <c r="F11" i="2"/>
  <c r="F12" i="2"/>
  <c r="F13" i="2"/>
  <c r="F14" i="2"/>
  <c r="C14" i="2"/>
  <c r="D8" i="3"/>
  <c r="D9" i="3"/>
  <c r="D11" i="3"/>
  <c r="D9" i="2"/>
  <c r="D10" i="2"/>
  <c r="D11" i="2"/>
  <c r="D12" i="2"/>
  <c r="D13" i="2"/>
  <c r="D14" i="2"/>
  <c r="C13" i="2"/>
  <c r="C9" i="2"/>
  <c r="C10" i="2"/>
  <c r="C11" i="2"/>
  <c r="C12" i="2"/>
  <c r="C8" i="3"/>
  <c r="C9" i="3"/>
  <c r="C10" i="3"/>
  <c r="C11" i="3"/>
  <c r="I60" i="1" l="1"/>
  <c r="J60" i="1" s="1"/>
  <c r="I52" i="1"/>
  <c r="J52" i="1" s="1"/>
  <c r="I48" i="1"/>
  <c r="J48" i="1" s="1"/>
  <c r="I31" i="1"/>
  <c r="J31" i="1" s="1"/>
  <c r="I24" i="1"/>
  <c r="J24" i="1" s="1"/>
  <c r="I20" i="1"/>
  <c r="J20" i="1" s="1"/>
  <c r="I11" i="1"/>
  <c r="J11" i="1" s="1"/>
  <c r="I373" i="1"/>
  <c r="J373" i="1" s="1"/>
  <c r="I319" i="1"/>
  <c r="J319" i="1" s="1"/>
  <c r="I76" i="1"/>
  <c r="J76" i="1" s="1"/>
  <c r="I152" i="1"/>
  <c r="J152" i="1" s="1"/>
  <c r="I196" i="1"/>
  <c r="J196" i="1" s="1"/>
  <c r="I26" i="1"/>
  <c r="J26" i="1" s="1"/>
  <c r="I337" i="1"/>
  <c r="J337" i="1" s="1"/>
  <c r="I242" i="1"/>
  <c r="J242" i="1" s="1"/>
  <c r="I185" i="1"/>
  <c r="J185" i="1" s="1"/>
  <c r="I136" i="1"/>
  <c r="J136" i="1" s="1"/>
  <c r="I132" i="1"/>
  <c r="J132" i="1" s="1"/>
  <c r="I336" i="1"/>
  <c r="J336" i="1" s="1"/>
  <c r="I249" i="1"/>
  <c r="J249" i="1" s="1"/>
  <c r="I415" i="1"/>
  <c r="J415" i="1" s="1"/>
  <c r="I368" i="1"/>
  <c r="J368" i="1" s="1"/>
  <c r="I356" i="1"/>
  <c r="J356" i="1" s="1"/>
  <c r="I348" i="1"/>
  <c r="J348" i="1" s="1"/>
  <c r="I322" i="1"/>
  <c r="J322" i="1" s="1"/>
  <c r="I419" i="1"/>
  <c r="J419" i="1" s="1"/>
  <c r="I410" i="1"/>
  <c r="J410" i="1" s="1"/>
  <c r="I372" i="1"/>
  <c r="J372" i="1" s="1"/>
  <c r="I360" i="1"/>
  <c r="J360" i="1" s="1"/>
  <c r="I352" i="1"/>
  <c r="J352" i="1" s="1"/>
  <c r="I344" i="1"/>
  <c r="J344" i="1" s="1"/>
  <c r="I335" i="1"/>
  <c r="J335" i="1" s="1"/>
  <c r="I331" i="1"/>
  <c r="J331" i="1" s="1"/>
  <c r="I327" i="1"/>
  <c r="J327" i="1" s="1"/>
  <c r="I318" i="1"/>
  <c r="J318" i="1" s="1"/>
  <c r="I284" i="1"/>
  <c r="J284" i="1" s="1"/>
  <c r="I280" i="1"/>
  <c r="J280" i="1" s="1"/>
  <c r="I276" i="1"/>
  <c r="J276" i="1" s="1"/>
  <c r="I272" i="1"/>
  <c r="J272" i="1" s="1"/>
  <c r="I268" i="1"/>
  <c r="J268" i="1" s="1"/>
  <c r="I264" i="1"/>
  <c r="J264" i="1" s="1"/>
  <c r="I261" i="1"/>
  <c r="J261" i="1" s="1"/>
  <c r="I105" i="1"/>
  <c r="J105" i="1" s="1"/>
  <c r="I95" i="1"/>
  <c r="J95" i="1" s="1"/>
  <c r="I91" i="1"/>
  <c r="J91" i="1" s="1"/>
  <c r="I87" i="1"/>
  <c r="J87" i="1" s="1"/>
  <c r="I83" i="1"/>
  <c r="J83" i="1" s="1"/>
  <c r="I77" i="1"/>
  <c r="J77" i="1" s="1"/>
  <c r="I73" i="1"/>
  <c r="J73" i="1" s="1"/>
  <c r="I66" i="1"/>
  <c r="J66" i="1" s="1"/>
  <c r="I257" i="1"/>
  <c r="J257" i="1" s="1"/>
  <c r="I246" i="1"/>
  <c r="J246" i="1" s="1"/>
  <c r="I238" i="1"/>
  <c r="J238" i="1" s="1"/>
  <c r="I234" i="1"/>
  <c r="J234" i="1" s="1"/>
  <c r="I190" i="1"/>
  <c r="J190" i="1" s="1"/>
  <c r="I181" i="1"/>
  <c r="J181" i="1" s="1"/>
  <c r="I176" i="1"/>
  <c r="J176" i="1" s="1"/>
  <c r="I172" i="1"/>
  <c r="J172" i="1" s="1"/>
  <c r="I168" i="1"/>
  <c r="J168" i="1" s="1"/>
  <c r="I164" i="1"/>
  <c r="J164" i="1" s="1"/>
  <c r="I160" i="1"/>
  <c r="J160" i="1" s="1"/>
  <c r="I156" i="1"/>
  <c r="J156" i="1" s="1"/>
  <c r="I148" i="1"/>
  <c r="J148" i="1" s="1"/>
  <c r="I144" i="1"/>
  <c r="J144" i="1" s="1"/>
  <c r="I140" i="1"/>
  <c r="J140" i="1" s="1"/>
  <c r="I128" i="1"/>
  <c r="J128" i="1" s="1"/>
  <c r="I123" i="1"/>
  <c r="J123" i="1" s="1"/>
  <c r="I118" i="1"/>
  <c r="J118" i="1" s="1"/>
  <c r="I114" i="1"/>
  <c r="J114" i="1" s="1"/>
  <c r="I110" i="1"/>
  <c r="J110" i="1" s="1"/>
  <c r="I192" i="1"/>
  <c r="J192" i="1" s="1"/>
  <c r="I254" i="1"/>
  <c r="J254" i="1" s="1"/>
  <c r="I294" i="1"/>
  <c r="J294" i="1" s="1"/>
  <c r="I25" i="1"/>
  <c r="J25" i="1" s="1"/>
  <c r="I424" i="1"/>
  <c r="J424" i="1" s="1"/>
  <c r="I355" i="1"/>
  <c r="J355" i="1" s="1"/>
  <c r="I163" i="1"/>
  <c r="J163" i="1" s="1"/>
  <c r="I159" i="1"/>
  <c r="J159" i="1" s="1"/>
  <c r="I147" i="1"/>
  <c r="J147" i="1" s="1"/>
  <c r="I143" i="1"/>
  <c r="J143" i="1" s="1"/>
  <c r="I135" i="1"/>
  <c r="J135" i="1" s="1"/>
  <c r="I117" i="1"/>
  <c r="J117" i="1" s="1"/>
  <c r="I81" i="1"/>
  <c r="J81" i="1" s="1"/>
  <c r="I62" i="1"/>
  <c r="J62" i="1" s="1"/>
  <c r="I54" i="1"/>
  <c r="J54" i="1" s="1"/>
  <c r="I50" i="1"/>
  <c r="J50" i="1" s="1"/>
  <c r="I46" i="1"/>
  <c r="J46" i="1" s="1"/>
  <c r="I42" i="1"/>
  <c r="J42" i="1" s="1"/>
  <c r="I17" i="1"/>
  <c r="J17" i="1" s="1"/>
  <c r="I13" i="1"/>
  <c r="J13" i="1" s="1"/>
  <c r="I9" i="1"/>
  <c r="J9" i="1" s="1"/>
  <c r="I5" i="1"/>
  <c r="J5" i="1" s="1"/>
  <c r="I291" i="1"/>
  <c r="J291" i="1" s="1"/>
  <c r="I285" i="1"/>
  <c r="J285" i="1" s="1"/>
  <c r="I378" i="1"/>
  <c r="J378" i="1" s="1"/>
  <c r="I194" i="1"/>
  <c r="J194" i="1" s="1"/>
  <c r="I251" i="1"/>
  <c r="J251" i="1" s="1"/>
  <c r="I361" i="1"/>
  <c r="J361" i="1" s="1"/>
  <c r="I349" i="1"/>
  <c r="J349" i="1" s="1"/>
  <c r="I332" i="1"/>
  <c r="J332" i="1" s="1"/>
  <c r="I273" i="1"/>
  <c r="J273" i="1" s="1"/>
  <c r="I133" i="1"/>
  <c r="J133" i="1" s="1"/>
  <c r="I258" i="1"/>
  <c r="J258" i="1" s="1"/>
  <c r="I247" i="1"/>
  <c r="J247" i="1" s="1"/>
  <c r="I243" i="1"/>
  <c r="J243" i="1" s="1"/>
  <c r="I239" i="1"/>
  <c r="J239" i="1" s="1"/>
  <c r="I191" i="1"/>
  <c r="J191" i="1" s="1"/>
  <c r="I182" i="1"/>
  <c r="J182" i="1" s="1"/>
  <c r="I177" i="1"/>
  <c r="J177" i="1" s="1"/>
  <c r="I169" i="1"/>
  <c r="J169" i="1" s="1"/>
  <c r="I165" i="1"/>
  <c r="J165" i="1" s="1"/>
  <c r="I161" i="1"/>
  <c r="J161" i="1" s="1"/>
  <c r="I157" i="1"/>
  <c r="J157" i="1" s="1"/>
  <c r="I149" i="1"/>
  <c r="J149" i="1" s="1"/>
  <c r="I141" i="1"/>
  <c r="J141" i="1" s="1"/>
  <c r="I137" i="1"/>
  <c r="J137" i="1" s="1"/>
  <c r="I129" i="1"/>
  <c r="J129" i="1" s="1"/>
  <c r="I125" i="1"/>
  <c r="J125" i="1" s="1"/>
  <c r="I119" i="1"/>
  <c r="J119" i="1" s="1"/>
  <c r="I197" i="1"/>
  <c r="J197" i="1" s="1"/>
  <c r="I298" i="1"/>
  <c r="J298" i="1" s="1"/>
  <c r="I207" i="1"/>
  <c r="J207" i="1" s="1"/>
  <c r="I367" i="1"/>
  <c r="J367" i="1" s="1"/>
  <c r="I343" i="1"/>
  <c r="J343" i="1" s="1"/>
  <c r="I326" i="1"/>
  <c r="J326" i="1" s="1"/>
  <c r="I283" i="1"/>
  <c r="J283" i="1" s="1"/>
  <c r="I263" i="1"/>
  <c r="J263" i="1" s="1"/>
  <c r="I107" i="1"/>
  <c r="J107" i="1" s="1"/>
  <c r="I290" i="1"/>
  <c r="J290" i="1" s="1"/>
  <c r="I292" i="1"/>
  <c r="J292" i="1" s="1"/>
  <c r="I124" i="1"/>
  <c r="J124" i="1" s="1"/>
  <c r="I253" i="1"/>
  <c r="J253" i="1" s="1"/>
  <c r="I252" i="1"/>
  <c r="J252" i="1" s="1"/>
  <c r="I103" i="1"/>
  <c r="J103" i="1" s="1"/>
  <c r="I94" i="1"/>
  <c r="J94" i="1" s="1"/>
  <c r="I90" i="1"/>
  <c r="J90" i="1" s="1"/>
  <c r="I86" i="1"/>
  <c r="J86" i="1" s="1"/>
  <c r="I72" i="1"/>
  <c r="J72" i="1" s="1"/>
  <c r="I65" i="1"/>
  <c r="J65" i="1" s="1"/>
  <c r="I58" i="1"/>
  <c r="J58" i="1" s="1"/>
  <c r="I38" i="1"/>
  <c r="J38" i="1" s="1"/>
  <c r="I34" i="1"/>
  <c r="J34" i="1" s="1"/>
  <c r="I29" i="1"/>
  <c r="J29" i="1" s="1"/>
  <c r="I22" i="1"/>
  <c r="J22" i="1" s="1"/>
  <c r="I420" i="1"/>
  <c r="J420" i="1" s="1"/>
  <c r="I377" i="1"/>
  <c r="J377" i="1" s="1"/>
  <c r="I357" i="1"/>
  <c r="J357" i="1" s="1"/>
  <c r="I353" i="1"/>
  <c r="J353" i="1" s="1"/>
  <c r="I281" i="1"/>
  <c r="J281" i="1" s="1"/>
  <c r="I277" i="1"/>
  <c r="J277" i="1" s="1"/>
  <c r="I186" i="1"/>
  <c r="J186" i="1" s="1"/>
  <c r="I78" i="1"/>
  <c r="J78" i="1" s="1"/>
  <c r="I64" i="1"/>
  <c r="J64" i="1" s="1"/>
  <c r="I44" i="1"/>
  <c r="J44" i="1" s="1"/>
  <c r="I36" i="1"/>
  <c r="J36" i="1" s="1"/>
  <c r="I7" i="1"/>
  <c r="J7" i="1" s="1"/>
  <c r="I325" i="1"/>
  <c r="J325" i="1" s="1"/>
  <c r="I295" i="1"/>
  <c r="J295" i="1" s="1"/>
  <c r="I108" i="1"/>
  <c r="J108" i="1" s="1"/>
  <c r="I175" i="1"/>
  <c r="J175" i="1" s="1"/>
  <c r="I171" i="1"/>
  <c r="J171" i="1" s="1"/>
  <c r="I167" i="1"/>
  <c r="J167" i="1" s="1"/>
  <c r="I155" i="1"/>
  <c r="J155" i="1" s="1"/>
  <c r="I151" i="1"/>
  <c r="J151" i="1" s="1"/>
  <c r="I139" i="1"/>
  <c r="J139" i="1" s="1"/>
  <c r="I131" i="1"/>
  <c r="J131" i="1" s="1"/>
  <c r="I127" i="1"/>
  <c r="J127" i="1" s="1"/>
  <c r="I122" i="1"/>
  <c r="J122" i="1" s="1"/>
  <c r="I113" i="1"/>
  <c r="J113" i="1" s="1"/>
  <c r="I109" i="1"/>
  <c r="J109" i="1" s="1"/>
  <c r="I198" i="1"/>
  <c r="J198" i="1" s="1"/>
  <c r="I296" i="1"/>
  <c r="J296" i="1" s="1"/>
  <c r="I205" i="1"/>
  <c r="J205" i="1" s="1"/>
  <c r="I74" i="1"/>
  <c r="J74" i="1" s="1"/>
  <c r="I67" i="1"/>
  <c r="J67" i="1" s="1"/>
  <c r="I421" i="1"/>
  <c r="J421" i="1" s="1"/>
  <c r="I417" i="1"/>
  <c r="J417" i="1" s="1"/>
  <c r="I413" i="1"/>
  <c r="J413" i="1" s="1"/>
  <c r="I408" i="1"/>
  <c r="J408" i="1" s="1"/>
  <c r="I374" i="1"/>
  <c r="J374" i="1" s="1"/>
  <c r="I370" i="1"/>
  <c r="J370" i="1" s="1"/>
  <c r="I366" i="1"/>
  <c r="J366" i="1" s="1"/>
  <c r="I362" i="1"/>
  <c r="J362" i="1" s="1"/>
  <c r="I358" i="1"/>
  <c r="J358" i="1" s="1"/>
  <c r="I354" i="1"/>
  <c r="J354" i="1" s="1"/>
  <c r="I350" i="1"/>
  <c r="J350" i="1" s="1"/>
  <c r="I346" i="1"/>
  <c r="J346" i="1" s="1"/>
  <c r="I342" i="1"/>
  <c r="J342" i="1" s="1"/>
  <c r="I338" i="1"/>
  <c r="J338" i="1" s="1"/>
  <c r="I333" i="1"/>
  <c r="J333" i="1" s="1"/>
  <c r="I329" i="1"/>
  <c r="J329" i="1" s="1"/>
  <c r="I324" i="1"/>
  <c r="J324" i="1" s="1"/>
  <c r="I320" i="1"/>
  <c r="J320" i="1" s="1"/>
  <c r="I288" i="1"/>
  <c r="J288" i="1" s="1"/>
  <c r="I282" i="1"/>
  <c r="J282" i="1" s="1"/>
  <c r="I278" i="1"/>
  <c r="J278" i="1" s="1"/>
  <c r="I274" i="1"/>
  <c r="J274" i="1" s="1"/>
  <c r="I270" i="1"/>
  <c r="J270" i="1" s="1"/>
  <c r="I266" i="1"/>
  <c r="J266" i="1" s="1"/>
  <c r="I244" i="1"/>
  <c r="J244" i="1" s="1"/>
  <c r="I183" i="1"/>
  <c r="J183" i="1" s="1"/>
  <c r="I158" i="1"/>
  <c r="J158" i="1" s="1"/>
  <c r="I142" i="1"/>
  <c r="J142" i="1" s="1"/>
  <c r="I130" i="1"/>
  <c r="J130" i="1" s="1"/>
  <c r="I97" i="1"/>
  <c r="J97" i="1" s="1"/>
  <c r="I89" i="1"/>
  <c r="J89" i="1" s="1"/>
  <c r="I85" i="1"/>
  <c r="J85" i="1" s="1"/>
  <c r="I75" i="1"/>
  <c r="J75" i="1" s="1"/>
  <c r="I28" i="1"/>
  <c r="J28" i="1" s="1"/>
  <c r="I189" i="1"/>
  <c r="J189" i="1" s="1"/>
  <c r="I250" i="1"/>
  <c r="J250" i="1" s="1"/>
  <c r="I248" i="1"/>
  <c r="J248" i="1" s="1"/>
  <c r="I425" i="1"/>
  <c r="J425" i="1" s="1"/>
  <c r="I179" i="1"/>
  <c r="J179" i="1" s="1"/>
  <c r="I416" i="1"/>
  <c r="J416" i="1" s="1"/>
  <c r="I365" i="1"/>
  <c r="J365" i="1" s="1"/>
  <c r="I341" i="1"/>
  <c r="J341" i="1" s="1"/>
  <c r="I323" i="1"/>
  <c r="J323" i="1" s="1"/>
  <c r="I269" i="1"/>
  <c r="J269" i="1" s="1"/>
  <c r="I265" i="1"/>
  <c r="J265" i="1" s="1"/>
  <c r="I235" i="1"/>
  <c r="J235" i="1" s="1"/>
  <c r="I173" i="1"/>
  <c r="J173" i="1" s="1"/>
  <c r="I153" i="1"/>
  <c r="J153" i="1" s="1"/>
  <c r="I145" i="1"/>
  <c r="J145" i="1" s="1"/>
  <c r="I115" i="1"/>
  <c r="J115" i="1" s="1"/>
  <c r="I111" i="1"/>
  <c r="J111" i="1" s="1"/>
  <c r="I56" i="1"/>
  <c r="J56" i="1" s="1"/>
  <c r="I40" i="1"/>
  <c r="J40" i="1" s="1"/>
  <c r="I15" i="1"/>
  <c r="J15" i="1" s="1"/>
  <c r="I382" i="1"/>
  <c r="J382" i="1" s="1"/>
  <c r="I423" i="1"/>
  <c r="J423" i="1" s="1"/>
  <c r="I376" i="1"/>
  <c r="J376" i="1" s="1"/>
  <c r="I364" i="1"/>
  <c r="J364" i="1" s="1"/>
  <c r="I340" i="1"/>
  <c r="J340" i="1" s="1"/>
  <c r="I418" i="1"/>
  <c r="J418" i="1" s="1"/>
  <c r="I202" i="1"/>
  <c r="J202" i="1" s="1"/>
  <c r="I216" i="1"/>
  <c r="J216" i="1" s="1"/>
  <c r="I256" i="1"/>
  <c r="J256" i="1" s="1"/>
  <c r="I245" i="1"/>
  <c r="J245" i="1" s="1"/>
  <c r="I241" i="1"/>
  <c r="J241" i="1" s="1"/>
  <c r="I237" i="1"/>
  <c r="J237" i="1" s="1"/>
  <c r="I233" i="1"/>
  <c r="J233" i="1" s="1"/>
  <c r="I188" i="1"/>
  <c r="J188" i="1" s="1"/>
  <c r="I184" i="1"/>
  <c r="J184" i="1" s="1"/>
  <c r="I180" i="1"/>
  <c r="J180" i="1" s="1"/>
  <c r="I93" i="1"/>
  <c r="J93" i="1" s="1"/>
  <c r="I79" i="1"/>
  <c r="J79" i="1" s="1"/>
  <c r="I71" i="1"/>
  <c r="J71" i="1" s="1"/>
  <c r="I61" i="1"/>
  <c r="J61" i="1" s="1"/>
  <c r="I57" i="1"/>
  <c r="J57" i="1" s="1"/>
  <c r="I53" i="1"/>
  <c r="J53" i="1" s="1"/>
  <c r="I49" i="1"/>
  <c r="J49" i="1" s="1"/>
  <c r="I45" i="1"/>
  <c r="J45" i="1" s="1"/>
  <c r="I41" i="1"/>
  <c r="J41" i="1" s="1"/>
  <c r="I37" i="1"/>
  <c r="J37" i="1" s="1"/>
  <c r="I33" i="1"/>
  <c r="J33" i="1" s="1"/>
  <c r="I21" i="1"/>
  <c r="J21" i="1" s="1"/>
  <c r="I16" i="1"/>
  <c r="J16" i="1" s="1"/>
  <c r="I12" i="1"/>
  <c r="J12" i="1" s="1"/>
  <c r="I8" i="1"/>
  <c r="J8" i="1" s="1"/>
  <c r="I4" i="1"/>
  <c r="J4" i="1" s="1"/>
  <c r="I411" i="1"/>
  <c r="J411" i="1" s="1"/>
  <c r="I369" i="1"/>
  <c r="J369" i="1" s="1"/>
  <c r="I345" i="1"/>
  <c r="J345" i="1" s="1"/>
  <c r="I328" i="1"/>
  <c r="J328" i="1" s="1"/>
  <c r="I287" i="1"/>
  <c r="J287" i="1" s="1"/>
  <c r="I262" i="1"/>
  <c r="J262" i="1" s="1"/>
  <c r="I259" i="1"/>
  <c r="J259" i="1" s="1"/>
  <c r="I255" i="1"/>
  <c r="J255" i="1" s="1"/>
  <c r="I240" i="1"/>
  <c r="J240" i="1" s="1"/>
  <c r="I236" i="1"/>
  <c r="J236" i="1" s="1"/>
  <c r="I193" i="1"/>
  <c r="J193" i="1" s="1"/>
  <c r="I187" i="1"/>
  <c r="J187" i="1" s="1"/>
  <c r="I178" i="1"/>
  <c r="J178" i="1" s="1"/>
  <c r="I174" i="1"/>
  <c r="J174" i="1" s="1"/>
  <c r="I170" i="1"/>
  <c r="J170" i="1" s="1"/>
  <c r="I166" i="1"/>
  <c r="J166" i="1" s="1"/>
  <c r="I162" i="1"/>
  <c r="J162" i="1" s="1"/>
  <c r="I154" i="1"/>
  <c r="J154" i="1" s="1"/>
  <c r="I150" i="1"/>
  <c r="J150" i="1" s="1"/>
  <c r="I146" i="1"/>
  <c r="J146" i="1" s="1"/>
  <c r="I138" i="1"/>
  <c r="J138" i="1" s="1"/>
  <c r="I134" i="1"/>
  <c r="J134" i="1" s="1"/>
  <c r="I126" i="1"/>
  <c r="J126" i="1" s="1"/>
  <c r="I120" i="1"/>
  <c r="J120" i="1" s="1"/>
  <c r="I116" i="1"/>
  <c r="J116" i="1" s="1"/>
  <c r="I112" i="1"/>
  <c r="J112" i="1" s="1"/>
  <c r="I106" i="1"/>
  <c r="J106" i="1" s="1"/>
  <c r="I96" i="1"/>
  <c r="J96" i="1" s="1"/>
  <c r="I92" i="1"/>
  <c r="J92" i="1" s="1"/>
  <c r="I88" i="1"/>
  <c r="J88" i="1" s="1"/>
  <c r="I84" i="1"/>
  <c r="J84" i="1" s="1"/>
  <c r="I426" i="1"/>
  <c r="J426" i="1" s="1"/>
  <c r="I380" i="1"/>
  <c r="J380" i="1" s="1"/>
  <c r="I384" i="1"/>
  <c r="J384" i="1" s="1"/>
  <c r="I427" i="1"/>
  <c r="J427" i="1" s="1"/>
  <c r="I379" i="1"/>
  <c r="J379" i="1" s="1"/>
  <c r="I301" i="1"/>
  <c r="J301" i="1" s="1"/>
  <c r="I200" i="1"/>
  <c r="J200" i="1" s="1"/>
  <c r="I204" i="1"/>
  <c r="J204" i="1" s="1"/>
  <c r="I211" i="1"/>
  <c r="J211" i="1" s="1"/>
  <c r="I209" i="1"/>
  <c r="J209" i="1" s="1"/>
  <c r="I63" i="1"/>
  <c r="J63" i="1" s="1"/>
  <c r="I59" i="1"/>
  <c r="J59" i="1" s="1"/>
  <c r="I55" i="1"/>
  <c r="J55" i="1" s="1"/>
  <c r="I51" i="1"/>
  <c r="J51" i="1" s="1"/>
  <c r="I47" i="1"/>
  <c r="J47" i="1" s="1"/>
  <c r="I43" i="1"/>
  <c r="J43" i="1" s="1"/>
  <c r="I39" i="1"/>
  <c r="J39" i="1" s="1"/>
  <c r="I35" i="1"/>
  <c r="J35" i="1" s="1"/>
  <c r="I30" i="1"/>
  <c r="J30" i="1" s="1"/>
  <c r="I23" i="1"/>
  <c r="J23" i="1" s="1"/>
  <c r="I19" i="1"/>
  <c r="J19" i="1" s="1"/>
  <c r="I14" i="1"/>
  <c r="J14" i="1" s="1"/>
  <c r="I10" i="1"/>
  <c r="J10" i="1" s="1"/>
  <c r="I6" i="1"/>
  <c r="J6" i="1" s="1"/>
  <c r="I422" i="1"/>
  <c r="J422" i="1" s="1"/>
  <c r="I414" i="1"/>
  <c r="J414" i="1" s="1"/>
  <c r="I409" i="1"/>
  <c r="J409" i="1" s="1"/>
  <c r="I375" i="1"/>
  <c r="J375" i="1" s="1"/>
  <c r="I371" i="1"/>
  <c r="J371" i="1" s="1"/>
  <c r="I363" i="1"/>
  <c r="J363" i="1" s="1"/>
  <c r="I359" i="1"/>
  <c r="J359" i="1" s="1"/>
  <c r="I351" i="1"/>
  <c r="J351" i="1" s="1"/>
  <c r="I347" i="1"/>
  <c r="J347" i="1" s="1"/>
  <c r="I339" i="1"/>
  <c r="J339" i="1" s="1"/>
  <c r="I334" i="1"/>
  <c r="J334" i="1" s="1"/>
  <c r="I330" i="1"/>
  <c r="J330" i="1" s="1"/>
  <c r="I321" i="1"/>
  <c r="J321" i="1" s="1"/>
  <c r="I289" i="1"/>
  <c r="J289" i="1" s="1"/>
  <c r="I279" i="1"/>
  <c r="J279" i="1" s="1"/>
  <c r="I275" i="1"/>
  <c r="J275" i="1" s="1"/>
  <c r="I271" i="1"/>
  <c r="J271" i="1" s="1"/>
  <c r="I267" i="1"/>
  <c r="J267" i="1" s="1"/>
  <c r="I260" i="1"/>
  <c r="J260" i="1" s="1"/>
  <c r="I381" i="1"/>
  <c r="J381" i="1" s="1"/>
  <c r="I201" i="1"/>
  <c r="J201" i="1" s="1"/>
  <c r="I199" i="1"/>
  <c r="J199" i="1" s="1"/>
  <c r="I98" i="1"/>
  <c r="J98" i="1" s="1"/>
  <c r="I300" i="1"/>
  <c r="J300" i="1" s="1"/>
  <c r="I203" i="1"/>
  <c r="J203" i="1" s="1"/>
  <c r="I210" i="1"/>
  <c r="J210" i="1" s="1"/>
  <c r="I208" i="1"/>
  <c r="J208" i="1" s="1"/>
  <c r="I212" i="1"/>
  <c r="J212" i="1" s="1"/>
  <c r="I217" i="1"/>
  <c r="J217" i="1" s="1"/>
  <c r="I297" i="1"/>
  <c r="J297" i="1" s="1"/>
  <c r="I99" i="1"/>
  <c r="J99" i="1" s="1"/>
  <c r="I299" i="1"/>
  <c r="J299" i="1" s="1"/>
  <c r="I302" i="1"/>
  <c r="J302" i="1" s="1"/>
  <c r="I101" i="1"/>
  <c r="J101" i="1" s="1"/>
  <c r="I383" i="1"/>
  <c r="J383" i="1" s="1"/>
  <c r="I100" i="1"/>
  <c r="J100" i="1" s="1"/>
  <c r="I215" i="1"/>
  <c r="J215" i="1" s="1"/>
  <c r="I214" i="1"/>
  <c r="J214" i="1" s="1"/>
  <c r="I206" i="1"/>
  <c r="J206" i="1" s="1"/>
  <c r="I213" i="1"/>
  <c r="J213" i="1" s="1"/>
</calcChain>
</file>

<file path=xl/sharedStrings.xml><?xml version="1.0" encoding="utf-8"?>
<sst xmlns="http://schemas.openxmlformats.org/spreadsheetml/2006/main" count="10627" uniqueCount="3569">
  <si>
    <t>NO</t>
  </si>
  <si>
    <t>KODE BARANG</t>
  </si>
  <si>
    <t>NAMA</t>
  </si>
  <si>
    <t>SPESIFIKASI</t>
  </si>
  <si>
    <t xml:space="preserve">STOCK AWAL </t>
  </si>
  <si>
    <t>BARANG MASUK</t>
  </si>
  <si>
    <t>BARANG KELUAR</t>
  </si>
  <si>
    <t>STOCK AKHIR</t>
  </si>
  <si>
    <t xml:space="preserve">KETERANGAN </t>
  </si>
  <si>
    <t>B98AB2103</t>
  </si>
  <si>
    <t xml:space="preserve">FILTER </t>
  </si>
  <si>
    <t>MANN WK 731</t>
  </si>
  <si>
    <t>B98AB2104</t>
  </si>
  <si>
    <t>MANN WK 940/18</t>
  </si>
  <si>
    <t>D98AB1204</t>
  </si>
  <si>
    <t xml:space="preserve">FILTER UDARA </t>
  </si>
  <si>
    <t>DONALDSON P181040</t>
  </si>
  <si>
    <t>B52TO1578</t>
  </si>
  <si>
    <t>FILTER UDARA</t>
  </si>
  <si>
    <t>CAT 113-1578</t>
  </si>
  <si>
    <t>B52TN4193</t>
  </si>
  <si>
    <t>D31WH8095</t>
  </si>
  <si>
    <t>SHELL SPIRAX S2 A , 80W-90</t>
  </si>
  <si>
    <t>D31WH0009</t>
  </si>
  <si>
    <t>SHELL TEGULA V32</t>
  </si>
  <si>
    <t>D65SW0222</t>
  </si>
  <si>
    <t>REFIGERANT</t>
  </si>
  <si>
    <t>R22</t>
  </si>
  <si>
    <t>B52RB00242</t>
  </si>
  <si>
    <t>LC FILTER</t>
  </si>
  <si>
    <t>D68ZI0200</t>
  </si>
  <si>
    <t>PE FOAM</t>
  </si>
  <si>
    <t>UK.2 X 1000 X 200 M</t>
  </si>
  <si>
    <t>B40AB1851</t>
  </si>
  <si>
    <t>C95TW0308</t>
  </si>
  <si>
    <t>PALU</t>
  </si>
  <si>
    <t>WIPRO @ 5 KG</t>
  </si>
  <si>
    <t xml:space="preserve">OLIE GEAR BOX </t>
  </si>
  <si>
    <t>MOBIL DELVAC LS 75W-90 SYNTHETIC</t>
  </si>
  <si>
    <t>FILTER UDARA ENGINE</t>
  </si>
  <si>
    <t>AH 1100</t>
  </si>
  <si>
    <t>B98AB1042</t>
  </si>
  <si>
    <t>DONALDSON P11-7781</t>
  </si>
  <si>
    <t>MAJUN</t>
  </si>
  <si>
    <t xml:space="preserve">KAIN PERCA </t>
  </si>
  <si>
    <t>YUASA 12 VDC . 70Ah</t>
  </si>
  <si>
    <t>GREASE</t>
  </si>
  <si>
    <t>OMEGA 73</t>
  </si>
  <si>
    <t>D68WH0831</t>
  </si>
  <si>
    <t>SHELL GADUS S2 V 220 2 @ 18 KG</t>
  </si>
  <si>
    <t>Grease</t>
  </si>
  <si>
    <t>SHELL GADUS S3 V 220C 2 @ 18 KG</t>
  </si>
  <si>
    <t>B98AB2102</t>
  </si>
  <si>
    <t>H12 110/2</t>
  </si>
  <si>
    <t>D98AB1144</t>
  </si>
  <si>
    <t>MANN C13 114/4</t>
  </si>
  <si>
    <t xml:space="preserve">D98AB8253 </t>
  </si>
  <si>
    <t xml:space="preserve">B98AB9623 </t>
  </si>
  <si>
    <t>FILTER OLIE</t>
  </si>
  <si>
    <t>B98AB2574</t>
  </si>
  <si>
    <t>DEUTZ 01183574</t>
  </si>
  <si>
    <t>D98AB1642</t>
  </si>
  <si>
    <t>WATER SPARATOR</t>
  </si>
  <si>
    <t>DEUTZ , 04291642</t>
  </si>
  <si>
    <t>D98AB2672</t>
  </si>
  <si>
    <t>FILTER HSD</t>
  </si>
  <si>
    <t>DEUTZ 01182672</t>
  </si>
  <si>
    <t>D98AB4418</t>
  </si>
  <si>
    <t>D98AB4493</t>
  </si>
  <si>
    <t>ELEMENT FEUL</t>
  </si>
  <si>
    <t>CAT 513-4493</t>
  </si>
  <si>
    <t>D98AB3202</t>
  </si>
  <si>
    <t xml:space="preserve">FEUL FILTER </t>
  </si>
  <si>
    <t>FF 202</t>
  </si>
  <si>
    <t>B52TO5142</t>
  </si>
  <si>
    <t xml:space="preserve">COOLANT FILTER </t>
  </si>
  <si>
    <t>CAT 435-5142</t>
  </si>
  <si>
    <t>D98AB1145</t>
  </si>
  <si>
    <t xml:space="preserve">FILTER UDARA KOMPRESOR </t>
  </si>
  <si>
    <t xml:space="preserve">KNOOR </t>
  </si>
  <si>
    <t>D98AB1612</t>
  </si>
  <si>
    <t>MAN 1612</t>
  </si>
  <si>
    <t>D98AB26567</t>
  </si>
  <si>
    <t>FILTER  FEUL</t>
  </si>
  <si>
    <t>D98AB2654</t>
  </si>
  <si>
    <t>D98AB26543</t>
  </si>
  <si>
    <t xml:space="preserve">Filter </t>
  </si>
  <si>
    <t>Perkins 2654403</t>
  </si>
  <si>
    <t xml:space="preserve">D98AB26517
</t>
  </si>
  <si>
    <t>PERKINS 26510337</t>
  </si>
  <si>
    <t>B98AB2010</t>
  </si>
  <si>
    <t>RACOR 20.10</t>
  </si>
  <si>
    <t>B52TO1643</t>
  </si>
  <si>
    <t>CAT 326-1643</t>
  </si>
  <si>
    <t>B52TO1808</t>
  </si>
  <si>
    <t>CAT IR 1808</t>
  </si>
  <si>
    <t>D98AB8889</t>
  </si>
  <si>
    <t>DONALDSON P828889</t>
  </si>
  <si>
    <t>D98AB7655</t>
  </si>
  <si>
    <t>BALDWIN PF7655</t>
  </si>
  <si>
    <t>D98AB0500</t>
  </si>
  <si>
    <t>MAN C 20 500</t>
  </si>
  <si>
    <t>D98AB26517</t>
  </si>
  <si>
    <t>D31SR5298</t>
  </si>
  <si>
    <t>AIR ACCU</t>
  </si>
  <si>
    <t>ZUUR @ 1 LITER , YUASA</t>
  </si>
  <si>
    <t>D31SR5299</t>
  </si>
  <si>
    <t>PEGASUS @ 1 LITER</t>
  </si>
  <si>
    <t>D31SR5300</t>
  </si>
  <si>
    <t>PEGASUS @ 1.5 LITER</t>
  </si>
  <si>
    <t>D31SR5301</t>
  </si>
  <si>
    <t>BATT @ 1 LITER</t>
  </si>
  <si>
    <t>D31WE4062</t>
  </si>
  <si>
    <t xml:space="preserve">AIR COOLANT </t>
  </si>
  <si>
    <t>FLEETGUARD DCA65L</t>
  </si>
  <si>
    <t>D67UK0003</t>
  </si>
  <si>
    <t>SABUN CAIR</t>
  </si>
  <si>
    <t>SUNLIGHT @ 775 ML</t>
  </si>
  <si>
    <t>VACCUM CLEANER</t>
  </si>
  <si>
    <t>B47DA6808</t>
  </si>
  <si>
    <t>C89JE6411</t>
  </si>
  <si>
    <t>KUNCI RING</t>
  </si>
  <si>
    <t>PROHEX UK.6-32 MM</t>
  </si>
  <si>
    <t>C89JD2022</t>
  </si>
  <si>
    <t>KUNCI PAS</t>
  </si>
  <si>
    <t>DROP FORGET UK.20-22 MM</t>
  </si>
  <si>
    <t>C95LE0026</t>
  </si>
  <si>
    <t>PALU KONDE</t>
  </si>
  <si>
    <t>KRISBOW UK.1 Lbs</t>
  </si>
  <si>
    <t>C89JG0450</t>
  </si>
  <si>
    <t>KUNCI PIPA</t>
  </si>
  <si>
    <t>AMERICAN TOOL UK 18"</t>
  </si>
  <si>
    <t>C89JG0451</t>
  </si>
  <si>
    <t>PROTO UK.18"</t>
  </si>
  <si>
    <t>C89JL0001</t>
  </si>
  <si>
    <t>KUNCI MOMENT / TORSI</t>
  </si>
  <si>
    <t>FACOM S315P UK . 40-200 Nm</t>
  </si>
  <si>
    <t>C89JL0013</t>
  </si>
  <si>
    <t>KRISBOW KW 0102521</t>
  </si>
  <si>
    <t>C89JL0014</t>
  </si>
  <si>
    <t>SATA UK.160-800 Nm</t>
  </si>
  <si>
    <t>010H10031</t>
  </si>
  <si>
    <t>CALIBRATOR WHEEL PROFIL</t>
  </si>
  <si>
    <t>WHEEL PROFIL LSB2-UIPI</t>
  </si>
  <si>
    <t>B52TB3242</t>
  </si>
  <si>
    <t xml:space="preserve">KAPASITOR </t>
  </si>
  <si>
    <t>HOGFA , 5600 MED 450 VDC</t>
  </si>
  <si>
    <t>B52TB3243</t>
  </si>
  <si>
    <t xml:space="preserve">EPCOS B43310-A9688/ 450vdc  </t>
  </si>
  <si>
    <t>B52TC1064</t>
  </si>
  <si>
    <t xml:space="preserve">RELAY TIMER </t>
  </si>
  <si>
    <t>H3CR-A8 SOURCE : 24-28 VAC, 50/60 Hz, 12-48 VDC CONTACT : 5A 250 VAC 5 RESISTIVE</t>
  </si>
  <si>
    <t>B52TO4994</t>
  </si>
  <si>
    <t xml:space="preserve">FIBOX </t>
  </si>
  <si>
    <t>ALL 127 X 81 X 57 MM , P66/67</t>
  </si>
  <si>
    <t>B52TE0194</t>
  </si>
  <si>
    <t>LAMPU ROOM ENGINE</t>
  </si>
  <si>
    <t>TCW060/118</t>
  </si>
  <si>
    <t>C86ML1215</t>
  </si>
  <si>
    <t xml:space="preserve">INDIKATOR </t>
  </si>
  <si>
    <t>CAT D17M01Y12 PA752-275-2103</t>
  </si>
  <si>
    <t>B52TO5235</t>
  </si>
  <si>
    <t xml:space="preserve">CONTROL EXITER </t>
  </si>
  <si>
    <t>ABB EK110</t>
  </si>
  <si>
    <t>B52TE5906</t>
  </si>
  <si>
    <t xml:space="preserve">LAMPU INDIKATOR </t>
  </si>
  <si>
    <t>MERAH XB7-EVD-MP</t>
  </si>
  <si>
    <t>B52TE5907</t>
  </si>
  <si>
    <t>HIJAU XB7-EVD-MP</t>
  </si>
  <si>
    <t>B52TE5908</t>
  </si>
  <si>
    <t>KUNING XB7-EVD-MP</t>
  </si>
  <si>
    <t>B52TE5909</t>
  </si>
  <si>
    <t>SCHENEIDER ZB5AV043</t>
  </si>
  <si>
    <t>B52TE5206</t>
  </si>
  <si>
    <t>SCHENEIDER ZBV-B4</t>
  </si>
  <si>
    <t>B52TE6824</t>
  </si>
  <si>
    <t xml:space="preserve">LAMPU </t>
  </si>
  <si>
    <t>HELLA H3, 70 WATT, 24 VDC</t>
  </si>
  <si>
    <t>B52TP1620</t>
  </si>
  <si>
    <t xml:space="preserve">RELAY </t>
  </si>
  <si>
    <t>MORS SMITH DU204-L , 110 VDC</t>
  </si>
  <si>
    <t>B52TP1621</t>
  </si>
  <si>
    <t>RELAY</t>
  </si>
  <si>
    <t>MORS SMITH DU201 , 24 VDC</t>
  </si>
  <si>
    <t>B52TB2012</t>
  </si>
  <si>
    <t xml:space="preserve">NEON </t>
  </si>
  <si>
    <t xml:space="preserve">PHILLIP 10 WATT  </t>
  </si>
  <si>
    <t>B52TE0606</t>
  </si>
  <si>
    <t>PANEL METER</t>
  </si>
  <si>
    <t>HELES CR - 52</t>
  </si>
  <si>
    <t>B52TE0607</t>
  </si>
  <si>
    <t>HELES CR - 65</t>
  </si>
  <si>
    <t>B52TO0191</t>
  </si>
  <si>
    <t>WAGO</t>
  </si>
  <si>
    <t>787-821</t>
  </si>
  <si>
    <t>B52TE0573</t>
  </si>
  <si>
    <t>LAMPU SIGNAL</t>
  </si>
  <si>
    <t>MAFELEC , HIJAU YSP 2072-102</t>
  </si>
  <si>
    <t>B52TE0572</t>
  </si>
  <si>
    <t>MAFELEC , MERAH YSP 2072-101</t>
  </si>
  <si>
    <t>B52TH1756</t>
  </si>
  <si>
    <t>COVER SELENOID VALVE</t>
  </si>
  <si>
    <t>MAGNETIC VALVE 1/4 - 5/2</t>
  </si>
  <si>
    <t>C86MK0800</t>
  </si>
  <si>
    <t>DIGITAL MULTIMETER</t>
  </si>
  <si>
    <t>SANWA CD800A</t>
  </si>
  <si>
    <t>B52TE6337</t>
  </si>
  <si>
    <t xml:space="preserve">APT AD 16-60KT KA/-TK AC/DC 48-220V PUTIH </t>
  </si>
  <si>
    <t>B52UM0055</t>
  </si>
  <si>
    <t>STOP KONTAK</t>
  </si>
  <si>
    <t>DOUBLE</t>
  </si>
  <si>
    <t>B52UL4981</t>
  </si>
  <si>
    <t>POWER SUPPLY</t>
  </si>
  <si>
    <t>S-35-12 12 V/ 3A</t>
  </si>
  <si>
    <t>B52UL4982</t>
  </si>
  <si>
    <t>FORT , S-50-5 10A</t>
  </si>
  <si>
    <t>B52TE6157</t>
  </si>
  <si>
    <t>FOG LAMP</t>
  </si>
  <si>
    <t>GE PAR 56 , 200 W , 30 V</t>
  </si>
  <si>
    <t>B52TA2011</t>
  </si>
  <si>
    <t>MCB</t>
  </si>
  <si>
    <t>SCHENEIDER C 32 A</t>
  </si>
  <si>
    <t>B52RL0191</t>
  </si>
  <si>
    <t>LINE FLOW FAN</t>
  </si>
  <si>
    <t>LINE FLOW FAN TANGENTIAL BLOWER DOUBLE HOUSING EBMPAPST QL4/3030-2124 PN : 55444.52040</t>
  </si>
  <si>
    <t>B52TO5796</t>
  </si>
  <si>
    <t>ALTERNATOR</t>
  </si>
  <si>
    <t>DELCO REMY 405796 24 V, 75A</t>
  </si>
  <si>
    <t>B52TE3677</t>
  </si>
  <si>
    <t>LAMPU RUANG TOILET</t>
  </si>
  <si>
    <t>T5 , TL 8WATT , P = 30 CM</t>
  </si>
  <si>
    <t>C86VE0006</t>
  </si>
  <si>
    <t>LAMPU TL</t>
  </si>
  <si>
    <t>NUTSUWA 5-8WATT , WHITE</t>
  </si>
  <si>
    <t xml:space="preserve">B52TE0511
</t>
  </si>
  <si>
    <t>LED MR16-33-W ; 24 VDC  ; WHITE</t>
  </si>
  <si>
    <t>B52TP0108</t>
  </si>
  <si>
    <t>DIODA BATTERY CHARGER</t>
  </si>
  <si>
    <t>SEMIKRON SKN 100/08</t>
  </si>
  <si>
    <t>B52TE0082</t>
  </si>
  <si>
    <t>RESISTOR HEAD LAMP</t>
  </si>
  <si>
    <t>100W.12.RJ</t>
  </si>
  <si>
    <t>B52TA2108</t>
  </si>
  <si>
    <t>SCHNEIDER C10</t>
  </si>
  <si>
    <t>B52TC1004</t>
  </si>
  <si>
    <t>MORS SMITT ; TDB4-4204  6-60s , 110 VDC</t>
  </si>
  <si>
    <t>D73TI2502</t>
  </si>
  <si>
    <t>REMOTE TV</t>
  </si>
  <si>
    <t>LG</t>
  </si>
  <si>
    <t>B050E14876</t>
  </si>
  <si>
    <t xml:space="preserve">SPEED SENSOR </t>
  </si>
  <si>
    <t>SMITH , SS12231872A</t>
  </si>
  <si>
    <t>B53RA0001</t>
  </si>
  <si>
    <t>HAND TOOL</t>
  </si>
  <si>
    <t>ORION TR-0001</t>
  </si>
  <si>
    <t>B40AG0601</t>
  </si>
  <si>
    <t>STANDART BUS</t>
  </si>
  <si>
    <t>D98AB4165</t>
  </si>
  <si>
    <t>ATLAS COPCO WSD 25</t>
  </si>
  <si>
    <t>B40AC1311</t>
  </si>
  <si>
    <t xml:space="preserve">VOITH GUINE PART </t>
  </si>
  <si>
    <t>VOUT H91,346321</t>
  </si>
  <si>
    <t>D98AB1026</t>
  </si>
  <si>
    <t>FIAC 721026</t>
  </si>
  <si>
    <t>B40AS7570</t>
  </si>
  <si>
    <t>O RING</t>
  </si>
  <si>
    <t>TEMBAGA DIA 29 X 37 MM</t>
  </si>
  <si>
    <t>B50BA0156</t>
  </si>
  <si>
    <t>GAS SPRING</t>
  </si>
  <si>
    <t>HUBBER 100N</t>
  </si>
  <si>
    <t>B98MA1336</t>
  </si>
  <si>
    <t xml:space="preserve">V BELT </t>
  </si>
  <si>
    <t>BANDO 5560</t>
  </si>
  <si>
    <t>B51DH1742</t>
  </si>
  <si>
    <t xml:space="preserve">NIPPLE </t>
  </si>
  <si>
    <t>CAL 46 PH</t>
  </si>
  <si>
    <t>B51DH1743</t>
  </si>
  <si>
    <t>CAL 46 SH</t>
  </si>
  <si>
    <t>B52UM0056</t>
  </si>
  <si>
    <t xml:space="preserve">STOP KRAN </t>
  </si>
  <si>
    <t>KITZ .3/4"</t>
  </si>
  <si>
    <t>B561E11022</t>
  </si>
  <si>
    <t>FLEXIBLE HOSE</t>
  </si>
  <si>
    <t>FAMAOUS 1/2' X 60 CM</t>
  </si>
  <si>
    <t>D66QG6944</t>
  </si>
  <si>
    <t>LEM BESI</t>
  </si>
  <si>
    <t>DEXTON EPOXY ADHESIVE</t>
  </si>
  <si>
    <t>D04UP0020</t>
  </si>
  <si>
    <t xml:space="preserve">SELANG </t>
  </si>
  <si>
    <t>POLYURHETANE DIA 8 X 5 M</t>
  </si>
  <si>
    <t>B561G13005</t>
  </si>
  <si>
    <t xml:space="preserve">MR COUPLING FOR INTER CAR </t>
  </si>
  <si>
    <t>DRAWING : 56.1 G13006</t>
  </si>
  <si>
    <t>B561G13006</t>
  </si>
  <si>
    <t>DRAWING : 56.1 G13005</t>
  </si>
  <si>
    <t>C90HN1201</t>
  </si>
  <si>
    <t>PRESSURE REGULATOR</t>
  </si>
  <si>
    <t>FESTO LR-D - MIDI KN43</t>
  </si>
  <si>
    <t>D77TI0315</t>
  </si>
  <si>
    <t>PROPESTOR SELENOID VALVE</t>
  </si>
  <si>
    <t>2/2G 24 VOLT TYPE : AA026C-00-EH2</t>
  </si>
  <si>
    <t>B52TO4281</t>
  </si>
  <si>
    <t>BLADE WIPER</t>
  </si>
  <si>
    <t>B52TA4890</t>
  </si>
  <si>
    <t>CIRCUIT BRAKER</t>
  </si>
  <si>
    <t>COMPACT NSX , LV432676</t>
  </si>
  <si>
    <t>C89MH5694</t>
  </si>
  <si>
    <t>LIFT PUMP</t>
  </si>
  <si>
    <t>PERKINS 10000-65694</t>
  </si>
  <si>
    <t>B53UK0001RY</t>
  </si>
  <si>
    <t>MKT 75/370</t>
  </si>
  <si>
    <t>B52TI8803</t>
  </si>
  <si>
    <t>SERVICE INDIKATOR</t>
  </si>
  <si>
    <t>MANN FILTER PN : 3900062921</t>
  </si>
  <si>
    <t>B98CA1111</t>
  </si>
  <si>
    <t xml:space="preserve">FITTING </t>
  </si>
  <si>
    <t>FESTO , QS - 1/4 G , PUSH IN 6 MM</t>
  </si>
  <si>
    <t>B98CA1112</t>
  </si>
  <si>
    <t>FESTO ,OS  1/4-8 , PUSH IN 8 MM</t>
  </si>
  <si>
    <t>B98CA1113</t>
  </si>
  <si>
    <t>NEPPLE TEE REDUCER SELANG  8 MM</t>
  </si>
  <si>
    <t>B98CA1114</t>
  </si>
  <si>
    <t>NEPPLE ELBOW REDUCER SELANG  8 MM</t>
  </si>
  <si>
    <t>C90HD0501</t>
  </si>
  <si>
    <t>ROLL METER</t>
  </si>
  <si>
    <t>KDS , NEOLOCK 3 , 3M X 10 FEET</t>
  </si>
  <si>
    <t>D88HH00301</t>
  </si>
  <si>
    <t>ISI CUTTER</t>
  </si>
  <si>
    <t>KENKO SPARE BLADES L-150 @ 5 PC</t>
  </si>
  <si>
    <t>B40WK0144</t>
  </si>
  <si>
    <t>SPLIT PIN PLATE</t>
  </si>
  <si>
    <t>MAT . SS400</t>
  </si>
  <si>
    <t>D78UC0011</t>
  </si>
  <si>
    <t>KUAS</t>
  </si>
  <si>
    <t>TAIYO , 3"</t>
  </si>
  <si>
    <t>B40AC1312</t>
  </si>
  <si>
    <t>H71.180440</t>
  </si>
  <si>
    <t>B40AC1313</t>
  </si>
  <si>
    <t xml:space="preserve">H23.564210 ( Packing ) </t>
  </si>
  <si>
    <t>B47UQ0007</t>
  </si>
  <si>
    <t>SEAL ANGLE COCK</t>
  </si>
  <si>
    <t>B315G13304</t>
  </si>
  <si>
    <t>FLEXIBLE HOSE AIR SUPPLY MODUL</t>
  </si>
  <si>
    <t>DRAWING NO.31.5-G13304</t>
  </si>
  <si>
    <t>B364H13010</t>
  </si>
  <si>
    <t xml:space="preserve">FLIXIBLE HOSE OF BRAKE TO BP &amp; AIR SPRING </t>
  </si>
  <si>
    <t>DRAWING NO.31.5-G13010</t>
  </si>
  <si>
    <t>D04UP0191</t>
  </si>
  <si>
    <t>SACDIO uk. 4 x 6  Pressure 150 PSI</t>
  </si>
  <si>
    <t>B468K00701</t>
  </si>
  <si>
    <t>LINK WIPER</t>
  </si>
  <si>
    <t>B49CL0101</t>
  </si>
  <si>
    <t xml:space="preserve">UNCOUPLING HOSE </t>
  </si>
  <si>
    <t>TEKANAN WP 16 BAR , P = 720 MM</t>
  </si>
  <si>
    <t>B98SD6384</t>
  </si>
  <si>
    <t xml:space="preserve">DIAPHRAGM  ( MEMBRAN ) </t>
  </si>
  <si>
    <t>DISTRIBUTOR VALVE NO.4A30487</t>
  </si>
  <si>
    <t>B98SD6385</t>
  </si>
  <si>
    <t>C86VM1901</t>
  </si>
  <si>
    <t>SEAL PUMP VACCUM TOILET</t>
  </si>
  <si>
    <t>KAKI 5</t>
  </si>
  <si>
    <t>C86VM1902</t>
  </si>
  <si>
    <t>KECIL</t>
  </si>
  <si>
    <t>D98AB4423</t>
  </si>
  <si>
    <t>Deutz 01174423</t>
  </si>
  <si>
    <t>B52TO0120</t>
  </si>
  <si>
    <t>PARKER R120P</t>
  </si>
  <si>
    <t>B52TO0790</t>
  </si>
  <si>
    <t>PARKER R90P</t>
  </si>
  <si>
    <t>D98AB3099</t>
  </si>
  <si>
    <t>MAN 51.12503.0099</t>
  </si>
  <si>
    <t>BRAKE SHOE</t>
  </si>
  <si>
    <t>BOGUSUN</t>
  </si>
  <si>
    <t>ANNOUNCER / AMPLIFIER</t>
  </si>
  <si>
    <t>TOA MODEL ZA 2120</t>
  </si>
  <si>
    <t>TFT LCD ROOF</t>
  </si>
  <si>
    <t>HOLLYWOOD 15,8" HW-1580A</t>
  </si>
  <si>
    <t>B50TT5021</t>
  </si>
  <si>
    <t xml:space="preserve">HANDLE LOCKING DEVICE </t>
  </si>
  <si>
    <t>Drawing ES-00.0-05-021 rev.A</t>
  </si>
  <si>
    <t>B48DB0005</t>
  </si>
  <si>
    <t>RUBBER PAD FOR AXLE SPRING</t>
  </si>
  <si>
    <t xml:space="preserve"> TB607-3-06.0-005 rev.C</t>
  </si>
  <si>
    <t xml:space="preserve">LEVEL TRANDUSER </t>
  </si>
  <si>
    <t>MODEL LTS-S4 MERK WINGEL</t>
  </si>
  <si>
    <t>ANGLE COCK</t>
  </si>
  <si>
    <t>LH3 1¼ LEFT HAND PN.I 42610</t>
  </si>
  <si>
    <t>OIL FILTER</t>
  </si>
  <si>
    <t>DONALDSON J86-32804</t>
  </si>
  <si>
    <t>DONALDSON J86-10004</t>
  </si>
  <si>
    <t>TRANSMISI FILTER</t>
  </si>
  <si>
    <t>MANN LB 962/2</t>
  </si>
  <si>
    <t>CAT 1R 0749</t>
  </si>
  <si>
    <t>SAF 0891P</t>
  </si>
  <si>
    <t>DONALDSON P181042 ( OUTER )</t>
  </si>
  <si>
    <t>DONALDSON P128408 ( INNER )</t>
  </si>
  <si>
    <t>CAT 1R 0756</t>
  </si>
  <si>
    <t>FILTER RACOR</t>
  </si>
  <si>
    <t>PARKER 2020 PM . 30 MICRON</t>
  </si>
  <si>
    <t>BALDWIN P7003</t>
  </si>
  <si>
    <t>FILTER OLI</t>
  </si>
  <si>
    <t>FLEETGUARD FS 1000</t>
  </si>
  <si>
    <t>FLEETGUARD LF 3000</t>
  </si>
  <si>
    <t>FILTER COOLAND</t>
  </si>
  <si>
    <t>WF 2075/2076</t>
  </si>
  <si>
    <t>CONTACT CLEANER MEKANIK</t>
  </si>
  <si>
    <t>WD 40 @ 412 ML</t>
  </si>
  <si>
    <t xml:space="preserve">OLI </t>
  </si>
  <si>
    <t>MEDITRAN SAE 15W-40 ( 1 DRUM = 209 LTR )</t>
  </si>
  <si>
    <t>REGULATOR ALTERNATOR CHARGING</t>
  </si>
  <si>
    <t>MODEL 8RL3023CS</t>
  </si>
  <si>
    <t xml:space="preserve">IC REGULATOR </t>
  </si>
  <si>
    <t>MODEL BAUT PRESTOLITE LEECE NEVILLE  8RL3028S</t>
  </si>
  <si>
    <t>MODEL SOCKET PRESTOLITE LEECE NEVILLE  8RL3013BS</t>
  </si>
  <si>
    <t xml:space="preserve">BONDING KACA </t>
  </si>
  <si>
    <t>SIKAFLEX 263 HITAM @ 600ML</t>
  </si>
  <si>
    <t>B48RD0018</t>
  </si>
  <si>
    <t xml:space="preserve">BRAKE SHOE </t>
  </si>
  <si>
    <t>DRAWING NO.TB 607-2-08-0.008</t>
  </si>
  <si>
    <t>B98AB1049</t>
  </si>
  <si>
    <t>FILTER UDARA ( OUTER )</t>
  </si>
  <si>
    <t xml:space="preserve">DONALDSON P182049 </t>
  </si>
  <si>
    <t>B98AB1447</t>
  </si>
  <si>
    <t>FILTER UDARA ( INNER )</t>
  </si>
  <si>
    <t>DONALDSON P116446</t>
  </si>
  <si>
    <t>SATUAN</t>
  </si>
  <si>
    <t xml:space="preserve">SATUAN </t>
  </si>
  <si>
    <t>FILTER MANN WK 731</t>
  </si>
  <si>
    <t>FILTER MANN WK 940/18</t>
  </si>
  <si>
    <t>FILTER UDARA DONALDSON P181040</t>
  </si>
  <si>
    <t>OLIE SHELL SPIRAX S2 A , 80W-90</t>
  </si>
  <si>
    <t>OLIE SHELL TEGULA V32</t>
  </si>
  <si>
    <t>TANGGAL</t>
  </si>
  <si>
    <t>D31WH1551</t>
  </si>
  <si>
    <t>D67UK0001</t>
  </si>
  <si>
    <t>B52TR3026</t>
  </si>
  <si>
    <t>B52TG0111</t>
  </si>
  <si>
    <t>C79KS0101</t>
  </si>
  <si>
    <t>B47UQ000307</t>
  </si>
  <si>
    <t>Pc</t>
  </si>
  <si>
    <t>LTR</t>
  </si>
  <si>
    <t>TB</t>
  </si>
  <si>
    <t>UNIT</t>
  </si>
  <si>
    <t>ROLL</t>
  </si>
  <si>
    <t>PC</t>
  </si>
  <si>
    <t>KG</t>
  </si>
  <si>
    <t>pc</t>
  </si>
  <si>
    <t>BTL</t>
  </si>
  <si>
    <t>SET</t>
  </si>
  <si>
    <t>PACK</t>
  </si>
  <si>
    <t>Mtr</t>
  </si>
  <si>
    <t xml:space="preserve">MOTOR FAN KONDENSOR </t>
  </si>
  <si>
    <t xml:space="preserve">MODEL : 221-005 VOLT : 27 VDC , OUTPUT : 375W , RPM : 1550, AMP : 18 , MADE IN AUSTRALIA </t>
  </si>
  <si>
    <t>FILTER</t>
  </si>
  <si>
    <t>Meditran SX SAE 15W-40</t>
  </si>
  <si>
    <t>SEALANT</t>
  </si>
  <si>
    <t xml:space="preserve">SPARK PLUG </t>
  </si>
  <si>
    <t>DP8EA9 NGK</t>
  </si>
  <si>
    <t>LAMPU LED KIT</t>
  </si>
  <si>
    <t>5 WATT INPUT 220V</t>
  </si>
  <si>
    <t>LED DRIVER</t>
  </si>
  <si>
    <t>OUTPUT 75- 144 VDC</t>
  </si>
  <si>
    <t xml:space="preserve">CABLE TROLLY </t>
  </si>
  <si>
    <t>MATERIAL STEEL / GALVANIS 40 RODA , 1 BEAM , RANGE 50-120MM</t>
  </si>
  <si>
    <t xml:space="preserve">FILTER OIL ENGINE </t>
  </si>
  <si>
    <t>CAT 1R0726</t>
  </si>
  <si>
    <t>CAT 1R0756</t>
  </si>
  <si>
    <t>FILTER UDARA ENGINE ( INNER )</t>
  </si>
  <si>
    <t>CAT 1131579</t>
  </si>
  <si>
    <t>CAT 1131578</t>
  </si>
  <si>
    <t>CAT 4355142</t>
  </si>
  <si>
    <t>FILTER UDARA GENSET ( Primary )</t>
  </si>
  <si>
    <t>CAT 1063973</t>
  </si>
  <si>
    <t>CAT SCA ( SUPLEMENTAL ) COOLANT ADDITIVE</t>
  </si>
  <si>
    <t>MAN 51,05504-0087</t>
  </si>
  <si>
    <t>COOLANT RADIATOR</t>
  </si>
  <si>
    <t>GREEN, GLYCOLLYBASED @ 5 LITER</t>
  </si>
  <si>
    <t>CONTACT CLEANER ELECTRIK</t>
  </si>
  <si>
    <t>FLAMMABLE @ 475ML</t>
  </si>
  <si>
    <t>B52TO2511</t>
  </si>
  <si>
    <t>D31WH9091</t>
  </si>
  <si>
    <t>D68WH0836</t>
  </si>
  <si>
    <t>D68WH0832</t>
  </si>
  <si>
    <t>B52TH0624</t>
  </si>
  <si>
    <t>B48UP8013</t>
  </si>
  <si>
    <t>D98AB8641</t>
  </si>
  <si>
    <t>B98AB0004</t>
  </si>
  <si>
    <t>B98AB9622</t>
  </si>
  <si>
    <t>B52TO0749</t>
  </si>
  <si>
    <t>D98AB0891</t>
  </si>
  <si>
    <t>B98AB1408</t>
  </si>
  <si>
    <t>B98AB0756</t>
  </si>
  <si>
    <t>B98CF2020</t>
  </si>
  <si>
    <t>B98AB2003</t>
  </si>
  <si>
    <t>B98AB0104</t>
  </si>
  <si>
    <t>D98AB3100</t>
  </si>
  <si>
    <t>D98AB2300</t>
  </si>
  <si>
    <t>B98AB4075</t>
  </si>
  <si>
    <t>D67UK0141</t>
  </si>
  <si>
    <t>D31WH1549</t>
  </si>
  <si>
    <t>D98CL3023</t>
  </si>
  <si>
    <t>B52UM3028</t>
  </si>
  <si>
    <t>B52UM3013</t>
  </si>
  <si>
    <t>D68QH2207</t>
  </si>
  <si>
    <t>B98AB9624</t>
  </si>
  <si>
    <t>B52TO3973</t>
  </si>
  <si>
    <t>D31WA4190</t>
  </si>
  <si>
    <t>B52TO0087</t>
  </si>
  <si>
    <t>D31WE4063</t>
  </si>
  <si>
    <t>D67UK1013</t>
  </si>
  <si>
    <t xml:space="preserve"> </t>
  </si>
  <si>
    <t>Liter</t>
  </si>
  <si>
    <t>Galon</t>
  </si>
  <si>
    <t>CHECK SHEET SURAT JALAN TAHUN 2022</t>
  </si>
  <si>
    <t>Update</t>
  </si>
  <si>
    <t>NO.</t>
  </si>
  <si>
    <t>NO SURAT JALAN</t>
  </si>
  <si>
    <t>PROYEK</t>
  </si>
  <si>
    <t>TUJUAN</t>
  </si>
  <si>
    <t>KETERANGAN</t>
  </si>
  <si>
    <t xml:space="preserve">URAIAN </t>
  </si>
  <si>
    <t>KOBAR</t>
  </si>
  <si>
    <t>QTY</t>
  </si>
  <si>
    <t>SAT</t>
  </si>
  <si>
    <t>001/Consumable&amp;Sparepart /GUD/I/2022</t>
  </si>
  <si>
    <t>03 Januari 2022</t>
  </si>
  <si>
    <t>Injector</t>
  </si>
  <si>
    <t>PN : 4928347 CUMMINS</t>
  </si>
  <si>
    <t>Pemenuhan Railbus SOLO 2021</t>
  </si>
  <si>
    <t>Jogjakarta</t>
  </si>
  <si>
    <t>002/Consumable&amp;Sparepart /GUD/I/2022</t>
  </si>
  <si>
    <t>TOOLS BOX</t>
  </si>
  <si>
    <t>BOX</t>
  </si>
  <si>
    <t>TOOLS KKBW</t>
  </si>
  <si>
    <t>Lampung</t>
  </si>
  <si>
    <t xml:space="preserve">RINCIAN ISI TOOLS BOX : </t>
  </si>
  <si>
    <t>set</t>
  </si>
  <si>
    <t>Kunci Pas Ring 8-32 MM</t>
  </si>
  <si>
    <t>pcs</t>
  </si>
  <si>
    <t>Kunci Pas 22 MM</t>
  </si>
  <si>
    <t>Kunci Sock 8-32MM</t>
  </si>
  <si>
    <t>Kunci Pipa (Adjustable Pipe Wrench) 18" (450mm)</t>
  </si>
  <si>
    <t>Kunci Inggris (Adjustable Wrench) 12 "</t>
  </si>
  <si>
    <t>Palu Konde 2 LB</t>
  </si>
  <si>
    <t>Tang Burung/Joint Standart Pliers 10"</t>
  </si>
  <si>
    <t>Tang Potong  6"</t>
  </si>
  <si>
    <t>Tang Cucut 8"</t>
  </si>
  <si>
    <t>Pray Bar Set</t>
  </si>
  <si>
    <t xml:space="preserve">Flashlight Recharger </t>
  </si>
  <si>
    <t>Thermo Digital Krisbow -50-280 KW0600280</t>
  </si>
  <si>
    <t xml:space="preserve">Kuas </t>
  </si>
  <si>
    <t>ToolBox</t>
  </si>
  <si>
    <t>003/Consumable&amp;Sparepart /GUD/I/2022</t>
  </si>
  <si>
    <t>Server</t>
  </si>
  <si>
    <t>RB1100hx4 Powerfull 1U Rackmount Router with 13x Gigabit Ethernet Port</t>
  </si>
  <si>
    <t>Proyek Prototipe IOT sarana Prasarana</t>
  </si>
  <si>
    <t>INKA Madiun</t>
  </si>
  <si>
    <t>004/Consumable&amp;Sparepart /GUD/I/2022</t>
  </si>
  <si>
    <t>04 Januari 2022</t>
  </si>
  <si>
    <t xml:space="preserve">PE Foam </t>
  </si>
  <si>
    <t>2 x 1000 x 200 M</t>
  </si>
  <si>
    <t>Roll</t>
  </si>
  <si>
    <t>Sisa Proyek LRT Jadetabek</t>
  </si>
  <si>
    <t>gudang inka</t>
  </si>
  <si>
    <t>005/Consumable&amp;Sparepart /GUD/I/2022</t>
  </si>
  <si>
    <t>Brake Disc Set</t>
  </si>
  <si>
    <t>PN : M0001360</t>
  </si>
  <si>
    <t>Set</t>
  </si>
  <si>
    <t xml:space="preserve">Proyek Kontrak Tahunan Corrective PT INKA </t>
  </si>
  <si>
    <t>006/Consumable&amp;Sparepart /GUD/I/2022</t>
  </si>
  <si>
    <t>07 Januari 2022</t>
  </si>
  <si>
    <t xml:space="preserve">Kabel Data </t>
  </si>
  <si>
    <t>Ethernet Cable Cat 5e , Quad Core 100 Ohm , @ 60 M ( LAPP )</t>
  </si>
  <si>
    <t>Proyek Runner Kereta KRL KFW</t>
  </si>
  <si>
    <t xml:space="preserve">Disetting </t>
  </si>
  <si>
    <t>Ethernet Cable Cat 5e , Quad Core 100 Ohm , @ 30 M ( LAPP )</t>
  </si>
  <si>
    <t>Ethernet Cable Cat 5e , Quad Core 100 Ohm , @ 5 M ( LAPP )</t>
  </si>
  <si>
    <t xml:space="preserve">Socket </t>
  </si>
  <si>
    <t>Socket M12 male 4 Pin D cooded</t>
  </si>
  <si>
    <t>RJ45</t>
  </si>
  <si>
    <t>007/Consumable&amp;Sparepart /GUD/I/2022</t>
  </si>
  <si>
    <t>10 Januari 2022</t>
  </si>
  <si>
    <t>Purfire Air UV</t>
  </si>
  <si>
    <t>Krisbow , UV Disinfectian Lamp 36 Watt</t>
  </si>
  <si>
    <t>C79VE0036</t>
  </si>
  <si>
    <t xml:space="preserve">Proyek Kereta Berpenggerak SMN </t>
  </si>
  <si>
    <t>Medan</t>
  </si>
  <si>
    <t>Kais KALDERA TOBA = 1 PC , KU MEDAN = 1 PC</t>
  </si>
  <si>
    <t>008/Consumable&amp;Sparepart /GUD/I/2022</t>
  </si>
  <si>
    <t>Kais Barru = 1 PC , KU Barru = 1 PC</t>
  </si>
  <si>
    <t>Feul Level Guage</t>
  </si>
  <si>
    <t>24V , VDO Model FG - 24V, SN . VC20200318</t>
  </si>
  <si>
    <t>B25TO1234</t>
  </si>
  <si>
    <t xml:space="preserve">Kais Barru </t>
  </si>
  <si>
    <t>009/Consumable&amp;Sparepart /GUD/I/2022</t>
  </si>
  <si>
    <t>Jatibarang</t>
  </si>
  <si>
    <t>Kais Semeru</t>
  </si>
  <si>
    <t>010/Consumable&amp;Sparepart /GUD/I/2022</t>
  </si>
  <si>
    <t>Cipinang</t>
  </si>
  <si>
    <t>KA Galunggung</t>
  </si>
  <si>
    <t>011/Consumable&amp;Sparepart /GUD/I/2022</t>
  </si>
  <si>
    <t>O Ring Air spring</t>
  </si>
  <si>
    <t>Rubber , O Ring P60 ( Besar )</t>
  </si>
  <si>
    <t>-</t>
  </si>
  <si>
    <t>Pemenuhan Kereta Railbus Solo ( P12 ) Pembelian Di Site ( SOLO )</t>
  </si>
  <si>
    <t xml:space="preserve">Rubber , O Ring P50A ( Kecil ) </t>
  </si>
  <si>
    <t xml:space="preserve">Olie Gear Box </t>
  </si>
  <si>
    <t>Shell Spirax  80W-90</t>
  </si>
  <si>
    <t>Ltr</t>
  </si>
  <si>
    <t xml:space="preserve">Pemenuhan Kereta Railbus Solo ( P12 ) </t>
  </si>
  <si>
    <t>012/Consumable&amp;Sparepart /GUD/I/2022</t>
  </si>
  <si>
    <t>Kaca Pintu Emergency</t>
  </si>
  <si>
    <t>No. Drawing : 40,7-E11004</t>
  </si>
  <si>
    <t>Kebutuhan protective part ( pengganti kaca milik INKA )</t>
  </si>
  <si>
    <t>Gudang DIPO Railink Manggarai</t>
  </si>
  <si>
    <t xml:space="preserve"> 013/Consumable&amp;Sparepart /GUD/I/2022</t>
  </si>
  <si>
    <t xml:space="preserve">Motor Brake </t>
  </si>
  <si>
    <t>DEMAG , SE 28087084 , 42V..500V</t>
  </si>
  <si>
    <t>Proyek Kontrak Tahunan Corrective PT INKA ( Perbaikan Crane )</t>
  </si>
  <si>
    <t>014/Consumable&amp;Sparepart /GUD/I/2022</t>
  </si>
  <si>
    <t>12 Januari 2022</t>
  </si>
  <si>
    <t>Brake Shoe</t>
  </si>
  <si>
    <t>Drawing No. TB607-2-08.0-008</t>
  </si>
  <si>
    <t>Kebutuhan Bulan Des (P6)</t>
  </si>
  <si>
    <t>DEPO Kayu tanam Padang</t>
  </si>
  <si>
    <t>015/Consumable&amp;Sparepart /GUD/I/2022</t>
  </si>
  <si>
    <t>Brake Shoe (Remblok)</t>
  </si>
  <si>
    <t>Komposit Drawing No. 08.0-G13002</t>
  </si>
  <si>
    <t>B080G13002</t>
  </si>
  <si>
    <t>Kebutuhan Bulan Okt (P12)</t>
  </si>
  <si>
    <t>KRDE BIM Padang</t>
  </si>
  <si>
    <t>Head Lamp</t>
  </si>
  <si>
    <t>Q500PAR56/WFL 120V-500W</t>
  </si>
  <si>
    <t>B52TE6188</t>
  </si>
  <si>
    <t>Trafo Lampu Ruang Penumpang</t>
  </si>
  <si>
    <t>Panasonic DJ-04B LED Tube54V DC 220-240V</t>
  </si>
  <si>
    <t>B52TP0948</t>
  </si>
  <si>
    <t>Choke Fitting With Strainer Kit</t>
  </si>
  <si>
    <t>Drawing No. 31.4-613028; Nabtesco Part No. 1845-4029069
(Oring special 1 pcs dan strainer plate 2 pcs)</t>
  </si>
  <si>
    <t>B98SD3028</t>
  </si>
  <si>
    <t>Kebutuhan Bulan Okt (P12) Brake sistem kit</t>
  </si>
  <si>
    <t>SPS-8WP Pressure Switch</t>
  </si>
  <si>
    <t>Drawing No. 31.4-613031; Nabtesco Part No. 1232-2136010</t>
  </si>
  <si>
    <t>B314U03031</t>
  </si>
  <si>
    <t>016/Consumable&amp;Sparepart /GUD/I/2022</t>
  </si>
  <si>
    <t>17 Januari 2022</t>
  </si>
  <si>
    <t xml:space="preserve">BLADE WIPER </t>
  </si>
  <si>
    <t>UK. 70 CM   ; R &amp; L</t>
  </si>
  <si>
    <t xml:space="preserve">PROYEK MSA KRL SOETTA ( P 48 ) </t>
  </si>
  <si>
    <t>017/Consumable&amp;Sparepart /GUD/I/2022</t>
  </si>
  <si>
    <t>THYRISTOR MITSUBISHI MODULE</t>
  </si>
  <si>
    <t xml:space="preserve">THYRISTOR MITSUBISHI MODULE W-W0873 TYPE:TM100SZ-M  </t>
  </si>
  <si>
    <t>D98TI0202</t>
  </si>
  <si>
    <t>018/Consumable&amp;Sparepart /GUD/I/2022</t>
  </si>
  <si>
    <t>18 Januari 2022</t>
  </si>
  <si>
    <t>Air accu</t>
  </si>
  <si>
    <t>Merk Yuasa @1 Liter</t>
  </si>
  <si>
    <t>D81SR00091</t>
  </si>
  <si>
    <t>liter</t>
  </si>
  <si>
    <t xml:space="preserve">Proyek MSA KERETA KRL KFW DI KLATEN </t>
  </si>
  <si>
    <t>Klaten</t>
  </si>
  <si>
    <t>Carbon contact strip</t>
  </si>
  <si>
    <t>Drawing No. P3160005-G1</t>
  </si>
  <si>
    <t>B52T0231350</t>
  </si>
  <si>
    <t>Filter udara kompresor</t>
  </si>
  <si>
    <t>Air Filter P/N 8.000.8.923.728.5-2, for Air Compressor Knorr VV 120</t>
  </si>
  <si>
    <t>D98AB1852</t>
  </si>
  <si>
    <t>Filter Element Oil Trap</t>
  </si>
  <si>
    <t>Knorr VV 120, PN: 8.000.0.923.724.5</t>
  </si>
  <si>
    <t>B47CG7245</t>
  </si>
  <si>
    <t>Grease TM</t>
  </si>
  <si>
    <t>Mobilith SHC 100</t>
  </si>
  <si>
    <t>D31WH1105</t>
  </si>
  <si>
    <t>kg</t>
  </si>
  <si>
    <t>Oli gearbox</t>
  </si>
  <si>
    <t>Mobil synthetic Gear Oil 75W - 90 Delvac 1</t>
  </si>
  <si>
    <t>D31WH75901</t>
  </si>
  <si>
    <t>Brake shoe</t>
  </si>
  <si>
    <t>018/TEK-SPEK/M3/07</t>
  </si>
  <si>
    <t>Ethernet Cable Cat 5e; Quad Core 100 Ohm; 60 meter (LAPP)</t>
  </si>
  <si>
    <t>Ethernet Cable Cat 5e; Quad Core 100 Ohm; 30 meter (LAPP)</t>
  </si>
  <si>
    <t>Blade wiper</t>
  </si>
  <si>
    <t xml:space="preserve">Uk. 70 CM R &amp; L </t>
  </si>
  <si>
    <t xml:space="preserve">PC </t>
  </si>
  <si>
    <t>019/Consumable&amp;Sparepart /GUD/I/2022</t>
  </si>
  <si>
    <t>20 Januari 2022</t>
  </si>
  <si>
    <t xml:space="preserve">BEARING </t>
  </si>
  <si>
    <t xml:space="preserve">KLAS C MERK TIMKEN </t>
  </si>
  <si>
    <t>Balai Perawatan Kereta Api Ngrombo</t>
  </si>
  <si>
    <t>Ngrombo</t>
  </si>
  <si>
    <t>020/Consumable&amp;Sparepart /GUD/I/2022</t>
  </si>
  <si>
    <t>Contact Cleaner Electrik</t>
  </si>
  <si>
    <t>Rexzo @ 500 ml</t>
  </si>
  <si>
    <t>Pembelian Langsung Di Site</t>
  </si>
  <si>
    <t xml:space="preserve">JALAN MEDAN-BANDA KEUDE BUNGKAIH KEC.MUARA, KAB.ACEH UTARA </t>
  </si>
  <si>
    <t>Contact Cleaner (Lubricate)</t>
  </si>
  <si>
    <t>WD 40 @ 412 ml</t>
  </si>
  <si>
    <t>Majun</t>
  </si>
  <si>
    <t>Kaos perca</t>
  </si>
  <si>
    <t xml:space="preserve">Switch Master Control </t>
  </si>
  <si>
    <t>Schaltbau S800</t>
  </si>
  <si>
    <t xml:space="preserve">Dari Madiun </t>
  </si>
  <si>
    <t xml:space="preserve">Seal Tape </t>
  </si>
  <si>
    <t xml:space="preserve">Merk Onda </t>
  </si>
  <si>
    <t>Ukuran 1.5 inch</t>
  </si>
  <si>
    <t xml:space="preserve">Kabel Ties </t>
  </si>
  <si>
    <t>Ukuran 25cm</t>
  </si>
  <si>
    <t>Ukuran 20cm</t>
  </si>
  <si>
    <t xml:space="preserve">Akrilik </t>
  </si>
  <si>
    <t>Ukuran 5mm</t>
  </si>
  <si>
    <t>lembar</t>
  </si>
  <si>
    <t>Sikaflek</t>
  </si>
  <si>
    <t>Siklaflek 221</t>
  </si>
  <si>
    <t>D68QH0221G</t>
  </si>
  <si>
    <t>tube</t>
  </si>
  <si>
    <t xml:space="preserve">Sealent </t>
  </si>
  <si>
    <t xml:space="preserve">Sealent Putih </t>
  </si>
  <si>
    <t>D68QH20081</t>
  </si>
  <si>
    <t>Isolasi</t>
  </si>
  <si>
    <t xml:space="preserve">Isolasi Kertas </t>
  </si>
  <si>
    <t>D66UG0240</t>
  </si>
  <si>
    <t>roll</t>
  </si>
  <si>
    <t xml:space="preserve">Wiper </t>
  </si>
  <si>
    <t>Panjang 70 cm</t>
  </si>
  <si>
    <t>B52TO4270</t>
  </si>
  <si>
    <t xml:space="preserve">Journal Spring </t>
  </si>
  <si>
    <t>Drawing No. TB607-2-06.0-002</t>
  </si>
  <si>
    <t>060K00200</t>
  </si>
  <si>
    <t>Kebutuhan Bulan Juni (P24) Tahun 2021 ( Dari Madiun )</t>
  </si>
  <si>
    <t>020A/Consumable&amp;Sparepart/GUD/I/2022</t>
  </si>
  <si>
    <t>21 Januari 2022</t>
  </si>
  <si>
    <t>Spidol Marker Putih</t>
  </si>
  <si>
    <t>Snowman</t>
  </si>
  <si>
    <t>Pemenuhan Kontrak Multiyear KRL Bandara Soetta 2021-2024</t>
  </si>
  <si>
    <t>22 Januari 2022</t>
  </si>
  <si>
    <t>Lakban Bening</t>
  </si>
  <si>
    <t>Daimaru tape 48mm x 90 yard</t>
  </si>
  <si>
    <t>Pemenuhan Kontrak Multiyear KRL Bandara Soetta 2021-2025</t>
  </si>
  <si>
    <t>021/Consumable&amp;Sparepart/GUD/I/2022</t>
  </si>
  <si>
    <t>28 Januari 2022</t>
  </si>
  <si>
    <t>Fuel Filter</t>
  </si>
  <si>
    <t>Man 51.12503.0099</t>
  </si>
  <si>
    <t>Kebutuhan KLB KU dan Kais di Medan</t>
  </si>
  <si>
    <t>Deutz 0117.4423</t>
  </si>
  <si>
    <t>Filter Rakor</t>
  </si>
  <si>
    <t>Parker R90</t>
  </si>
  <si>
    <t>Kebutuhan KLB KU dan Kais di Medan Pengoperasian SMN 2022</t>
  </si>
  <si>
    <t>Silinder Footstep</t>
  </si>
  <si>
    <t>FESTO DSBC-80-120-PPVA-N3</t>
  </si>
  <si>
    <t>B98BB0120</t>
  </si>
  <si>
    <t>Proyek Kereta Ukur Medan</t>
  </si>
  <si>
    <t>Silinder Pintu Penumpang</t>
  </si>
  <si>
    <t>FESTO DSBC-50-860-PPVA-N3</t>
  </si>
  <si>
    <t>B50RD0253</t>
  </si>
  <si>
    <t>Proyek Kereta Ukur Ciremai</t>
  </si>
  <si>
    <t>021A/Consumable&amp;Sparepart/GUD/I/2022</t>
  </si>
  <si>
    <t>25 Januari 2022</t>
  </si>
  <si>
    <t>Oil For motor Traction Bearing</t>
  </si>
  <si>
    <t>Pail</t>
  </si>
  <si>
    <t>022/Consumable&amp;Sparepart/GUD/I/2022</t>
  </si>
  <si>
    <t>Power Supplay 230 Vacto 24 VDC</t>
  </si>
  <si>
    <t>WAGO 787-732</t>
  </si>
  <si>
    <t>Kebutuhan Preventive Part</t>
  </si>
  <si>
    <t>31 Januari 2022</t>
  </si>
  <si>
    <t>Penyangga Lever Block Chain</t>
  </si>
  <si>
    <t>Tinggi maksimal saat terpakai ±2 m</t>
  </si>
  <si>
    <t>Unit</t>
  </si>
  <si>
    <t>Tools Untuk P48 KRL Soetta</t>
  </si>
  <si>
    <t>Lever Block Chain</t>
  </si>
  <si>
    <t>Kap. 3 ton</t>
  </si>
  <si>
    <t>Sudah di Site</t>
  </si>
  <si>
    <t>Hydraulic Jack</t>
  </si>
  <si>
    <t>Kap. 6 ton Model botol</t>
  </si>
  <si>
    <t>1 Unit sudah dikirim ke site</t>
  </si>
  <si>
    <t>Table Lifter Kap. 2 Ton</t>
  </si>
  <si>
    <t>Tinggi max meja 1 m; dimensi meja 1,2 m x 0.8 m; system hidrolis manual</t>
  </si>
  <si>
    <t>Mesin Impcat Cordles</t>
  </si>
  <si>
    <t>Bosch GDS 18V-400 + Battery Charger + Battery</t>
  </si>
  <si>
    <t>Impact Cordles</t>
  </si>
  <si>
    <t>24vV+Battery Charger</t>
  </si>
  <si>
    <t>Sudah dikirim ke site</t>
  </si>
  <si>
    <t>022A/Consumable&amp;Sparepart/GUD/I/2022</t>
  </si>
  <si>
    <t>26 Januari 2022</t>
  </si>
  <si>
    <t>Oil for motor traction bearing</t>
  </si>
  <si>
    <t>023/Consumable&amp;Sparepart/GUD/I/2022</t>
  </si>
  <si>
    <t>Rem Blok</t>
  </si>
  <si>
    <t>Bogosun BG390S</t>
  </si>
  <si>
    <t>024/Consumable&amp;Sparepart/GUD/II/2022</t>
  </si>
  <si>
    <t>02 Februari 2022</t>
  </si>
  <si>
    <t>HB Box</t>
  </si>
  <si>
    <t>Depok</t>
  </si>
  <si>
    <t>LB Box</t>
  </si>
  <si>
    <t>Main Switch</t>
  </si>
  <si>
    <t>025/Consumable&amp;Sparepart/GUD/II/2022</t>
  </si>
  <si>
    <t>04 Februari 2022</t>
  </si>
  <si>
    <t>Electrostatic Sensitive Devices/TCMS</t>
  </si>
  <si>
    <t>3EST000209-5690: 8E101306XM, DCX 2000A</t>
  </si>
  <si>
    <t>KRL Soetta</t>
  </si>
  <si>
    <t>Sticker Cutting</t>
  </si>
  <si>
    <t>LOGO KAI Bandara uk.30 cm x 69 cm</t>
  </si>
  <si>
    <t>LOGO KAI Bandara uk. 26,5 cm x 61 cm</t>
  </si>
  <si>
    <t>LOGO KAI Bandara uk.8,9 cm x 20 cm</t>
  </si>
  <si>
    <t>025A/Consumable&amp;Sparepart/GUD/I/2022</t>
  </si>
  <si>
    <t>Flexible hose for anti skid valve</t>
  </si>
  <si>
    <t>026/Consumable&amp;Sparepart/GUD/II/2022</t>
  </si>
  <si>
    <t>07 Februari 2022</t>
  </si>
  <si>
    <t xml:space="preserve">Olie   </t>
  </si>
  <si>
    <t>Drum</t>
  </si>
  <si>
    <t>Proyek tahunan corrective PT INKA (Perbaikan Mesin)</t>
  </si>
  <si>
    <t>027/Consumable&amp;Sparepart/GUD/II/2022</t>
  </si>
  <si>
    <t>09 Februari 2022</t>
  </si>
  <si>
    <t xml:space="preserve">Grease  </t>
  </si>
  <si>
    <t>COBRA Chassis Grease NO.3</t>
  </si>
  <si>
    <t>028/Consumable&amp;Sparepart/GUD/I/2022</t>
  </si>
  <si>
    <t>Pertamina SGX-NL</t>
  </si>
  <si>
    <t>029/Consumable&amp;Sparepart/GUDII/2022</t>
  </si>
  <si>
    <t>10 Februari 2022</t>
  </si>
  <si>
    <t>Grease/Gemuk</t>
  </si>
  <si>
    <t>Pertamina SGX-NL (1 PAIL=16Kg)</t>
  </si>
  <si>
    <t>Kg</t>
  </si>
  <si>
    <t>MSA KRL Soetta 2021-2024</t>
  </si>
  <si>
    <t>030/Consumable&amp;Sparepart/GUD/II/2022</t>
  </si>
  <si>
    <t>Kunci Ring Pas</t>
  </si>
  <si>
    <t>Tekiro Ukuran 8-24 MM</t>
  </si>
  <si>
    <t>Pemenuhan Tools Proyel MSA KRL Soetta 2021-2024</t>
  </si>
  <si>
    <t>Kunci Shock</t>
  </si>
  <si>
    <t>1/2"ukuran 8-24 MM</t>
  </si>
  <si>
    <t>Screw Driver</t>
  </si>
  <si>
    <t>Screw Driver Portable Cordless RCD 4.8-1 Merk RYU</t>
  </si>
  <si>
    <t>Screw Driver Portable Coedless RCD 12 V Merk RYU</t>
  </si>
  <si>
    <t>Mesin Grinding</t>
  </si>
  <si>
    <t>Mesin Grinding Portable Cordless Grinder 20 V. RCG 20 Merk RYU</t>
  </si>
  <si>
    <t>Mesin Grinding Listrik</t>
  </si>
  <si>
    <t>BOSCH GWS-060 uk. 4: daya 670 Watt</t>
  </si>
  <si>
    <t>Mesin Gerinda Pneumatic/Angin</t>
  </si>
  <si>
    <t>URY, AG-100 SL (IN)</t>
  </si>
  <si>
    <t>Temperatur Gun</t>
  </si>
  <si>
    <t>FLUKE 59 Max, Digital</t>
  </si>
  <si>
    <t>Vaccum Cleaner</t>
  </si>
  <si>
    <t>KARCHER WD 1 S Classic Kap. 1300 Watt</t>
  </si>
  <si>
    <t>Termometer</t>
  </si>
  <si>
    <t>FLUKE 971 Temperatur Humidity Meter</t>
  </si>
  <si>
    <t>030A/Consumable&amp;Sparepart/GUD I/2022</t>
  </si>
  <si>
    <t>11 Februari 2022</t>
  </si>
  <si>
    <t>Double Tape 3M</t>
  </si>
  <si>
    <t>PE FOAM 2 cm</t>
  </si>
  <si>
    <t>031/Consumable&amp;Sparepart/GUD/I/2022</t>
  </si>
  <si>
    <t>14 Februari 2022</t>
  </si>
  <si>
    <t>Oli Engine</t>
  </si>
  <si>
    <t>Kebutuhan Bulan Jan (P1) &amp; Feb (P1) Dikirim 1 Drum (209 Ltr) dan sisa 13 Ltr</t>
  </si>
  <si>
    <t>Kel. Mangkubumen Kec.Banjarsari Kota Surakarta</t>
  </si>
  <si>
    <t>Filter Oli Engine</t>
  </si>
  <si>
    <t>LF3000</t>
  </si>
  <si>
    <t>B98AB2030</t>
  </si>
  <si>
    <t>Kebutuhan Bulan Januari (P1)</t>
  </si>
  <si>
    <t>Filter HSD Engine</t>
  </si>
  <si>
    <t>FS1000</t>
  </si>
  <si>
    <t>B98AB3009</t>
  </si>
  <si>
    <t>Filter Coolant</t>
  </si>
  <si>
    <t>WF2075/WF2076</t>
  </si>
  <si>
    <t>B98AB4076</t>
  </si>
  <si>
    <t>Dop Neon</t>
  </si>
  <si>
    <t>Philip T5 8-14 Watt</t>
  </si>
  <si>
    <t>B52TE2058</t>
  </si>
  <si>
    <t>Kebutuhan Bulan Jan (P1) &amp; Feb (P1) barang dilakukan Pembelian Langsung disite</t>
  </si>
  <si>
    <t>Dop Pijar</t>
  </si>
  <si>
    <t>Philip LED MR16, 3 Watt</t>
  </si>
  <si>
    <t>B52TE2059</t>
  </si>
  <si>
    <t>Kaos Perca</t>
  </si>
  <si>
    <t>Contact Cleaner (Elektrik)</t>
  </si>
  <si>
    <t>Rexzo @500 ml</t>
  </si>
  <si>
    <t>D68ZG0002</t>
  </si>
  <si>
    <t>Contact Cleaner (Mekanik)</t>
  </si>
  <si>
    <t>Tyrap/Kabel Ties</t>
  </si>
  <si>
    <t>Uk.3,5 x 300 mm</t>
  </si>
  <si>
    <t>B52TK0170</t>
  </si>
  <si>
    <t>Pak</t>
  </si>
  <si>
    <t>Air Accu Tutup Biru</t>
  </si>
  <si>
    <t xml:space="preserve">D81SR0009 </t>
  </si>
  <si>
    <t>Board Marker Permanent</t>
  </si>
  <si>
    <t>Snowman warna putih</t>
  </si>
  <si>
    <t>D83SP1005</t>
  </si>
  <si>
    <t>031A/Consumable&amp;Sparepart/GUD/I/2022</t>
  </si>
  <si>
    <t>Megger 500-1000V</t>
  </si>
  <si>
    <t>Kyoritsu 3007A Digital Insulation Tester Megger</t>
  </si>
  <si>
    <t>032/Consumable&amp;Sparepart/GUD/II/2022</t>
  </si>
  <si>
    <t>15 Februari 2022</t>
  </si>
  <si>
    <t>Lampu</t>
  </si>
  <si>
    <t>TL LED; 16 watt Philips Complete Box, 220 Volt</t>
  </si>
  <si>
    <t>Proyek Kontrak Tahunan Corrective PT INKA</t>
  </si>
  <si>
    <t>LED 50 Watt; 220 volt</t>
  </si>
  <si>
    <t>TL 36 Watt, 2500 LM</t>
  </si>
  <si>
    <t>Lakban AC Duct Tape/ Blebet Lem AC</t>
  </si>
  <si>
    <t>Uk. 2"</t>
  </si>
  <si>
    <t>033/Consumable&amp;Sparepart/GUD/II/2022</t>
  </si>
  <si>
    <t>Force Gauge</t>
  </si>
  <si>
    <t>Force Gauge 50 Kg NK-500N Push &amp; Pull</t>
  </si>
  <si>
    <t>Pemenuhan Tools Dalam Kontrak</t>
  </si>
  <si>
    <t>Torque Wrench</t>
  </si>
  <si>
    <t>160-800NM</t>
  </si>
  <si>
    <t>Clampmeter</t>
  </si>
  <si>
    <t>Fluke 375</t>
  </si>
  <si>
    <t>Vaccum Compressor</t>
  </si>
  <si>
    <t>Value VE 115N</t>
  </si>
  <si>
    <t>HV Meter</t>
  </si>
  <si>
    <t>Kyoritsu KEW 3124A (Portable)</t>
  </si>
  <si>
    <t>034/Consumable&amp;Sparepart/GUD/II/2022</t>
  </si>
  <si>
    <t>16 Februari 2022</t>
  </si>
  <si>
    <t xml:space="preserve">Filter Udara  </t>
  </si>
  <si>
    <t>B52T01578</t>
  </si>
  <si>
    <t>Barang dipindah ke Gudang IMST Ring Road Madiun</t>
  </si>
  <si>
    <t>Ring road Madiun</t>
  </si>
  <si>
    <t>Filter Udara Engine</t>
  </si>
  <si>
    <t>Filter Udara</t>
  </si>
  <si>
    <t>Donaldson P181040</t>
  </si>
  <si>
    <t>Donaldson P828889</t>
  </si>
  <si>
    <t>035/Consumable&amp;Sparepart /GUD/II/2022</t>
  </si>
  <si>
    <t>Allen Key Hex</t>
  </si>
  <si>
    <t>Tekiro set 8 pcs uk.2mm, 2.5, 3,4,5,6,8,10</t>
  </si>
  <si>
    <t>Allen Key Star</t>
  </si>
  <si>
    <t>Tekiro set 9 pcs T10, 15, 20, 25, 27, 30, 40, 45, 50</t>
  </si>
  <si>
    <t>Portable Lighting</t>
  </si>
  <si>
    <t>Portable Foldable USB Work Light 4 Mode COB Flashlight Rechargeable Magnetic LED (shoope : gemei.id)</t>
  </si>
  <si>
    <t>Rivet Gun</t>
  </si>
  <si>
    <t>Tekiro hand GT-HR1823</t>
  </si>
  <si>
    <t>Crimping Tools</t>
  </si>
  <si>
    <t>Nankai KH/HS-25</t>
  </si>
  <si>
    <t>Cutter</t>
  </si>
  <si>
    <t>Kenko Besar</t>
  </si>
  <si>
    <t>Wire Stripper</t>
  </si>
  <si>
    <t>Tekiro</t>
  </si>
  <si>
    <t>Palu</t>
  </si>
  <si>
    <t>Tekiro; Palu 1 kg sebanyak 4 pcs, 3kg sebanyak 4 pcs</t>
  </si>
  <si>
    <t>Tang Potong</t>
  </si>
  <si>
    <t>Tang Kombinasi</t>
  </si>
  <si>
    <t>Grease Gun</t>
  </si>
  <si>
    <t>Alat Ukur Flens Roda</t>
  </si>
  <si>
    <t>Template Gauge Profile Roda Drawing No. 01.1-E1101</t>
  </si>
  <si>
    <t>Impact Wrench</t>
  </si>
  <si>
    <t>Mesin Impact Coedless; 24 Volt (Batt Charger)</t>
  </si>
  <si>
    <t>Obeng-/+ semua ukuran</t>
  </si>
  <si>
    <t>Merk Tekiro</t>
  </si>
  <si>
    <t>Kunci Pipa</t>
  </si>
  <si>
    <t>Merk Tekiro 12 inch</t>
  </si>
  <si>
    <t>Oil Can</t>
  </si>
  <si>
    <t>Tekiro 500 ml</t>
  </si>
  <si>
    <t>Senter</t>
  </si>
  <si>
    <t>SWATT LED cree police XML T6 E17</t>
  </si>
  <si>
    <t>Kayu; Uk 4 inch</t>
  </si>
  <si>
    <t>Manifold Gauge</t>
  </si>
  <si>
    <t>Tekiro; Untuk Freon R407C</t>
  </si>
  <si>
    <t>Preassure Washer</t>
  </si>
  <si>
    <t>Lakoni; Laguna 70</t>
  </si>
  <si>
    <t>036/Consumable&amp;Sparepart/GUD/II/2022</t>
  </si>
  <si>
    <t>Air Coolant</t>
  </si>
  <si>
    <t>Fleetguard DCA65L</t>
  </si>
  <si>
    <t>Btl</t>
  </si>
  <si>
    <t>Battery / Accu</t>
  </si>
  <si>
    <t>N200 AH, 12 Volt</t>
  </si>
  <si>
    <t>Air Accu</t>
  </si>
  <si>
    <t>Zuur @1 Liter, YUASA</t>
  </si>
  <si>
    <t>Shell Gadus S2 V 220 2 @18Kg</t>
  </si>
  <si>
    <t>Filter</t>
  </si>
  <si>
    <t>Perkins 26510337</t>
  </si>
  <si>
    <t>Refigerant</t>
  </si>
  <si>
    <t>Tbng</t>
  </si>
  <si>
    <t>LC Filter</t>
  </si>
  <si>
    <t>SINE WAVE EMC OUTPUT FILTERS, VR520 VAC 50/60 HZ, 180A</t>
  </si>
  <si>
    <t>Olie Gearbox</t>
  </si>
  <si>
    <t>Mobil Delvac LS 75W-90 Synthetic</t>
  </si>
  <si>
    <t>Catterpillar Element 61-2509</t>
  </si>
  <si>
    <t>037/Consumable&amp;Sparepart/GUD/II/2022</t>
  </si>
  <si>
    <t>17 Februari 2022</t>
  </si>
  <si>
    <t>Donaldson P128408</t>
  </si>
  <si>
    <t>Oli Tank</t>
  </si>
  <si>
    <t>Voith Type 3214 H + ELBOW</t>
  </si>
  <si>
    <t>Fan Unit</t>
  </si>
  <si>
    <t>Voith Type 3124 H</t>
  </si>
  <si>
    <t>Compressor AC</t>
  </si>
  <si>
    <t>Sanyo, Model C-RH22RL8A</t>
  </si>
  <si>
    <t>Filter Udara Engine (Outer)</t>
  </si>
  <si>
    <t>Donaldson P182049</t>
  </si>
  <si>
    <t>Filter Udara Engine (Inner)</t>
  </si>
  <si>
    <t>Donadlson P116446</t>
  </si>
  <si>
    <t>Donaldson P11-7781</t>
  </si>
  <si>
    <t>Olie</t>
  </si>
  <si>
    <t>SHELL SPIRAX S2 A, 80W-90</t>
  </si>
  <si>
    <t>Klubersynth SAE 75W-90</t>
  </si>
  <si>
    <t>Brake</t>
  </si>
  <si>
    <t>Brake Shoe No.018/TEK-SPEK/M3/07</t>
  </si>
  <si>
    <t>038/Consumable&amp;Sparepart/GUD/II/2022</t>
  </si>
  <si>
    <t>Sparepart</t>
  </si>
  <si>
    <t>Box</t>
  </si>
  <si>
    <t>039/Consumable&amp;Sparepart/GUD/II/2022</t>
  </si>
  <si>
    <t>Spare part</t>
  </si>
  <si>
    <t>Uraian Terlampir</t>
  </si>
  <si>
    <t>Ls</t>
  </si>
  <si>
    <t>039A/Consumable&amp;Sparepart/GUD/II/2022</t>
  </si>
  <si>
    <t>18 Februari 2022</t>
  </si>
  <si>
    <t>Drawing No.P3160005</t>
  </si>
  <si>
    <t>Auxiliary Contact Strip</t>
  </si>
  <si>
    <t>Drawing No.P2161053</t>
  </si>
  <si>
    <t>Auxiliary Horn Pantograph</t>
  </si>
  <si>
    <t>Drawing No.50.1E11010 (P2161052)</t>
  </si>
  <si>
    <t>Shunt Wire (Dia. 7x 250mm)</t>
  </si>
  <si>
    <t>B298716</t>
  </si>
  <si>
    <t>Shunt Wiire (Dia. 7x 300mm)</t>
  </si>
  <si>
    <t>Pemenuhan Kontrak multiyear KRL Bandara Soetta 2021-2024</t>
  </si>
  <si>
    <t>040/Consumable&amp;Sparepart/GUD/II/2022</t>
  </si>
  <si>
    <t>22 Februari 2022</t>
  </si>
  <si>
    <t>Spare Part + Elektrik + Tools</t>
  </si>
  <si>
    <t>040A/Consumable&amp;Sparepart/GUD/II/2022</t>
  </si>
  <si>
    <t>19 Februari 2022</t>
  </si>
  <si>
    <t>YUASA tutup biru</t>
  </si>
  <si>
    <t>041/Consumable&amp;Sparepart/GUD/II/2022</t>
  </si>
  <si>
    <t>LED Matrik</t>
  </si>
  <si>
    <t>Display for Pistinasion No. N8-3-59-4-001</t>
  </si>
  <si>
    <t>Kebutuhan Bulan Nov 2021</t>
  </si>
  <si>
    <t>Jalan Medan-Banda Keude Bungkah ACEH UTARA</t>
  </si>
  <si>
    <t>Display for Train Number No: N8-3-59-4-001</t>
  </si>
  <si>
    <t>Keypad dan Display Monitor</t>
  </si>
  <si>
    <t>Key-Dis-1A</t>
  </si>
  <si>
    <t>041A/Consumable&amp;Sparepart/GUD/II/2022</t>
  </si>
  <si>
    <t>02 Maret 2022</t>
  </si>
  <si>
    <t>Donaldson P116446</t>
  </si>
  <si>
    <t>Coolant</t>
  </si>
  <si>
    <t>DCA 4</t>
  </si>
  <si>
    <t>042/Consumable&amp;Sparepart/GUD/II/2022</t>
  </si>
  <si>
    <t>23 Februari 2022</t>
  </si>
  <si>
    <t>Kebutuhan KLB KU Galunggung Cipinang</t>
  </si>
  <si>
    <t>Cipinang, Jakarta</t>
  </si>
  <si>
    <t>D98AB3059</t>
  </si>
  <si>
    <t>Parker R120</t>
  </si>
  <si>
    <t>043/Consumable&amp;Sparepart/GUD/II/2022</t>
  </si>
  <si>
    <t>Hydraulic Floor Jack</t>
  </si>
  <si>
    <t>Hydraulic Floor Jack Tekiro FJ0994 Dongkrak Buaya 2 Ton</t>
  </si>
  <si>
    <t>Pemeliharaan Aset PT INKA Tahun 2022</t>
  </si>
  <si>
    <t>044/Consumable&amp;Sparepart/GUD/II/2022</t>
  </si>
  <si>
    <t>24 Februari 2022</t>
  </si>
  <si>
    <t>Fuel Level Guide</t>
  </si>
  <si>
    <t>VDO A2C59514079 ; VL Feul Level 0-1/1, 90-4 Ω Black</t>
  </si>
  <si>
    <t>Kebutuhan Kereta Galunggung Cipinang</t>
  </si>
  <si>
    <t>Kebutuhan Kereta Kelud Cipinang</t>
  </si>
  <si>
    <t>044A/Consumable&amp;Sparepart/GUD/II/2022</t>
  </si>
  <si>
    <t>28 Februari 2022</t>
  </si>
  <si>
    <t>Safety Wire</t>
  </si>
  <si>
    <t>045/Consumable&amp;Sparepart/GUD/III/2022</t>
  </si>
  <si>
    <t>01 Maret 2022</t>
  </si>
  <si>
    <t>Rak</t>
  </si>
  <si>
    <t>Bh</t>
  </si>
  <si>
    <t>046/Consumable&amp;Sparepart/GUD/III/2022</t>
  </si>
  <si>
    <t>Contact Cleaner</t>
  </si>
  <si>
    <t>Elektrik, REXCO 18 @500 ml</t>
  </si>
  <si>
    <t>Kebutuhan Bulan Jan (3), Feb (3) dan Maret (3) Dikirim 9 Btl</t>
  </si>
  <si>
    <t>BANGUN SABRINA (Kel. Mangkubumen Kec.Banjarsari Kota Surakarta)</t>
  </si>
  <si>
    <t>Kebutuhan Bulan Feb (P1) dan Mar (P1)</t>
  </si>
  <si>
    <t>Mekanik, WD 40 @412 ml</t>
  </si>
  <si>
    <t>Kebutuhan Bulan Jan (2), Feb (2) dan Maret (2) Dikirim 6 Btl</t>
  </si>
  <si>
    <t>047/Consumable&amp;Sparepart/GUD/III/2022</t>
  </si>
  <si>
    <t xml:space="preserve">Central Adapter wire feeder </t>
  </si>
  <si>
    <t>CMXL 2303 PN : K5512E00</t>
  </si>
  <si>
    <t>B52TP1720</t>
  </si>
  <si>
    <t>Proyek Perawatan Mesin Las OTC</t>
  </si>
  <si>
    <t xml:space="preserve">Thyristor </t>
  </si>
  <si>
    <t>Mitsubhisi Module W-W00873 Type : TM100SZ-M</t>
  </si>
  <si>
    <t>Outlet Guide</t>
  </si>
  <si>
    <t xml:space="preserve">CML 2301 U4276 PN : K3985E10 With Snapring Ø 1,2 - 1,6 </t>
  </si>
  <si>
    <t>D73TI3935</t>
  </si>
  <si>
    <t>D98TI3935</t>
  </si>
  <si>
    <t>Feed Roller</t>
  </si>
  <si>
    <t>Dia 1,0 - 1,2 OTC CM type : Wire Feeder</t>
  </si>
  <si>
    <t>D77TR1375</t>
  </si>
  <si>
    <t>Dia 0,8 - 1,0 OTC CM type : Wire Feeder</t>
  </si>
  <si>
    <t>D73TI1111</t>
  </si>
  <si>
    <t>ReMote Control Box</t>
  </si>
  <si>
    <t>XDS 350S C0055K00</t>
  </si>
  <si>
    <t>D73TI2500</t>
  </si>
  <si>
    <t xml:space="preserve">Per Tarik </t>
  </si>
  <si>
    <t>Dia kawat 4,5 mm OD 39 MM LB 103mm P = 219 Mm</t>
  </si>
  <si>
    <t>D73TI0553</t>
  </si>
  <si>
    <t>Proyek Perawatan Tahunan Pabrik dan Aset PT.INKA</t>
  </si>
  <si>
    <t xml:space="preserve">Bearing </t>
  </si>
  <si>
    <t xml:space="preserve">Spherical Roller Bearing 22211E ; ID 55MM OD; 100 MM W ; 25 MM </t>
  </si>
  <si>
    <t>D74SJ221</t>
  </si>
  <si>
    <t>Bolt + Nut</t>
  </si>
  <si>
    <t xml:space="preserve">Hexagon Bolt M 8 x 100 MM </t>
  </si>
  <si>
    <t>D39HJ8100</t>
  </si>
  <si>
    <t>Emergency Stop</t>
  </si>
  <si>
    <t>Dia = 40 mm 1 NCXA2XA2ES542</t>
  </si>
  <si>
    <t>D52TI5101</t>
  </si>
  <si>
    <t>Contact Block Pendant Switch</t>
  </si>
  <si>
    <t>Telemecanic Xen G1191/240 V 3A ; INC2NO ; 2 Speed</t>
  </si>
  <si>
    <t>D52UM2002</t>
  </si>
  <si>
    <t>07 Maret 2022</t>
  </si>
  <si>
    <t>Kebutuhan Bulan Jan ( 2 Pc ) Feb ( 2 Pc ) dan Mar ( 2 Pc )</t>
  </si>
  <si>
    <t>FILTER OLI ENGINE</t>
  </si>
  <si>
    <t>Kebutuhan Bulan Jan ( 1 Pc ) Feb ( 1 Pc ) dan Mar ( 1 Pc )</t>
  </si>
  <si>
    <t>FILTER COOLANT</t>
  </si>
  <si>
    <t>WF 2075</t>
  </si>
  <si>
    <t xml:space="preserve">Coolant </t>
  </si>
  <si>
    <t>048/Consumable&amp;Sparepart/GUD/III/2022</t>
  </si>
  <si>
    <t>Kebutuhan Bulan Jan ( 8 Pc ) Feb ( 8 Pc ) dan Mar ( 8 Pc )</t>
  </si>
  <si>
    <t>DIPO Stasiun Kayu Tanam, Kota Padang Sumatra Barat</t>
  </si>
  <si>
    <t>Kebutuhan Bulan Jan ( 4 Pc ) Feb ( 4 Pc ) dan Mar ( 4 Pc )</t>
  </si>
  <si>
    <t xml:space="preserve">COOLANT </t>
  </si>
  <si>
    <t>Kebutuhan P 3 ( 2 Pc ) dan P 6 ( 2 Pc )</t>
  </si>
  <si>
    <t>049/Consumable&amp;Sparepart/GUD/III/2022</t>
  </si>
  <si>
    <t>Kebutuhan Bulan Jan ( 16 Pc ) Feb ( 16 Pc ) dan Mar ( 16 Pc )</t>
  </si>
  <si>
    <t>DIPO Lokomotif Padang, Kota Padang, Sumatra Barat</t>
  </si>
  <si>
    <t>CONTACT CLEANER</t>
  </si>
  <si>
    <t>MEKANIK , WD 40</t>
  </si>
  <si>
    <t>KLNG</t>
  </si>
  <si>
    <t>ELECTRIK , REXCO 18</t>
  </si>
  <si>
    <t>050/Consumable&amp;Sparepart/GUD/II/2022</t>
  </si>
  <si>
    <t>08 Maret 2022</t>
  </si>
  <si>
    <t>DOOR LIMIT SWICTH</t>
  </si>
  <si>
    <t>OMRON WLCA2-N</t>
  </si>
  <si>
    <t>B52TI0601</t>
  </si>
  <si>
    <t xml:space="preserve">Perawatan KRDE BIM dan RB Padang </t>
  </si>
  <si>
    <t>Footstep Limit swicth</t>
  </si>
  <si>
    <t>Relay</t>
  </si>
  <si>
    <t>OMRON LY2 110VDC</t>
  </si>
  <si>
    <t>B52TC3509</t>
  </si>
  <si>
    <t>051/Consumable&amp;Sparepart/GUD/III/2022</t>
  </si>
  <si>
    <t>09 Maret 2022</t>
  </si>
  <si>
    <t>Pemenuhan Kontrak Tahun 2021</t>
  </si>
  <si>
    <t>052/Consumable&amp;Sparepart/GUD/III/2022</t>
  </si>
  <si>
    <t>COVER FAN PANEL</t>
  </si>
  <si>
    <t>COVER FAN PANEL SCHNEIDER NSYCVF165M230PF</t>
  </si>
  <si>
    <t>B52TF3032</t>
  </si>
  <si>
    <t>Perawatan KRL Soetta 2021</t>
  </si>
  <si>
    <t>Jakarta</t>
  </si>
  <si>
    <t>053/Consumable&amp;Sparepart/GUD/III/2022</t>
  </si>
  <si>
    <t>Donaldson P11-7781 ( Inner ) . P18-1040 ( Outer )</t>
  </si>
  <si>
    <t>Pemenuhan Kebutuhan Bulan Maret 2022</t>
  </si>
  <si>
    <t>054/Consumable&amp;Sparepart/GUD/III/2022</t>
  </si>
  <si>
    <t>055/Consumable&amp;Sparepart/GUD/III/2022</t>
  </si>
  <si>
    <t>PEMENUHAN KONTRAK MULTIYEAR KRL BANDARA SOETTA 2021 - 2024</t>
  </si>
  <si>
    <t>056/Consumable&amp;Sparepart /GUD/II/2022</t>
  </si>
  <si>
    <t>11 Maret 2022</t>
  </si>
  <si>
    <t>Digital Thermoshtat</t>
  </si>
  <si>
    <t>Saginomiya: ALE S022-011 Including TEK.83H601 Sensor</t>
  </si>
  <si>
    <t>B52TI0310</t>
  </si>
  <si>
    <t xml:space="preserve">Perawatan KRDE BIM  </t>
  </si>
  <si>
    <t>Pengambilan barang sari ware house IMST Ringroad</t>
  </si>
  <si>
    <t>Dioda Thyristor</t>
  </si>
  <si>
    <t>Infineon G9A4TT215N20KCF</t>
  </si>
  <si>
    <t>Perawatan RB SOLO</t>
  </si>
  <si>
    <t xml:space="preserve">Palet BOX </t>
  </si>
  <si>
    <t xml:space="preserve">Kayu </t>
  </si>
  <si>
    <t>056A/Consumable&amp;Sparepart /GUD/III/2022</t>
  </si>
  <si>
    <t>13 Maret 2022</t>
  </si>
  <si>
    <t>Yuasa Tutup Biru</t>
  </si>
  <si>
    <t>057/Consumable&amp;Sparepart /GUD/III/2022</t>
  </si>
  <si>
    <t>B52T02806</t>
  </si>
  <si>
    <t>Pemenuhan Perawatan RB Solo 2021</t>
  </si>
  <si>
    <t>058/Consumable&amp;Sparepart /GUD/III/2022</t>
  </si>
  <si>
    <t>14 Maret 2022</t>
  </si>
  <si>
    <t>Terminal Blokck Large</t>
  </si>
  <si>
    <t>X-Com 76171</t>
  </si>
  <si>
    <t xml:space="preserve">Connector Large </t>
  </si>
  <si>
    <t>770-202 Winsta - Mount male</t>
  </si>
  <si>
    <t>Thermostat AC</t>
  </si>
  <si>
    <t>Saginomiya ALE SD22-011 Incloude Tek 831-H60 ( sensor )</t>
  </si>
  <si>
    <t>Kit Maintance AC tahun 2022</t>
  </si>
  <si>
    <t xml:space="preserve">Tirai ( Korden ) </t>
  </si>
  <si>
    <t>Uk. 1675 x 1070</t>
  </si>
  <si>
    <t>Pengganti korden yang rusak tahun 2022</t>
  </si>
  <si>
    <t>059/Consumable&amp;Sparepart /GUD/IIII/2022</t>
  </si>
  <si>
    <t xml:space="preserve">Radiator </t>
  </si>
  <si>
    <t>Voith</t>
  </si>
  <si>
    <t xml:space="preserve">Bekas KRDE BIM Padang </t>
  </si>
  <si>
    <t>pemindahan barang ke warehouse IMST</t>
  </si>
  <si>
    <t xml:space="preserve">Isolator </t>
  </si>
  <si>
    <t>Alluminum bulb</t>
  </si>
  <si>
    <t xml:space="preserve">Compressor </t>
  </si>
  <si>
    <t>Atlas Copco</t>
  </si>
  <si>
    <t>060/Consumable&amp;Sparepart /GUD/III/2022</t>
  </si>
  <si>
    <t>DRAWING NO.M5-3-31,9-023</t>
  </si>
  <si>
    <t xml:space="preserve"> 061/Consumable&amp;Sparepart /GUD/III/2022</t>
  </si>
  <si>
    <t xml:space="preserve">V Belt </t>
  </si>
  <si>
    <t>Bando B-42</t>
  </si>
  <si>
    <t>Repair Kit</t>
  </si>
  <si>
    <t>Mitsubhisi FD30N , PN : 91A51-01120</t>
  </si>
  <si>
    <t>062/Consumable&amp;Sparepart /GUD/III/2022</t>
  </si>
  <si>
    <t>15 Maret 2022</t>
  </si>
  <si>
    <t xml:space="preserve">Alat Ukur Roda </t>
  </si>
  <si>
    <t>Wheel profil Measuring Instrumen LSB2-UIPI</t>
  </si>
  <si>
    <t xml:space="preserve">Tools Pemenuhan KKBW </t>
  </si>
  <si>
    <t>Brake Testing</t>
  </si>
  <si>
    <t xml:space="preserve">Brake Testing Device </t>
  </si>
  <si>
    <t>063/Consumable&amp;Sparepart /GUD/III/2022</t>
  </si>
  <si>
    <t>16 Maret 2022</t>
  </si>
  <si>
    <t>AUXILARY TRANSFORMER</t>
  </si>
  <si>
    <t>OTC W-W02921</t>
  </si>
  <si>
    <t>Proyek Perawatan Tahunan Corrective maintance mesin dan fasilitas produksi PT.INKA</t>
  </si>
  <si>
    <t xml:space="preserve">PCB </t>
  </si>
  <si>
    <t>OTC PN.P10264S00</t>
  </si>
  <si>
    <t>OTC PN.P10263Q00</t>
  </si>
  <si>
    <t>064/Consumable&amp;Sparepart /GUD/III/2022</t>
  </si>
  <si>
    <t xml:space="preserve">Meja Kerja </t>
  </si>
  <si>
    <t>Barang di pindah ke Gudang IMST Ring Road madiun</t>
  </si>
  <si>
    <t xml:space="preserve">Kursi </t>
  </si>
  <si>
    <t>064A/Consumable&amp;Sparepart /GUD/III/2022</t>
  </si>
  <si>
    <t>Hose Spiral Elektrik</t>
  </si>
  <si>
    <t>Dia 55 MM</t>
  </si>
  <si>
    <t>Relay For Signal lamp Control</t>
  </si>
  <si>
    <t>WAGO 788-315 , 110VDC , 2 CO</t>
  </si>
  <si>
    <t>Dioda Terminal blok</t>
  </si>
  <si>
    <t>WAGO , 2004-1411/1000-401, 4 conductor</t>
  </si>
  <si>
    <t>Skun 25-8 MM</t>
  </si>
  <si>
    <t>Skun 25-10 MM</t>
  </si>
  <si>
    <t>Skun 50-8 MM</t>
  </si>
  <si>
    <t>Skun 50-12 MM</t>
  </si>
  <si>
    <t>065/Consumable&amp;Sparepart /GUD/III/2022</t>
  </si>
  <si>
    <t xml:space="preserve">Compreesor </t>
  </si>
  <si>
    <t>Lakani , Imola 225, 2HP Working Pressure 8 Bar</t>
  </si>
  <si>
    <t>Penggunaan untuk Supplay air ke Tandon Air Graha PT.Inka</t>
  </si>
  <si>
    <t>MRO</t>
  </si>
  <si>
    <t>18 Maret 2022</t>
  </si>
  <si>
    <t>KNOOR</t>
  </si>
  <si>
    <t xml:space="preserve">Sparepart ( Filter ) tersebut mohon untuk dilakukan Trayel </t>
  </si>
  <si>
    <t xml:space="preserve">KRL KFW </t>
  </si>
  <si>
    <t>Filter Oli Kompressor</t>
  </si>
  <si>
    <t xml:space="preserve"> KNORR</t>
  </si>
  <si>
    <t>065A/Consumable&amp;Sparepart /GUD/III/2022</t>
  </si>
  <si>
    <t>17 Maret 2022</t>
  </si>
  <si>
    <t xml:space="preserve">Oil Compressor </t>
  </si>
  <si>
    <t>Rimula R6 ME 5W-30</t>
  </si>
  <si>
    <t>Lem Dextone Cair</t>
  </si>
  <si>
    <t>Pcs</t>
  </si>
  <si>
    <t>Lem Dextone Besi</t>
  </si>
  <si>
    <t>Plastic Steel Epoxy</t>
  </si>
  <si>
    <t>Exhaust Fan Toilet</t>
  </si>
  <si>
    <t>Panasonic , FV-25TGU, 220 VAC</t>
  </si>
  <si>
    <t>Plug Battery</t>
  </si>
  <si>
    <t>Klem Accu N200 Kuningan</t>
  </si>
  <si>
    <t xml:space="preserve">Lakban Hitam </t>
  </si>
  <si>
    <t>Tachimata Tape 72mm x 12 mm</t>
  </si>
  <si>
    <t>Loctite 243</t>
  </si>
  <si>
    <t>Ukuran 250ml</t>
  </si>
  <si>
    <t>066/Consumable&amp;Sparepart /GUD/III/2022</t>
  </si>
  <si>
    <t>KRL SOETTA</t>
  </si>
  <si>
    <t>067/Consumable&amp;Sparepart /GUD/III/2022</t>
  </si>
  <si>
    <t>AIR DRIYER</t>
  </si>
  <si>
    <t>ATLAS COPCO CD17+</t>
  </si>
  <si>
    <t>Pemenuhan Kebutuhan Bulan Juni ( P 48 ) Perawatan RB Padang 2021</t>
  </si>
  <si>
    <t>Railbus Solo</t>
  </si>
  <si>
    <t>068/Consumable&amp;Sparepart /GUD/III/2022</t>
  </si>
  <si>
    <t>21 Maret 2022</t>
  </si>
  <si>
    <t xml:space="preserve">Pliug Stinger </t>
  </si>
  <si>
    <t>Type : Famele Rated Voltage 750VDC ; 1 Pin for Power ; 7 Pin for Control Merk YONGGUI</t>
  </si>
  <si>
    <t xml:space="preserve">Perbaikan 3 Unit Stinger </t>
  </si>
  <si>
    <t>Kembali ke IMST karena NCR plug stinger</t>
  </si>
  <si>
    <t xml:space="preserve">Stop Kontak </t>
  </si>
  <si>
    <t>Stop Kontak Tempel ; 16 A 200/250V</t>
  </si>
  <si>
    <t>B52UM1240</t>
  </si>
  <si>
    <t xml:space="preserve"> PERAWATAN TAHUNAN PABRIK DAN ASET PT INKA (CORRECTIVE)</t>
  </si>
  <si>
    <t>Stop Kontak Tanam ; 16 A 200/250V</t>
  </si>
  <si>
    <t>069/Consumable&amp;Sparepart /GUD/III/2022</t>
  </si>
  <si>
    <t>23 Maret 2022</t>
  </si>
  <si>
    <t>File Cabinet</t>
  </si>
  <si>
    <t>070/Consumable&amp;Sparepart /GUD/III/2022</t>
  </si>
  <si>
    <t>25 Maret 2022</t>
  </si>
  <si>
    <t>Oli For Gearbox</t>
  </si>
  <si>
    <t>Klubersynth 75W-90</t>
  </si>
  <si>
    <t>Motor Washer</t>
  </si>
  <si>
    <t>Windshield Washer 24 VDC</t>
  </si>
  <si>
    <t>071/Consumable&amp;Sparepart /GUD/III/2022</t>
  </si>
  <si>
    <t>29 Maret 2022</t>
  </si>
  <si>
    <t xml:space="preserve">Minimum Pressure Check Valve ( MPVC ) </t>
  </si>
  <si>
    <t>INGERSOL RAND ML-250 Rotary PN : 99289860</t>
  </si>
  <si>
    <t>071A/Consumable&amp;Sparepart /GUD/III/2022</t>
  </si>
  <si>
    <t>26 Maret 2022</t>
  </si>
  <si>
    <t>Windsheield washer 24 VDC</t>
  </si>
  <si>
    <t xml:space="preserve">Pc </t>
  </si>
  <si>
    <t>Rexo 18 @ 500 ml</t>
  </si>
  <si>
    <t>D68QG004</t>
  </si>
  <si>
    <t>PEMENUHAN KONTRAK MULTIYEAR KRL BANDARA SOETTA 2021 - 2025</t>
  </si>
  <si>
    <t xml:space="preserve">Sealent  </t>
  </si>
  <si>
    <t>Sikaflex 225 extra warna Hitam @ 310Ml</t>
  </si>
  <si>
    <t>D66QG0001</t>
  </si>
  <si>
    <t>Tube</t>
  </si>
  <si>
    <t>PEMENUHAN KONTRAK MULTIYEAR KRL BANDARA SOETTA 2021 - 2026</t>
  </si>
  <si>
    <t xml:space="preserve">Contac Cleaner Mekanik </t>
  </si>
  <si>
    <t>WD 40 @ 333 ml</t>
  </si>
  <si>
    <t>PEMENUHAN KONTRAK MULTIYEAR KRL BANDARA SOETTA 2021 - 2027</t>
  </si>
  <si>
    <t>Isolasi Plastik</t>
  </si>
  <si>
    <t>NITTO 3/4" x 25M</t>
  </si>
  <si>
    <t>D66UH4525</t>
  </si>
  <si>
    <t>PEMENUHAN KONTRAK MULTIYEAR KRL BANDARA SOETTA 2021 - 2028</t>
  </si>
  <si>
    <t>Uk. 72mm x 12 mm</t>
  </si>
  <si>
    <t>D66UH0952</t>
  </si>
  <si>
    <t>PEMENUHAN KONTRAK MULTIYEAR KRL BANDARA SOETTA 2021 - 2029</t>
  </si>
  <si>
    <t xml:space="preserve">Isolasi Pipa </t>
  </si>
  <si>
    <t>ONDA 1/2" x 10 M</t>
  </si>
  <si>
    <t>D66UG0022</t>
  </si>
  <si>
    <t>PEMENUHAN KONTRAK MULTIYEAR KRL BANDARA SOETTA 2021 - 2030</t>
  </si>
  <si>
    <t xml:space="preserve">Cat </t>
  </si>
  <si>
    <t>Pylox Anti Gores 128 Clear @ 300CC</t>
  </si>
  <si>
    <t>D62QE5113</t>
  </si>
  <si>
    <t>PEMENUHAN KONTRAK MULTIYEAR KRL BANDARA SOETTA 2021 - 2031</t>
  </si>
  <si>
    <t>Pylox 124 Silver @ 300CC</t>
  </si>
  <si>
    <t>D62QE5212</t>
  </si>
  <si>
    <t>PEMENUHAN KONTRAK MULTIYEAR KRL BANDARA SOETTA 2021 - 2032</t>
  </si>
  <si>
    <t>072/Consumable&amp;Sparepart /GUD/III/2022</t>
  </si>
  <si>
    <t>30 Maret 2022</t>
  </si>
  <si>
    <t>Carbon Brush</t>
  </si>
  <si>
    <t>Uk.Ø 4 x 35</t>
  </si>
  <si>
    <t xml:space="preserve"> PERAWATAN TAHUNAN PABRIK DAN ASET PT INKA (CORRECTIVE) 2022</t>
  </si>
  <si>
    <t xml:space="preserve">Thermostatic valve </t>
  </si>
  <si>
    <t>PN : 22195820</t>
  </si>
  <si>
    <t>Grease Hijau</t>
  </si>
  <si>
    <t>COBRA No.3 ( 1 Pail = 15 Kg )</t>
  </si>
  <si>
    <t>073/Consumable&amp;Sparepart /GUD/IV/2022</t>
  </si>
  <si>
    <t>TOOLS KIT</t>
  </si>
  <si>
    <t>TOOL DI SET DALAM 1 BAG TOOL</t>
  </si>
  <si>
    <t xml:space="preserve">ISI TOOL / BAG : </t>
  </si>
  <si>
    <t>Tools Perawatan KRL KFW untuk TKA</t>
  </si>
  <si>
    <t>OBENG + , TEKIRO UK.6"</t>
  </si>
  <si>
    <t>OBENG - , TEKIRO UK.6"</t>
  </si>
  <si>
    <t>KUNCI L HEX , TEKIRO 2-10MM MODEL PANJANG</t>
  </si>
  <si>
    <t>KUNCI PIPA TEKIRO UK.12"</t>
  </si>
  <si>
    <t>TANG POTONG , TEKIRO UK.6"</t>
  </si>
  <si>
    <t>TANG KOMBINASI , TEKIRO UK.7 "</t>
  </si>
  <si>
    <t>TANG LANCIP/CUCUT , TEKIRO UK,6"</t>
  </si>
  <si>
    <t>TANG SLIP JOINT PLIERS , TEKIRO UK.6"</t>
  </si>
  <si>
    <t xml:space="preserve">TAS TOOL ,TEKIRO , TAS PERKAKAS TOOL BAG UK.YANG MUAT TOOL 10 ITEM </t>
  </si>
  <si>
    <t>074/Consumable&amp;Sparepart /GUD/IV/2022</t>
  </si>
  <si>
    <t>END HORN</t>
  </si>
  <si>
    <t>B52TO23200</t>
  </si>
  <si>
    <t>PEMENUHAN KRLKFW 2022</t>
  </si>
  <si>
    <t>075/Consumable&amp;Sparepart /GUD/IV/2022</t>
  </si>
  <si>
    <t>Stater</t>
  </si>
  <si>
    <t>S10-P , power : 4-65W, voltage : 220-240volt</t>
  </si>
  <si>
    <t>D52TO2601</t>
  </si>
  <si>
    <t>Cable</t>
  </si>
  <si>
    <t>Type : NYYHY uk.2x 2,5 mm 300/500 V, flexible copper conductor , PVC insulated , ETERNA @ 100 M</t>
  </si>
  <si>
    <t>A52YH0202</t>
  </si>
  <si>
    <t>Oli</t>
  </si>
  <si>
    <t>Slide Way oli IDEMITSU 68 , ISO VG 68 1 drum = 200 Ltr</t>
  </si>
  <si>
    <t>D31WH0014</t>
  </si>
  <si>
    <t>076/Consumable&amp;Sparepart /GUD/IV/2022</t>
  </si>
  <si>
    <t>PHCR</t>
  </si>
  <si>
    <t>Schneider Type : RM22TR33</t>
  </si>
  <si>
    <t>077/Consumable&amp;Sparepart /GUD/IV/2022</t>
  </si>
  <si>
    <t xml:space="preserve">Mantel Hujan </t>
  </si>
  <si>
    <t xml:space="preserve">Merk Axio </t>
  </si>
  <si>
    <t>Inventaris Tool Proyek KRDE BIM Padang</t>
  </si>
  <si>
    <t xml:space="preserve">Kunci Pipa </t>
  </si>
  <si>
    <t>Merk Tekiro; Ukuran 18"</t>
  </si>
  <si>
    <t>Kunci L</t>
  </si>
  <si>
    <t>Merk Tekiro; Kunci L Hexa</t>
  </si>
  <si>
    <t xml:space="preserve">Kunci Filter </t>
  </si>
  <si>
    <t xml:space="preserve">Merk Tekiro; Bahan Sabuk </t>
  </si>
  <si>
    <t xml:space="preserve">Grease Gun </t>
  </si>
  <si>
    <t>Merk Tekiro; Grease Gun 500cc</t>
  </si>
  <si>
    <t>Oli Gun</t>
  </si>
  <si>
    <t>Merk Tekiro; Grease Oli 500ml</t>
  </si>
  <si>
    <t>Merk Tekiro; Kunci L Bintang</t>
  </si>
  <si>
    <t>Kuas</t>
  </si>
  <si>
    <t>Ukuran 2 inch</t>
  </si>
  <si>
    <t>Pembelian Di Site</t>
  </si>
  <si>
    <t xml:space="preserve">Sikat Baja </t>
  </si>
  <si>
    <t xml:space="preserve">Sikat Kawat Baja </t>
  </si>
  <si>
    <t>Seal Tape</t>
  </si>
  <si>
    <t>Merk Onda; Warna Putih Polos</t>
  </si>
  <si>
    <t>Kunci Pas Ring</t>
  </si>
  <si>
    <t>Merk Tekiro; Ukuran 10 MM</t>
  </si>
  <si>
    <t>Merk Tekiro; Ukuran 14 MM</t>
  </si>
  <si>
    <t>Merk Tekiro; Ukuran 19 MM</t>
  </si>
  <si>
    <t>Merk Tekiro; Ukuran 27 MM</t>
  </si>
  <si>
    <t>Merk Tekiro; Ukuran 30 MM</t>
  </si>
  <si>
    <t>Merk Tekiro; Ukuran 32 MM</t>
  </si>
  <si>
    <t xml:space="preserve">Kunci Rachet </t>
  </si>
  <si>
    <t>Merk Tekiro; Ukuran 17 MM</t>
  </si>
  <si>
    <t>Merk Tekiro; Ukuran 24 MM</t>
  </si>
  <si>
    <t xml:space="preserve">Tang Kombinasi </t>
  </si>
  <si>
    <t>Merk Tekiro; Ukuran 7 inch</t>
  </si>
  <si>
    <t xml:space="preserve">Detergen </t>
  </si>
  <si>
    <t>Sabun Colek Wings</t>
  </si>
  <si>
    <t>078/Consumable&amp;Sparepart /GUD/IV/2022</t>
  </si>
  <si>
    <t>TRANSFORMER</t>
  </si>
  <si>
    <t>XD350S; TRANSFORMER; P/N:P25000B0</t>
  </si>
  <si>
    <t>D52TP0901</t>
  </si>
  <si>
    <t xml:space="preserve"> KONTRAK TAHUNAN CORRECTIVE MAINTENANCE (CM) MESIN&amp; FASILITAS PRODUKSI PT INKA (PERSERO)</t>
  </si>
  <si>
    <t>079/Consumable&amp;Sparepart /GUD/IV/2022</t>
  </si>
  <si>
    <t>Timing Belt Uk. 38 x 1063mm</t>
  </si>
  <si>
    <t>FASHAR</t>
  </si>
  <si>
    <t xml:space="preserve">Lampu </t>
  </si>
  <si>
    <t>TL 18 Watt</t>
  </si>
  <si>
    <t>Switch Viar</t>
  </si>
  <si>
    <t>Switch sien Viar Roda 3</t>
  </si>
  <si>
    <t>Kampas Kopling</t>
  </si>
  <si>
    <t>Viar Roda 3</t>
  </si>
  <si>
    <t>080/Consumable&amp;Sparepart /GUD/IV/2022</t>
  </si>
  <si>
    <t xml:space="preserve">MASTER CONTROL ( AQ MEKATRONIK AB ) </t>
  </si>
  <si>
    <t xml:space="preserve">PN : 3EST000221-9948 </t>
  </si>
  <si>
    <t xml:space="preserve">UNIT </t>
  </si>
  <si>
    <t>BARANG TITIPAN PT.INKA</t>
  </si>
  <si>
    <t>SPEED SENSOR AXLE</t>
  </si>
  <si>
    <t>SMITH PN : Z2682872A</t>
  </si>
  <si>
    <t>PEMENUHAN PROTECTIVE PART KRLKFW 2022</t>
  </si>
  <si>
    <t>081/Consumable&amp;Sparepart /GUD/IV/2022</t>
  </si>
  <si>
    <t xml:space="preserve">Kertas Kontrak </t>
  </si>
  <si>
    <t>kertas NCR</t>
  </si>
  <si>
    <t>Pengambilan kertas untuk print out PO pengadaan</t>
  </si>
  <si>
    <t xml:space="preserve">Masking Kertas </t>
  </si>
  <si>
    <t>Daimaru Tape 24 mm x 21 M</t>
  </si>
  <si>
    <t>Daimaru Tape 48 mm x 90 yard</t>
  </si>
  <si>
    <t>Tali ties 5x250MM</t>
  </si>
  <si>
    <t>KSS nylon cable ties CV-250 putih</t>
  </si>
  <si>
    <t>Pack</t>
  </si>
  <si>
    <t xml:space="preserve"> 082/Consumable&amp;Sparepart /GUD/IV/2022</t>
  </si>
  <si>
    <t xml:space="preserve">Oli </t>
  </si>
  <si>
    <t xml:space="preserve">SHELL TELLUS 46 , ISO VG46 @ 200 Ltr </t>
  </si>
  <si>
    <t xml:space="preserve"> 082A/Consumable&amp;Sparepart /GUD/IV/2022</t>
  </si>
  <si>
    <t xml:space="preserve">OLI CUTTING </t>
  </si>
  <si>
    <t>PIKOLI SOLUBLE CUTTING OIL MILLING , BORING , GRINDING @ 200 Ltr</t>
  </si>
  <si>
    <t>D31WH0303</t>
  </si>
  <si>
    <t>DRUM</t>
  </si>
  <si>
    <t xml:space="preserve"> 083/Consumable&amp;Sparepart /GUD/IV/2022</t>
  </si>
  <si>
    <t>Oli klubersynth</t>
  </si>
  <si>
    <t>SAE 75W-90</t>
  </si>
  <si>
    <t>Drigen</t>
  </si>
  <si>
    <t>Pengambilan barang di WH imst untuk pemenuhan proyek Perintis 2022</t>
  </si>
  <si>
    <t>Oli Spirax</t>
  </si>
  <si>
    <t>SAE 80W-90</t>
  </si>
  <si>
    <t>Gadus S2 V220</t>
  </si>
  <si>
    <t>084/Consumable&amp;Sparepart /GUD/IV/2022</t>
  </si>
  <si>
    <t xml:space="preserve">Filter Oli Engine </t>
  </si>
  <si>
    <t>LF 3000</t>
  </si>
  <si>
    <t>Keb. Bulan Mar( 4 PC ), Apr( 4 PC), Mei(4 PC), Jun( 4 PC) PROYEK RAILBUS SOLO 2022</t>
  </si>
  <si>
    <t xml:space="preserve">Filter Hsd Engine </t>
  </si>
  <si>
    <t>FS 1000</t>
  </si>
  <si>
    <t>Keb. Bulan Mar( 4 PC ), Apr( 4 PC), Mei(4 PC), Jun( 4 PC)</t>
  </si>
  <si>
    <t>Keb. Bulan Mar( 1 PC), Apr( 1 PC), Mei(1 PC ), Jun(1 PC)</t>
  </si>
  <si>
    <t>Rexzo</t>
  </si>
  <si>
    <t>Keb. Bulan Apr( 3 PC), Mei( 3 PC), Jun( 3 PC)</t>
  </si>
  <si>
    <t>WD 40</t>
  </si>
  <si>
    <t>Keb. Bulan Apr( 2 PC), Mei (2 PC), Jun( 2 PC)</t>
  </si>
  <si>
    <t>Grease Cardan Shaft</t>
  </si>
  <si>
    <t>Shell Gaduz</t>
  </si>
  <si>
    <t>Keb. Bulan Mar( 5 kg ), Jun( 5 kg), Sep( 5 kg ), Des(5 kg)</t>
  </si>
  <si>
    <t>Oil Gearbox</t>
  </si>
  <si>
    <t>Shell Sphirax 85W-90</t>
  </si>
  <si>
    <t>Keb. Bulan Jun(25 ltr) &amp; Des(25 ltr)</t>
  </si>
  <si>
    <t>Grease Bogie</t>
  </si>
  <si>
    <t>Shell Gaduz S2 V220 2</t>
  </si>
  <si>
    <t>Keb. Bulan Mar( 5 kg ), Jun( 5 kg), Sep( 5 kg ), Des(1 kg) kurang 4 Kg</t>
  </si>
  <si>
    <t>085/Consumable&amp;Sparepart /GUD/IV/2022</t>
  </si>
  <si>
    <t>Keb. Bulan Apr( 4 PC), Mei( 4 PC), Jun( 4 PC), Jul( 4 PC) PROYEK RAILBUS PADANG 2022</t>
  </si>
  <si>
    <t>Keb. Bulan Apr( 8 PC), Mei( 8 PC), Jun( 8 PC), Jul( 8 PC)</t>
  </si>
  <si>
    <t>Filter Coolant Engine</t>
  </si>
  <si>
    <t>Keb. Bulan Apr( 1 PC), Mei ( 1 PC), Jun( 1PC ), Jul( 1 PC)</t>
  </si>
  <si>
    <t>Keb. Bulan Juni( 25 LTR ), Des( 25 LTR )</t>
  </si>
  <si>
    <t>Shell Gadus S2</t>
  </si>
  <si>
    <t>Keb. Bulan Juni( 5 KG ), Des( 5 KG )</t>
  </si>
  <si>
    <t xml:space="preserve">Grease Bogie </t>
  </si>
  <si>
    <t>Keb. Bulan Juni( 10 KG), Des(10 KG )</t>
  </si>
  <si>
    <t>Keb. Bulan Jan ( 4 Pc ), Feb ( 4 Pc ), Mar ( 4 Pc ), Apr ( 4 Pc ), Mei ( 4 Pc ), Juni ( 4 Pc )</t>
  </si>
  <si>
    <t>Keb. Bulan Jan ( 2 Pc ), Feb ( 2 Pc ), Mar ( 2 Pc ), Apr ( 2 Pc ), Mei ( 2 Pc ), Juni ( 2 Pc )</t>
  </si>
  <si>
    <t>Water Coolant</t>
  </si>
  <si>
    <t xml:space="preserve">Fleeguard DCA 4 </t>
  </si>
  <si>
    <t>Kebutuhan bulan sept ( 4 ltr ) &amp; Des ( 4 ltr )</t>
  </si>
  <si>
    <t>086/Consumable&amp;Sparepart /GUD/IV/2022</t>
  </si>
  <si>
    <t>Keb. Bulan Apr( 8 PC ), Mei ( 8 PC), Jun( 8 PC), Jul ( 8 PC ) PROYEK KRDE BIM PADANG</t>
  </si>
  <si>
    <t xml:space="preserve">Filter HSD Engine </t>
  </si>
  <si>
    <t>Keb. Bulan Apr( 16 PC ), Mei( 16 PC), Jun( 16 PC), Jul (16 PC )</t>
  </si>
  <si>
    <t>Fleetguard WF2075 or WF2076</t>
  </si>
  <si>
    <t>D98AB4276</t>
  </si>
  <si>
    <t>Keb. Bulan Apr( 2 PC ), Mei( 2 PC), Jun( 2 PC), Jul( 2 PC )</t>
  </si>
  <si>
    <t>Keb. Bulan Apr( 10 KG )</t>
  </si>
  <si>
    <t>Klubersynth ge 4 75 W-90</t>
  </si>
  <si>
    <t>D31WH0090</t>
  </si>
  <si>
    <t>Keb. Bulan Apr( 25 LTR ) &amp; Jul( 25 LTR )</t>
  </si>
  <si>
    <t>Keb. Bulan Apr( 5 KG ) &amp; Jul( 5 KG)</t>
  </si>
  <si>
    <t>Keb. Bulan Apr( 4 PC ), Mei( 4 PC), Jun( 4 PC ), Jul (4 PC )</t>
  </si>
  <si>
    <t>Keb. Bulan Apr( 2 PC), Mei( 2 PC), Jun( 2 PC), Jul( 2 PC )</t>
  </si>
  <si>
    <t xml:space="preserve">Kebutuhan bulan juli ( 4 ltr ) </t>
  </si>
  <si>
    <t>087/Consumable&amp;Sparepart /GUD/III/2022</t>
  </si>
  <si>
    <t xml:space="preserve">Oil Filter Engine </t>
  </si>
  <si>
    <t>Keb. Bulan Apr ( 1 Pc ), Mei ( 1 Pc ), Jun ( 1 Pc ), Jul ( 1 Pc ), Agst ( 1 Pc ) , Sep ( 1 Pc ) PROYEK KRDI ACEH  2022</t>
  </si>
  <si>
    <t xml:space="preserve">Fuel Filter Engine </t>
  </si>
  <si>
    <t>Keb. Bulan Apr ( 2 Pc ), Mei ( 2 Pc ), Jun ( 2 Pc ), Jul ( 2 Pc ), Agst ( 2 Pc ) , Sep ( 2 Pc )</t>
  </si>
  <si>
    <t xml:space="preserve">Water Filter Engine </t>
  </si>
  <si>
    <t>Keb. Bulan Apr ( 1 Pc ), Mei ( 1 Pc ), Jun ( 1 Pc ), Jul ( 1 Pc ), Agst ( 1 Pc ) , Sep ( 1 Pc )</t>
  </si>
  <si>
    <t>Oil Gear Box</t>
  </si>
  <si>
    <t>Shell Spirax S2 A 80W-90</t>
  </si>
  <si>
    <t>Keb. Bulan Juni</t>
  </si>
  <si>
    <t>Gardan Shaft Grease</t>
  </si>
  <si>
    <t>Shell Gaduz S2 V220.2</t>
  </si>
  <si>
    <t>Keb. Bulan Mar, Jun, Sep, Des</t>
  </si>
  <si>
    <t>Keb. Bulan Feb ( 1 PC ) Mar( 2 Pc), Apr(2 PC), Mei (2 Pc), Jun( 2Pc)</t>
  </si>
  <si>
    <t>Keb. Bulan Apr ( 2 Ltr ), Mei ( 2 Ltr ), Jun ( 2 Ltr ), Jul ( 2 Ltr ), Agst ( 2 Ltr ) , Sep ( 2 Ltr ), okt ( 2 ltr ) Nov ( 2 Ltr ) &amp; Des ( 2 Ltr )</t>
  </si>
  <si>
    <t>088/Consumable&amp;Sparepart /GUD/IV/2022</t>
  </si>
  <si>
    <t>DRAWING NO TB607-2-08.0-008</t>
  </si>
  <si>
    <t>PCS</t>
  </si>
  <si>
    <t>PERAWATAN KRL KFW 2022</t>
  </si>
  <si>
    <t>089/Consumable&amp;Sparepart /GUD/IV/2022</t>
  </si>
  <si>
    <t xml:space="preserve">Selang </t>
  </si>
  <si>
    <t>Polyurethane dia 6 mm</t>
  </si>
  <si>
    <t>M</t>
  </si>
  <si>
    <t>Pengambilan barang untuk pemenuhan proyek KRL KFW 2022</t>
  </si>
  <si>
    <t>090/Consumable&amp;Sparepart /GUD/IV/2022</t>
  </si>
  <si>
    <t>Memenuhi kekurangan 4 kg di SJN : 084/Consumable&amp;Sparepart /GUD/IV/2022</t>
  </si>
  <si>
    <t>Cat</t>
  </si>
  <si>
    <t xml:space="preserve">NO DROP @ 4 kg </t>
  </si>
  <si>
    <t>klng</t>
  </si>
  <si>
    <t>091/Consumable&amp;Sparepart /GUD/IV/2022</t>
  </si>
  <si>
    <t xml:space="preserve">AVOMETER </t>
  </si>
  <si>
    <t>SANWA CD800a</t>
  </si>
  <si>
    <t>Simpan ke Warehouse Imst</t>
  </si>
  <si>
    <t>KUNCI RING PAS</t>
  </si>
  <si>
    <t>TEKIRO 8-32 mm</t>
  </si>
  <si>
    <t>CORDLESS  DRILL</t>
  </si>
  <si>
    <t>BOSCH GSR 180-Li</t>
  </si>
  <si>
    <t xml:space="preserve">MESIN GERINDA   </t>
  </si>
  <si>
    <t>4"/100mm</t>
  </si>
  <si>
    <t xml:space="preserve">Drigen </t>
  </si>
  <si>
    <t>Plastik Putih Kap.10 Ltr</t>
  </si>
  <si>
    <t>Shell Spirax S2 A 80W-90 ( 1 drigen = 10 ltr )</t>
  </si>
  <si>
    <t>Alfagomma</t>
  </si>
  <si>
    <t xml:space="preserve">Pompa Oli </t>
  </si>
  <si>
    <t>Koshin</t>
  </si>
  <si>
    <t>092/Consumable&amp;Sparepart /GUD/IV/2022</t>
  </si>
  <si>
    <t>MORS SMITT, D-U204-L, 4CO, 110VDC, + SOCKET V29</t>
  </si>
  <si>
    <t>PERAWATAN KRL KFW 2022 Kebutuhan Protective Part</t>
  </si>
  <si>
    <t>093/Consumable&amp;Sparepart /GUD/IV/2022</t>
  </si>
  <si>
    <t>Mors Smitt, DU-204, 4 Changover</t>
  </si>
  <si>
    <t>PEMENUHAN KONTRAK MULTIYEAR KRL BANDARA SOETTA 2021 - 2024 ( Protective part )</t>
  </si>
  <si>
    <t>Battery Relay</t>
  </si>
  <si>
    <t>Merk" Mors Smit" KCD-U204 110VDC Doble Coil</t>
  </si>
  <si>
    <t>094/Consumable&amp;Sparepart /GUD/IV/2022</t>
  </si>
  <si>
    <t xml:space="preserve">BACK TO BACK </t>
  </si>
  <si>
    <t>Simpan ke Warehouse Imst Ring road madiun</t>
  </si>
  <si>
    <t>WHEEL PROFIL</t>
  </si>
  <si>
    <t>KALIBRATOR WHEEL PROFIL</t>
  </si>
  <si>
    <t xml:space="preserve">GAS SPRING </t>
  </si>
  <si>
    <t>KURSI PENUMPANG</t>
  </si>
  <si>
    <t xml:space="preserve">TEST BRAKE </t>
  </si>
  <si>
    <t xml:space="preserve">HORN </t>
  </si>
  <si>
    <t>HELLA</t>
  </si>
  <si>
    <t xml:space="preserve">RAK </t>
  </si>
  <si>
    <t xml:space="preserve">ACTUATOR </t>
  </si>
  <si>
    <t xml:space="preserve"> TELEMEKANIC</t>
  </si>
  <si>
    <t xml:space="preserve">ALLIMINIUM </t>
  </si>
  <si>
    <t>TOOL BOX</t>
  </si>
  <si>
    <t>TUTUP ORANGE</t>
  </si>
  <si>
    <t>095/Consumable&amp;Sparepart /GUD/IV/2022</t>
  </si>
  <si>
    <t>For Master Control</t>
  </si>
  <si>
    <t>TRAYEL V BELT MASTER CONTROL YANG RUSAK</t>
  </si>
  <si>
    <t>096/Consumable&amp;Sparepart /GUD/IV/2022</t>
  </si>
  <si>
    <t xml:space="preserve">Remblok </t>
  </si>
  <si>
    <t>DRAWING NO. TB607-2-08.0-008</t>
  </si>
  <si>
    <t>Di simpan ke WH IMST Ringroad proyek Perintis 2022</t>
  </si>
  <si>
    <t>097/Consumable&amp;Sparepart /GUD/IV/2022</t>
  </si>
  <si>
    <t>End Horn</t>
  </si>
  <si>
    <t>Pengambilan Barang dari WH IMST untuk pemenuhan proyek KRL KFW 2022</t>
  </si>
  <si>
    <t>098/Consumable&amp;Sparepart /GUD/IV/2022</t>
  </si>
  <si>
    <t>AUXULIARY HORN PANTOGRAPH</t>
  </si>
  <si>
    <t>DRAWING NO.50.1-E11010</t>
  </si>
  <si>
    <t>B501E11010</t>
  </si>
  <si>
    <t xml:space="preserve">PEMENUHAN KONTRAK MULTIYEAR KRL BANDARA SOETTA 2021 - 2024  </t>
  </si>
  <si>
    <t>099/Consumable&amp;Sparepart /GUD/IV/2022</t>
  </si>
  <si>
    <t>END HORN FOR PANTOGRAPH</t>
  </si>
  <si>
    <t>B52T023200</t>
  </si>
  <si>
    <t xml:space="preserve">PERAWATAN KRL KFW 2022  </t>
  </si>
  <si>
    <t>100/Consumable&amp;Sparepart /GUD/IV/2022</t>
  </si>
  <si>
    <t xml:space="preserve">SELANG CO2 </t>
  </si>
  <si>
    <t>ALFAGOMMA ITALY; 185, ID: 6mm; OD:13, 20 BAR</t>
  </si>
  <si>
    <t>D04UF0003</t>
  </si>
  <si>
    <t>PEMELIHARAAN ASET PT INKA TAHUN 2022</t>
  </si>
  <si>
    <t>101/Consumable&amp;Sparepart /GUD/IV/2022</t>
  </si>
  <si>
    <t>Gerbong Datar</t>
  </si>
  <si>
    <t>Pengiriman</t>
  </si>
  <si>
    <t>102/Consumable&amp;Sparepart /GUD/IV/2022</t>
  </si>
  <si>
    <t>103/Consumable&amp;Sparepart /GUD/IV/2022</t>
  </si>
  <si>
    <t>WAGO 750-613/040-000</t>
  </si>
  <si>
    <t>JASA PENGEMBANGAN SISTEM DBW-AGV CONTAINER FULL SCALA DALAM OTOMATISISASI TERMINAL KONTAINER</t>
  </si>
  <si>
    <t>DIGITAL INPUT MODUL 16 CHANNEL</t>
  </si>
  <si>
    <t>WAGO 750-1405/040-000</t>
  </si>
  <si>
    <t xml:space="preserve">DIGITAL OUTPUT 8 CHANNEL </t>
  </si>
  <si>
    <t>WAGO 750-1515/040-000</t>
  </si>
  <si>
    <t>ANALOG OUTPUT MODUL 4 CHANNEL</t>
  </si>
  <si>
    <t>WAGO 750-559/040-000</t>
  </si>
  <si>
    <t xml:space="preserve">END MODUL </t>
  </si>
  <si>
    <t xml:space="preserve">WAGO 750-600 </t>
  </si>
  <si>
    <t>DC-DC BUCK CONVERTER</t>
  </si>
  <si>
    <t>24V to 12V; 10 A</t>
  </si>
  <si>
    <t>TERMINAL BLOCK</t>
  </si>
  <si>
    <t>WAGO; 2004-1401</t>
  </si>
  <si>
    <t>END STOP TERMINAL BLOCK</t>
  </si>
  <si>
    <t>WAGO; 249-116</t>
  </si>
  <si>
    <t xml:space="preserve">DRIVE BY WAGO CONTROLLER PLC </t>
  </si>
  <si>
    <t>WAGO CONTROLLER TYPE : XTR 750-8212/040-000</t>
  </si>
  <si>
    <t>104/Consumable&amp;Sparepart /GUD/IV/2022</t>
  </si>
  <si>
    <t>untuk pemenuhan tools proyek KRL KFW 2022</t>
  </si>
  <si>
    <t>Pengambilan Barang dari WH IMST</t>
  </si>
  <si>
    <t>105/Consumable&amp;Sparepart /GUD/IV/2022</t>
  </si>
  <si>
    <t xml:space="preserve">DONALDSON P117781 INNER </t>
  </si>
  <si>
    <t>D98AB1781</t>
  </si>
  <si>
    <t>Simpan di IMST  untuk   proyek KRL Railbus , KRDE dan KRDI</t>
  </si>
  <si>
    <t>DONALDSON P181040 OUTER</t>
  </si>
  <si>
    <t>106/Consumable&amp;Sparepart /GUD/IV/2022</t>
  </si>
  <si>
    <t>107/Consumable&amp;Sparepart /GUD/IV/2022</t>
  </si>
  <si>
    <t>108/Consumable&amp;Sparepart /GUD/IV/2022</t>
  </si>
  <si>
    <t>109/Consumable&amp;Sparepart /GUD/IV/2022</t>
  </si>
  <si>
    <t>110/Consumable&amp;Sparepart /GUD/IV/2022</t>
  </si>
  <si>
    <t>111/Consumable&amp;Sparepart /GUD/IV/2022</t>
  </si>
  <si>
    <t>112/Consumable&amp;Sparepart /GUD/IV/2022</t>
  </si>
  <si>
    <t>SELANG  COMPRESSOR</t>
  </si>
  <si>
    <t>ALFAGOMMA HOSE STEAM + 340 AN P=2M</t>
  </si>
  <si>
    <t>113/Consumable&amp;Sparepart /GUD/IV/2022</t>
  </si>
  <si>
    <t>POMPA OLI MODEM</t>
  </si>
  <si>
    <t>FY-608; 220V;550V</t>
  </si>
  <si>
    <t xml:space="preserve">PERAWATAN MSA KRL KFW 2022  </t>
  </si>
  <si>
    <t>113A/Consumable&amp;Sparepart /GUD/IV/2022</t>
  </si>
  <si>
    <t>CARBON CONTACT STRIP</t>
  </si>
  <si>
    <t>DRAWING NO.P3160005</t>
  </si>
  <si>
    <t>BP3160005</t>
  </si>
  <si>
    <t>AUXILIARY CONTACT STRIP</t>
  </si>
  <si>
    <t>DRAWING NO.P2161053</t>
  </si>
  <si>
    <t>BP2161053</t>
  </si>
  <si>
    <t>SHUNT WIRE</t>
  </si>
  <si>
    <t>DRAWING NO.B298716 ( Ø 7 X 250MM )</t>
  </si>
  <si>
    <t>A52B298716</t>
  </si>
  <si>
    <t>114/Consumable&amp;Sparepart /GUD/IV/2022</t>
  </si>
  <si>
    <t xml:space="preserve">Filter Udara Engine </t>
  </si>
  <si>
    <t xml:space="preserve">Donaldson P18-1040 (outer)
</t>
  </si>
  <si>
    <t xml:space="preserve">D98AB1204
</t>
  </si>
  <si>
    <t>Keb. Bulan Jun(1), Sep(1), Des(1)</t>
  </si>
  <si>
    <t>Donaldson P117781 (inner)</t>
  </si>
  <si>
    <t>115/Consumable&amp;Sparepart /GUD/IV/2022</t>
  </si>
  <si>
    <t>Keb. Bulan Apr( 4 PC), Mei( 4 PC), Jun( 4 PC), Jul( 4 PC)</t>
  </si>
  <si>
    <t>TB607-2-08.0-008</t>
  </si>
  <si>
    <t>Keb. Bulan Jun 2022 (32 PC ) &amp; Des 2022 (32 PC )</t>
  </si>
  <si>
    <t>116/Consumable&amp;Sparepart /GUD/IV/2022</t>
  </si>
  <si>
    <t>Kebutuhan Bulan Juli 2022 ( 2 pc )</t>
  </si>
  <si>
    <t>117/Consumable&amp;Sparepart /GUD/III/2022</t>
  </si>
  <si>
    <t>Filter udara</t>
  </si>
  <si>
    <t xml:space="preserve">Outer Donaldson P182049, </t>
  </si>
  <si>
    <t>Keb. Bulan Apr(1), Mei(1), Jun(1), Jul(1), Ags(1), Sep(1)</t>
  </si>
  <si>
    <t>Inner Donaldson P116446</t>
  </si>
  <si>
    <t>IPG type T358</t>
  </si>
  <si>
    <t>B48UP8008</t>
  </si>
  <si>
    <t>Keb. Bulan Mar(8), Jun(8), Sep(8) &amp; Des(8)</t>
  </si>
  <si>
    <t>118/Consumable&amp;Sparepart /GUD/IV/2022</t>
  </si>
  <si>
    <t>SINGLE CAR AIR BRAKE TESTING DEVICE</t>
  </si>
  <si>
    <t>PEKERJAAN PENYEDIAAN SPESIAL TOOLS AFTER SALES 480 UNIT KKBW</t>
  </si>
  <si>
    <t>MEASURING TOOL</t>
  </si>
  <si>
    <t>BACK TO BACK MESURING TOOL</t>
  </si>
  <si>
    <t>FLANGE THICKNESS MEASURING TOOL</t>
  </si>
  <si>
    <t>119/Consumable&amp;Sparepart /GUD/IV/2022</t>
  </si>
  <si>
    <t>OMEGA 73 @ 15 KG</t>
  </si>
  <si>
    <t>untuk   proyek KRL Railbus , KRDE dan KRDI</t>
  </si>
  <si>
    <t xml:space="preserve">END HORM </t>
  </si>
  <si>
    <t xml:space="preserve"> PANTHOGRAPH</t>
  </si>
  <si>
    <t>BOX PLASTIK</t>
  </si>
  <si>
    <t>KAP.5 KG</t>
  </si>
  <si>
    <t>120/Consumable&amp;Sparepart /GUD/IV/2022</t>
  </si>
  <si>
    <t xml:space="preserve">OLIE </t>
  </si>
  <si>
    <t>TEGULA V32</t>
  </si>
  <si>
    <t>untuk   proyek SMN GALUNGGUNG</t>
  </si>
  <si>
    <t>Pengambilan barang di WH IMST</t>
  </si>
  <si>
    <t>121/Consumable&amp;Sparepart /GUD/IV/2022</t>
  </si>
  <si>
    <t>Oli Transmisi</t>
  </si>
  <si>
    <t>Shell , Tegula V32</t>
  </si>
  <si>
    <t xml:space="preserve"> D31WH0005</t>
  </si>
  <si>
    <t xml:space="preserve">Kebutuhan Kereta Kelud Cipinang </t>
  </si>
  <si>
    <t>121A/Consumable&amp;Sparepart /GUD/IV/2022</t>
  </si>
  <si>
    <t>FLEXIBLE HOSE FOR ANTI SKID VALVE</t>
  </si>
  <si>
    <t>FILTER PA BOX</t>
  </si>
  <si>
    <t>DAKRON UK.T.20MM X 1070 X 400 MM</t>
  </si>
  <si>
    <t>FILTER PH BOX</t>
  </si>
  <si>
    <t xml:space="preserve">AIR ACCU </t>
  </si>
  <si>
    <t>YUASA TUTUP BIRU</t>
  </si>
  <si>
    <t xml:space="preserve">MATA GERINDA POTONG </t>
  </si>
  <si>
    <t>FOR STAINLEES STEEL , SS400 , T.2MM X 400MM</t>
  </si>
  <si>
    <t>KAWAT LAS STAINLESS STEEL</t>
  </si>
  <si>
    <t>TE S308 DIA 2 MM</t>
  </si>
  <si>
    <t>KAWAT LAS BESI</t>
  </si>
  <si>
    <t>RD DIA 2 MM</t>
  </si>
  <si>
    <t>122/Consumable&amp;Sparepart /GUD/V/2022</t>
  </si>
  <si>
    <t>V Belt</t>
  </si>
  <si>
    <t xml:space="preserve">RPF 5760 , 17 x 1900 Li </t>
  </si>
  <si>
    <t>untuk   proyek KRL Railbus , KRL KFW dan KRDI</t>
  </si>
  <si>
    <t>simpan barang di WH IMST</t>
  </si>
  <si>
    <t xml:space="preserve">RPF 5570 , 17 x 1420 Li </t>
  </si>
  <si>
    <t xml:space="preserve">RPF 5520 , 17 x 1300 Li </t>
  </si>
  <si>
    <t>Sealant</t>
  </si>
  <si>
    <t>Sikaflex 221</t>
  </si>
  <si>
    <t>123/Consumable&amp;Sparepart /GUD/V/2022</t>
  </si>
  <si>
    <t>DRAWING NO.TB607-2-08,0-005</t>
  </si>
  <si>
    <t>124/Consumable&amp;Sparepart /GUD/V/2022</t>
  </si>
  <si>
    <t xml:space="preserve">PERAWATAN KRL SOETTA 2022  </t>
  </si>
  <si>
    <t>pengambilan barang di WH IMST</t>
  </si>
  <si>
    <t>125/Consumable&amp;Sparepart /GUD/V/2022</t>
  </si>
  <si>
    <t xml:space="preserve">KACA JENDELA TETAP PENUMPANG </t>
  </si>
  <si>
    <t>DRAWING NO.L2-2-40,7-008 C</t>
  </si>
  <si>
    <t>126/Consumable&amp;Sparepart /GUD/IV/2022</t>
  </si>
  <si>
    <t xml:space="preserve">Seal </t>
  </si>
  <si>
    <t xml:space="preserve">Seal for Waterpump </t>
  </si>
  <si>
    <t>Pemenuhan Protective Part</t>
  </si>
  <si>
    <t>126A/Consumable&amp;Sparepart /GUD/V/2022</t>
  </si>
  <si>
    <t>Filter Element</t>
  </si>
  <si>
    <t>KNORR VV120 PN.8,000,0.923.724.5</t>
  </si>
  <si>
    <t>B47OG7245</t>
  </si>
  <si>
    <t xml:space="preserve">Untuk Contoh Pembelian </t>
  </si>
  <si>
    <t>Filter Udara Kompressor</t>
  </si>
  <si>
    <t>KNORR PN.8.000.8.923.728.5</t>
  </si>
  <si>
    <t>B98AB1852</t>
  </si>
  <si>
    <t>127/Consumable&amp;Sparepart /GUD/V/2022</t>
  </si>
  <si>
    <t>ELECTRIC MEASURING INSTRUMENT</t>
  </si>
  <si>
    <t>24 V , 110 V</t>
  </si>
  <si>
    <t xml:space="preserve">PENGGANTI YG RUSAK </t>
  </si>
  <si>
    <t>128/Consumable&amp;Sparepart /GUD/V/2022</t>
  </si>
  <si>
    <t>NFB-DC 40 A</t>
  </si>
  <si>
    <t>SCHENEIDER; A9N6151; 1P; 40A; 24 Vdc</t>
  </si>
  <si>
    <t>NFB-DC 10 A</t>
  </si>
  <si>
    <t>SCHENEIDER; A9N61508; 1P; 10 A; 24 Vdc</t>
  </si>
  <si>
    <t xml:space="preserve"> 129/Consumable&amp;Sparepart /GUD/V/2022</t>
  </si>
  <si>
    <t xml:space="preserve">SCHENEIDER; RXM4AB2BD , MINIATURE PLUG-IN RELAY -ZELIO RXM 4 C/O 24 VDC 6 A LED </t>
  </si>
  <si>
    <t>SOCKET RELAY</t>
  </si>
  <si>
    <t>SCHENEIDER SOCKET ; RXZE2M114 FOR RXM4RX32</t>
  </si>
  <si>
    <t>130/Consumable&amp;Sparepart /GUD/V/2022</t>
  </si>
  <si>
    <t>Grease Traksi motor</t>
  </si>
  <si>
    <t>Omega 73</t>
  </si>
  <si>
    <t>D68WH0830</t>
  </si>
  <si>
    <t>Kebutuhan Bulan Apr (5 Kg), Jul (5 Kg)</t>
  </si>
  <si>
    <t>Horn Knockum</t>
  </si>
  <si>
    <t>TYFON MKT 75/370</t>
  </si>
  <si>
    <t xml:space="preserve">Pemenuhan Protective Part </t>
  </si>
  <si>
    <t>131/Consumable&amp;Sparepart /GUD/V/2022</t>
  </si>
  <si>
    <t>Alternator Grease</t>
  </si>
  <si>
    <t>Keb. Bulan Mar(2 Kg), Jun(2 Kg), Sep(2 Kg), Des(2 Kg)</t>
  </si>
  <si>
    <t>132/Consumable&amp;Sparepart /GUD/V/2022</t>
  </si>
  <si>
    <t>Kebutuhan Bulan Jun(5 Kg), Des(5 Kg)</t>
  </si>
  <si>
    <t xml:space="preserve"> 133/Consumable&amp;Sparepart /GUD/V/2022</t>
  </si>
  <si>
    <t>Kebutuhan Bulan Mar(5 Kg), Jun(5 Kg), Sep(5 Kg), Des(5 Kg)</t>
  </si>
  <si>
    <t xml:space="preserve">Majun </t>
  </si>
  <si>
    <t xml:space="preserve">kain Perca </t>
  </si>
  <si>
    <t>Kebutuhan Bulan Mar(3 Kg) April ( 3 Kg ) ,Mei ( 3 Kg )  Jun( 3 Kg),Juli ( 3Kg ) , Agust ( 3 kg ) , Sep(3 Kg),Okt ( 3 Kg ) Nov ( 3 Kg ) dan  Des(3 Kg)</t>
  </si>
  <si>
    <t xml:space="preserve">Air Accu </t>
  </si>
  <si>
    <t>Botol Tutup Warna Biru</t>
  </si>
  <si>
    <t>Kebutuhan Bulan Mar(5 Ltr) April ( 5 Ltr ) ,Mei ( 5 Ltr )  Jun( 5 Ltr),Juli ( 5 Ltr ) , Agust ( 5 Ltr ) , Sep( 5 Ltr ),Okt ( 5 Ltr ) Nov ( 5 Ltr ) dan  Des( 5 Ltr )</t>
  </si>
  <si>
    <t xml:space="preserve">Spidol </t>
  </si>
  <si>
    <t xml:space="preserve">Snowman Warna Putih Permanent </t>
  </si>
  <si>
    <t>Kebutuhan Bulan  April ( 2 Pc ) ,Mei ( 2 Pc )  Jun( 2 Pc ),Juli ( 2 Pc ) , Agust ( 2 Pc ) , Sep( 2 Pc ),Okt ( 2 Pc ) Nov ( 2 Pc ) dan  Des( 2 Pc )</t>
  </si>
  <si>
    <t xml:space="preserve">Tyrap </t>
  </si>
  <si>
    <t>Uk.3,5 mm x 300 mm ( 1 Pack = 50 Pc )</t>
  </si>
  <si>
    <t>Kebutuhan Bulan  April ( 1 pack ) ,Mei ( 1 pack )  Jun( 1 pack ),Juli ( 1 pack ) , Agust ( 1 pack ) , Sep( 1 pack ),Okt ( 1 pack ) Nov ( 1 Pack ) dan  Des( 1 pack )</t>
  </si>
  <si>
    <t>RPF 5760 17 x 1900 LI</t>
  </si>
  <si>
    <t>Kebutuhan Bulan Mar(5 Kg)</t>
  </si>
  <si>
    <t>RPF 5570 17 x 1420 LI</t>
  </si>
  <si>
    <t>RPF 5520 17 x 1300 LI</t>
  </si>
  <si>
    <t xml:space="preserve"> 134/Consumable&amp;Sparepart /GUD/V/2022</t>
  </si>
  <si>
    <t>135/Consumable&amp;Sparepart /GUD/V/2022</t>
  </si>
  <si>
    <t xml:space="preserve">Komupter PC + Keyboard + Mouse </t>
  </si>
  <si>
    <t>ASUS</t>
  </si>
  <si>
    <t>PT.IMSS</t>
  </si>
  <si>
    <t>Inventaris kantor PT.IMSS</t>
  </si>
  <si>
    <t>Speaker Aktive</t>
  </si>
  <si>
    <t>Rak Kecil</t>
  </si>
  <si>
    <t xml:space="preserve">Rak Kabinet </t>
  </si>
  <si>
    <t>Kayu</t>
  </si>
  <si>
    <t xml:space="preserve">Ring </t>
  </si>
  <si>
    <t xml:space="preserve">Teflon Insulating </t>
  </si>
  <si>
    <t>After sales KKBW</t>
  </si>
  <si>
    <t xml:space="preserve">ACCU </t>
  </si>
  <si>
    <t>65D31R-N70, 12V 70Ah</t>
  </si>
  <si>
    <t>Proyek DBW-AGV</t>
  </si>
  <si>
    <t>Printer DOT Matrix</t>
  </si>
  <si>
    <t>EPSON LX-310</t>
  </si>
  <si>
    <t>Dispenser + Galont air</t>
  </si>
  <si>
    <t>Kipas Angin</t>
  </si>
  <si>
    <t>MATSUNICHI</t>
  </si>
  <si>
    <t>Kursi Plastik</t>
  </si>
  <si>
    <t>RING TEFLON ISOLATING COCK</t>
  </si>
  <si>
    <t xml:space="preserve">SESUAI CONTOH </t>
  </si>
  <si>
    <t>PEKERJAAN PENYEDIAAN SUKU CADANG  AFTER SALES 480 UNIT KKBW</t>
  </si>
  <si>
    <t>136/Consumable&amp;Sparepart /GUD/V/2022</t>
  </si>
  <si>
    <t>137/Consumable&amp;Sparepart /GUD/V/2022</t>
  </si>
  <si>
    <t>138/Consumable&amp;Sparepart /GUD/V/2022</t>
  </si>
  <si>
    <t>138A/Consumable&amp;Sparepart /GUD/V/2022</t>
  </si>
  <si>
    <t>CLEANER PEMBERSIH BASE PANTHOGRAPH</t>
  </si>
  <si>
    <t>DURAND 648 ULTRA CLEAN</t>
  </si>
  <si>
    <t xml:space="preserve">MATA BOR </t>
  </si>
  <si>
    <t>NACHI DIA 5 MM @ 10 PC</t>
  </si>
  <si>
    <t xml:space="preserve">POWER SUPPLY INVERTER 220V </t>
  </si>
  <si>
    <t>WAGO 787-732 SMPS ECO 1-PH</t>
  </si>
  <si>
    <t>139/Consumable&amp;Sparepart /GUD/V/2022</t>
  </si>
  <si>
    <t>SEALANT BONDING</t>
  </si>
  <si>
    <t>SIKA 263</t>
  </si>
  <si>
    <t>TUBE</t>
  </si>
  <si>
    <t>SIKA ACTIFATOR</t>
  </si>
  <si>
    <t>ACTIVATOR 100</t>
  </si>
  <si>
    <t>SIKA PRIMER</t>
  </si>
  <si>
    <t>PRIMER 206 G+P</t>
  </si>
  <si>
    <t>OUFR</t>
  </si>
  <si>
    <t>SCHNEIDER RM35HZ21FM</t>
  </si>
  <si>
    <t>140/Consumable&amp;Sparepart /GUD/V/2022</t>
  </si>
  <si>
    <t xml:space="preserve">Printer  </t>
  </si>
  <si>
    <t>Canon</t>
  </si>
  <si>
    <t>144/Consumable&amp;Sparepart /GUD/VI/2022</t>
  </si>
  <si>
    <t xml:space="preserve">LIMIT SWITCH </t>
  </si>
  <si>
    <t>SIKAFLEX 221 BLACK @ 310 ML</t>
  </si>
  <si>
    <t>OLIE COUPLING</t>
  </si>
  <si>
    <t>SHEEL RIMULA S4GX 460 @ 1 PAIL = 20 LTR</t>
  </si>
  <si>
    <t>UNTUK TINDAKLANJUT TEMUAN ON SITE TGL 22 MEI 2022</t>
  </si>
  <si>
    <t xml:space="preserve"> 146/Consumable&amp;Sparepart /GUD/VI/2022</t>
  </si>
  <si>
    <t>Brake Valve</t>
  </si>
  <si>
    <t>DSG 01.2B2 DC 24 V</t>
  </si>
  <si>
    <t>MA 01. 01 station</t>
  </si>
  <si>
    <t xml:space="preserve">Sudah Diterima M.Basori </t>
  </si>
  <si>
    <t xml:space="preserve">Plug </t>
  </si>
  <si>
    <t>3/8</t>
  </si>
  <si>
    <t>Connection Lurus</t>
  </si>
  <si>
    <t>8 mm</t>
  </si>
  <si>
    <t>12 mm</t>
  </si>
  <si>
    <t>Tee</t>
  </si>
  <si>
    <t>147/Consumable&amp;Sparepart /GUD/VI/2022</t>
  </si>
  <si>
    <t>DAIHEN M-3500</t>
  </si>
  <si>
    <t>D52TQ2502</t>
  </si>
  <si>
    <t xml:space="preserve">PERAWATAN TAHUNAN PABRIK&amp; ASET PT.INKA MADIUN </t>
  </si>
  <si>
    <t>148/Consumable&amp;Sparepart /GUD/VI/2022</t>
  </si>
  <si>
    <t>Kebutuhan Bulan Jan(300 Ltr ), Feb(300 Ltr ), Mar(300 Ltr)
sudah dikirim di site Bulan April 2022</t>
  </si>
  <si>
    <t>V-Belt</t>
  </si>
  <si>
    <t>Mitsuboshi 6385</t>
  </si>
  <si>
    <t>B98MA6385</t>
  </si>
  <si>
    <t>Kebutuhan Bulan Juni</t>
  </si>
  <si>
    <t>Oli Kompressor</t>
  </si>
  <si>
    <t>Kebutuhan Bulan Jan(10 Ltr ), Feb(10 Ltr ), Mar(10 Ltr )
sudah dikirim di site Bulan April 2022</t>
  </si>
  <si>
    <t xml:space="preserve">Kain Kaos </t>
  </si>
  <si>
    <t>Kebutuhan Bulan Jan(10 Kg ), Feb(10 Kg), Mar(10 Kg), Apr(10 Kg ), Mei(10 Kg), Jun(10 Kg), Jul(15 Kg), Ags(10 Kg), Sep(10 Kg), Okt(10 Kg), Nov(10 Kg)</t>
  </si>
  <si>
    <t xml:space="preserve">Air accu </t>
  </si>
  <si>
    <t>D81SR0009</t>
  </si>
  <si>
    <t>Kebutuhan Bulan Jan(5 Ltr ), Feb(5 Ltr), Mar(5 Ltr), Apr(5 Ltr), Mei(5 Ltr), Jun(5 Ltr), Jul(5 Ltr), Ags(5 Ltr), Sep(5 Ltr), Okt(5 Ltr), Nov(5 Ltr), Des(5 Ltr)</t>
  </si>
  <si>
    <t xml:space="preserve">Obeng Plus </t>
  </si>
  <si>
    <t xml:space="preserve">Merk Tekiro; Obeng Plus Besar   </t>
  </si>
  <si>
    <t xml:space="preserve">Tool untuk Perawatan </t>
  </si>
  <si>
    <t xml:space="preserve">Merk Tekiro  Obeng Kecil  </t>
  </si>
  <si>
    <t>Obeng Min</t>
  </si>
  <si>
    <t>Merk Tekiro; Obeng Min Kecil</t>
  </si>
  <si>
    <t>Led Flashlight</t>
  </si>
  <si>
    <t>JOYKO FL-91 tanpa Batterai</t>
  </si>
  <si>
    <t>Kebutuhan Bulan Jan(2 Pc),Apr(2 Pc), Jul(2 pc)</t>
  </si>
  <si>
    <t>Kebutuhan Bulan Apr(3 Pc) &amp; Juli(3 pc)</t>
  </si>
  <si>
    <t>Knorr Knorr 8.000.8.923.719.5</t>
  </si>
  <si>
    <t>D98AB1195</t>
  </si>
  <si>
    <t>Kebutuhan Bulan Jan(1 Pc),Apr(1 Pc), Jul(1 Pc), Okt(1 pc)</t>
  </si>
  <si>
    <t>149/Consumable&amp;Sparepart /GUD/VI/2022</t>
  </si>
  <si>
    <t xml:space="preserve">Kebutuhan Bulan Jan(10 Kg ), Feb(10 Kg), Mar(10 Kg), Apr(10 kg ), Mei(10 kg ), Jun(10 kg), Jul(10 kg), Ags(10 kg), Sep(10 kg), Okt(10 kg), Nov(10 kg) </t>
  </si>
  <si>
    <t>Air accu tutup biru</t>
  </si>
  <si>
    <t>Kebutuhan Bulan Jan(5 ltr), Feb(5 ltr), Mar(5 ltr), Apr(5 ltr), Mei(5 ltr), Jun(5 ltr), Jul(5 ltr), Ags(5 ltr), Sep(5 ltr), Okt(5 ltr), Nov(5 ltr), Des(5 ltr)</t>
  </si>
  <si>
    <t>RECMF 6390</t>
  </si>
  <si>
    <t>B98MA6390</t>
  </si>
  <si>
    <t>Kebutuhan Bulan Jan(160 ltr), Feb(160 ltr), Mar(160 ltr ) barang  sudah dikirim di site Bulan April 2022</t>
  </si>
  <si>
    <t>Oli Kompresor</t>
  </si>
  <si>
    <t>Kebutuhan Bulan Jan(4 ltr), Feb(4 ltr), Mar(4 ltr) barang sudah dikirim di site Bulan April 2022</t>
  </si>
  <si>
    <t>Fog lamp</t>
  </si>
  <si>
    <t>GE PAR 56, 200W/30V</t>
  </si>
  <si>
    <t>Kebutuhan Bulan Mar(2 Pc), Jun(2 Pc), Sep(2 Pc), Des(2 Pc)</t>
  </si>
  <si>
    <t>Kebutuhan Bulan Jun(3 pack) &amp; Des(3 pack )</t>
  </si>
  <si>
    <t xml:space="preserve"> 150/Consumable&amp;Sparepart /GUD/VI/2022</t>
  </si>
  <si>
    <t>Sealant Kaca</t>
  </si>
  <si>
    <t>Kebutuhan Bulan Feb(3 pc), Mar(3 pc), Apr(3 pc), Mei(3 pc), Jun(3 pc), Jul(3 pc), Ags(3 pc), Sep(3 pc), Okt(3 pc)</t>
  </si>
  <si>
    <t>Kebutuhan Bulan Mar(12 kg), Apr(6 kg), Mei(6 kg), Jun(12 kg), Jul(6 kg), Ags(6 kg), Sep(12 kg), Okt(6 kg), Nov(6 kg) barang sdh di site</t>
  </si>
  <si>
    <t>Kebutuhan Bulan Jan(80 ltr), Feb(80 ltr), Mar(80 ltr), Apr(80 ltr), Mei(80 ltr), Jun(80 ltr), Jul(80 ltr) barang sdh disite</t>
  </si>
  <si>
    <t>Oil Compressor</t>
  </si>
  <si>
    <t>Kebutuhan Bulan Jan(5 ltr), Feb(5 ltr), Mar(10 ltr ), Apr(5 ltr), Mei(5 ltr), Jun(10 ltr), Jul(5 ltr), Ags(5 ltr), Sep(10 ltr) Barang Sdh Disite</t>
  </si>
  <si>
    <t>Oil Transmisi</t>
  </si>
  <si>
    <t>Shell Tegula V32</t>
  </si>
  <si>
    <t>D31WH0005</t>
  </si>
  <si>
    <t>Kebutuhan Bulan Mar(80 ltr), Jun(80 ltr), Sep(80 ltr), Des(80 ltr) barang sdh di site</t>
  </si>
  <si>
    <t>Oil Hidrostatic (Tangki)</t>
  </si>
  <si>
    <t>Kebutuhan Bulan Mar(50 ltr), Jun(50 ltr), Sep(50 ltr), Des(50 ltr) barang sdh di site</t>
  </si>
  <si>
    <t>Fog Lamp (Bola Lampu))</t>
  </si>
  <si>
    <t>Hella /Philips H3 24V 70W</t>
  </si>
  <si>
    <t>B52TE2032</t>
  </si>
  <si>
    <t>Kebutuhan Bulan Juni 2022</t>
  </si>
  <si>
    <t>Indicator Lamp (Red)</t>
  </si>
  <si>
    <t>Schneider ZB5AV043 &amp; ZBV-B4</t>
  </si>
  <si>
    <t>Knorr Knoor 8.000.8.923.719.5</t>
  </si>
  <si>
    <t>Kebutuhan Bulan Mar(2), Jun(2), Sep(2), Des(2)</t>
  </si>
  <si>
    <t>151/Consumable&amp;Sparepart /GUD/VI/2022</t>
  </si>
  <si>
    <t xml:space="preserve">Brake Shoe </t>
  </si>
  <si>
    <t xml:space="preserve">BOGOSUN </t>
  </si>
  <si>
    <t>SEBAGAI PENGGANTI BRAKE SHOE YANG DIPINJAM UNTUK PROYEK KRL KFW</t>
  </si>
  <si>
    <t>152/Consumable&amp;Sparepart /GUD/VI/2022</t>
  </si>
  <si>
    <t>Handle and Locking Device for Sliding Room</t>
  </si>
  <si>
    <t>Rubber Pad for Axle Spring</t>
  </si>
  <si>
    <t>153/Consumable&amp;Sparepart /GUD/VI/2022</t>
  </si>
  <si>
    <t xml:space="preserve">OIL FILTER </t>
  </si>
  <si>
    <t>PN : 39911631</t>
  </si>
  <si>
    <t>B55UW6836</t>
  </si>
  <si>
    <t xml:space="preserve">PERAWATAN TAHUNAN PABRIK&amp; ASET  TAHUN 2022 PT.INKA MADIUN </t>
  </si>
  <si>
    <t>OIL SSR ULTRA COOLANT</t>
  </si>
  <si>
    <t xml:space="preserve">SAE 10W-20, ISO VG 46 PN.38459582 </t>
  </si>
  <si>
    <t>D31WH0801</t>
  </si>
  <si>
    <t xml:space="preserve">PAIL </t>
  </si>
  <si>
    <t>LAMPU LED</t>
  </si>
  <si>
    <t>MERK APA , 9W-220 VAC</t>
  </si>
  <si>
    <t>154/Consumable&amp;Sparepart /GUD/VI/2022</t>
  </si>
  <si>
    <t>SHELL GADUS S2 V 220 2 ( 1pail =  18 KG )</t>
  </si>
  <si>
    <t>155/Consumable&amp;Sparepart /GUD/VI/2022</t>
  </si>
  <si>
    <t xml:space="preserve">FIBOX ALLUMINUM </t>
  </si>
  <si>
    <t>UK.127 X 81 X 57 MM/ IP.66/67</t>
  </si>
  <si>
    <t>Perawatan KRL Soetta 2020</t>
  </si>
  <si>
    <t>156/Consumable&amp;Sparepart /GUD/VI/2022</t>
  </si>
  <si>
    <t>LED TUBE T8</t>
  </si>
  <si>
    <t>B52TE3010</t>
  </si>
  <si>
    <t xml:space="preserve">BATTERY </t>
  </si>
  <si>
    <t xml:space="preserve">KM 75 P , GAZ </t>
  </si>
  <si>
    <t>157/Consumable&amp;Sparepart /GUD/VI/2022</t>
  </si>
  <si>
    <t>15 Juni 2022</t>
  </si>
  <si>
    <t xml:space="preserve">SELING Kawat </t>
  </si>
  <si>
    <t xml:space="preserve">Untuk Perawatan Kereta Sarana Milik Negara lokasi di Balai Perkeretaapian Ngrombo </t>
  </si>
  <si>
    <t>Seling Nylon</t>
  </si>
  <si>
    <t>Pipa Besi</t>
  </si>
  <si>
    <t>Uk.1,5" x 1 M</t>
  </si>
  <si>
    <t>Plate Besi</t>
  </si>
  <si>
    <t>Uk.16 x 4" x 8"</t>
  </si>
  <si>
    <t>Lmbr</t>
  </si>
  <si>
    <t>Btg</t>
  </si>
  <si>
    <t>Boddy Harness</t>
  </si>
  <si>
    <t>Obeng +</t>
  </si>
  <si>
    <t>Obeng -</t>
  </si>
  <si>
    <t>Avo Meter</t>
  </si>
  <si>
    <t>Tespen</t>
  </si>
  <si>
    <t>Tyrap</t>
  </si>
  <si>
    <t>158/Consumable&amp;Sparepart /GUD/VI/2022</t>
  </si>
  <si>
    <t>Hidraulic Bottle Jack</t>
  </si>
  <si>
    <t>Kap.5 Ton</t>
  </si>
  <si>
    <t>159/Consumable&amp;Sparepart /GUD/VI/2022</t>
  </si>
  <si>
    <t>17 Juni 2022</t>
  </si>
  <si>
    <t xml:space="preserve">STOPPER WHEEL </t>
  </si>
  <si>
    <t>KAYU KERAS UK.120 X 120 X 600 MM</t>
  </si>
  <si>
    <t xml:space="preserve">PACKING PROEK TRAM </t>
  </si>
  <si>
    <t xml:space="preserve">TERPAL PLASTIK </t>
  </si>
  <si>
    <t xml:space="preserve">UK.6 M X 8 M </t>
  </si>
  <si>
    <t>159A/Consumable&amp;Sparepart /GUD/VI/2022</t>
  </si>
  <si>
    <t>OIL FOR GEARBOX</t>
  </si>
  <si>
    <t>KLUBERSYINT GE 4 , 75W 90</t>
  </si>
  <si>
    <t>160/Consumable&amp;Sparepart /GUD/VI/2022</t>
  </si>
  <si>
    <t>161/Consumable&amp;Sparepart /GUD/VI/2022</t>
  </si>
  <si>
    <t>20 Juni 2022</t>
  </si>
  <si>
    <t>Filter Transmisi ( Element )</t>
  </si>
  <si>
    <t>Voith H90934913</t>
  </si>
  <si>
    <t>B98AB2913</t>
  </si>
  <si>
    <t>PERAWATAN KRDI CUT MUTIA ACEH</t>
  </si>
  <si>
    <t>Filter Transmisi ( Stainer Insert )</t>
  </si>
  <si>
    <t>Voith H90988312</t>
  </si>
  <si>
    <t>B98AB2100</t>
  </si>
  <si>
    <t xml:space="preserve">Filter Hidrostatic ( return Filter Oil Tank ) </t>
  </si>
  <si>
    <t>Voith H71368010 ( 1263553.0160R010 ON B6 )</t>
  </si>
  <si>
    <t>162/Consumable&amp;Sparepart /GUD/VI/2022</t>
  </si>
  <si>
    <t>163/Consumable&amp;Sparepart /GUD/VI/2022</t>
  </si>
  <si>
    <t>21 Juni 2022</t>
  </si>
  <si>
    <t xml:space="preserve">Seal Ring </t>
  </si>
  <si>
    <t>Penyedian Suku Cadang After Sales 480 unit KKBW</t>
  </si>
  <si>
    <t>Teflon Ring Kontra</t>
  </si>
  <si>
    <t>164/Consumable&amp;Sparepart /GUD/VI/2022</t>
  </si>
  <si>
    <t xml:space="preserve">Kertas NCR </t>
  </si>
  <si>
    <t>For Kontrak</t>
  </si>
  <si>
    <t>box</t>
  </si>
  <si>
    <t>untuk PO pengadaan PT.IMSS Salak Madiun</t>
  </si>
  <si>
    <t>165/Consumable&amp;Sparepart /GUD/VI/2022</t>
  </si>
  <si>
    <t>22 Junii 2022</t>
  </si>
  <si>
    <t xml:space="preserve">PERAWATAN KRDE BIM PADANG </t>
  </si>
  <si>
    <t>Shell Gaduz S2</t>
  </si>
  <si>
    <t>166/Consumable&amp;Sparepart /GUD/VI/2022</t>
  </si>
  <si>
    <t xml:space="preserve">PERAWATAN RAILBUS PADANG </t>
  </si>
  <si>
    <t>167/Consumable&amp;Sparepart /GUD/VI/2022</t>
  </si>
  <si>
    <t>168/Consumable&amp;Sparepart /GUD/VI/2022</t>
  </si>
  <si>
    <t>PERAWATAN RAILBUS SOLO</t>
  </si>
  <si>
    <t>169/Consumable&amp;Sparepart /GUD/VI/2022</t>
  </si>
  <si>
    <t>29 Juni 2022</t>
  </si>
  <si>
    <t>BATTERY  / ACCU</t>
  </si>
  <si>
    <t xml:space="preserve"> Yuasa N200 AH ( 190H52 ) , 12 VOLT </t>
  </si>
  <si>
    <t>Kebutuhan Protective Part PERAWATAN RAILBUS SOLO</t>
  </si>
  <si>
    <t>170/Consumable&amp;Sparepart /GUD/VI/2022</t>
  </si>
  <si>
    <t>27 Juni 2022</t>
  </si>
  <si>
    <t>Air Accu Merk AS Power @ 1 liter</t>
  </si>
  <si>
    <t xml:space="preserve">PENGEMBALIAN AIR ACCU DIGANTI AIR ACCU YUASA TUTUP BIRU </t>
  </si>
  <si>
    <t>171/Consumable&amp;Sparepart /GUD/VI/2022</t>
  </si>
  <si>
    <t>YUASA @ 1 LITER TUTUP BIRU</t>
  </si>
  <si>
    <t>Perawatan MSA KRL Soetta 2021 - 2024</t>
  </si>
  <si>
    <t>172/Consumable&amp;Sparepart /GUD/VI/2022</t>
  </si>
  <si>
    <t xml:space="preserve">YUASA @ 1 LITER , TUTUP BIRU </t>
  </si>
  <si>
    <t>173/Consumable&amp;Sparepart /GUD/VI/2022</t>
  </si>
  <si>
    <t>28 Juni 2022</t>
  </si>
  <si>
    <t>Cable NYYHY</t>
  </si>
  <si>
    <t>Uk.2,5 mm 450/750V . Cooper conductor PVC Insulation</t>
  </si>
  <si>
    <t>A02YH0215</t>
  </si>
  <si>
    <t xml:space="preserve">MCB </t>
  </si>
  <si>
    <t>10A , 1 Phase , 220VAC , 1 pole</t>
  </si>
  <si>
    <t>B52TA1110</t>
  </si>
  <si>
    <t>25A , 1 Phase , 220VAC , 1 pole</t>
  </si>
  <si>
    <t>B52TA1332</t>
  </si>
  <si>
    <t>6A , 1 Phase , 220VAC , 1 pole</t>
  </si>
  <si>
    <t>B52TA11061</t>
  </si>
  <si>
    <t>Lampu sorot Told , 220VAC, 500 W</t>
  </si>
  <si>
    <t>B52TE7050</t>
  </si>
  <si>
    <t>Daya Lampu TL LED 16 W, Complate Box , 220V 50Hz , Philips</t>
  </si>
  <si>
    <t>B50D1021</t>
  </si>
  <si>
    <t>174/Consumable&amp;Sparepart /GUD/VI/2022</t>
  </si>
  <si>
    <t xml:space="preserve">Plug Stinger </t>
  </si>
  <si>
    <t>175/Consumable&amp;Sparepart /GUD/VI/2022</t>
  </si>
  <si>
    <t>30 Juni 2022</t>
  </si>
  <si>
    <t xml:space="preserve">PERBAIKAN ALTERNATOR CHARGER , DILUAR RAB </t>
  </si>
  <si>
    <t>176/Consumable&amp;Sparepart /GUD/VII/2022</t>
  </si>
  <si>
    <t>01 Juli 2022</t>
  </si>
  <si>
    <t>51.12503-0099</t>
  </si>
  <si>
    <t>Filter HSD Genset</t>
  </si>
  <si>
    <t>Deutz 0117 4423</t>
  </si>
  <si>
    <t>PROYEK KERETA INSPEKSI MERBABU</t>
  </si>
  <si>
    <t>Filter Oil Genset</t>
  </si>
  <si>
    <t>Deutz 0117 4418</t>
  </si>
  <si>
    <t>DARI MADIUN</t>
  </si>
  <si>
    <t>Water Separator Engine Genset</t>
  </si>
  <si>
    <t>R90P</t>
  </si>
  <si>
    <t>Water Separator Engine Utama</t>
  </si>
  <si>
    <t>R120P</t>
  </si>
  <si>
    <t>Oil Engine</t>
  </si>
  <si>
    <t>Meditran SX 15W-40</t>
  </si>
  <si>
    <t>Oil Genset</t>
  </si>
  <si>
    <t>Kain Perca</t>
  </si>
  <si>
    <t>PEMBELIAN LANGSUNG DI SITE</t>
  </si>
  <si>
    <t>Sabun Cuci Air</t>
  </si>
  <si>
    <t>Sunlight @ 1liter</t>
  </si>
  <si>
    <t>Apar 3,5 Kg Refill</t>
  </si>
  <si>
    <t>Dry Chemical Powder</t>
  </si>
  <si>
    <t>Contact Cleaner Elektrik</t>
  </si>
  <si>
    <t>Rexco 18</t>
  </si>
  <si>
    <t>Pelumas Anti Karat</t>
  </si>
  <si>
    <t>Cairan Semprotan Anti Tikus</t>
  </si>
  <si>
    <t>RAT Repellent 250ml</t>
  </si>
  <si>
    <t>177/Consumable&amp;Sparepart /GUD/VII/2022</t>
  </si>
  <si>
    <t>PROYEK KERETA UKUR CEREMAI</t>
  </si>
  <si>
    <t>178/Consumable&amp;Sparepart /GUD/VII/2022</t>
  </si>
  <si>
    <t>Oli Gearbox</t>
  </si>
  <si>
    <t xml:space="preserve">Oli Bearing Block </t>
  </si>
  <si>
    <t xml:space="preserve">liter </t>
  </si>
  <si>
    <t>PROYEK KERETA LOKOMOTIF</t>
  </si>
  <si>
    <t xml:space="preserve">Oli Transmisi </t>
  </si>
  <si>
    <t xml:space="preserve">Oli Kompresor </t>
  </si>
  <si>
    <t>Meditran SAE 15W-40</t>
  </si>
  <si>
    <t>Oli Hidrostatis</t>
  </si>
  <si>
    <t xml:space="preserve">Grease </t>
  </si>
  <si>
    <t>Shell Gadus S3 V220C 2</t>
  </si>
  <si>
    <t>Air Accu @ 1,5 liter</t>
  </si>
  <si>
    <t>179/Consumable&amp;Sparepart /GUD/VII/2022</t>
  </si>
  <si>
    <t>04 Juli 2022</t>
  </si>
  <si>
    <t>Untuk Perawatan Kereta Sarana Milik Negara lokasi di MEDAN</t>
  </si>
  <si>
    <t>PROYEK KERETA INSPEKSI KALDERA TOBA</t>
  </si>
  <si>
    <t>Filter Oil Engine</t>
  </si>
  <si>
    <t>MAN 51.05504.0104/ MAN 51.05504 0087</t>
  </si>
  <si>
    <t>180/Consumable&amp;Sparepart /GUD/VII/2022</t>
  </si>
  <si>
    <t>PROYEK KERETA UKUR MEDAN</t>
  </si>
  <si>
    <t xml:space="preserve"> 181/Consumable&amp;Sparepart /GUD/VII/2022</t>
  </si>
  <si>
    <t>Untuk Perawatan Kereta Sarana Milik Negara lokasi di CIPINANG JAKARTA</t>
  </si>
  <si>
    <t>PROYEK KERETA UKUR GALUNGGUNG</t>
  </si>
  <si>
    <t>182/Consumable&amp;Sparepart /GUD/VII/2022</t>
  </si>
  <si>
    <t>PROYEK KERETA INSPEKSI KELUD</t>
  </si>
  <si>
    <t>183/Consumable&amp;Sparepart /GUD/VII/2022</t>
  </si>
  <si>
    <t>Untuk Perawatan Kereta Sarana Milik Negara lokasi di BARRU MAKASAR</t>
  </si>
  <si>
    <t>PROYEK KERETA UKUR BARRU</t>
  </si>
  <si>
    <t>184/Consumable&amp;Sparepart /GUD/VII/2022</t>
  </si>
  <si>
    <t>PROYEK KERETA INSPEKSI BARRU</t>
  </si>
  <si>
    <t>185/Consumable&amp;Sparepart /GUD/VII/2022</t>
  </si>
  <si>
    <t>Filter Olie Engine</t>
  </si>
  <si>
    <t>51,05504 0087</t>
  </si>
  <si>
    <t>186/Consumable&amp;Sparepart /GUD/VII/2022</t>
  </si>
  <si>
    <t>187/Consumable&amp;Sparepart /GUD/VI/2022</t>
  </si>
  <si>
    <t>Filter Water Separator</t>
  </si>
  <si>
    <t xml:space="preserve"> Perbaikan Kerusakan TMC Aceh</t>
  </si>
  <si>
    <t>188/Consumable&amp;Sparepart /GUD/VI/2022</t>
  </si>
  <si>
    <t xml:space="preserve">Silika Gel </t>
  </si>
  <si>
    <t xml:space="preserve">Warna Biru @ 1 Kg </t>
  </si>
  <si>
    <t>PEMENUHAN BULAN JUNI : 4 PC DAN DESEMBER : 4 PC KRDI CUTMUTIA ACEH</t>
  </si>
  <si>
    <t>189/Consumable&amp;Sparepart /GUD/VII/2022</t>
  </si>
  <si>
    <t>06 Juli 2022</t>
  </si>
  <si>
    <t>CAT 1R-0762</t>
  </si>
  <si>
    <t xml:space="preserve">Untuk Perawatan Kereta Sarana Milik Negara lokasi di JATI BARANG </t>
  </si>
  <si>
    <t>Perkins 2656-1117</t>
  </si>
  <si>
    <t>PROYEK KERETA INSPEKSI SEMERU</t>
  </si>
  <si>
    <t>CAT 1R-0716\/CAT 1R-1808</t>
  </si>
  <si>
    <t>190/Consumable&amp;Sparepart /GUD/VII/2022</t>
  </si>
  <si>
    <t>07 Juli 2022</t>
  </si>
  <si>
    <t>Untuk Perawatan lokomotif Milik Negara lokasi di CIPINANG</t>
  </si>
  <si>
    <t>Filter Water Separator Engine</t>
  </si>
  <si>
    <t>CAT 1346307 atau 5134493</t>
  </si>
  <si>
    <t xml:space="preserve">PROYEK LOKOMOTIF </t>
  </si>
  <si>
    <t>Fuel Filter Engine</t>
  </si>
  <si>
    <t>Filter Udara Engine Inner</t>
  </si>
  <si>
    <t xml:space="preserve">CAT 1131579 </t>
  </si>
  <si>
    <t>Filter Udara Engine Outer</t>
  </si>
  <si>
    <t>CAT SCA (Suplemental Coolant Additive)</t>
  </si>
  <si>
    <t xml:space="preserve">Filter Oil Genset </t>
  </si>
  <si>
    <t>CAT 1R1808</t>
  </si>
  <si>
    <t>CAT 1346307 \/ 5134493</t>
  </si>
  <si>
    <t>Fuel Filter Genset</t>
  </si>
  <si>
    <t>CAT 1R0749</t>
  </si>
  <si>
    <t>Filter Coolant Conditioner (GENSET)</t>
  </si>
  <si>
    <t>Filter Udara Genset (PRIMARY)</t>
  </si>
  <si>
    <t>CAT 1063969</t>
  </si>
  <si>
    <t>Filter Udara Genset (SECONDARY)</t>
  </si>
  <si>
    <t xml:space="preserve">Filter Oli Transmisi </t>
  </si>
  <si>
    <t>Filter MAN LB 962/2</t>
  </si>
  <si>
    <t xml:space="preserve">Filter Oli Kompresor </t>
  </si>
  <si>
    <t>Donaldson J86-10040/32804</t>
  </si>
  <si>
    <t xml:space="preserve">Filter Udara Kompresor </t>
  </si>
  <si>
    <t>MAN C13 114/4</t>
  </si>
  <si>
    <t>BARANG DIKIRIM KE SITE</t>
  </si>
  <si>
    <t>Oli Genset</t>
  </si>
  <si>
    <t>Air Accu @ 1 liter</t>
  </si>
  <si>
    <t>191/Consumable&amp;Sparepart /GUD/VII/2022</t>
  </si>
  <si>
    <t xml:space="preserve">Untuk Perawatan lokomotif Milik Negara lokasi di LAMPUNG  </t>
  </si>
  <si>
    <t>BARANG DIKIRIM KE SITE ( 2 DRUM  )</t>
  </si>
  <si>
    <t>192/Consumable&amp;Sparepart /GUD/VII/2022</t>
  </si>
  <si>
    <t>BARANG DIKIRIM DARI CATERPILLAR MEDAN</t>
  </si>
  <si>
    <t>BARANG LANGSUNG  DIKIRIM KE SITE</t>
  </si>
  <si>
    <t>BARANG LANGSUNG DIKIRIM KE SITE</t>
  </si>
  <si>
    <t>193/Consumable&amp;Sparepart /GUD/VI/2022</t>
  </si>
  <si>
    <t>8 Juli 2022</t>
  </si>
  <si>
    <t xml:space="preserve">Slide Way Oil Idemitsu 68; ISO VG 68; @ 200liter </t>
  </si>
  <si>
    <t>194/Consumable&amp;Sparepart /GUD/VII/2022</t>
  </si>
  <si>
    <t>195/Consumable&amp;Sparepart /GUD/VII/2022</t>
  </si>
  <si>
    <t>196/Consumable&amp;Sparepart /GUD/VII/2022</t>
  </si>
  <si>
    <t>196A/Consumable&amp;Sparepart /GUD/VII/2022</t>
  </si>
  <si>
    <t xml:space="preserve">FILTER FAN PANEL </t>
  </si>
  <si>
    <t>DAKRON UK : T.2 X 22 X 22</t>
  </si>
  <si>
    <t>DETERGEN</t>
  </si>
  <si>
    <t>@ 900 gr</t>
  </si>
  <si>
    <t>197/Consumable&amp;Sparepart /GUD/VII/2022</t>
  </si>
  <si>
    <t>Oil Separator Element</t>
  </si>
  <si>
    <t>Atlas Copco 2901034301</t>
  </si>
  <si>
    <t xml:space="preserve">Oli Engine </t>
  </si>
  <si>
    <t>Metdiran SAE 15W- 40</t>
  </si>
  <si>
    <t xml:space="preserve">Pemenuhan  kekurangan pada SJN 178/Consumable&amp;Sparepart /GUD/VII/2022 </t>
  </si>
  <si>
    <t>CAT  1R0756</t>
  </si>
  <si>
    <t xml:space="preserve"> Pcs</t>
  </si>
  <si>
    <t>CAT SCA ( Suplemental Coolant Additive</t>
  </si>
  <si>
    <t xml:space="preserve">Filter Udara Engine Inner </t>
  </si>
  <si>
    <t>CAT 113-1579</t>
  </si>
  <si>
    <t>Filter Udara Engine Outner</t>
  </si>
  <si>
    <t xml:space="preserve">CAT 113-1578 </t>
  </si>
  <si>
    <t>Filter oli Genset</t>
  </si>
  <si>
    <t xml:space="preserve">Filter Udara genset ( Primary ) </t>
  </si>
  <si>
    <t xml:space="preserve">Filter Udara genset ( Secondary ) </t>
  </si>
  <si>
    <t>198/Consumable&amp;Sparepart /GUD/VII/2022</t>
  </si>
  <si>
    <t>11 Juli 2022</t>
  </si>
  <si>
    <t xml:space="preserve">Filter Water Separator Genset </t>
  </si>
  <si>
    <t>Parker 2010PM 30 micron</t>
  </si>
  <si>
    <t>199/Consumable&amp;Sparepart /GUD/VII/2022</t>
  </si>
  <si>
    <t xml:space="preserve">Lampu Signal </t>
  </si>
  <si>
    <t xml:space="preserve">Signal LED Light  Power 30 VDC , input : 24 VDC Warna : Amber </t>
  </si>
  <si>
    <t>200/Consumable&amp;Sparepart /GUD/VII/2022</t>
  </si>
  <si>
    <t xml:space="preserve">Filter Compressor </t>
  </si>
  <si>
    <t>knoor</t>
  </si>
  <si>
    <t>Filter Element Oil Compressor</t>
  </si>
  <si>
    <t>201/Consumable&amp;Sparepart /GUD/VII/2022</t>
  </si>
  <si>
    <t>12 Juli 2022</t>
  </si>
  <si>
    <t>Flammable 475ml</t>
  </si>
  <si>
    <t>202/Consumable&amp;Sparepart /GUD/VII/2022</t>
  </si>
  <si>
    <t xml:space="preserve">Untuk Perawatan lokomotif Milik Negara lokasi di MEDAN </t>
  </si>
  <si>
    <t>203/Consumable&amp;Sparepart /GUD/VII/2022</t>
  </si>
  <si>
    <t>204/Consumable&amp;Sparepart /GUD/VII/2022</t>
  </si>
  <si>
    <t>Coolant Radiator</t>
  </si>
  <si>
    <t>Green, glycollybased @ 5 liter</t>
  </si>
  <si>
    <t>205/Consumable&amp;Sparepart /GUD/VII/2022</t>
  </si>
  <si>
    <t>206/Consumable&amp;Sparepart /GUD/VII/2022</t>
  </si>
  <si>
    <t>207/Consumable&amp;Sparepart /GUD/VII/2022</t>
  </si>
  <si>
    <t>208/Consumable&amp;Sparepart /GUD/VII/2022</t>
  </si>
  <si>
    <t>209/Consumable&amp;Sparepart /GUD/VII/2022</t>
  </si>
  <si>
    <t>210/Consumable&amp;Sparepart /GUD/VII/2022</t>
  </si>
  <si>
    <t>211/Consumable&amp;Sparepart /GUD/VII/2022</t>
  </si>
  <si>
    <t>13 Juli 2022</t>
  </si>
  <si>
    <t>Signal Light</t>
  </si>
  <si>
    <t xml:space="preserve">TBK LED 24Vdc Warna Kuning </t>
  </si>
  <si>
    <t>212/Consumable&amp;Sparepart /GUD/VII/2022</t>
  </si>
  <si>
    <t>213/Consumable&amp;Sparepart /GUD/VII/2022</t>
  </si>
  <si>
    <t>214/Consumable&amp;Sparepart /GUD/VII/2022</t>
  </si>
  <si>
    <t>215/Consumable&amp;Sparepart /GUD/VII/2022</t>
  </si>
  <si>
    <t xml:space="preserve">Filter Water Separator </t>
  </si>
  <si>
    <t xml:space="preserve">Untuk Pengoperasian Kereta Sarana Milik Negara lokasi di Balai Perkeretaapian Ngrombo </t>
  </si>
  <si>
    <t>PROYEK KERETA INSPEKSI CEREMAI</t>
  </si>
  <si>
    <t xml:space="preserve">Fuel Filter </t>
  </si>
  <si>
    <t>MAN 51.12503-0099</t>
  </si>
  <si>
    <t>Deutz 0117-4423</t>
  </si>
  <si>
    <t>216/Consumable&amp;Sparepart /GUD/VII/2022</t>
  </si>
  <si>
    <t>Keb. Bul. Jul(4 pc), Ags(4 pc), Sep(4pc ), Okt(4 pc), Nov(4 pc), Des(4 pc) PROYEK RAILBUS SOLO</t>
  </si>
  <si>
    <t>Keb. Bul. Jul(4 pc), Ags(4 pc ), Sep(4 pc ), Okt(4 pc ), Nov(4 pc ), Des(4 pc )</t>
  </si>
  <si>
    <t>Keb. Bul. Jul(1 pc ), Ags(1 pc ), Sep(1 pc ), Okt(1 pc ), Nov(1 pc ), Des(1 pc )</t>
  </si>
  <si>
    <t>Filter Dryer</t>
  </si>
  <si>
    <t>Atlas copco WSD 25</t>
  </si>
  <si>
    <t>Brake Shoe (Rem Block)</t>
  </si>
  <si>
    <t>Drawing No. TB607-2-08.0-008 Brake Shoe</t>
  </si>
  <si>
    <t>Wiper Blade</t>
  </si>
  <si>
    <t>Blade Wiper; Panjang 800mm</t>
  </si>
  <si>
    <t>Speed Sensor Axle</t>
  </si>
  <si>
    <t>SMITH SYSTEM : Z261872, Zero Speed Sensor, supply 24 Volt DC, output : pulsa tegangan 15 Vdc</t>
  </si>
  <si>
    <t>B52TK0502</t>
  </si>
  <si>
    <t>unit</t>
  </si>
  <si>
    <t>217/Consumable&amp;Sparepart /GUD/VII/2022</t>
  </si>
  <si>
    <t>Fleetguard LF3000</t>
  </si>
  <si>
    <t>Kebutuhan Bulan Ags(4 pc), Sep(4 pc), Okt(4 pc), Nov(4 pc ), Des(4 pc) PROYEK RAILBUS PADANG</t>
  </si>
  <si>
    <t>Fleetguard FS1000</t>
  </si>
  <si>
    <t>Kebutuhan Bulan Ags(8 pc), Sep(8 pc), Okt(8 pc ), Nov(8 pc), Des(8 pc)</t>
  </si>
  <si>
    <t>Kebutuhan Bulan Ags(1 pc), Sep(1 pc), Okt(1 pc), Nov(1 pc ), Des(1 pc)</t>
  </si>
  <si>
    <t>Filter Dryer (silica gel)</t>
  </si>
  <si>
    <t>Silica Gel</t>
  </si>
  <si>
    <t>D30WD0005</t>
  </si>
  <si>
    <t>Kebutuhan Bulan Jun(1 pc), Des(1 pc)</t>
  </si>
  <si>
    <t>218/Consumable&amp;Sparepart /GUD/VII/2022</t>
  </si>
  <si>
    <t>Kebutuhan Bulan Ags(8 pc), Sep(8 pc), Okt(8 pc), Nov(8 pc), Des(8 pc) PROYEK KRDE BIM PADANG</t>
  </si>
  <si>
    <t>Kebutuhan Bulan Ags(16), Sep(16), Okt(16 pc), Nov(16 pc), Des(16 pc)</t>
  </si>
  <si>
    <t>Kebutuhan Bulan Ags(2 pc), Sep(2 pc), Okt(2 pc), Nov(2 pc), Des(2 pc)</t>
  </si>
  <si>
    <t>Kebutuhan Juli(2 pc)</t>
  </si>
  <si>
    <t>219/Consumable&amp;Sparepart /GUD/VII/2022</t>
  </si>
  <si>
    <t>14 Juli 2022</t>
  </si>
  <si>
    <t>Pillow Block Bearing Unit UKP316H Shaft dia 70 mm ; Housing P316 , Ball Bearing UKS 16, Sleeve Adapter H2316</t>
  </si>
  <si>
    <t>D98SJ65150</t>
  </si>
  <si>
    <t>Deep Groove Ball Bearing , 6308ZZ , ID : 40 mm , OD : 90 mm , Witch : 23 mm FAG/KOYO/TIMKEN</t>
  </si>
  <si>
    <t>D98SJ3021</t>
  </si>
  <si>
    <t>220/Consumable&amp;Sparepart /GUD/VII/2022</t>
  </si>
  <si>
    <t>19 Juli 2022</t>
  </si>
  <si>
    <t xml:space="preserve">FILTER OLI </t>
  </si>
  <si>
    <t>CAT 1R 0726</t>
  </si>
  <si>
    <t xml:space="preserve"> Untuk Perawatan lokomotif Milik Negara lokasi di MEDAN </t>
  </si>
  <si>
    <t>RACOR FILTER</t>
  </si>
  <si>
    <t>CAT 5134493</t>
  </si>
  <si>
    <t>MAN C13-114/4</t>
  </si>
  <si>
    <t>FILTER OIL TRANSMISI</t>
  </si>
  <si>
    <t>MAN LB 962/2</t>
  </si>
  <si>
    <t>221/Consumable&amp;Sparepart /GUD/VII/2022</t>
  </si>
  <si>
    <t>20 Juli 2022</t>
  </si>
  <si>
    <t>FILTER UDARA COMPRESSOR</t>
  </si>
  <si>
    <t>UK.95 X 16 X 45</t>
  </si>
  <si>
    <t>D94AB1852</t>
  </si>
  <si>
    <t>FILTER ELEMENT OIL TRAP</t>
  </si>
  <si>
    <t>UK.52 X 66 X 21</t>
  </si>
  <si>
    <t>222/Consumable&amp;Sparepart /GUD/VII/202</t>
  </si>
  <si>
    <t>BATTERY</t>
  </si>
  <si>
    <t xml:space="preserve">N200/190HS2 , INCOU + AIR ZUUR </t>
  </si>
  <si>
    <t>B52TN1622</t>
  </si>
  <si>
    <t>Pemenuhan Protective Part PEMENUHAN PERAWATAN RAILBUS SOLO 2022</t>
  </si>
  <si>
    <t>SOFT START</t>
  </si>
  <si>
    <t>SCHNEIDER  ATS01N222QN</t>
  </si>
  <si>
    <t>CONTACTOR</t>
  </si>
  <si>
    <t>SCHNEIDER  LC1D25BD</t>
  </si>
  <si>
    <t>223/Consumable&amp;Sparepart /GUD/VI/2022</t>
  </si>
  <si>
    <t>Selector Switch</t>
  </si>
  <si>
    <t>APT, LA39-C1-20XD/G26-JW-RW-RJ (Ø30.5)</t>
  </si>
  <si>
    <t>B52TI0663</t>
  </si>
  <si>
    <t>Door Buzzer</t>
  </si>
  <si>
    <t>APT, AD16-22SM/K26-B-TK-RJ</t>
  </si>
  <si>
    <t>B52TE0726</t>
  </si>
  <si>
    <t>Puch Button Switch</t>
  </si>
  <si>
    <t>APT, LA39-C1-20/R/JW-RW-RJ (Ø30.5)</t>
  </si>
  <si>
    <t>B52TI0640</t>
  </si>
  <si>
    <t>224/Consumable&amp;Sparepart /GUD/VII/2022</t>
  </si>
  <si>
    <t>25 Juli 2022</t>
  </si>
  <si>
    <t xml:space="preserve">KUNCI MOMENT </t>
  </si>
  <si>
    <t>KW 01-2521 CAPACITY : 70-330 Nm ( 7-35 KG.M )</t>
  </si>
  <si>
    <t>DIPERGUNAKAN UNTUK P.48 LRT PALEMBANG</t>
  </si>
  <si>
    <t>Column1</t>
  </si>
  <si>
    <t>B559E11105</t>
  </si>
  <si>
    <t>COVER KACA FOG LAMP</t>
  </si>
  <si>
    <t>SESUAI CONTOH</t>
  </si>
  <si>
    <t>B557E11104</t>
  </si>
  <si>
    <t>COVER KACA HEAD LAMP</t>
  </si>
  <si>
    <t>B07OE11017</t>
  </si>
  <si>
    <t>RUBBER BUFFER</t>
  </si>
  <si>
    <t>DRAWING NO.07-0-E11017</t>
  </si>
  <si>
    <t>AUXILARY CONTACT STRIP</t>
  </si>
  <si>
    <t>DRAWING NO. P2161053</t>
  </si>
  <si>
    <t>SHUNT WIRE DRAWING NO. B298716 (7 x 250MM )</t>
  </si>
  <si>
    <t>SHUNT WIRE DRAWING NO. B298716 (7 x 300MM )</t>
  </si>
  <si>
    <t>A52B298717</t>
  </si>
  <si>
    <t>A52B294602</t>
  </si>
  <si>
    <t>SHUNT WIRE DRAWING NO. B298716 (7 x 240MM )</t>
  </si>
  <si>
    <t>AUXULIARY HOM PANTOGRAPH DRAWING NO. 50.1E11010 (P2161052)</t>
  </si>
  <si>
    <t>SILINDER PINTU PENUMPANG FESTO DSBC-50-860-PPVA-N3 (KERETA UKUR CIREMAI)</t>
  </si>
  <si>
    <t xml:space="preserve">CONTACT CLEANER ELEKTRIK REXCO </t>
  </si>
  <si>
    <t>CONTACT CLEANER ELEKTRIK REXCO 18 @500ML</t>
  </si>
  <si>
    <t>LAKBAN HITAM TACHIMITA TAPE 72MM x 12MM</t>
  </si>
  <si>
    <t>MASKING KERTAS DAIMARU TAPE 24MM x 21MM</t>
  </si>
  <si>
    <t>TALI TIES</t>
  </si>
  <si>
    <t>TALI TIES 8 x 550MM KSS NYLON CABLE TIE CV - 550 PUTIH</t>
  </si>
  <si>
    <t>ANTI GORES PYLOX 128 CLEAR 300CC</t>
  </si>
  <si>
    <t>PYLOX 124 SILVER 300CC</t>
  </si>
  <si>
    <t>DOOR LIMIT SWITCH OMRON, WLCA2-N</t>
  </si>
  <si>
    <t>FOOT STEP LIMIT SWITCH OMRON, WLCA-N</t>
  </si>
  <si>
    <t>RELAY OMRON</t>
  </si>
  <si>
    <t>RELAY OMRON, LY2 110VDC</t>
  </si>
  <si>
    <t>D66UG0241</t>
  </si>
  <si>
    <t>D52TK0155</t>
  </si>
  <si>
    <t>B52TI0501</t>
  </si>
  <si>
    <t>OLI GEARBOX</t>
  </si>
  <si>
    <t>OLI GEARBOX KLUBERSYNTH GE 4 75W-90</t>
  </si>
  <si>
    <t>OIL COMPRESSOR SHELL RIMULA R6 ME 10W-40 (KEMASAN 20 LITER/PAIL)</t>
  </si>
  <si>
    <t>OIL MOBILITH SHC 100</t>
  </si>
  <si>
    <t>OIL MOBILITH SHC 100 SYNTHETIC GREASE FOR MOTOR TRACTION BEARING</t>
  </si>
  <si>
    <t>D31WE1040</t>
  </si>
  <si>
    <t>MOBIL DELVAC SYNTHETIC</t>
  </si>
  <si>
    <t>MOBIL DELVAC SYNTHETIC GEARBOX OIL SAE 75W-90</t>
  </si>
  <si>
    <t xml:space="preserve">CENTRAL ADAPTER WIRE FEEDER </t>
  </si>
  <si>
    <t>CENTRAL ADAPTER WIRE FEEDER CMXL-2303, PN K5512E00</t>
  </si>
  <si>
    <t>THYRISTOR MITSUBISHI MODULE W-W00873, TYPE TM100SZ-M, NO. 720026G</t>
  </si>
  <si>
    <t>OUTLET GUIDE CML 2301 U4276, PN. K3985E10, WITH SNAPPING, 1.2-1.6</t>
  </si>
  <si>
    <t>OUTLET GUIDE CM 2301 U4276, PN. 3985E02. WITH SNAPPING 0.9-1.2</t>
  </si>
  <si>
    <t>FEED ROLLER 1.0-1.2MM, OTC CM TYPE WIRE FEEDER</t>
  </si>
  <si>
    <t>FEED ROLLER 0.8-1.0MM, OTC CM TYPE WIRE FEEDER</t>
  </si>
  <si>
    <t xml:space="preserve">REMOTE CONTROL BOX </t>
  </si>
  <si>
    <t>REMOTE CONTROL BOX XDS 350S, C0055K00</t>
  </si>
  <si>
    <t>D73TI3985</t>
  </si>
  <si>
    <t>D98TI3985</t>
  </si>
  <si>
    <t>D77TR1376</t>
  </si>
  <si>
    <t xml:space="preserve">LAMPU DAYA </t>
  </si>
  <si>
    <t>LAMPU DAYA  TL LED; 16W PHILIPS; COMPLETE BOX; 220 V-50 HZ</t>
  </si>
  <si>
    <t>LAMPU LED; 220 VAC 50 HZ; 50 W</t>
  </si>
  <si>
    <t>STOP KONTAK TEMPEL; 16A; 200/250 V</t>
  </si>
  <si>
    <t>STOP KONTAK TANAM; 16A; 200/250 V</t>
  </si>
  <si>
    <t>PHCR SCHNEIDER</t>
  </si>
  <si>
    <t xml:space="preserve">PHCR SCHNEIDER TYPE RM22TR33 (PROYEK MSA KRL SOETTA)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</si>
  <si>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B50DI0121</t>
  </si>
  <si>
    <t>D52TE6800</t>
  </si>
  <si>
    <t>B52TC2333</t>
  </si>
  <si>
    <t xml:space="preserve">GREASE GEMUK PERTAMINA </t>
  </si>
  <si>
    <t>D68WH0001</t>
  </si>
  <si>
    <t>TRANSFORMATOR</t>
  </si>
  <si>
    <t>STEP DOWN PN, W02921C; 200V-575V TO 32V; FOR DIGITAL INVERTER DP400</t>
  </si>
  <si>
    <t>PCB</t>
  </si>
  <si>
    <t>PN, P10264S FOR DIGITAL INVERTER DP400</t>
  </si>
  <si>
    <t>PN, P10263Q FOR DIGITAL INVERTER DP400</t>
  </si>
  <si>
    <t>D52TO3903</t>
  </si>
  <si>
    <t>D52TQ2808</t>
  </si>
  <si>
    <t>B73TA6522Q</t>
  </si>
  <si>
    <t>STARTER</t>
  </si>
  <si>
    <t>S10-P; POWER: 4-65W; VOLTAGE: 220-240V</t>
  </si>
  <si>
    <t>LAMPU</t>
  </si>
  <si>
    <t>MERCURY; HPL-N;400 W; 220 VAC 50 HZ</t>
  </si>
  <si>
    <t>MERCURY; HPL-N; 250W 220 VAC 50 HZ</t>
  </si>
  <si>
    <t>CABLE</t>
  </si>
  <si>
    <t>D52TD2240</t>
  </si>
  <si>
    <t>B52TD22501</t>
  </si>
  <si>
    <t>D52TQ2802</t>
  </si>
  <si>
    <t>PIKOLI SOLUBLE CUTTING OIL FOR MILLING</t>
  </si>
  <si>
    <t>BORING GRINDING; @200 LITER</t>
  </si>
  <si>
    <t>D31WH0037</t>
  </si>
  <si>
    <t>SEALING RING</t>
  </si>
  <si>
    <t>CONTOH</t>
  </si>
  <si>
    <t>B47UQ7381</t>
  </si>
  <si>
    <t>B47UQ4025</t>
  </si>
  <si>
    <t>V-BELT MITSUBOSHI 6385</t>
  </si>
  <si>
    <t>V-BELT RECMF 6390</t>
  </si>
  <si>
    <t xml:space="preserve">V-Belt RPF 5760 17 x 1925 Li </t>
  </si>
  <si>
    <t xml:space="preserve">V-Belt RPF 5560 17 x 1420 Li </t>
  </si>
  <si>
    <t xml:space="preserve">V-Belt RPF 5510 17 x 1300 Li </t>
  </si>
  <si>
    <t>B98MA1925</t>
  </si>
  <si>
    <t>B98MA1420</t>
  </si>
  <si>
    <t>B98MA1300</t>
  </si>
  <si>
    <t>OIL FILTER PN 39911631, FOR IR AIR SCREW COMPRESSOR SSR-MM160</t>
  </si>
  <si>
    <t>OIL SSR ULTRA COOLANT, SAE 10W-20,ISO VG 46, PN 38459582 @20 LITER</t>
  </si>
  <si>
    <t>Bearing Deep Groove Ball Bearing, 6308 2Z, ID : 40mm, OD : 90mm, Width : 23mm, FAG, KOYO, TIMKEN</t>
  </si>
  <si>
    <t>B50DI021</t>
  </si>
  <si>
    <t>Knuckle</t>
  </si>
  <si>
    <t>Support Spring</t>
  </si>
  <si>
    <t>Brake Hose Coupling</t>
  </si>
  <si>
    <t>Distributor Valve Dv KE2DVSL/A</t>
  </si>
  <si>
    <t>Slack Adjuster DRV2A-600 AH</t>
  </si>
  <si>
    <t>Brake Cylinder BG12</t>
  </si>
  <si>
    <t>Flow Throtle G1/2-2.0</t>
  </si>
  <si>
    <t>GP Change Over Device</t>
  </si>
  <si>
    <t>Helical Spring Outer 60Si2CrVAT</t>
  </si>
  <si>
    <t>Helical Spring Inner 60Si3CrVAT</t>
  </si>
  <si>
    <t>Side Bearer Set (Housing + Rubber)</t>
  </si>
  <si>
    <t>Wheel Set</t>
  </si>
  <si>
    <t>Type B1 Sensing Valve</t>
  </si>
  <si>
    <t>Type AT1 Sensing Valve Spring Seat Assy</t>
  </si>
  <si>
    <t>Hose Connection</t>
  </si>
  <si>
    <t>Center Pivot Wear Plate</t>
  </si>
  <si>
    <t>Friction Wedge</t>
  </si>
  <si>
    <t>Friction Wedge Insert</t>
  </si>
  <si>
    <t>Friction Wedge Spring</t>
  </si>
  <si>
    <t>B49CS0002</t>
  </si>
  <si>
    <t>B071L86005</t>
  </si>
  <si>
    <t>B47FF80008</t>
  </si>
  <si>
    <t>321I28005</t>
  </si>
  <si>
    <t>321I28006</t>
  </si>
  <si>
    <t>321I28001</t>
  </si>
  <si>
    <t>314I28021</t>
  </si>
  <si>
    <t>314I28020</t>
  </si>
  <si>
    <t>B51RS8014</t>
  </si>
  <si>
    <t>B47UQ348003</t>
  </si>
  <si>
    <t>B48CK32600</t>
  </si>
  <si>
    <t>B48UP5001</t>
  </si>
  <si>
    <t>B48CA3004</t>
  </si>
  <si>
    <t>B48CA3003</t>
  </si>
  <si>
    <t>B48HB0101</t>
  </si>
  <si>
    <t>B48BD32100</t>
  </si>
  <si>
    <t>321I28003</t>
  </si>
  <si>
    <t>321I28004</t>
  </si>
  <si>
    <t>B04HB8015</t>
  </si>
  <si>
    <t>B48KE3202</t>
  </si>
  <si>
    <t>B48KG3001</t>
  </si>
  <si>
    <t>B48KG3003</t>
  </si>
  <si>
    <t>B48KG3002</t>
  </si>
  <si>
    <t>LIMIT SWITCH OF FOOTSTEP</t>
  </si>
  <si>
    <t>HEAD LAMP</t>
  </si>
  <si>
    <t>Q500 PAR 56/WFL 120V-500W</t>
  </si>
  <si>
    <t>B52T10501</t>
  </si>
  <si>
    <t>LIMIT SWITCH PINTU</t>
  </si>
  <si>
    <t>XCJ-121</t>
  </si>
  <si>
    <t>NYYHY TYPE: 2X2.5 mm²; 300/500V; FLEXIBLE COPPER CONDUCTOR; PVC INSULATED</t>
  </si>
  <si>
    <t>sensing Valve</t>
  </si>
  <si>
    <t>Sensing Valve Spring Seat Assy</t>
  </si>
  <si>
    <t>ALTERNATOR CHARGING</t>
  </si>
  <si>
    <t>PRESTOLITE LECCE NEVILLE 175A, 24 VDC TYPE 8SC3157V</t>
  </si>
  <si>
    <t>B98CL0005</t>
  </si>
  <si>
    <t xml:space="preserve">DRUM </t>
  </si>
  <si>
    <t>GALON</t>
  </si>
  <si>
    <t xml:space="preserve">LAKBAN HITAM  </t>
  </si>
  <si>
    <t xml:space="preserve">MASKING KERTAS  </t>
  </si>
  <si>
    <t xml:space="preserve">SILINDER PINTU PENUMPANG </t>
  </si>
  <si>
    <t xml:space="preserve">Distributor Valve  </t>
  </si>
  <si>
    <t xml:space="preserve">Slack Adjuster  </t>
  </si>
  <si>
    <t xml:space="preserve">Brake Cylinder  </t>
  </si>
  <si>
    <t xml:space="preserve">Flow Throtle  </t>
  </si>
  <si>
    <t>MAGNET BODY SET DEMAG</t>
  </si>
  <si>
    <t>VOLTAGE; 171 VDC 0.57 A</t>
  </si>
  <si>
    <t>VOLTAGE RELAY DEMAG CRANE</t>
  </si>
  <si>
    <t>VE 26090284;150-500AC;2A DC</t>
  </si>
  <si>
    <t>OVERHAULING</t>
  </si>
  <si>
    <t>PLAT DEMAG B280</t>
  </si>
  <si>
    <t>D52TE6001</t>
  </si>
  <si>
    <t>D98SD0003</t>
  </si>
  <si>
    <t>B50AC2032</t>
  </si>
  <si>
    <t xml:space="preserve">OIL FILTER  </t>
  </si>
  <si>
    <t>OIL  COOLANT</t>
  </si>
  <si>
    <t xml:space="preserve">V-Belt  </t>
  </si>
  <si>
    <t xml:space="preserve">V-BELT </t>
  </si>
  <si>
    <t xml:space="preserve">V-BELT  </t>
  </si>
  <si>
    <t xml:space="preserve">Helical Spring Outer  </t>
  </si>
  <si>
    <t xml:space="preserve">Helical Spring Inner  </t>
  </si>
  <si>
    <t xml:space="preserve">Side Bearer Set  </t>
  </si>
  <si>
    <t xml:space="preserve">THYRISTOR  </t>
  </si>
  <si>
    <t xml:space="preserve">FOOT STEP LIMIT SWITCH  </t>
  </si>
  <si>
    <t xml:space="preserve">DOOR LIMIT SWITCH  </t>
  </si>
  <si>
    <t>SHELL TELLUS 46 ISO VG 46 @209 LITER</t>
  </si>
  <si>
    <t xml:space="preserve">OUTLET GUIDE  </t>
  </si>
  <si>
    <t xml:space="preserve">FEED ROLLER  </t>
  </si>
  <si>
    <t xml:space="preserve">ANTI GORES  </t>
  </si>
  <si>
    <t xml:space="preserve">OIL HYDRAULIC  </t>
  </si>
  <si>
    <t xml:space="preserve">SLIDE WAY OLI </t>
  </si>
  <si>
    <t>IDEMITSU 68 ISO VG 68 @200 LITER</t>
  </si>
  <si>
    <t xml:space="preserve">FILTER RETURN AIR </t>
  </si>
  <si>
    <t>DRAWING NO : 50.2-R32001</t>
  </si>
  <si>
    <t>A10TE0002</t>
  </si>
  <si>
    <t>232/Consumable&amp;Sparepart /GUD/VIII/2022</t>
  </si>
  <si>
    <t>233/Consumable&amp;Sparepart /GUD/VIII/2022</t>
  </si>
  <si>
    <t>B52TC00387</t>
  </si>
  <si>
    <t>D31WH0244</t>
  </si>
  <si>
    <t>234/Consumable&amp;Sparepart /GUD/VIII/2022</t>
  </si>
  <si>
    <t>B52TO0762</t>
  </si>
  <si>
    <t>B52TG1020</t>
  </si>
  <si>
    <t>B52TG1909</t>
  </si>
  <si>
    <t>SMN LOKO DAN BERPENGGERAK</t>
  </si>
  <si>
    <t>KRL KFW</t>
  </si>
  <si>
    <t>RAILBUS SOLO</t>
  </si>
  <si>
    <t>KRDE BIM</t>
  </si>
  <si>
    <t>RAILBUS PADANG</t>
  </si>
  <si>
    <t>B50EB0011</t>
  </si>
  <si>
    <t>WAGO 787-1722</t>
  </si>
  <si>
    <t>WEIERWEI VEV-V8 Plus</t>
  </si>
  <si>
    <t>B50TO0822</t>
  </si>
  <si>
    <t>B52TG1929</t>
  </si>
  <si>
    <t>MORS SMITH DU201-L , 24 VDC</t>
  </si>
  <si>
    <t>B52TC1031</t>
  </si>
  <si>
    <t>KRDI Aceh</t>
  </si>
  <si>
    <t xml:space="preserve">FILTER HSD Engine </t>
  </si>
  <si>
    <t>OLI</t>
  </si>
  <si>
    <t>TELEVISION</t>
  </si>
  <si>
    <t xml:space="preserve">SELANG POLYURETHANE </t>
  </si>
  <si>
    <t xml:space="preserve">BEARING PILLOW BLOCK </t>
  </si>
  <si>
    <t>BALL BEARING</t>
  </si>
  <si>
    <t>KNUCLE</t>
  </si>
  <si>
    <t>STICKER SUHU</t>
  </si>
  <si>
    <t>ALAT KOMUNIKASI ( HT )</t>
  </si>
  <si>
    <t xml:space="preserve">MAN 51.05504-0104 </t>
  </si>
  <si>
    <t>FILTER UDARA  ENGINE ( OUTER )</t>
  </si>
  <si>
    <t>235/Consumable&amp;Sparepart /GUD/VIII/2022</t>
  </si>
  <si>
    <t>B40AB0003</t>
  </si>
  <si>
    <t>B52TC3080</t>
  </si>
  <si>
    <t>RELAY MZJ-400A, BATTERY MASTER SWITCH 1020500496</t>
  </si>
  <si>
    <t>238/Consumable&amp;Sparepart /GUD/VIII/2022</t>
  </si>
  <si>
    <t>237/Consumable&amp;Sparepart /GUD/VIII/2022</t>
  </si>
  <si>
    <t>236/Consumable&amp;Sparepart /GUD/VIII/2022</t>
  </si>
  <si>
    <t>225/Consumable&amp;Sparepart /GUD/VII/2022</t>
  </si>
  <si>
    <t>NO.PO</t>
  </si>
  <si>
    <t>111/D3/IMSS/2022</t>
  </si>
  <si>
    <t>B100M101102</t>
  </si>
  <si>
    <t>PARKING BRAKE HOSE</t>
  </si>
  <si>
    <t>DRAWING NO.10,0-E11102</t>
  </si>
  <si>
    <t>168/D3/IMSS/2022</t>
  </si>
  <si>
    <t>MSA KRL SOETTA 2021-2024</t>
  </si>
  <si>
    <t>BUSH D46 X d36 X 16</t>
  </si>
  <si>
    <t>DRAWING NO.TB 607-3-08-0.017</t>
  </si>
  <si>
    <t>KOMPONEN ENGINE</t>
  </si>
  <si>
    <t>ELECTRIK</t>
  </si>
  <si>
    <t>MEKANIK</t>
  </si>
  <si>
    <t xml:space="preserve">CONSUMABLE  </t>
  </si>
  <si>
    <t>TOOLS</t>
  </si>
  <si>
    <t>B98BF1017</t>
  </si>
  <si>
    <t>RUBBER STOPPER</t>
  </si>
  <si>
    <t>B39PJ30017</t>
  </si>
  <si>
    <t>185/D3/IMSS/2022</t>
  </si>
  <si>
    <t>KRDI ACEH</t>
  </si>
  <si>
    <t>164/D3/IMSS/2022</t>
  </si>
  <si>
    <t>363/PL/D3/IMSS/2022</t>
  </si>
  <si>
    <t>178/D3/IMSS/2022</t>
  </si>
  <si>
    <t>127/D3/IMSS/2022</t>
  </si>
  <si>
    <t>172/D3/IMSS/2022</t>
  </si>
  <si>
    <t>042/D3/IMSS/2022</t>
  </si>
  <si>
    <t>239/Consumable&amp;Sparepart /GUD/VIII/2022</t>
  </si>
  <si>
    <t>B40AS8020</t>
  </si>
  <si>
    <t>SEAL O RING FOR FOOTSTEP</t>
  </si>
  <si>
    <t>PARKER P1D-S080MS-C120</t>
  </si>
  <si>
    <t>097/D3/IMSS/2022</t>
  </si>
  <si>
    <t>LATERAL DAMPER</t>
  </si>
  <si>
    <t>DRAWING No. TB607-2-07,0-002</t>
  </si>
  <si>
    <t>B48DC0002</t>
  </si>
  <si>
    <t>ANALOG INPUT</t>
  </si>
  <si>
    <t>WAGO 750-478 2AI 0-10 VDC SE , LIGHT GRAY</t>
  </si>
  <si>
    <t>B52TI0478</t>
  </si>
  <si>
    <t>192/D3/IMSS/2022</t>
  </si>
  <si>
    <t xml:space="preserve">PENGEMBANGAN SISTEM DBW AGV CONTAINER FULL SCALA </t>
  </si>
  <si>
    <t>RB SOLO</t>
  </si>
  <si>
    <t>RUBBER COUPLING</t>
  </si>
  <si>
    <t>KOMPRESSOR LE/LT , PN ; 1503318001 ATLAS COPCO</t>
  </si>
  <si>
    <t>UK.80 CM ( 1 R &amp;  1 L )</t>
  </si>
  <si>
    <t>UK.70 CUM ( 1 R &amp;  1 L )</t>
  </si>
  <si>
    <t>uk.700 mm / 28 Inch ADAPTER TIPE HOOK</t>
  </si>
  <si>
    <t>175/D3/IMSS/2022</t>
  </si>
  <si>
    <t>PERAWATAN KRDI ACEH , RB SOLO , RB PADANG KRDE BIM</t>
  </si>
  <si>
    <t>B52TE3444</t>
  </si>
  <si>
    <t>MDL PC 10 R03 PC 10 R02 ( MDL : 3V310-10AC220, 24 VDC )</t>
  </si>
  <si>
    <t>MAGNETIC VALVE</t>
  </si>
  <si>
    <t>B52TH1755</t>
  </si>
  <si>
    <t xml:space="preserve">SPION </t>
  </si>
  <si>
    <t>EMGI 2268 ( MERCY )</t>
  </si>
  <si>
    <t>B50TS0002</t>
  </si>
  <si>
    <t>181/D3/IMSS/2022</t>
  </si>
  <si>
    <t>176/D3/IMSS/2022</t>
  </si>
  <si>
    <t>PERAWATAN SMN BERPENGGERAK 2022</t>
  </si>
  <si>
    <t>BARANG OK QC</t>
  </si>
  <si>
    <t>STATUS</t>
  </si>
  <si>
    <t>138/D3/IMSS/2022</t>
  </si>
  <si>
    <t xml:space="preserve">KIT PNEUMATIC ( SELENOID VALVE ) </t>
  </si>
  <si>
    <t>PARKER pn : P2LCZ513ESNDCE49</t>
  </si>
  <si>
    <t xml:space="preserve">KIT PNEUMATIC PINTU ( SELENOID VALVE ) </t>
  </si>
  <si>
    <t xml:space="preserve">COMPACT FILTER </t>
  </si>
  <si>
    <t>PARKER PN : P32EA13EGMBNGP</t>
  </si>
  <si>
    <t>D98AB8900</t>
  </si>
  <si>
    <t>ATLAS COPCO PN : 1503018900 ( Uk.30 x 21 x 16 CM )</t>
  </si>
  <si>
    <t>169/D3/IMSS/2022</t>
  </si>
  <si>
    <t>RB PADANG 2022</t>
  </si>
  <si>
    <t>B52TI6282</t>
  </si>
  <si>
    <t>COMPACT LUBRICATOR</t>
  </si>
  <si>
    <t>PARKER PN : P32LA13LGNN</t>
  </si>
  <si>
    <t>B52TI6283</t>
  </si>
  <si>
    <t>D98BB0229</t>
  </si>
  <si>
    <t>D98BB0230</t>
  </si>
  <si>
    <t>186/D3/IMSS/2022</t>
  </si>
  <si>
    <t>SMN BERPENGGERAK2022</t>
  </si>
  <si>
    <t>187/D3/IMSS/2022</t>
  </si>
  <si>
    <t>BATTERY CHARGER</t>
  </si>
  <si>
    <t>KAP.50A , INPUT 380 VAC , OUPUT : 24 VDC</t>
  </si>
  <si>
    <t>171/D3/IMSS/2022</t>
  </si>
  <si>
    <t>BARANG LANGSUNG KE SITE</t>
  </si>
  <si>
    <t>B52TN4194</t>
  </si>
  <si>
    <t>242/Consumable&amp;Sparepart /GUD/VIII/2022</t>
  </si>
  <si>
    <t>243/Consumable&amp;Sparepart /GUD/VIII/2022</t>
  </si>
  <si>
    <t>244/Consumable&amp;Sparepart /GUD/VIII/2022</t>
  </si>
  <si>
    <t>165/D3/IMSS/2022</t>
  </si>
  <si>
    <t>KRL-KFW</t>
  </si>
  <si>
    <t>TANGGA</t>
  </si>
  <si>
    <t>TYPE TELESKOPIK 5 METER , MERK CNEPRO 5,3 M</t>
  </si>
  <si>
    <t>182/D3/IMSS/2022</t>
  </si>
  <si>
    <t xml:space="preserve">RAILBUS SOLO </t>
  </si>
  <si>
    <t>C79QC0003</t>
  </si>
  <si>
    <t>184/D3/IMSS/2022</t>
  </si>
  <si>
    <t>SMN BERPENGGERAK 2022</t>
  </si>
  <si>
    <t>247/Consumable&amp;Sparepart /GUD/XI/2022</t>
  </si>
  <si>
    <t>248/Consumable&amp;Sparepart /GUD/XI/2022</t>
  </si>
  <si>
    <t>249/Consumable&amp;Sparepart /GUD/XI/2022</t>
  </si>
  <si>
    <t>250/Consumable&amp;Sparepart /GUD/XI/2022</t>
  </si>
  <si>
    <t xml:space="preserve"> UK.95 X 16 X 45</t>
  </si>
  <si>
    <t xml:space="preserve">BATTERY CONTACTOR </t>
  </si>
  <si>
    <t>252/Consumable&amp;Sparepart /GUD/IX/2022</t>
  </si>
  <si>
    <t>SMN BERPENGGERAK BARRU</t>
  </si>
  <si>
    <t xml:space="preserve">SMN BERPENGGERAK CIPINANG </t>
  </si>
  <si>
    <t xml:space="preserve">SMN BERPENGGERAK MEDAN </t>
  </si>
  <si>
    <t>253/Consumable&amp;Sparepart /GUD/IX/2022</t>
  </si>
  <si>
    <t>254/Consumable&amp;Sparepart /GUD/IX/2022</t>
  </si>
  <si>
    <t>255/Consumable&amp;Sparepart /GUD/IX/2022</t>
  </si>
  <si>
    <t>CUT MUTIA ACEH</t>
  </si>
  <si>
    <t>KRDE BIM PADANG</t>
  </si>
  <si>
    <t>RB PADANG</t>
  </si>
  <si>
    <t>SMN LOKO MEDAN</t>
  </si>
  <si>
    <t>B52TE0710A</t>
  </si>
  <si>
    <t>256/Consumable&amp;Sparepart /GUD/IX/2022</t>
  </si>
  <si>
    <t>257/Consumable&amp;Sparepart /GUD/IX/2022</t>
  </si>
  <si>
    <t xml:space="preserve">DATA KOMPONEN DAN CONSUMABLE GUDANG PT.IMSS 2022  </t>
  </si>
  <si>
    <t xml:space="preserve">DATA KOMPONEN DAN CONSUMBLE MASUK PT.IMSS 2022  </t>
  </si>
  <si>
    <t xml:space="preserve">DATA KOMPONEN DAN COSUMABLE KELUAR PT.IMSS 2022  </t>
  </si>
  <si>
    <t>B52TA2637</t>
  </si>
  <si>
    <t>SCHENEIDER GV2ME16</t>
  </si>
  <si>
    <t>183/D3/IMSS/2022</t>
  </si>
  <si>
    <t>SUDAH DIKIRIM</t>
  </si>
  <si>
    <t>B52TO3061</t>
  </si>
  <si>
    <t xml:space="preserve">TRAFO LAMPU RUANG PENUMPANG </t>
  </si>
  <si>
    <t>PANASONIC LED DRIVER : LUD 040S075DSF</t>
  </si>
  <si>
    <t>207/D3/IMSS/2022</t>
  </si>
  <si>
    <t>BARANG DIKEMBALIKAN KE VENDOR</t>
  </si>
  <si>
    <t>D73TI2510</t>
  </si>
  <si>
    <t>REMOTE CONTROL BOX XD 500S, P25010K00</t>
  </si>
  <si>
    <t>202/D3/IMSS/2022</t>
  </si>
  <si>
    <t>203/D3/IMSS/2022</t>
  </si>
  <si>
    <t>B51QG0008</t>
  </si>
  <si>
    <t>PN : 4B-47381 by Pindad WARNA MERAH</t>
  </si>
  <si>
    <t>193/D3/IMSS/2022</t>
  </si>
  <si>
    <t xml:space="preserve">SMN LOKOMOTIF </t>
  </si>
  <si>
    <t>type : KECSL</t>
  </si>
  <si>
    <t>180/D3/IMSS/2022</t>
  </si>
  <si>
    <t>259/Consumable&amp;Sparepart /GUD/IX/2022</t>
  </si>
  <si>
    <t>BATTERY / ACCU</t>
  </si>
  <si>
    <t>B52TN1623</t>
  </si>
  <si>
    <t>B52TN1625</t>
  </si>
  <si>
    <t>YUASA 12 VDC . 100Ah</t>
  </si>
  <si>
    <t>INCLOUDE AIR ZUUR</t>
  </si>
  <si>
    <t>PN : '2170616</t>
  </si>
  <si>
    <t>SUHU 70,80,90</t>
  </si>
  <si>
    <t xml:space="preserve">ANGLE COCK   </t>
  </si>
  <si>
    <t>TYPE :  "L"</t>
  </si>
  <si>
    <t>TYPE : "R"</t>
  </si>
  <si>
    <t>200/D3/IMSS/2022</t>
  </si>
  <si>
    <t>SMN BERPENGGERAK</t>
  </si>
  <si>
    <t xml:space="preserve">BATTERY  / ACCU  </t>
  </si>
  <si>
    <t>263/Consumable&amp;Sparepart /GUD/IX/2022</t>
  </si>
  <si>
    <t>SMN LOKOMOTIF NGROMBO</t>
  </si>
  <si>
    <t xml:space="preserve">YUASA 12 VDC N200 AH  </t>
  </si>
  <si>
    <t>262/Consumable&amp;Sparepart /GUD/IX/2022</t>
  </si>
  <si>
    <t xml:space="preserve">SMN BERPENGGERAK NGROMBO </t>
  </si>
  <si>
    <t>B52TE6190</t>
  </si>
  <si>
    <t>HALOGEN 24VDC 150 W</t>
  </si>
  <si>
    <t>B52TI6285</t>
  </si>
  <si>
    <t>FILTER REGULATOR LUBRICATOR</t>
  </si>
  <si>
    <t>P32CA13GEMNGLNW</t>
  </si>
  <si>
    <t>B52TO4025</t>
  </si>
  <si>
    <t xml:space="preserve">MOTOR WIPER + ARM </t>
  </si>
  <si>
    <t>AUTOMOTIV APLICATION 24 VDC</t>
  </si>
  <si>
    <t>209/D3/IMSS/2022</t>
  </si>
  <si>
    <t>194/D3/IMSS/2022</t>
  </si>
  <si>
    <t>186/D3/IMSS/2022 / 011/ADD/IX/IMSS/2022</t>
  </si>
  <si>
    <t>462/PL/D3/IMSS/2022</t>
  </si>
  <si>
    <t>264/Consumable&amp;Sparepart /GUD/IX/2022</t>
  </si>
  <si>
    <t>RB SOLO 2022</t>
  </si>
  <si>
    <t>265/Consumable&amp;Sparepart /GUD/IX/2022</t>
  </si>
  <si>
    <t>PEKERJAAN INSTALASI CHARGER BUS LISTRIK</t>
  </si>
  <si>
    <t xml:space="preserve">FRONT SIGNAL LAMP </t>
  </si>
  <si>
    <t>APT ,AD16-60KTKA/R23-YK , RED 24 VDC</t>
  </si>
  <si>
    <t xml:space="preserve">BUSSER </t>
  </si>
  <si>
    <t>APT, AD16-22SM/R26B, RED , 110VDC</t>
  </si>
  <si>
    <t xml:space="preserve">SWITCH WIPER </t>
  </si>
  <si>
    <t>KRAUS NAIMER CA10 A251-600 , OFF-INT-LOW-HIGH</t>
  </si>
  <si>
    <t>B52TE6317</t>
  </si>
  <si>
    <t>B52TE0732</t>
  </si>
  <si>
    <t>213/D3/IMSS/2022</t>
  </si>
  <si>
    <t>B52TI1600</t>
  </si>
  <si>
    <t>211/D3/IMSS/2022</t>
  </si>
  <si>
    <t>B52TI7508</t>
  </si>
  <si>
    <t>CLAMPER CLIP</t>
  </si>
  <si>
    <t>UK.T = 6 X 70 X 80 MM</t>
  </si>
  <si>
    <t>220/D3/IMSS/2022</t>
  </si>
  <si>
    <t xml:space="preserve">TAMAN MINI JAKARTA </t>
  </si>
  <si>
    <t>198/D3/IMSS/2022</t>
  </si>
  <si>
    <t>453/PL/D3/IMSS/2022</t>
  </si>
  <si>
    <t>441/PL/D3/IMSS/2022</t>
  </si>
  <si>
    <t>345/PL/D3/IMSS/2022</t>
  </si>
  <si>
    <t>B52TO2513</t>
  </si>
  <si>
    <t>B98AB1437</t>
  </si>
  <si>
    <t>AIR FILTER GENSET</t>
  </si>
  <si>
    <t>DONALDSON P.601437</t>
  </si>
  <si>
    <t>B98AB1467</t>
  </si>
  <si>
    <t>DONALDSON P.601476</t>
  </si>
  <si>
    <t>B50AC10892</t>
  </si>
  <si>
    <t>B04CB0005</t>
  </si>
  <si>
    <t>DOOR ENGINE</t>
  </si>
  <si>
    <t>PARKER PDSIASM/92L TYPE PDSIA/30L</t>
  </si>
  <si>
    <t xml:space="preserve">HOSE PARKING </t>
  </si>
  <si>
    <t>DRAWING NO.10,0-613108</t>
  </si>
  <si>
    <t>106/D3/IMSS/2022</t>
  </si>
  <si>
    <t>179/D3/IMSS/2022</t>
  </si>
  <si>
    <t>B42JK1013</t>
  </si>
  <si>
    <t>BOLT AND NUT</t>
  </si>
  <si>
    <t>091/D3/IMSS/2022 /&amp; 012/ADD/IX/IMSS/2022</t>
  </si>
  <si>
    <t>DRAWING NO.31.0-E11013</t>
  </si>
  <si>
    <t>268/Consumable&amp;Sparepart /GUD/IX/2022</t>
  </si>
  <si>
    <t xml:space="preserve">NO. NCR </t>
  </si>
  <si>
    <t>010-2022</t>
  </si>
  <si>
    <t>011-2022</t>
  </si>
  <si>
    <t>B52TO1421</t>
  </si>
  <si>
    <t>TOA MICROPHONE CHIME ZM-380C-AS</t>
  </si>
  <si>
    <t>MIC ANNOUNCHER</t>
  </si>
  <si>
    <t>223/D3/IMSS/2022</t>
  </si>
  <si>
    <t>B52TG3214</t>
  </si>
  <si>
    <t>DACU</t>
  </si>
  <si>
    <t>CAB PA CONTROL BOX , BEIHAI , BHC-C3214B</t>
  </si>
  <si>
    <t>B52TG7103</t>
  </si>
  <si>
    <t xml:space="preserve">SPEAKER </t>
  </si>
  <si>
    <t>CAB LOUDSPEAKER  BEIHAI BHC -SPK 7103H</t>
  </si>
  <si>
    <t>220VAC TO 12 VDC , 10A WAGO 787-821</t>
  </si>
  <si>
    <t>B52TO0194</t>
  </si>
  <si>
    <t>INVENTER 220 V TO 72 VDC 15 A FOR MOTOR WIPER</t>
  </si>
  <si>
    <t>B52TA6162</t>
  </si>
  <si>
    <t>ABB , S202-K16, 16A , 2P</t>
  </si>
  <si>
    <t>B52TA0101</t>
  </si>
  <si>
    <t>ABB, S201-K10,10A, 1P</t>
  </si>
  <si>
    <t>B52TA2143</t>
  </si>
  <si>
    <t>ABB S201M-Z6UC , 6A , 1P</t>
  </si>
  <si>
    <t>MCB DC</t>
  </si>
  <si>
    <t>MCB AC</t>
  </si>
  <si>
    <t>B52TB5512</t>
  </si>
  <si>
    <t>ABB, AF09-30-10-12, COIL 110VDC , CONTACT 3 NO + AUX CONTACT</t>
  </si>
  <si>
    <t>KONTAKTOR + AUX CONTACT</t>
  </si>
  <si>
    <t>B52TC1014</t>
  </si>
  <si>
    <t>TIMER RELAY</t>
  </si>
  <si>
    <t>MORS SMITT ,TDBA-U204, 1-10s , 4CO</t>
  </si>
  <si>
    <t>D62QE1072</t>
  </si>
  <si>
    <t>MOTOR WASHER</t>
  </si>
  <si>
    <t>24 VDC</t>
  </si>
  <si>
    <t>B52TI460259</t>
  </si>
  <si>
    <t>SKUN</t>
  </si>
  <si>
    <t>SC 50-12MM</t>
  </si>
  <si>
    <t>B52TI460260</t>
  </si>
  <si>
    <t>SC 50-8MM</t>
  </si>
  <si>
    <t xml:space="preserve">OIL COMPRESSOR  </t>
  </si>
  <si>
    <t>C79UK9612</t>
  </si>
  <si>
    <t>VACCUM CLEANER BATTERY</t>
  </si>
  <si>
    <t>MAKITA CORDLESS DCL 281 FZW 180 VOLT</t>
  </si>
  <si>
    <t>C94CD0005</t>
  </si>
  <si>
    <t>IMPACT DRIVER CORDLESS</t>
  </si>
  <si>
    <t>MAKITA TD110DWYE WITH BATTERY</t>
  </si>
  <si>
    <t>B52TH0518</t>
  </si>
  <si>
    <t xml:space="preserve">FILTER DRYER </t>
  </si>
  <si>
    <t>EMERSON EK-164</t>
  </si>
  <si>
    <t>B52TH0519</t>
  </si>
  <si>
    <t>EMERSON C-164</t>
  </si>
  <si>
    <t>197/D3/IMSS/2022</t>
  </si>
  <si>
    <t>TIDAK ADA BATTERY</t>
  </si>
  <si>
    <t>SPRING WASHER DITERIMA 2/10/2022</t>
  </si>
  <si>
    <t>216/D3/IMSS/2022</t>
  </si>
  <si>
    <t>B34TR7348</t>
  </si>
  <si>
    <t>KAP 150 NM</t>
  </si>
  <si>
    <t>CAT SPRAY</t>
  </si>
  <si>
    <t>PILOX WARNA MERAH FERRARI</t>
  </si>
  <si>
    <t>D67UK0006</t>
  </si>
  <si>
    <t>DETERGENT</t>
  </si>
  <si>
    <t>270/Consumable&amp;Sparepart /GUD/X/2022</t>
  </si>
  <si>
    <t>KAIS MAKASSAR 4 PCS, KU MAKASSAR 2 PCS</t>
  </si>
  <si>
    <t>KAIS MAKASSAR 2 PCS, KU MAKASSAR 1 PCS</t>
  </si>
  <si>
    <t>CLOSE</t>
  </si>
  <si>
    <t>Column2</t>
  </si>
  <si>
    <t>B52TO4493</t>
  </si>
  <si>
    <t xml:space="preserve">CAT 1346307-5134493 </t>
  </si>
  <si>
    <t>FILTER WATER SEPARATOR GENSET</t>
  </si>
  <si>
    <t>B52TO2103</t>
  </si>
  <si>
    <t>B52TO2933</t>
  </si>
  <si>
    <t xml:space="preserve">CAT 275-2103 180/11  </t>
  </si>
  <si>
    <t xml:space="preserve">CAT PN : 61.2933 </t>
  </si>
  <si>
    <t>RPM METER</t>
  </si>
  <si>
    <t>SENSOR FILTER UDARA ENGINE</t>
  </si>
  <si>
    <t xml:space="preserve">FILTER COOLANT CONDITIONER GENSET </t>
  </si>
  <si>
    <t>B52TO5143</t>
  </si>
  <si>
    <t>DIGITAL THERMOSTAT</t>
  </si>
  <si>
    <t>B52TH0310</t>
  </si>
  <si>
    <t>188/D3/IMSS/2022</t>
  </si>
  <si>
    <t>215/D3/IMSS/2022</t>
  </si>
  <si>
    <t>SAGINOMIYA ALE-SD22-011</t>
  </si>
  <si>
    <t>272/Consumable&amp;Sparepart /GUD/X/2022</t>
  </si>
  <si>
    <t>274/Consumable&amp;Sparepart /GUD/X/2022</t>
  </si>
  <si>
    <t>482/PL/D3/IMSS/2022</t>
  </si>
  <si>
    <t>266/Consumable&amp;Sparepart /GUD/IX/2022</t>
  </si>
  <si>
    <t>PERBAIKAN TRACK TREMOVER TMII</t>
  </si>
  <si>
    <t>LITER</t>
  </si>
  <si>
    <t>230/D3/IMSS/2022</t>
  </si>
  <si>
    <t>269/Consumable&amp;Sparepart /GUD/IX/2022</t>
  </si>
  <si>
    <t>201/D3/IMSS/2022</t>
  </si>
  <si>
    <t>V BELT ( GENSET )</t>
  </si>
  <si>
    <t>DEUTZ 01183376</t>
  </si>
  <si>
    <t>DEUTZ 01183420</t>
  </si>
  <si>
    <t>D98TI0168</t>
  </si>
  <si>
    <t>D98TI0167</t>
  </si>
  <si>
    <t>275/Consumable&amp;Sparepart /GUD/X/2022</t>
  </si>
  <si>
    <t>PROYEK PENGOPERASIAN MAKASAR SULAWESI</t>
  </si>
  <si>
    <t>D31WH7579</t>
  </si>
  <si>
    <t>SHELL TELLUS S2 MX 46 ISO VG 46 @209 LITER</t>
  </si>
  <si>
    <t>276/Consumable&amp;Sparepart /GUD/X/2022</t>
  </si>
  <si>
    <t>SMN BERPENGGERAK CIPINANG ( GALULUNGGUNG &amp; KELUD )</t>
  </si>
  <si>
    <t>278/Consumable&amp;Sparepart /GUD/X/2022</t>
  </si>
  <si>
    <t>GUDANG MADIUN</t>
  </si>
  <si>
    <t>237/D3/IMSS/2022</t>
  </si>
  <si>
    <t>D04UF0083</t>
  </si>
  <si>
    <t>SELANG CO2</t>
  </si>
  <si>
    <t>ALFAGOMA ITALY , L = 185 , ID = 6 MM OD = 13 MM , 20 BAR</t>
  </si>
  <si>
    <t>248/D3/IMSS/2022</t>
  </si>
  <si>
    <t>KEMBALI KE CV.BINTANG TEKNIK</t>
  </si>
  <si>
    <t>279/Consumable&amp;Sparepart /GUD/X/2022</t>
  </si>
  <si>
    <t>281/Consumable&amp;Sparepart /GUD/X/2022</t>
  </si>
  <si>
    <t xml:space="preserve"> 280/Consumable&amp;Sparepart /GUD/IX/2022</t>
  </si>
  <si>
    <t xml:space="preserve">KIT FOOT STEP </t>
  </si>
  <si>
    <t xml:space="preserve">STNC TGC 50 X 300 S </t>
  </si>
  <si>
    <t>B212H16021</t>
  </si>
  <si>
    <t>504/PL/D3/IMSS/2022</t>
  </si>
  <si>
    <t xml:space="preserve"> 282/Consumable&amp;Sparepart /GUD/IX/2022</t>
  </si>
  <si>
    <t xml:space="preserve"> 283/Consumable&amp;Sparepart /GUD/IX/2022</t>
  </si>
  <si>
    <t>SMN BERPENGGERAK JATIBARANG</t>
  </si>
  <si>
    <t xml:space="preserve"> 284/Consumable&amp;Sparepart /GUD/IX/2022</t>
  </si>
  <si>
    <t>SMN LOKOMOTIF LAMPUNG</t>
  </si>
  <si>
    <t xml:space="preserve"> 285/Consumable&amp;Sparepart /GUD/IX/2022</t>
  </si>
  <si>
    <t>SMN LOKOMOTIF MEDAN</t>
  </si>
  <si>
    <t xml:space="preserve"> 286/Consumable&amp;Sparepart /GUD/IX/2022</t>
  </si>
  <si>
    <t>SMN LOKOMOTIF CIPINANG</t>
  </si>
  <si>
    <t xml:space="preserve">SMN LOKOMOTIF NGROMBO </t>
  </si>
  <si>
    <t xml:space="preserve"> 287/Consumable&amp;Sparepart /GUD/IX/2022</t>
  </si>
  <si>
    <t>DRAWING NO.07.0-M10004</t>
  </si>
  <si>
    <t>070H10040</t>
  </si>
  <si>
    <t>236/D3/IMSS/2022</t>
  </si>
  <si>
    <t>205/D3/IMSS/2022</t>
  </si>
  <si>
    <t>D98AB9579</t>
  </si>
  <si>
    <t>FESTO PN : 159579, LF-1/2-D-MIDI-A , AUTO DRAIN</t>
  </si>
  <si>
    <t xml:space="preserve">HV KABEL JUMPER COUPLE </t>
  </si>
  <si>
    <t>A52YR0096</t>
  </si>
  <si>
    <t>222/D3/IMSS/2022</t>
  </si>
  <si>
    <t>FILTER PNEUMATIC</t>
  </si>
  <si>
    <t xml:space="preserve">KABEL ANACONDA DOUBLE PROTEKSI , HITACHI POLYNEC EN50264-3-1,800V MM, SIZE : 150MM / LEONI ERK 021874, REV.00 ROUND CABLE SIZE : 150MM PANJANG + SKUN MEREK GAE 185MM-16 + GLAND HARTING SKINTOP PG 42  </t>
  </si>
  <si>
    <t xml:space="preserve"> 288/Consumable&amp;Sparepart /GUD/IX/2022</t>
  </si>
  <si>
    <t>NO.BPM</t>
  </si>
  <si>
    <t xml:space="preserve">216/BPM/PPO/X/2022  </t>
  </si>
  <si>
    <t xml:space="preserve">204/BPM/PPO/X/2022 </t>
  </si>
  <si>
    <t>KRL SOETTA 2021-2024</t>
  </si>
  <si>
    <t>289/Consumable&amp;Sparepart /GUD/X/2022</t>
  </si>
  <si>
    <t xml:space="preserve"> 208/BPM/PPO/X/2022</t>
  </si>
  <si>
    <t>PROYEK SMN KAUR CIREMAI NGROMBO</t>
  </si>
  <si>
    <t>290/Consumable&amp;Sparepart /GUD/X/2022</t>
  </si>
  <si>
    <t>209/BPM/PPO/X/2022</t>
  </si>
  <si>
    <t>PROYEK SMN KAIS MERBABU NGROMBO</t>
  </si>
  <si>
    <t>291/Consumable&amp;Sparepart /GUD/X/2022</t>
  </si>
  <si>
    <t>210/BPM/PPO/IX/2022</t>
  </si>
  <si>
    <t>PROYEK SMN KAIS KELUD CIPINANG</t>
  </si>
  <si>
    <t>292/Consumable&amp;Sparepart /GUD/X/2022</t>
  </si>
  <si>
    <t>211/BPM/PPO/IX/2022</t>
  </si>
  <si>
    <t>PROYEK SMN KAUR GALUNGGUNG CIPINANG</t>
  </si>
  <si>
    <t>293/Consumable&amp;Sparepart /GUD/X/2022</t>
  </si>
  <si>
    <t>212/BPM/PPO/IX/2022</t>
  </si>
  <si>
    <t>PROYEK SMN KAUR MEDAN</t>
  </si>
  <si>
    <t>294/Consumable&amp;Sparepart /GUD/X/2022</t>
  </si>
  <si>
    <t>213/BPM/PPO/IX/2022</t>
  </si>
  <si>
    <t>PROYEK SMN KAIS KALDERA TOBA  MEDAN</t>
  </si>
  <si>
    <t>195/BPM/PPO/X/2022</t>
  </si>
  <si>
    <t>203/BPM/PPO/X/2022</t>
  </si>
  <si>
    <t>206/BPM/PPO/X/2022</t>
  </si>
  <si>
    <t>207/BPM/PPO/X/2022</t>
  </si>
  <si>
    <t>205/BPM/PPO/X/2022</t>
  </si>
  <si>
    <t>202/BPM/PPO/X/2022</t>
  </si>
  <si>
    <t>199/BPM/PPO/X/2022</t>
  </si>
  <si>
    <t>201/BPM/PPO/X/2022</t>
  </si>
  <si>
    <t>200/BPM/PPO/X/2022</t>
  </si>
  <si>
    <t>196/BPM/PPO/X/2022</t>
  </si>
  <si>
    <t>158/BPM/PPO/VI/2022</t>
  </si>
  <si>
    <t>155/BPM/PPO/VII/2022</t>
  </si>
  <si>
    <t xml:space="preserve">161/BPM/PPO/V/2022 </t>
  </si>
  <si>
    <t>167A/BPM/PPO/VIII/2022 &amp; 182/BPM/PPO/IX/2022</t>
  </si>
  <si>
    <t>179/BPM/PPO/IX/2022</t>
  </si>
  <si>
    <t>180/BPM/PPO/IX/2022</t>
  </si>
  <si>
    <t>181/BPM/PPO/IX/2022</t>
  </si>
  <si>
    <t>176/BPM/PPO/VII/2022</t>
  </si>
  <si>
    <t xml:space="preserve">177/BPM/PPO/VI/2022  </t>
  </si>
  <si>
    <t xml:space="preserve"> 167/BPM/PPO/VII/2022 dan 174/BPM/PPO/VII/2022</t>
  </si>
  <si>
    <t>173/BPM/PPO/VIII/2022</t>
  </si>
  <si>
    <t>169/BPM/PPO/VIII/2022</t>
  </si>
  <si>
    <t>170/BPM/PPO/VIII/2022</t>
  </si>
  <si>
    <t>171/BPM/PPO/VIII/2022</t>
  </si>
  <si>
    <t>167/BPM/PPO/VIII/2022</t>
  </si>
  <si>
    <t xml:space="preserve">166/BPM/PPO/VIII/2022 </t>
  </si>
  <si>
    <t>185/BPM/PPO/IX/2022</t>
  </si>
  <si>
    <t>183/BPM/PPO/IX/2022</t>
  </si>
  <si>
    <t>187/BPM/PPO/IX/2022</t>
  </si>
  <si>
    <t>B31OE11012</t>
  </si>
  <si>
    <t>RUBBER DRAFT GEAR</t>
  </si>
  <si>
    <t>DRAWING NO.31,0-E.11012</t>
  </si>
  <si>
    <t>214/D3/IMSS/2022</t>
  </si>
  <si>
    <t xml:space="preserve">214/BPM/PPO/X/2022 </t>
  </si>
  <si>
    <t>295/Consumable&amp;Sparepart /GUD/X/2022</t>
  </si>
  <si>
    <t>215/BPM/PPO/IX/2022</t>
  </si>
  <si>
    <t>217/BPM/PPO/X/2022</t>
  </si>
  <si>
    <t>212/D3/IMSS/2022</t>
  </si>
  <si>
    <t>BARANG DATANG FILTER DRYER EMERSON EK-164</t>
  </si>
  <si>
    <t>BARANG PENGEMBALIAN DARI NGROMBO KARENA KAIS MERBABU FILTER YANG DIPAKAI PARKER 2010</t>
  </si>
  <si>
    <t>BARANG PENGEMBALIAN DARI NGROMBO KARENA KAIS MERBABU FILTER YANG DIPAKAI MANN C 16400</t>
  </si>
  <si>
    <t xml:space="preserve">PENGEMBALIAN BARANG </t>
  </si>
  <si>
    <t>KAIS MERBABU NGROMBO</t>
  </si>
  <si>
    <t>B52TO3706</t>
  </si>
  <si>
    <t>VOLTAGE REGULATOR</t>
  </si>
  <si>
    <t>PRESTOLITE LECCE NEVILLE 8RL3136</t>
  </si>
  <si>
    <t>299/D3/IMSS/2022</t>
  </si>
  <si>
    <t>RB.SOLO</t>
  </si>
  <si>
    <t>SEAL SELINDER KIT</t>
  </si>
  <si>
    <t>B50RD0120</t>
  </si>
  <si>
    <t>195/D3/IMSS/2022</t>
  </si>
  <si>
    <t>257/D3/IMSS/2022</t>
  </si>
  <si>
    <t>INDIKATOR TEKANAN OIL GENSET</t>
  </si>
  <si>
    <t>PRESSURE 5 BAR , 80Psi , 12V , BLACK , 52MM , A2C59514123</t>
  </si>
  <si>
    <t>B52TI4123</t>
  </si>
  <si>
    <t>208/D3/IMSS/2022</t>
  </si>
  <si>
    <t>SMN BERPENGGERAK 2022 DAN LOKOMOTIF 2022</t>
  </si>
  <si>
    <t>230/Consumable&amp;Sparepart /GUD/VIII/2022</t>
  </si>
  <si>
    <t xml:space="preserve">165/BPM/PPO/VIII/2022 </t>
  </si>
  <si>
    <t>TRIAL BRACKET HANGER</t>
  </si>
  <si>
    <t>DRAWING NO. 99-0-R32002</t>
  </si>
  <si>
    <t>038E02002</t>
  </si>
  <si>
    <t>251/D3/IMSS/2022</t>
  </si>
  <si>
    <t>SINE WAVE EMC OUTPUT FILTERS , VR520 VAC 50/60HZ, 180A PN : B84143V0180R127</t>
  </si>
  <si>
    <t>258/D3/IMSS/2022</t>
  </si>
  <si>
    <t>298/Consumable&amp;Sparepart /GUD/X/2022</t>
  </si>
  <si>
    <t>LED Matrix display for train number display 1b</t>
  </si>
  <si>
    <t>B52RD8089</t>
  </si>
  <si>
    <t>LED Matrix display for destination display 2a</t>
  </si>
  <si>
    <t>B52RD8090</t>
  </si>
  <si>
    <t>Keypad dan display monitor keydis 1a</t>
  </si>
  <si>
    <t>B52RD80901</t>
  </si>
  <si>
    <t xml:space="preserve">LED MATRIX DISPLAY FOR TRAIN NUMBER DISPLAY 1B </t>
  </si>
  <si>
    <t>LED MATRIX DISPLAY FOR DESTINATION DISPLAY 2 B</t>
  </si>
  <si>
    <t>KEYPAD DAN DISPLAY MONITOR KEYDIS 1A</t>
  </si>
  <si>
    <t>210/D3/IMSS/2022</t>
  </si>
  <si>
    <t>KRDI ACEH 2022</t>
  </si>
  <si>
    <t>FILTER  DRYER</t>
  </si>
  <si>
    <t>B52TE7066</t>
  </si>
  <si>
    <t xml:space="preserve">LED LAMPU SIGNAL </t>
  </si>
  <si>
    <t>LED SPOTLIGHTS POWER : 5W, VOLTAGE CD : 24 V, COLOR : 6000K BASE : GU10 WARNA PUTIH</t>
  </si>
  <si>
    <t>547/PL/D3/IMSS/2022</t>
  </si>
  <si>
    <t>SUDAH DI KIRIM</t>
  </si>
  <si>
    <t>297/Consumable&amp;Sparepart /GUD/X/2022</t>
  </si>
  <si>
    <t xml:space="preserve"> 218/BPM/PPO/IX/2022</t>
  </si>
  <si>
    <t xml:space="preserve"> 220/BPM/PPO/IX/2022</t>
  </si>
  <si>
    <t>299/Consumable&amp;Sparepart /GUD/X/2022</t>
  </si>
  <si>
    <t xml:space="preserve"> 219/BPM/PPO/IX/2022</t>
  </si>
  <si>
    <t>TANGKI AIR POMPA WIPER</t>
  </si>
  <si>
    <t>300/Consumable&amp;Sparepart /GUD/X/2022</t>
  </si>
  <si>
    <t>B52TE7107</t>
  </si>
  <si>
    <t xml:space="preserve">LAMPU PENUMPANG </t>
  </si>
  <si>
    <t>B52TE7108</t>
  </si>
  <si>
    <t xml:space="preserve">LAMPU EMERGENCY </t>
  </si>
  <si>
    <t>EXTRUSI ALLUMINIUM LED 1200MM , 220VAC</t>
  </si>
  <si>
    <t>EXTRUSI ALLUMINIUM LED 1200MM , 220VAC + EMERGENCY POWER SCOURE PANASONIC DJ-04B, LED TUBE 54VDC, 220-240V</t>
  </si>
  <si>
    <t>225/D3/IMSS/2022</t>
  </si>
  <si>
    <t>BARANG SUDAK DIKIRIM 1500 PC</t>
  </si>
  <si>
    <t>C79UK0007</t>
  </si>
  <si>
    <t xml:space="preserve">JET CLEANER </t>
  </si>
  <si>
    <t>KARCHER K2</t>
  </si>
  <si>
    <t>239/D3/IMSS/2022</t>
  </si>
  <si>
    <t>C79UK9613</t>
  </si>
  <si>
    <t>HOSE VACCUM TOILET</t>
  </si>
  <si>
    <t>221/D3/IMSS/2022</t>
  </si>
  <si>
    <t>B48LA3021</t>
  </si>
  <si>
    <t>JURNAL ROLLER BEARING</t>
  </si>
  <si>
    <t>MERK TIMKEN CLASS C</t>
  </si>
  <si>
    <t>256/D3/IMSS/2022</t>
  </si>
  <si>
    <t>LAKONI - IMOLA 225; DAYA 2 HP, WORKING PRESSURE 8 BAR, 225 L/MIN</t>
  </si>
  <si>
    <t>KOMPRESSOR UDARA</t>
  </si>
  <si>
    <t>BRAKE SHOE DRAWING No: TB607-2-08.0-008 (RB Padang 2021)</t>
  </si>
  <si>
    <t>LAMPU SOROT TOKI, 220VAC, 500W</t>
  </si>
  <si>
    <t>LAMPU DAYA TL LED 16W PHILLIPS, COMPLATE BOX, 220V-50Hz</t>
  </si>
  <si>
    <t>CABLE NYYHY TYPE: 2x1.5mm, 450/750V, COPPER CONDUCTOR, PVC INSULATION</t>
  </si>
  <si>
    <t>MCB, 10A, 1 PHASE, 220VAC, 1 Pole</t>
  </si>
  <si>
    <t>MCB, 25A, 1 PHASE, 220VAC, 1 Pole</t>
  </si>
  <si>
    <t>MCB, 6A, 1 PHASE, 220VAC, 1 Pole</t>
  </si>
  <si>
    <t>RUNNING TEXT PIDS</t>
  </si>
  <si>
    <t>MIC DACU</t>
  </si>
  <si>
    <t>BEIHAI BHC-D-2210</t>
  </si>
  <si>
    <t>BEIHAI CDM-507-7B</t>
  </si>
  <si>
    <t xml:space="preserve">ALLUMINIUM </t>
  </si>
  <si>
    <t xml:space="preserve">COVER EV CHARGER GUN CCS2 </t>
  </si>
  <si>
    <t>MAGNET WATERPROOF COVER FIT FOR EV CHARGER WATERPROOF SNOW RAIN SUN DUST PROOF</t>
  </si>
  <si>
    <t>B64H17014</t>
  </si>
  <si>
    <t>302/Consumable&amp;Sparepart /GUD/X/2022</t>
  </si>
  <si>
    <t>32 PC RB , 53 KRL KFW</t>
  </si>
  <si>
    <t>DOT METRIX P4 , CASING SIZE : 100 x 640 MM</t>
  </si>
  <si>
    <t>303/Consumable&amp;Sparepart /GUD/X/2022</t>
  </si>
  <si>
    <t xml:space="preserve"> 221/BPM/PPO/XI/2022</t>
  </si>
  <si>
    <t>PENGOPERASIAM KERETA INSPEKSI BARRU MAKASAR</t>
  </si>
  <si>
    <t>235/D3/IMSS/2022</t>
  </si>
  <si>
    <t>BARANG SUDAH DITERIMA DI SITE SOETTA</t>
  </si>
  <si>
    <t>DONALDSON P827653</t>
  </si>
  <si>
    <t>PERKINS  26561117</t>
  </si>
  <si>
    <t>PERKINS 2654407</t>
  </si>
  <si>
    <t>PERKINS 2654403</t>
  </si>
  <si>
    <t xml:space="preserve">MEDITRAN SAE 15W-40 CH4 @ 10 Liter </t>
  </si>
  <si>
    <t>Qty yang langsung di site 1923 pc + 3080 pc</t>
  </si>
  <si>
    <t>B98MA1900</t>
  </si>
  <si>
    <t>B98MA1421</t>
  </si>
  <si>
    <t>V BELT</t>
  </si>
  <si>
    <t>BANDO 5760 , 17 X 1900 Li</t>
  </si>
  <si>
    <t>BANDO 5570, 17 X 1420 Li</t>
  </si>
  <si>
    <t>260/D3/IMSS/2022</t>
  </si>
  <si>
    <t xml:space="preserve"> 223/BPM/PPO/XI/2022</t>
  </si>
  <si>
    <t>304/Consumable&amp;Sparepart /GUD/X/2022</t>
  </si>
  <si>
    <t xml:space="preserve">DIKIRIM LANGSUNG KE PT.INKA MADIUN </t>
  </si>
  <si>
    <t>591/PL/D3/IMSS/2022</t>
  </si>
  <si>
    <t>306/Consumable&amp;Sparepart /GUD/X/2022</t>
  </si>
  <si>
    <t xml:space="preserve"> 222/BPM/PPO/XI/2022</t>
  </si>
  <si>
    <t>307/Consumable&amp;Sparepart /GUD/X/2022</t>
  </si>
  <si>
    <t xml:space="preserve"> 224/BPM/PPO/XI/2022</t>
  </si>
  <si>
    <t xml:space="preserve"> 220A/BPM/PPO/XI/2022</t>
  </si>
  <si>
    <t>308/Consumable&amp;Sparepart /GUD/X/2022</t>
  </si>
  <si>
    <t xml:space="preserve"> 225/BPM/PPO/XI/2022</t>
  </si>
  <si>
    <t>PEKERJAAN PENGIRIMAN  CHARGER BUS LISTRIK</t>
  </si>
  <si>
    <t>B48MN5673</t>
  </si>
  <si>
    <t>LATERAL RUBBER STOPPER</t>
  </si>
  <si>
    <t>DRAWING NO.TB607-3-07.0-003</t>
  </si>
  <si>
    <t>249/D3/IMSS/2022</t>
  </si>
  <si>
    <t>BARANG SUDAH DIKIRIM</t>
  </si>
  <si>
    <t>309/Consumable&amp;Sparepart /GUD/X/2022</t>
  </si>
  <si>
    <t xml:space="preserve"> 226/BPM/PPO/XI/2022</t>
  </si>
  <si>
    <t>276/D3/IMSS/2022</t>
  </si>
  <si>
    <t>SMN PENGOPERASIAN  2022</t>
  </si>
  <si>
    <t>B52TO1236</t>
  </si>
  <si>
    <t>FUEL METER ENGINE</t>
  </si>
  <si>
    <t>VDO VDC A2C59514079</t>
  </si>
  <si>
    <t>219/D3/IMSS/2022</t>
  </si>
  <si>
    <t>277/D3/IMSS/2022</t>
  </si>
  <si>
    <t>275/D3/IMSS/2022</t>
  </si>
  <si>
    <t xml:space="preserve">BARANG DIKIRIM BERTAHAP </t>
  </si>
  <si>
    <t>LOKOMOTIF MEDAN</t>
  </si>
  <si>
    <t>B40AD9104</t>
  </si>
  <si>
    <t xml:space="preserve">JHONSON PUMP NO.10-13329-104 , TYPE WPS FM 5,0-24 V, GMP VANABLE FLOW BDEMOND PUMP </t>
  </si>
  <si>
    <t>279/D3/IMSS/2022</t>
  </si>
  <si>
    <t>PROSES QC</t>
  </si>
  <si>
    <t>227/BPM/PPO/IX/2022 DAN  228/BPM/PPO/IX/2022</t>
  </si>
  <si>
    <t>SMN BERPENGGERAK SENDIRI MEDAN</t>
  </si>
  <si>
    <t>311/Consumable&amp;Sparepart /GUD/X/2022</t>
  </si>
  <si>
    <t>312/Consumable&amp;Sparepart /GUD/X/2022</t>
  </si>
  <si>
    <t xml:space="preserve"> 229/BPM/PPO/XI/2022</t>
  </si>
  <si>
    <t>SMN BERPENGGERAK SENDIRI JAKARTA</t>
  </si>
  <si>
    <t>314/Consumable&amp;Sparepart /GUD/X/2022</t>
  </si>
  <si>
    <t xml:space="preserve"> 231/BPM/PPO/XI/2022</t>
  </si>
  <si>
    <t>SMN BERPENGGERAK SENDIRI MAKASAR</t>
  </si>
  <si>
    <t>315/Consumable&amp;Sparepart /GUD/X/2022</t>
  </si>
  <si>
    <t xml:space="preserve"> 232/BPM/PPO/XI/2022</t>
  </si>
  <si>
    <t xml:space="preserve">BEARING  </t>
  </si>
  <si>
    <t>BEARING</t>
  </si>
  <si>
    <t xml:space="preserve">
Pillow Block Bearing Unit, UKP316H, Shaft Ø 70 mm, Housing P316, Ball Bearing UK316, Sleeve Adapter H2316
</t>
  </si>
  <si>
    <t>244/D3/IMSS/2022</t>
  </si>
  <si>
    <t xml:space="preserve">SERVO FANUC </t>
  </si>
  <si>
    <t>TYPE : SVU1-80 , PN : A068-6089-H105</t>
  </si>
  <si>
    <t>238/D3/IMSS/2022</t>
  </si>
  <si>
    <t>B52TE9105</t>
  </si>
  <si>
    <t>317/Consumable&amp;Sparepart /GUD/X/2022</t>
  </si>
  <si>
    <t xml:space="preserve"> 238/BPM/PPO/XI/2022</t>
  </si>
  <si>
    <t xml:space="preserve">SMN BERPENGGERAK  KAUR MEDAN  </t>
  </si>
  <si>
    <t>318/Consumable&amp;Sparepart /GUD/X/2022</t>
  </si>
  <si>
    <t xml:space="preserve"> 235/BPM/PPO/XI/2022</t>
  </si>
  <si>
    <t>319/Consumable&amp;Sparepart /GUD/X/2022</t>
  </si>
  <si>
    <t xml:space="preserve"> 236/BPM/PPO/XI/2022</t>
  </si>
  <si>
    <t>316/Consumable&amp;Sparepart /GUD/X/2022</t>
  </si>
  <si>
    <t xml:space="preserve"> 233/BPM/PPO/XI/2022</t>
  </si>
  <si>
    <t>KRDE BIM PADANG Note : HEAD LAMP = 2 PC DAN FOG LAMP = 2 PC</t>
  </si>
  <si>
    <t>320/Consumable&amp;Sparepart /GUD/X/2022</t>
  </si>
  <si>
    <t xml:space="preserve"> 234/BPM/PPO/XI/2022</t>
  </si>
  <si>
    <t>321/Consumable&amp;Sparepart /GUD/XI/2022</t>
  </si>
  <si>
    <t xml:space="preserve"> 239/BPM/PPO/XI/2022</t>
  </si>
  <si>
    <t>322/Consumable&amp;Sparepart /GUD/XI/2022</t>
  </si>
  <si>
    <t xml:space="preserve"> 242/BPM/PPO/XI/2022</t>
  </si>
  <si>
    <t>323/Consumable&amp;Sparepart /GUD/XI/2022</t>
  </si>
  <si>
    <t xml:space="preserve"> 241/BPM/PPO/XI/2022</t>
  </si>
  <si>
    <t>324/Consumable&amp;Sparepart /GUD/XI/2022</t>
  </si>
  <si>
    <t xml:space="preserve"> 240/BPM/PPO/XI/2022</t>
  </si>
  <si>
    <t>230/BPM/PPO/X/2022</t>
  </si>
  <si>
    <t>237/BPM/PPO/XI/2022</t>
  </si>
  <si>
    <t>283/D3/IMSS/2022</t>
  </si>
  <si>
    <t>327/Consumable&amp;Sparepart /GUD/XI/2022</t>
  </si>
  <si>
    <t>243/BPM/PPO/XI/2022</t>
  </si>
  <si>
    <t>328/Consumable&amp;Sparepart /GUD/XI/2022</t>
  </si>
  <si>
    <t>M-25/312,2/220/2022</t>
  </si>
  <si>
    <t>PENGGUNAAN DISMOUNTING BOGIE KRL KFW</t>
  </si>
  <si>
    <t>PIN</t>
  </si>
  <si>
    <t>TYPE : B  D55 X d36 X 185 DRAWING TB 607-3-08.0-016</t>
  </si>
  <si>
    <t>B45MB6818</t>
  </si>
  <si>
    <t>242/D3/IMSS/2022</t>
  </si>
  <si>
    <t>332/Consumable&amp;Sparepart /GUD/XI/2022</t>
  </si>
  <si>
    <t>248/BPM/PPO/XI/2022</t>
  </si>
  <si>
    <t>SMN BERPENGGERAK 2022 CIPINANG</t>
  </si>
  <si>
    <t>SMN BERPENGGERAK 2022 NGROMBO</t>
  </si>
  <si>
    <t>247/BPM/PPO/XI/2022</t>
  </si>
  <si>
    <t>331/Consumable&amp;Sparepart /GUD/XI/2022</t>
  </si>
  <si>
    <t>611/PL/D3/IMSS/2022</t>
  </si>
  <si>
    <t>LOKOMOTIF NGROMBO</t>
  </si>
  <si>
    <t>330/Consumable&amp;Sparepart /GUD/XI/2022</t>
  </si>
  <si>
    <t>246/BPM/PPO/XI/2022</t>
  </si>
  <si>
    <t>333/Consumable&amp;Sparepart /GUD/XI/2022</t>
  </si>
  <si>
    <t>334/Consumable&amp;Sparepart /GUD/XI/2022</t>
  </si>
  <si>
    <t>188/BPM/PPO/XI/2022</t>
  </si>
  <si>
    <t>SMN BERPENGGERAK 2022 MEDAN</t>
  </si>
  <si>
    <t xml:space="preserve">SMN BERPENGGERAK 2022 JATI BARANG </t>
  </si>
  <si>
    <t xml:space="preserve">LAMPU SEMBOYAN / SIGNAL LAMP 21 </t>
  </si>
  <si>
    <t>LED SPOTLIGHT FITTING GU10 INPUT 24 VDC WARNA MERAH( RED )</t>
  </si>
  <si>
    <t>LED SPOTLIGHT FITTING GU10 INPUT 24 VDC WARNA HIJAU ( GREEN )</t>
  </si>
  <si>
    <t>B52TE0864</t>
  </si>
  <si>
    <t>B52TE0865</t>
  </si>
  <si>
    <t>267/D3/IMSS/2022</t>
  </si>
  <si>
    <t>ETA HIGH PERFORMANCE THERMAL MAGNETIC CB TYPE 410-K2-04SI2-125A</t>
  </si>
  <si>
    <t>B52TA4825</t>
  </si>
  <si>
    <t>196/D3/IMSS/2022</t>
  </si>
  <si>
    <t>335/Consumable&amp;Sparepart /GUD/XI/2022</t>
  </si>
  <si>
    <t>249/BPM/PPO/XI/2022</t>
  </si>
  <si>
    <t xml:space="preserve">LOCKING DEVICE ( PINTU KABIN ) </t>
  </si>
  <si>
    <t xml:space="preserve">DRAWING NO.L2-1-55.8.007 </t>
  </si>
  <si>
    <t>B50AC20213</t>
  </si>
  <si>
    <t>281/D3/IMSS/2022</t>
  </si>
  <si>
    <t xml:space="preserve">BARANG KEMBALI KE VENDOR </t>
  </si>
  <si>
    <t>260/Consumable&amp;Sparepart /GUD/IX/2022</t>
  </si>
  <si>
    <t>336/Consumable&amp;Sparepart /GUD/XI/2022</t>
  </si>
  <si>
    <t>337/Consumable&amp;Sparepart /GUD/XI/2022</t>
  </si>
  <si>
    <t>244/BPM/PPO/XI/2022</t>
  </si>
  <si>
    <t>245/BPM/PPO/XI/2022</t>
  </si>
  <si>
    <t>272/D3/IMSS/2022</t>
  </si>
  <si>
    <t>HORN KOCKUM</t>
  </si>
  <si>
    <t>290/D3/IMSS/2022</t>
  </si>
  <si>
    <t>C79VA0003</t>
  </si>
  <si>
    <t>STOP BLOCK</t>
  </si>
  <si>
    <t>DRAWING NO.73-6A 7005</t>
  </si>
  <si>
    <t>626/PL/D3/IMSS/2022</t>
  </si>
  <si>
    <t xml:space="preserve">DACU </t>
  </si>
  <si>
    <t>CAB PA CONTROL BOX , BEIHAI BHC C -3214B</t>
  </si>
  <si>
    <t>SPEAKER</t>
  </si>
  <si>
    <t>CAB LOUDSPEAKER , BEIHAI BHC SPK-7103H</t>
  </si>
  <si>
    <t xml:space="preserve">POWER SUPPLY </t>
  </si>
  <si>
    <t xml:space="preserve">WAGO 787-821 , 220VAC TO 12 VDC, 10 A </t>
  </si>
  <si>
    <t xml:space="preserve">DETERGEN </t>
  </si>
  <si>
    <t>KEMASAN @ 900 gr</t>
  </si>
  <si>
    <t>LIMIT SWITCH FOR WATER PUMP</t>
  </si>
  <si>
    <t>MASKING TAPE</t>
  </si>
  <si>
    <t>UK.250 mm</t>
  </si>
  <si>
    <t>224A/Consumable&amp;Sparepart /GUD/VII/2022</t>
  </si>
  <si>
    <t>Perawatan MSA KRL Soetta 2021-2024</t>
  </si>
  <si>
    <t>LIMIT SWITCH</t>
  </si>
  <si>
    <t>27 Juli 2022</t>
  </si>
  <si>
    <t xml:space="preserve">Outer Donaldson P182049
</t>
  </si>
  <si>
    <t xml:space="preserve">B98AB1049
 </t>
  </si>
  <si>
    <t>Air Spring</t>
  </si>
  <si>
    <t>B48CB0172</t>
  </si>
  <si>
    <t>Filter Oil Trap</t>
  </si>
  <si>
    <t>Filter Elemen Oli Kompresor</t>
  </si>
  <si>
    <t>B47CG7451</t>
  </si>
  <si>
    <t>Seal Ring Air Spring</t>
  </si>
  <si>
    <t>Uk : t.5 x Ø 65 mm x Ø  70 mm</t>
  </si>
  <si>
    <t>Uk : t.5 x Ø 56 mm x Ø  61 mm</t>
  </si>
  <si>
    <t>Bearing Class D</t>
  </si>
  <si>
    <t>SKF OR-641162A , ITALY</t>
  </si>
  <si>
    <t>PERAWATAN CUT MUTIA ACEH 2022</t>
  </si>
  <si>
    <t>226/Consumable&amp;Sparepart /GUD/VIII/2022</t>
  </si>
  <si>
    <t>4 Agustus 2022</t>
  </si>
  <si>
    <t xml:space="preserve">Headlight </t>
  </si>
  <si>
    <t xml:space="preserve">Proyek : Pengadaan Headlight LED KRL </t>
  </si>
  <si>
    <t>228/Consumable&amp;Sparepart /GUD/VIII/2022</t>
  </si>
  <si>
    <t>8 Agustus 2022</t>
  </si>
  <si>
    <t>WHEEL PROFIL ( ALAT UKUR RODA )</t>
  </si>
  <si>
    <t xml:space="preserve">RIFTEK , DIGITAL , TIPE : IDK SERIES S/N : 06722 </t>
  </si>
  <si>
    <t>229/Consumable&amp;Sparepart /GUD/VIII/2022</t>
  </si>
  <si>
    <t>WARNA MERAH</t>
  </si>
  <si>
    <t>10 Agustus 2022</t>
  </si>
  <si>
    <t>RIFTEK , DIGITAL , TIPE : IDK SERIES S/N : 02615</t>
  </si>
  <si>
    <t>Diambil Dibawa Ke Kantor PT.IMSS Salak</t>
  </si>
  <si>
    <t>231/Consumable&amp;Sparepart /GUD/VIII/2022</t>
  </si>
  <si>
    <t>LOCTITE 243</t>
  </si>
  <si>
    <t>KEMASAN @ 250MM</t>
  </si>
  <si>
    <t>ABB ,S202-K16, 16A , 2P</t>
  </si>
  <si>
    <t>ABB ,S201-K10, 10A , 1P</t>
  </si>
  <si>
    <t>ABB , S201M-Z6UC, 6A,1P</t>
  </si>
  <si>
    <t>KONTAKTOR</t>
  </si>
  <si>
    <t>ABB,AF09-30-10-12, COIL 110 VDC, CONTACT 3 NO +AUX CONTACT</t>
  </si>
  <si>
    <t>MORS SMITT, TDB4-U204, 1-10s, 4CO</t>
  </si>
  <si>
    <t>231A/Consumable&amp;Sparepart /GUD/VIII/2022</t>
  </si>
  <si>
    <t>11 Agustus 2022</t>
  </si>
  <si>
    <t>15 Agustus 2022</t>
  </si>
  <si>
    <t xml:space="preserve">Meditran SAE 15W-40 CH4 @ 10 Liter </t>
  </si>
  <si>
    <t xml:space="preserve">Motor Fan Kondensor </t>
  </si>
  <si>
    <t xml:space="preserve">Model : 221-005 , Volt : 27 VDC , Output : 375W , Rpm : 1550, AMP : 18 , Made IN Australia </t>
  </si>
  <si>
    <t>Running Text PIDS</t>
  </si>
  <si>
    <t>Dot Metrix P4 , Casing Size : 100 x 640 mm</t>
  </si>
  <si>
    <t>16 Agustus 2022</t>
  </si>
  <si>
    <t>PEMENUHAN PERAWATAN RAILBUS SOLO 2022</t>
  </si>
  <si>
    <t xml:space="preserve"> Filter Udara Compressor</t>
  </si>
  <si>
    <t>24 Agustus 2022</t>
  </si>
  <si>
    <t>Power Supply</t>
  </si>
  <si>
    <t>Wago 787-1722</t>
  </si>
  <si>
    <t>Perawatan KRL KFW</t>
  </si>
  <si>
    <t>25 Agustus 2022</t>
  </si>
  <si>
    <t>Rubber Buffer</t>
  </si>
  <si>
    <t>Drawing No. 07.0-E11017</t>
  </si>
  <si>
    <t>Perawatan KRDE BIM</t>
  </si>
  <si>
    <t>Rubber Stopper</t>
  </si>
  <si>
    <t xml:space="preserve">SESUAI CONTOH R / L </t>
  </si>
  <si>
    <t>Beihai BHC-D-2210</t>
  </si>
  <si>
    <t>MIC Dacu</t>
  </si>
  <si>
    <t>Beihai CDM-507-7B</t>
  </si>
  <si>
    <t xml:space="preserve">Bush </t>
  </si>
  <si>
    <t>Baut M20 x 120</t>
  </si>
  <si>
    <t xml:space="preserve">Baut M20 x 80 </t>
  </si>
  <si>
    <t xml:space="preserve">Nut M20 </t>
  </si>
  <si>
    <t>240/Consumable&amp;Sparepart /GUD/VIII/2022</t>
  </si>
  <si>
    <t>PEKERJAAN BUBUT RODA</t>
  </si>
  <si>
    <t xml:space="preserve">Pin Coupler Rotary </t>
  </si>
  <si>
    <t>Selang Hidrolis Enerpack</t>
  </si>
  <si>
    <t xml:space="preserve">Pelepas Bearing </t>
  </si>
  <si>
    <t>26 Agustus 2022</t>
  </si>
  <si>
    <t>TOOL PERBAIKAN COUPLER KKBW</t>
  </si>
  <si>
    <t>KAP.50A , INPUT : 380VAC , OUTPUT : 24VDC</t>
  </si>
  <si>
    <t>241A/Consumable&amp;Sparepart /GUD/VIII/2022</t>
  </si>
  <si>
    <t>31 Agustus 2022</t>
  </si>
  <si>
    <t>PEMENUHAN PERAWATAN RAILBUS PADANG 2022</t>
  </si>
  <si>
    <t xml:space="preserve">MAIN GENERATOR </t>
  </si>
  <si>
    <t>TYPE : GE -56 -660-4, NO . GE 70 - MI-10-002 BY PINDAD</t>
  </si>
  <si>
    <t xml:space="preserve">TRAKSI MOTOR </t>
  </si>
  <si>
    <t>TYPE : DMKT 55/29.5 , NO : TM70-MI-10-003-2</t>
  </si>
  <si>
    <t>TYPE : DMKT 55/29.5 , NO : TM70-MI-10-001-1</t>
  </si>
  <si>
    <t>245/Consumable&amp;Sparepart /GUD/VIII/2022</t>
  </si>
  <si>
    <t>RAILBUS SOLO 2022</t>
  </si>
  <si>
    <t xml:space="preserve">Hidroulik Enerpack </t>
  </si>
  <si>
    <t xml:space="preserve">RC 1510 ( 25 Ton ) </t>
  </si>
  <si>
    <t>Jack Hidraulik Enerpack</t>
  </si>
  <si>
    <t>P392 ( 10,000/700 Bar )</t>
  </si>
  <si>
    <t xml:space="preserve">Selang Jack Hidroulik </t>
  </si>
  <si>
    <t>Hose 3/8" R2 70MPA P = 1 M</t>
  </si>
  <si>
    <t>Kunci Sock</t>
  </si>
  <si>
    <t>13 MM</t>
  </si>
  <si>
    <t>19 MM</t>
  </si>
  <si>
    <t>24 MM</t>
  </si>
  <si>
    <t xml:space="preserve">Mata Bor </t>
  </si>
  <si>
    <t>dia 6,2 MM</t>
  </si>
  <si>
    <t xml:space="preserve">Kunci Bor </t>
  </si>
  <si>
    <t>Besar</t>
  </si>
  <si>
    <t>Baut</t>
  </si>
  <si>
    <t>M24 x 140</t>
  </si>
  <si>
    <t>Sarung Tangan</t>
  </si>
  <si>
    <t>Kain</t>
  </si>
  <si>
    <t>Lusin</t>
  </si>
  <si>
    <t xml:space="preserve">Kawat las </t>
  </si>
  <si>
    <t>RB - 26</t>
  </si>
  <si>
    <t xml:space="preserve">Mata Gerinda </t>
  </si>
  <si>
    <t>Kasar</t>
  </si>
  <si>
    <t xml:space="preserve">Untuk Perawatan KKBW LAMPUNG SELATAN </t>
  </si>
  <si>
    <t>246/Consumable&amp;Sparepart /GUD/VII/2022</t>
  </si>
  <si>
    <t xml:space="preserve">BUSH </t>
  </si>
  <si>
    <t>DRAWING NO.TB 607-3-08-0.017 ( D46 X d36 X 16 )</t>
  </si>
  <si>
    <t>Protective Part Bogie KRDI ACEH 2022</t>
  </si>
  <si>
    <t>Lateral Dumper</t>
  </si>
  <si>
    <t>DRAWING TB607-2-07.0-002</t>
  </si>
  <si>
    <t>Perawatan KRDI Aceh 2021</t>
  </si>
  <si>
    <t>Protective Part Pintu KRDI ACEH 2022</t>
  </si>
  <si>
    <t>Pemenuhan Perwatan KRDI ACEH 2022</t>
  </si>
  <si>
    <t>Protective Part Saperpart KRDI ACEH 2022</t>
  </si>
  <si>
    <t>Pemenuhan Protective Part Perawatan KRDE BIM</t>
  </si>
  <si>
    <t xml:space="preserve"> 248/Consumable&amp;Sparepart /GUD/XI/2022</t>
  </si>
  <si>
    <t>Pemenuhan Sparepart KBS Makassar Pare-Pare</t>
  </si>
  <si>
    <t>251/Consumable&amp;Sparepart /GUD/XI/2022</t>
  </si>
  <si>
    <t xml:space="preserve"> 254/Consumable&amp;Sparepart /GUD/IX/2022</t>
  </si>
  <si>
    <t>GAS SPRING PINTU TOILET</t>
  </si>
  <si>
    <t>GASPRING 150N</t>
  </si>
  <si>
    <t xml:space="preserve">PILOX </t>
  </si>
  <si>
    <t>WARNA MERAH FERRARI</t>
  </si>
  <si>
    <t>255A/Consumable&amp;Sparepart /GUD/IX/2022</t>
  </si>
  <si>
    <t>PARKER , TYPE : P32EA13EGMBNGP</t>
  </si>
  <si>
    <t xml:space="preserve">BARANG DIKEMBALIKAN KE VENDOR ( CV.BINTANG TEKNIK ) </t>
  </si>
  <si>
    <t xml:space="preserve"> 256/Consumable&amp;Sparepart /GUD/IX/2022</t>
  </si>
  <si>
    <t>Perawatan MSA KRL KFW</t>
  </si>
  <si>
    <t>PT ( TEFLON )</t>
  </si>
  <si>
    <t>Uk t.5 x .4" x 8"</t>
  </si>
  <si>
    <t>Lbr</t>
  </si>
  <si>
    <t xml:space="preserve"> proyek Kereta Taman Mini JAKARTA </t>
  </si>
  <si>
    <t>258/Consumable&amp;Sparepart /GUD/IX/2022</t>
  </si>
  <si>
    <t>ltr</t>
  </si>
  <si>
    <t>Drawing No. TB607-2-07.0-001_Air Spring</t>
  </si>
  <si>
    <t>HOIST YALE MONORAIL</t>
  </si>
  <si>
    <t>CAP.3,2 TON X 10 M LIFTING , CMCO YKA LO3,12S405,2  ; SN : 1916732</t>
  </si>
  <si>
    <t>HOIST TOWING ARM</t>
  </si>
  <si>
    <t xml:space="preserve">SQUARE TUBE ( BESI AS SEGI 4 ) </t>
  </si>
  <si>
    <t xml:space="preserve">UK. 16MM X 16 MM X 6 M </t>
  </si>
  <si>
    <t>BTG</t>
  </si>
  <si>
    <t>TAMAN MINI JAKARTA</t>
  </si>
  <si>
    <t xml:space="preserve">HDPE PLASTIK </t>
  </si>
  <si>
    <t xml:space="preserve">T.5 MM X 1200 MM X 2400 MM </t>
  </si>
  <si>
    <t>LBR</t>
  </si>
  <si>
    <t>261/Consumable&amp;Sparepart /GUD/IX/2022</t>
  </si>
  <si>
    <t>UK. 70 cm</t>
  </si>
  <si>
    <t xml:space="preserve">N200 AH , 12 VOLT </t>
  </si>
  <si>
    <t xml:space="preserve">ALL BATTERY INCLOUDE AIR ZUUR SEBANYAK 116 LITER </t>
  </si>
  <si>
    <t>B52TE0815</t>
  </si>
  <si>
    <t>Pekerjaan Instalasi Chager Bus Listrik</t>
  </si>
  <si>
    <t>FILTER FRESH AIR</t>
  </si>
  <si>
    <t>OIL COMPRESSOR</t>
  </si>
  <si>
    <t>SHELL , RIMULA R6 ME, 10W-40</t>
  </si>
  <si>
    <t>PAIL</t>
  </si>
  <si>
    <t>PROYEK PERBAIKAN TRACK TREMOVER TMII</t>
  </si>
  <si>
    <t>265A/Consumable&amp;Sparepart /GUD/IX/2022</t>
  </si>
  <si>
    <t xml:space="preserve">SPIDER </t>
  </si>
  <si>
    <t>267/Consumable&amp;Sparepart /GUD/IX/2022</t>
  </si>
  <si>
    <t>Type : Ø 54083 Art No : TMT 2000201</t>
  </si>
  <si>
    <t>LED KRL Seri : JR205 PN : 22B58OA00056MAX04, Spek : PAR56, LED Ø 170 mm, Cover : Polycarbonate Glass , IP 66, Voltage : 17 Vdc - 138 Vdc Power Cons : 35 Watt</t>
  </si>
  <si>
    <t>293/D3/IMSS/2022</t>
  </si>
  <si>
    <t>338/Consumable&amp;Sparepart /GUD/XI/2022</t>
  </si>
  <si>
    <t>339/Consumable&amp;Sparepart /GUD/XI/2022</t>
  </si>
  <si>
    <t>251/BPM/PPO/XI/2022</t>
  </si>
  <si>
    <t xml:space="preserve"> 253/BPM/PPO/XI/2022</t>
  </si>
  <si>
    <t>340/Consumable&amp;Sparepart /GUD/XI/2022</t>
  </si>
  <si>
    <t xml:space="preserve"> 252/BPM/PPO/XI/2022</t>
  </si>
  <si>
    <t>341/Consumable&amp;Sparepart /GUD/XI/2022</t>
  </si>
  <si>
    <t xml:space="preserve"> 255/BPM/PPO/XI/2022</t>
  </si>
  <si>
    <t xml:space="preserve">SPEEDOMETER </t>
  </si>
  <si>
    <t>ELING 110 MM</t>
  </si>
  <si>
    <t>B52TO0907</t>
  </si>
  <si>
    <t>636/PL/D3/IMSS/2022</t>
  </si>
  <si>
    <t>343/Consumable&amp;Sparepart /GUD/XII/2022</t>
  </si>
  <si>
    <t>254/BPM/PPO/XI/2022</t>
  </si>
  <si>
    <t>344/Consumable&amp;Sparepart /GUD/XII/2022</t>
  </si>
  <si>
    <t>256/BPM/PPO/XI/2022</t>
  </si>
  <si>
    <t>KAIS MAKASSAR 2 PCS P Engine 250</t>
  </si>
  <si>
    <t xml:space="preserve">( LANCOL MICRO 200 PRO ( BATTERY MEASURE RANGE 3-220Ah ) </t>
  </si>
  <si>
    <t xml:space="preserve">BATTERY TESTER </t>
  </si>
  <si>
    <t>C90XT0019</t>
  </si>
  <si>
    <t xml:space="preserve">GEMBOK </t>
  </si>
  <si>
    <t>MERK TEKIRO  PANJANG 50 MM</t>
  </si>
  <si>
    <t>C79TT0005</t>
  </si>
  <si>
    <t xml:space="preserve">FUEL FILTER </t>
  </si>
  <si>
    <t>PN : SE429B/4 WIDTH 130MM , HEIGHT 130MM , DEPTH 330MM</t>
  </si>
  <si>
    <t xml:space="preserve">BATTERY / ACCU </t>
  </si>
  <si>
    <t>YUASA 12N10-3B, 12V , 10Ah</t>
  </si>
  <si>
    <t>B55UW00032</t>
  </si>
  <si>
    <t>D82SR1211</t>
  </si>
  <si>
    <t>292/D3/IMSS/2022</t>
  </si>
  <si>
    <t>PERKINS SE 429B-4</t>
  </si>
  <si>
    <t>D98AB26568</t>
  </si>
  <si>
    <t>345/Consumable&amp;Sparepart /GUD/XII/2022</t>
  </si>
  <si>
    <t>257/BPM/PPO/XI/2022</t>
  </si>
  <si>
    <t>346/Consumable&amp;Sparepart /GUD/XII/2022</t>
  </si>
  <si>
    <t>259/BPM/PPO/XI/2022</t>
  </si>
  <si>
    <t>347/Consumable&amp;Sparepart /GUD/XII/2022</t>
  </si>
  <si>
    <t>258/BPM/PPO/XI/2022</t>
  </si>
  <si>
    <t xml:space="preserve">BASIC SEAL KIT PINTU </t>
  </si>
  <si>
    <t xml:space="preserve">PART DNC-50-PPVA PN : 369197 </t>
  </si>
  <si>
    <t>B50RD9197</t>
  </si>
  <si>
    <t xml:space="preserve">STOP CYLINDER ELE-3 </t>
  </si>
  <si>
    <t>END LOCK DNC PN : 696271</t>
  </si>
  <si>
    <t>B98BB6271</t>
  </si>
  <si>
    <t>241/D3/IMSS/2022</t>
  </si>
  <si>
    <t>650/PL/D3/IMSS/2022</t>
  </si>
  <si>
    <t xml:space="preserve">SAKLAR </t>
  </si>
  <si>
    <t xml:space="preserve"> SINGLE SWITCH 10A , 250V, BRACO GALLEO</t>
  </si>
  <si>
    <t xml:space="preserve"> DOUBLE SWITCH 10A , 250V , BROCO GALLEO</t>
  </si>
  <si>
    <t xml:space="preserve"> SINGLE SWITCH 10A, 250V OUTBOW BROCO GALLEO</t>
  </si>
  <si>
    <t xml:space="preserve"> DOUBLE SWITCH 10A, 250V OUTBOW BROCO GALLEO</t>
  </si>
  <si>
    <t xml:space="preserve"> S2-P, POWER 4-22W VOLTAGE : 220-240V</t>
  </si>
  <si>
    <t xml:space="preserve">AXIAN FAN </t>
  </si>
  <si>
    <t>UK. 120MM X 120MM X 38MM , 220VAC -0.14A</t>
  </si>
  <si>
    <t>B52UM0250</t>
  </si>
  <si>
    <t>B52UM0251</t>
  </si>
  <si>
    <t>B52UM0252</t>
  </si>
  <si>
    <t>B52UM0253</t>
  </si>
  <si>
    <t>C79UX0240</t>
  </si>
  <si>
    <t>B52RD8103</t>
  </si>
  <si>
    <t>291/D3/IMSS/2022</t>
  </si>
  <si>
    <t>354/Consumable&amp;Sparepart /GUD/XII/2022</t>
  </si>
  <si>
    <t xml:space="preserve">261/BPM/PPO/XII/2022 </t>
  </si>
  <si>
    <t>KERETA SEMERU PPI MADIUN</t>
  </si>
  <si>
    <t>351/Consumable&amp;Sparepart /GUD/XII/2022</t>
  </si>
  <si>
    <t>263/BPM/PPO/XII/2022</t>
  </si>
  <si>
    <t>Perawatan Preventif SMN LOKOMOTIF NGROMBO 1202</t>
  </si>
  <si>
    <t>350/Consumable&amp;Sparepart /GUD/XII/2022</t>
  </si>
  <si>
    <t>262/BPM/PPO/XII/2022</t>
  </si>
  <si>
    <t>Perawatan P12 Kais Merbabu NGROMBO</t>
  </si>
  <si>
    <t>352/Consumable&amp;Sparepart /GUD/XII/2022</t>
  </si>
  <si>
    <t>264/BPM/PPO/XII/2022</t>
  </si>
  <si>
    <t>Pemenuhan Perawatan SMN Kaur Galunggung</t>
  </si>
  <si>
    <t>353/Consumable&amp;Sparepart /GUD/XII/2022</t>
  </si>
  <si>
    <t>265/BPM/PPO/XII/2022</t>
  </si>
  <si>
    <t>Pemenuhan Perawatan SMN Lokomotif  di Medan</t>
  </si>
  <si>
    <t xml:space="preserve">TERPAL </t>
  </si>
  <si>
    <t xml:space="preserve">A10 UK 8.5M X 25.5 M </t>
  </si>
  <si>
    <t>D99UX8525</t>
  </si>
  <si>
    <t>296/D3/IMSS/2022</t>
  </si>
  <si>
    <t>PENGIRIMAN KERETA NORMALISASI</t>
  </si>
  <si>
    <t xml:space="preserve">NCR NO.012-2022 SDH CLOSE </t>
  </si>
  <si>
    <t>356/Consumable&amp;Sparepart /GUD/XII/2022</t>
  </si>
  <si>
    <t>266/BPM/PPO/XII/2022</t>
  </si>
  <si>
    <t>357/Consumable&amp;Sparepart /GUD/XII/2022</t>
  </si>
  <si>
    <t>260/BPM/PPO/XII/2022</t>
  </si>
  <si>
    <t>358/Consumable&amp;Sparepart /GUD/XII/2022</t>
  </si>
  <si>
    <t>PACKING KERETA HYBRID POLITENIK NEGERI MADIUN</t>
  </si>
  <si>
    <t xml:space="preserve">THERMOGUN / THERMOMETER </t>
  </si>
  <si>
    <t xml:space="preserve">KRISBOW INFRA RED DENGAN DEW POINT ; -50 - 400°C </t>
  </si>
  <si>
    <t>C86HG5040</t>
  </si>
  <si>
    <t>648/PL/D3/IMSS/2022</t>
  </si>
  <si>
    <t>360/Consumable&amp;Sparepart /GUD/XII/2022</t>
  </si>
  <si>
    <t>PERAWATAN RB SOLO 2022</t>
  </si>
  <si>
    <t>280/D3/IMSS/2022</t>
  </si>
  <si>
    <t xml:space="preserve">SMOKE DETEKTOR </t>
  </si>
  <si>
    <t>PHOTOELECTRIC SMOKE ALARM QA31</t>
  </si>
  <si>
    <t>B52TP439231</t>
  </si>
  <si>
    <t>267/BPM/PPO/XII/2022</t>
  </si>
  <si>
    <t>362/Consumable&amp;Sparepart /GUD/XII/2022</t>
  </si>
  <si>
    <t>268/BPM/PPO/XII/2022</t>
  </si>
  <si>
    <t>361/Consumable&amp;Sparepart /GUD/XII/2022</t>
  </si>
  <si>
    <t>269/BPM/PPO/XII/2022</t>
  </si>
  <si>
    <t>KRL KFW 2022</t>
  </si>
  <si>
    <t>D31WH02321</t>
  </si>
  <si>
    <t>OLI HYDRAULIC</t>
  </si>
  <si>
    <t>IDEMITSU 32A ISO VG 32 @200 LITER</t>
  </si>
  <si>
    <t>306/D3/IMSS/2022</t>
  </si>
  <si>
    <t>313/D3/IMSS/2022</t>
  </si>
  <si>
    <t>363/Consumable&amp;Sparepart /GUD/XII/2022</t>
  </si>
  <si>
    <t>B52WM0049</t>
  </si>
  <si>
    <t>MORST SMITT D34.136-BT, 24 VDC</t>
  </si>
  <si>
    <t>364/Consumable&amp;Sparepart /GUD/XII/2022</t>
  </si>
  <si>
    <t>271/BPM/PPO/XII/2022</t>
  </si>
  <si>
    <t>270/BPM/PPO/XII/2022</t>
  </si>
  <si>
    <t>302A/Consumable&amp;Sparepart /GUD/X/2022</t>
  </si>
  <si>
    <t>365/Consumable&amp;Sparepart /GUD/XII/2022</t>
  </si>
  <si>
    <t>272/BPM/PPO/XII/2022</t>
  </si>
  <si>
    <t>184/BPM/PPO/IX/2022</t>
  </si>
  <si>
    <t>MTR</t>
  </si>
  <si>
    <t>CAT IR 0716</t>
  </si>
  <si>
    <t>GROUP2</t>
  </si>
  <si>
    <t>LOKASI</t>
  </si>
  <si>
    <t>RAK UTARA</t>
  </si>
  <si>
    <t>157/BPM/PPO/VII/2022 &amp; 151/BPM/PPO/VII/2022</t>
  </si>
  <si>
    <t>WATER PUMP</t>
  </si>
  <si>
    <t>PARKER 4/15 PID : S080 MC-0120</t>
  </si>
  <si>
    <t xml:space="preserve">SWITCH </t>
  </si>
  <si>
    <t>TELEMECANIC ZB5 AD2</t>
  </si>
  <si>
    <t>B52WM0019Y</t>
  </si>
  <si>
    <t xml:space="preserve">CREW KEY PANEL </t>
  </si>
  <si>
    <t>5 IN 1</t>
  </si>
  <si>
    <t>B50AD558K5</t>
  </si>
  <si>
    <t xml:space="preserve">FILTER OLI KOMPRESSOR </t>
  </si>
  <si>
    <t xml:space="preserve">KNORR  </t>
  </si>
  <si>
    <t>D98AB2452</t>
  </si>
  <si>
    <t xml:space="preserve">VACCUM PUMP </t>
  </si>
  <si>
    <t xml:space="preserve">TRANSRECNO TORQOU ( NM2.1 )900 WATT, 24 VOLT, 4000 RPM ZYT110-58-4 </t>
  </si>
  <si>
    <t>B40AD0584</t>
  </si>
  <si>
    <t>298/D3/IMSS/2022</t>
  </si>
  <si>
    <t xml:space="preserve">SILICA GEL </t>
  </si>
  <si>
    <t>DESSICANT MS PN.608203662 @ 10 KG</t>
  </si>
  <si>
    <t>D30WD3662</t>
  </si>
  <si>
    <t>218/D3/IMSS/2022</t>
  </si>
  <si>
    <t>CAT ELEMENT AS 612509</t>
  </si>
  <si>
    <t>B98UX2509</t>
  </si>
  <si>
    <t>MANN 1708</t>
  </si>
  <si>
    <t>B98AB2105</t>
  </si>
  <si>
    <t>FOR LRT</t>
  </si>
  <si>
    <t>C79VA1002</t>
  </si>
  <si>
    <t xml:space="preserve">STOPPER WOOD </t>
  </si>
  <si>
    <t>UK.TEBAL 20 X 45 X 90 MM</t>
  </si>
  <si>
    <t>C79VA4590</t>
  </si>
  <si>
    <t xml:space="preserve">RADIATOR ELEMENT SET </t>
  </si>
  <si>
    <t>VOITH PN : H71.188011</t>
  </si>
  <si>
    <t>B40AD0610</t>
  </si>
  <si>
    <t xml:space="preserve">SEAL </t>
  </si>
  <si>
    <t>VOITH PN.17200290610</t>
  </si>
  <si>
    <t>B52TO0610</t>
  </si>
  <si>
    <t>297/D3/IMSS/2022</t>
  </si>
  <si>
    <t>311/D3/IMSS/2022</t>
  </si>
  <si>
    <t>D98AB4416</t>
  </si>
  <si>
    <t>DEUTZ 01172416</t>
  </si>
  <si>
    <t>Deutz 01172418</t>
  </si>
  <si>
    <t>MESIN JET CLEANER LAKONI TYPE : LAGUNA 70 POWER 550 WATT</t>
  </si>
  <si>
    <t>B52TG5226</t>
  </si>
  <si>
    <t>UNTUK GERBONG DATAR  BRAND FIP BRANKES</t>
  </si>
  <si>
    <t>BQ93080010</t>
  </si>
  <si>
    <t>252/D3/IMSS/2022</t>
  </si>
  <si>
    <t>256/D3/IMSS/2022 dan 024/ADD/IX/IMSS/2022</t>
  </si>
  <si>
    <t>B48CB1001</t>
  </si>
  <si>
    <t>AIR SPRING DRAWING NO : 07.0-E11001</t>
  </si>
  <si>
    <t>DRAWING NO : 07.0-E11001</t>
  </si>
  <si>
    <t>191/D3/IMSS/2022</t>
  </si>
  <si>
    <t>KRL SOETTA + RB SOLO + KRDI ACEH</t>
  </si>
  <si>
    <t>266A/BPM/PPO/XII/2022</t>
  </si>
  <si>
    <t>220B/BPM/PPO/X/2022</t>
  </si>
  <si>
    <t xml:space="preserve">LEVELING VALVE </t>
  </si>
  <si>
    <t>LV-3-1 PN : 1982-2172917-02</t>
  </si>
  <si>
    <t>LV-3 PN : 1982-2172917-01</t>
  </si>
  <si>
    <t>B314G91702</t>
  </si>
  <si>
    <t>B314G91701</t>
  </si>
  <si>
    <t>149/D3/IMSS/2022</t>
  </si>
  <si>
    <t>001/Consumable&amp;Sparepart /GUD/I/2023</t>
  </si>
  <si>
    <t>273/BPM/PPO/XII/2022</t>
  </si>
  <si>
    <t>PACKING KERETA NORMALISASI LRT</t>
  </si>
  <si>
    <t>002/Consumable&amp;Sparepart /GUD/I/2023</t>
  </si>
  <si>
    <t>001/BPM/PPO/I/2023</t>
  </si>
  <si>
    <t>SMN BERPENGGERAK MAKASAR</t>
  </si>
  <si>
    <t>003/Consumable&amp;Sparepart /GUD/I/2023</t>
  </si>
  <si>
    <t>002/BPM/PPO/I/2023</t>
  </si>
  <si>
    <t>665/PL/D3/IMSS/2022</t>
  </si>
  <si>
    <t>004/Consumable&amp;Sparepart /GUD/I/2023</t>
  </si>
  <si>
    <t>004/BPM/PPO/I/2023</t>
  </si>
  <si>
    <t>005/Consumable&amp;Sparepart /GUD/I/2023</t>
  </si>
  <si>
    <t>003/BPM/PPO/I/2023</t>
  </si>
  <si>
    <t>NCR NO : 013-2022</t>
  </si>
  <si>
    <t>327/D3/IMSS/2022</t>
  </si>
  <si>
    <t>325/D3/IMSS/2022</t>
  </si>
  <si>
    <t>MSA LRT PALEMBANG ( PT.INKA )</t>
  </si>
  <si>
    <t>009/Consumable&amp;Sparepart /GUD/I/2023</t>
  </si>
  <si>
    <t xml:space="preserve">006/BPM/PPO/I/2023  </t>
  </si>
  <si>
    <t>006/Consumable&amp;Sparepart /GUD/I/2023</t>
  </si>
  <si>
    <t>007/Consumable&amp;Sparepart /GUD/I/2023</t>
  </si>
  <si>
    <t>008/Consumable&amp;Sparepart /GUD/I/2023</t>
  </si>
  <si>
    <t xml:space="preserve">007/BPM/PPO/I/2023  </t>
  </si>
  <si>
    <t xml:space="preserve">008/BPM/PPO/I/2023  </t>
  </si>
  <si>
    <t xml:space="preserve">MSA KRL SOETTA </t>
  </si>
  <si>
    <t>MSA LRT PALEMBANG ( PT.INKA ) SJN DIANTIDATIR MENJADI 366/Consumable&amp;Sparepart /GUD/I/2022</t>
  </si>
  <si>
    <t xml:space="preserve">GREASE GEMUK PERTAMINA SGX-NL GI-2 (16KG/PAIL)  </t>
  </si>
  <si>
    <t>320/D3/IMSS/2022</t>
  </si>
  <si>
    <t>D98AB2418</t>
  </si>
  <si>
    <t>321/D3/IMSS/2022</t>
  </si>
  <si>
    <t>SEALANT KACA</t>
  </si>
  <si>
    <t>SIKAFLEX 221 PUTIH  @ 310 ML</t>
  </si>
  <si>
    <t>D68QH0221</t>
  </si>
  <si>
    <t>324/D3/IMSS/2022</t>
  </si>
  <si>
    <t>322/D3/IMSS/2022</t>
  </si>
  <si>
    <t xml:space="preserve">KRL KFW  </t>
  </si>
  <si>
    <t>B52TQ0105</t>
  </si>
  <si>
    <t>DIGITAL OUTPUT</t>
  </si>
  <si>
    <t>WAGO 8 CHANNEL WAGO 750-040-000</t>
  </si>
  <si>
    <t>B62TE9003RD</t>
  </si>
  <si>
    <t>MOTOR STATER</t>
  </si>
  <si>
    <t>DELCO REMY 8200330, 39 MT WATT 24 V</t>
  </si>
  <si>
    <t>022/ADD/XI/IMSS/2022</t>
  </si>
  <si>
    <t>KRDI ACEH DAN RB PADANG</t>
  </si>
  <si>
    <t>010/Consumable&amp;Sparepart /GUD/I/2023</t>
  </si>
  <si>
    <t xml:space="preserve">Jasa Pengembangan Sistem DBW AGV Container Full Scale Dalam Sistem Otomatisasi Terminal Kontainer </t>
  </si>
  <si>
    <t>011/Consumable&amp;Sparepart /GUD/I/2023</t>
  </si>
  <si>
    <t>012/Consumable&amp;Sparepart /GUD/I/2023</t>
  </si>
  <si>
    <t xml:space="preserve">009/BPM/PPO/I/2023  </t>
  </si>
  <si>
    <t xml:space="preserve">010/BPM/PPO/I/2023  </t>
  </si>
  <si>
    <t>013/Consumable&amp;Sparepart /GUD/I/2023</t>
  </si>
  <si>
    <t xml:space="preserve">011/BPM/PPO/I/2023  </t>
  </si>
  <si>
    <t>J RELAY ( REDUCING VALVE )</t>
  </si>
  <si>
    <t>308/D3/IMSS/2022</t>
  </si>
  <si>
    <t>SMN LOKOMOTIF 2022</t>
  </si>
  <si>
    <t>KO</t>
  </si>
  <si>
    <t>014/Consumable&amp;Sparepart /GUD/I/2023</t>
  </si>
  <si>
    <t>KRL KFW 2023</t>
  </si>
  <si>
    <t xml:space="preserve">012/BPM/PPO/I/2023  </t>
  </si>
  <si>
    <t>015/Consumable&amp;Sparepart /GUD/I/2023</t>
  </si>
  <si>
    <t xml:space="preserve">016/BPM/PPO/I/2023  </t>
  </si>
  <si>
    <t>017/Consumable&amp;Sparepart /GUD/I/2023</t>
  </si>
  <si>
    <t>013/BPM/PPO/I/2023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</si>
</sst>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[$-13809]dd\ mmmm\ yyyy;@"/>
    <numFmt numFmtId="166" formatCode="dd\.mm\.yy;@"/>
    <numFmt numFmtId="167" formatCode="_(* #,##0_);_(* \(#,##0\);_(* &quot;-&quot;??_);_(@_)"/>
    <numFmt numFmtId="168" formatCode="_(* #,##0.00_);_(* \(#,##0.00\);_(* &quot;-&quot;??.00_);_(@_)"/>
    <numFmt numFmtId="169" formatCode="_(* #,##0.0_);_(* \(#,##0.0\);_(* &quot;-&quot;??.0_);_(@_)"/>
    <numFmt numFmtId="170" formatCode="[$-13809]dd/mm/yyyy;@"/>
  </numFmts>
  <fonts count="4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b/>
      <i/>
      <u/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 Narrow"/>
      <family val="2"/>
    </font>
    <font>
      <i/>
      <sz val="10"/>
      <color theme="1"/>
      <name val="Arial Narrow"/>
      <family val="2"/>
    </font>
    <font>
      <sz val="10"/>
      <color indexed="8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0"/>
      <color indexed="8"/>
      <name val="Arial Narrow"/>
      <family val="2"/>
    </font>
    <font>
      <sz val="10"/>
      <color theme="1"/>
      <name val="Arial Narrow"/>
      <family val="2"/>
    </font>
    <font>
      <sz val="20"/>
      <color theme="1"/>
      <name val="Arial Narrow"/>
      <family val="2"/>
    </font>
    <font>
      <sz val="11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Arial"/>
      <family val="2"/>
    </font>
    <font>
      <sz val="12"/>
      <color rgb="FF000000"/>
      <name val="Arial Narrow"/>
      <family val="2"/>
    </font>
    <font>
      <sz val="12"/>
      <color indexed="8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</font>
    <font>
      <sz val="10"/>
      <color theme="1"/>
      <name val="Arial Narrow"/>
    </font>
    <font>
      <sz val="16"/>
      <color theme="1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indexed="65"/>
        <bgColor rgb="FFFF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8"/>
      </bottom>
      <diagonal/>
    </border>
    <border>
      <left/>
      <right/>
      <top style="thin">
        <color theme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8" fillId="0" borderId="0"/>
    <xf numFmtId="0" fontId="15" fillId="0" borderId="0">
      <alignment vertical="center"/>
    </xf>
    <xf numFmtId="0" fontId="2" fillId="0" borderId="0">
      <alignment vertical="center"/>
    </xf>
    <xf numFmtId="0" fontId="2" fillId="0" borderId="0"/>
    <xf numFmtId="0" fontId="15" fillId="0" borderId="0"/>
    <xf numFmtId="0" fontId="18" fillId="0" borderId="0">
      <alignment vertical="center"/>
    </xf>
  </cellStyleXfs>
  <cellXfs count="461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wrapText="1"/>
    </xf>
    <xf numFmtId="0" fontId="6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 wrapText="1"/>
    </xf>
    <xf numFmtId="165" fontId="10" fillId="0" borderId="0" xfId="0" applyNumberFormat="1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66" fontId="6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7" fillId="0" borderId="1" xfId="4" applyFont="1" applyBorder="1" applyAlignment="1">
      <alignment vertical="center" wrapText="1"/>
    </xf>
    <xf numFmtId="0" fontId="7" fillId="0" borderId="1" xfId="4" applyFont="1" applyBorder="1" applyAlignment="1">
      <alignment vertical="center"/>
    </xf>
    <xf numFmtId="0" fontId="7" fillId="0" borderId="1" xfId="4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7" fontId="14" fillId="0" borderId="1" xfId="2" applyNumberFormat="1" applyFont="1" applyFill="1" applyBorder="1" applyAlignment="1">
      <alignment horizontal="center" vertical="center" shrinkToFit="1"/>
    </xf>
    <xf numFmtId="0" fontId="7" fillId="0" borderId="1" xfId="5" applyFont="1" applyBorder="1" applyAlignment="1">
      <alignment vertical="center" wrapText="1"/>
    </xf>
    <xf numFmtId="0" fontId="14" fillId="0" borderId="1" xfId="4" applyFont="1" applyBorder="1" applyAlignment="1">
      <alignment vertical="center" wrapText="1"/>
    </xf>
    <xf numFmtId="168" fontId="14" fillId="0" borderId="1" xfId="2" applyNumberFormat="1" applyFont="1" applyFill="1" applyBorder="1" applyAlignment="1">
      <alignment horizontal="center" vertical="center" shrinkToFit="1"/>
    </xf>
    <xf numFmtId="0" fontId="12" fillId="4" borderId="1" xfId="0" applyFont="1" applyFill="1" applyBorder="1" applyAlignment="1">
      <alignment vertical="center" wrapText="1"/>
    </xf>
    <xf numFmtId="0" fontId="7" fillId="0" borderId="1" xfId="4" quotePrefix="1" applyFont="1" applyBorder="1" applyAlignment="1">
      <alignment horizontal="center" vertical="center" wrapText="1"/>
    </xf>
    <xf numFmtId="0" fontId="14" fillId="0" borderId="1" xfId="6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0" borderId="1" xfId="2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7" fontId="14" fillId="0" borderId="1" xfId="2" applyNumberFormat="1" applyFont="1" applyFill="1" applyBorder="1" applyAlignment="1">
      <alignment horizontal="center" vertical="center" wrapText="1" shrinkToFit="1"/>
    </xf>
    <xf numFmtId="0" fontId="7" fillId="0" borderId="1" xfId="7" applyFont="1" applyFill="1" applyBorder="1" applyAlignment="1">
      <alignment vertical="center" wrapText="1"/>
    </xf>
    <xf numFmtId="0" fontId="6" fillId="0" borderId="1" xfId="7" applyFont="1" applyFill="1" applyBorder="1" applyAlignment="1">
      <alignment vertical="center" wrapText="1"/>
    </xf>
    <xf numFmtId="167" fontId="6" fillId="0" borderId="1" xfId="2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15" fontId="6" fillId="0" borderId="1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169" fontId="14" fillId="0" borderId="1" xfId="2" applyNumberFormat="1" applyFont="1" applyFill="1" applyBorder="1" applyAlignment="1">
      <alignment horizontal="center" vertical="center" shrinkToFit="1"/>
    </xf>
    <xf numFmtId="0" fontId="7" fillId="2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0" borderId="1" xfId="8" applyFont="1" applyBorder="1" applyAlignment="1">
      <alignment vertical="center" wrapText="1"/>
    </xf>
    <xf numFmtId="0" fontId="6" fillId="0" borderId="1" xfId="8" applyFont="1" applyBorder="1" applyAlignment="1">
      <alignment vertical="center" wrapText="1"/>
    </xf>
    <xf numFmtId="41" fontId="6" fillId="0" borderId="1" xfId="0" applyNumberFormat="1" applyFont="1" applyBorder="1" applyAlignment="1">
      <alignment vertical="center" wrapText="1"/>
    </xf>
    <xf numFmtId="167" fontId="14" fillId="0" borderId="1" xfId="2" applyNumberFormat="1" applyFont="1" applyBorder="1" applyAlignment="1">
      <alignment horizontal="center" vertical="center" wrapText="1" shrinkToFit="1"/>
    </xf>
    <xf numFmtId="0" fontId="16" fillId="0" borderId="1" xfId="0" applyFont="1" applyBorder="1" applyAlignment="1">
      <alignment vertical="center" wrapText="1"/>
    </xf>
    <xf numFmtId="0" fontId="6" fillId="0" borderId="1" xfId="0" applyFont="1" applyBorder="1"/>
    <xf numFmtId="0" fontId="6" fillId="0" borderId="1" xfId="8" applyFont="1" applyBorder="1" applyAlignment="1">
      <alignment horizontal="left" vertical="center" wrapText="1"/>
    </xf>
    <xf numFmtId="168" fontId="14" fillId="0" borderId="1" xfId="2" applyNumberFormat="1" applyFont="1" applyBorder="1" applyAlignment="1">
      <alignment horizontal="center" vertical="center" shrinkToFit="1"/>
    </xf>
    <xf numFmtId="0" fontId="17" fillId="0" borderId="1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wrapText="1"/>
    </xf>
    <xf numFmtId="167" fontId="14" fillId="0" borderId="1" xfId="2" applyNumberFormat="1" applyFont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6" fillId="0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17" fillId="0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/>
    </xf>
    <xf numFmtId="0" fontId="7" fillId="0" borderId="1" xfId="4" applyFont="1" applyBorder="1" applyAlignment="1">
      <alignment horizontal="left" vertical="center" wrapText="1"/>
    </xf>
    <xf numFmtId="0" fontId="7" fillId="0" borderId="1" xfId="4" quotePrefix="1" applyFont="1" applyBorder="1" applyAlignment="1">
      <alignment horizontal="left" vertical="center" wrapText="1"/>
    </xf>
    <xf numFmtId="0" fontId="17" fillId="0" borderId="2" xfId="0" applyFont="1" applyFill="1" applyBorder="1" applyAlignment="1">
      <alignment vertical="center" wrapText="1"/>
    </xf>
    <xf numFmtId="0" fontId="17" fillId="0" borderId="11" xfId="0" applyFont="1" applyFill="1" applyBorder="1" applyAlignment="1">
      <alignment vertical="center" wrapText="1"/>
    </xf>
    <xf numFmtId="0" fontId="17" fillId="0" borderId="4" xfId="0" applyFont="1" applyFill="1" applyBorder="1" applyAlignment="1">
      <alignment vertical="center" wrapText="1"/>
    </xf>
    <xf numFmtId="0" fontId="6" fillId="0" borderId="1" xfId="0" quotePrefix="1" applyFont="1" applyBorder="1" applyAlignment="1">
      <alignment vertical="center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6" fillId="0" borderId="1" xfId="8" quotePrefix="1" applyFont="1" applyBorder="1" applyAlignment="1">
      <alignment horizontal="left" vertical="center" wrapText="1"/>
    </xf>
    <xf numFmtId="0" fontId="6" fillId="0" borderId="1" xfId="0" applyFont="1" applyFill="1" applyBorder="1"/>
    <xf numFmtId="0" fontId="7" fillId="0" borderId="2" xfId="0" applyFont="1" applyBorder="1" applyAlignment="1">
      <alignment vertical="center" wrapText="1"/>
    </xf>
    <xf numFmtId="0" fontId="6" fillId="0" borderId="1" xfId="3" applyNumberFormat="1" applyFont="1" applyFill="1" applyBorder="1" applyAlignment="1">
      <alignment horizontal="center" vertical="center"/>
    </xf>
    <xf numFmtId="0" fontId="14" fillId="0" borderId="1" xfId="4" applyFont="1" applyBorder="1" applyAlignment="1">
      <alignment horizontal="left" vertical="center" wrapText="1"/>
    </xf>
    <xf numFmtId="0" fontId="6" fillId="0" borderId="1" xfId="3" applyNumberFormat="1" applyFont="1" applyFill="1" applyBorder="1" applyAlignment="1">
      <alignment horizontal="center" vertical="center" wrapText="1"/>
    </xf>
    <xf numFmtId="0" fontId="6" fillId="0" borderId="1" xfId="9" applyFont="1" applyBorder="1">
      <alignment vertical="center"/>
    </xf>
    <xf numFmtId="0" fontId="19" fillId="0" borderId="1" xfId="4" applyFont="1" applyBorder="1" applyAlignment="1">
      <alignment horizontal="left" vertical="center" wrapText="1"/>
    </xf>
    <xf numFmtId="0" fontId="16" fillId="0" borderId="1" xfId="4" applyFont="1" applyBorder="1" applyAlignment="1">
      <alignment horizontal="left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 wrapText="1"/>
    </xf>
    <xf numFmtId="0" fontId="6" fillId="0" borderId="1" xfId="9" applyFont="1" applyBorder="1" applyAlignment="1">
      <alignment vertical="center" wrapText="1"/>
    </xf>
    <xf numFmtId="167" fontId="6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6" fillId="0" borderId="2" xfId="0" applyFont="1" applyFill="1" applyBorder="1" applyAlignment="1">
      <alignment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20" fillId="0" borderId="2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1" fillId="8" borderId="1" xfId="0" applyNumberFormat="1" applyFont="1" applyFill="1" applyBorder="1" applyAlignment="1">
      <alignment horizontal="center" vertical="center"/>
    </xf>
    <xf numFmtId="0" fontId="21" fillId="7" borderId="1" xfId="0" applyNumberFormat="1" applyFont="1" applyFill="1" applyBorder="1" applyAlignment="1">
      <alignment horizontal="center" vertical="center"/>
    </xf>
    <xf numFmtId="0" fontId="21" fillId="9" borderId="1" xfId="0" applyNumberFormat="1" applyFont="1" applyFill="1" applyBorder="1" applyAlignment="1">
      <alignment horizontal="center" vertical="center"/>
    </xf>
    <xf numFmtId="0" fontId="21" fillId="10" borderId="1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 wrapText="1"/>
    </xf>
    <xf numFmtId="14" fontId="23" fillId="0" borderId="3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3" fillId="0" borderId="4" xfId="0" applyFont="1" applyBorder="1" applyAlignment="1">
      <alignment horizontal="left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3" fillId="0" borderId="0" xfId="0" applyFont="1"/>
    <xf numFmtId="0" fontId="23" fillId="0" borderId="6" xfId="0" applyFont="1" applyBorder="1"/>
    <xf numFmtId="0" fontId="24" fillId="0" borderId="1" xfId="0" applyFont="1" applyFill="1" applyBorder="1" applyAlignment="1">
      <alignment vertical="center" wrapText="1"/>
    </xf>
    <xf numFmtId="0" fontId="23" fillId="0" borderId="1" xfId="0" applyFont="1" applyBorder="1"/>
    <xf numFmtId="0" fontId="23" fillId="0" borderId="1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7" xfId="0" applyFont="1" applyBorder="1"/>
    <xf numFmtId="0" fontId="23" fillId="2" borderId="1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 wrapText="1"/>
    </xf>
    <xf numFmtId="0" fontId="23" fillId="0" borderId="1" xfId="0" applyNumberFormat="1" applyFont="1" applyBorder="1"/>
    <xf numFmtId="0" fontId="23" fillId="0" borderId="1" xfId="0" applyNumberFormat="1" applyFont="1" applyBorder="1" applyAlignment="1">
      <alignment horizontal="center"/>
    </xf>
    <xf numFmtId="0" fontId="23" fillId="0" borderId="8" xfId="0" applyFont="1" applyBorder="1"/>
    <xf numFmtId="0" fontId="23" fillId="0" borderId="2" xfId="0" applyNumberFormat="1" applyFont="1" applyBorder="1"/>
    <xf numFmtId="0" fontId="23" fillId="0" borderId="2" xfId="0" applyNumberFormat="1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2" borderId="2" xfId="0" applyFont="1" applyFill="1" applyBorder="1" applyAlignment="1">
      <alignment vertical="center"/>
    </xf>
    <xf numFmtId="0" fontId="23" fillId="0" borderId="9" xfId="0" applyNumberFormat="1" applyFont="1" applyBorder="1" applyAlignment="1">
      <alignment horizontal="center"/>
    </xf>
    <xf numFmtId="0" fontId="23" fillId="0" borderId="9" xfId="0" applyFont="1" applyBorder="1"/>
    <xf numFmtId="0" fontId="23" fillId="2" borderId="2" xfId="0" applyFont="1" applyFill="1" applyBorder="1" applyAlignment="1">
      <alignment horizontal="left" vertical="center"/>
    </xf>
    <xf numFmtId="14" fontId="23" fillId="0" borderId="8" xfId="0" applyNumberFormat="1" applyFont="1" applyBorder="1"/>
    <xf numFmtId="14" fontId="23" fillId="0" borderId="6" xfId="0" applyNumberFormat="1" applyFont="1" applyBorder="1"/>
    <xf numFmtId="0" fontId="23" fillId="0" borderId="7" xfId="0" applyNumberFormat="1" applyFont="1" applyBorder="1" applyAlignment="1">
      <alignment horizontal="center"/>
    </xf>
    <xf numFmtId="0" fontId="23" fillId="0" borderId="9" xfId="0" applyFont="1" applyBorder="1" applyAlignment="1">
      <alignment wrapText="1"/>
    </xf>
    <xf numFmtId="0" fontId="23" fillId="0" borderId="7" xfId="0" applyFont="1" applyBorder="1" applyAlignment="1">
      <alignment wrapText="1"/>
    </xf>
    <xf numFmtId="0" fontId="23" fillId="2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 wrapText="1"/>
    </xf>
    <xf numFmtId="14" fontId="23" fillId="0" borderId="8" xfId="0" applyNumberFormat="1" applyFont="1" applyBorder="1" applyAlignment="1">
      <alignment vertical="center"/>
    </xf>
    <xf numFmtId="0" fontId="23" fillId="0" borderId="2" xfId="0" applyNumberFormat="1" applyFont="1" applyBorder="1" applyAlignment="1">
      <alignment vertical="center"/>
    </xf>
    <xf numFmtId="0" fontId="23" fillId="0" borderId="2" xfId="0" applyNumberFormat="1" applyFont="1" applyBorder="1" applyAlignment="1">
      <alignment horizontal="center" vertical="center"/>
    </xf>
    <xf numFmtId="0" fontId="23" fillId="0" borderId="9" xfId="0" applyNumberFormat="1" applyFont="1" applyBorder="1" applyAlignment="1">
      <alignment horizontal="center" vertical="center"/>
    </xf>
    <xf numFmtId="0" fontId="23" fillId="0" borderId="1" xfId="0" applyNumberFormat="1" applyFont="1" applyBorder="1" applyAlignment="1">
      <alignment vertical="center"/>
    </xf>
    <xf numFmtId="0" fontId="23" fillId="0" borderId="1" xfId="0" applyNumberFormat="1" applyFont="1" applyBorder="1" applyAlignment="1">
      <alignment horizontal="center" vertical="center"/>
    </xf>
    <xf numFmtId="0" fontId="25" fillId="2" borderId="2" xfId="0" applyFont="1" applyFill="1" applyBorder="1" applyAlignment="1">
      <alignment vertical="center"/>
    </xf>
    <xf numFmtId="0" fontId="25" fillId="0" borderId="2" xfId="0" applyNumberFormat="1" applyFont="1" applyBorder="1"/>
    <xf numFmtId="0" fontId="25" fillId="0" borderId="2" xfId="0" applyNumberFormat="1" applyFont="1" applyBorder="1" applyAlignment="1">
      <alignment horizontal="center"/>
    </xf>
    <xf numFmtId="0" fontId="25" fillId="0" borderId="9" xfId="0" applyFont="1" applyBorder="1"/>
    <xf numFmtId="14" fontId="25" fillId="0" borderId="8" xfId="0" applyNumberFormat="1" applyFont="1" applyBorder="1"/>
    <xf numFmtId="0" fontId="25" fillId="2" borderId="1" xfId="0" applyFont="1" applyFill="1" applyBorder="1" applyAlignment="1">
      <alignment vertical="center"/>
    </xf>
    <xf numFmtId="0" fontId="25" fillId="0" borderId="1" xfId="0" applyNumberFormat="1" applyFont="1" applyBorder="1"/>
    <xf numFmtId="0" fontId="25" fillId="0" borderId="1" xfId="0" applyNumberFormat="1" applyFont="1" applyBorder="1" applyAlignment="1">
      <alignment horizontal="center"/>
    </xf>
    <xf numFmtId="0" fontId="25" fillId="0" borderId="7" xfId="0" applyFont="1" applyBorder="1"/>
    <xf numFmtId="14" fontId="25" fillId="0" borderId="6" xfId="0" applyNumberFormat="1" applyFont="1" applyBorder="1"/>
    <xf numFmtId="0" fontId="26" fillId="2" borderId="1" xfId="0" applyFont="1" applyFill="1" applyBorder="1" applyAlignment="1">
      <alignment vertical="center"/>
    </xf>
    <xf numFmtId="0" fontId="26" fillId="0" borderId="1" xfId="0" applyNumberFormat="1" applyFont="1" applyBorder="1"/>
    <xf numFmtId="0" fontId="26" fillId="0" borderId="1" xfId="0" applyNumberFormat="1" applyFont="1" applyBorder="1" applyAlignment="1">
      <alignment horizontal="center"/>
    </xf>
    <xf numFmtId="0" fontId="26" fillId="2" borderId="2" xfId="0" applyFont="1" applyFill="1" applyBorder="1" applyAlignment="1">
      <alignment vertical="center"/>
    </xf>
    <xf numFmtId="0" fontId="26" fillId="0" borderId="2" xfId="0" applyNumberFormat="1" applyFont="1" applyBorder="1"/>
    <xf numFmtId="0" fontId="26" fillId="0" borderId="2" xfId="0" applyNumberFormat="1" applyFont="1" applyBorder="1" applyAlignment="1">
      <alignment horizontal="center"/>
    </xf>
    <xf numFmtId="0" fontId="26" fillId="0" borderId="7" xfId="0" applyFont="1" applyBorder="1"/>
    <xf numFmtId="14" fontId="26" fillId="0" borderId="6" xfId="0" applyNumberFormat="1" applyFont="1" applyBorder="1"/>
    <xf numFmtId="0" fontId="27" fillId="2" borderId="2" xfId="0" applyFont="1" applyFill="1" applyBorder="1" applyAlignment="1">
      <alignment vertical="center"/>
    </xf>
    <xf numFmtId="0" fontId="27" fillId="0" borderId="2" xfId="0" applyNumberFormat="1" applyFont="1" applyBorder="1"/>
    <xf numFmtId="0" fontId="27" fillId="0" borderId="2" xfId="0" applyNumberFormat="1" applyFont="1" applyBorder="1" applyAlignment="1">
      <alignment horizontal="center"/>
    </xf>
    <xf numFmtId="0" fontId="27" fillId="0" borderId="9" xfId="0" applyFont="1" applyBorder="1"/>
    <xf numFmtId="0" fontId="28" fillId="2" borderId="1" xfId="0" applyFont="1" applyFill="1" applyBorder="1" applyAlignment="1">
      <alignment vertical="center"/>
    </xf>
    <xf numFmtId="0" fontId="28" fillId="0" borderId="1" xfId="0" applyNumberFormat="1" applyFont="1" applyBorder="1"/>
    <xf numFmtId="0" fontId="28" fillId="0" borderId="1" xfId="0" applyNumberFormat="1" applyFont="1" applyBorder="1" applyAlignment="1">
      <alignment horizontal="center"/>
    </xf>
    <xf numFmtId="0" fontId="28" fillId="2" borderId="2" xfId="0" applyFont="1" applyFill="1" applyBorder="1" applyAlignment="1">
      <alignment vertical="center"/>
    </xf>
    <xf numFmtId="0" fontId="28" fillId="0" borderId="2" xfId="0" applyNumberFormat="1" applyFont="1" applyBorder="1"/>
    <xf numFmtId="0" fontId="28" fillId="0" borderId="2" xfId="0" applyNumberFormat="1" applyFont="1" applyBorder="1" applyAlignment="1">
      <alignment horizontal="center"/>
    </xf>
    <xf numFmtId="0" fontId="28" fillId="0" borderId="9" xfId="0" applyFont="1" applyBorder="1"/>
    <xf numFmtId="14" fontId="28" fillId="0" borderId="6" xfId="0" applyNumberFormat="1" applyFont="1" applyBorder="1"/>
    <xf numFmtId="14" fontId="28" fillId="0" borderId="8" xfId="0" applyNumberFormat="1" applyFont="1" applyBorder="1"/>
    <xf numFmtId="0" fontId="28" fillId="2" borderId="1" xfId="0" applyFont="1" applyFill="1" applyBorder="1" applyAlignment="1">
      <alignment horizontal="left" vertical="center"/>
    </xf>
    <xf numFmtId="0" fontId="29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170" fontId="6" fillId="0" borderId="6" xfId="0" applyNumberFormat="1" applyFont="1" applyBorder="1"/>
    <xf numFmtId="0" fontId="6" fillId="0" borderId="7" xfId="0" applyFont="1" applyBorder="1"/>
    <xf numFmtId="0" fontId="6" fillId="2" borderId="2" xfId="0" applyFont="1" applyFill="1" applyBorder="1" applyAlignment="1">
      <alignment vertical="center"/>
    </xf>
    <xf numFmtId="170" fontId="6" fillId="0" borderId="8" xfId="0" applyNumberFormat="1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2" xfId="0" applyNumberFormat="1" applyFont="1" applyBorder="1"/>
    <xf numFmtId="0" fontId="6" fillId="0" borderId="2" xfId="0" applyFont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170" fontId="6" fillId="0" borderId="8" xfId="0" applyNumberFormat="1" applyFont="1" applyBorder="1"/>
    <xf numFmtId="0" fontId="6" fillId="0" borderId="2" xfId="0" applyNumberFormat="1" applyFont="1" applyBorder="1" applyAlignment="1">
      <alignment wrapText="1"/>
    </xf>
    <xf numFmtId="0" fontId="6" fillId="0" borderId="1" xfId="0" applyNumberFormat="1" applyFont="1" applyBorder="1"/>
    <xf numFmtId="0" fontId="6" fillId="0" borderId="1" xfId="0" applyNumberFormat="1" applyFont="1" applyBorder="1" applyAlignment="1">
      <alignment wrapText="1"/>
    </xf>
    <xf numFmtId="0" fontId="6" fillId="0" borderId="1" xfId="0" applyNumberFormat="1" applyFont="1" applyBorder="1" applyAlignment="1">
      <alignment horizontal="center"/>
    </xf>
    <xf numFmtId="0" fontId="6" fillId="0" borderId="9" xfId="0" applyFont="1" applyBorder="1"/>
    <xf numFmtId="0" fontId="12" fillId="0" borderId="2" xfId="0" applyFont="1" applyBorder="1" applyAlignment="1">
      <alignment horizontal="center" vertical="center"/>
    </xf>
    <xf numFmtId="0" fontId="6" fillId="0" borderId="2" xfId="0" applyNumberFormat="1" applyFont="1" applyBorder="1" applyAlignment="1">
      <alignment vertical="center"/>
    </xf>
    <xf numFmtId="0" fontId="6" fillId="0" borderId="2" xfId="0" applyNumberFormat="1" applyFont="1" applyBorder="1" applyAlignment="1">
      <alignment vertical="center" wrapText="1"/>
    </xf>
    <xf numFmtId="0" fontId="6" fillId="0" borderId="9" xfId="0" applyFont="1" applyBorder="1" applyAlignment="1">
      <alignment vertical="center"/>
    </xf>
    <xf numFmtId="1" fontId="7" fillId="0" borderId="6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31" fillId="2" borderId="2" xfId="0" applyFont="1" applyFill="1" applyBorder="1" applyAlignment="1">
      <alignment vertical="center"/>
    </xf>
    <xf numFmtId="0" fontId="31" fillId="0" borderId="2" xfId="0" applyNumberFormat="1" applyFont="1" applyBorder="1"/>
    <xf numFmtId="0" fontId="31" fillId="0" borderId="2" xfId="0" applyNumberFormat="1" applyFont="1" applyBorder="1" applyAlignment="1">
      <alignment horizontal="center"/>
    </xf>
    <xf numFmtId="14" fontId="31" fillId="0" borderId="8" xfId="0" applyNumberFormat="1" applyFont="1" applyBorder="1"/>
    <xf numFmtId="0" fontId="23" fillId="2" borderId="12" xfId="0" applyFont="1" applyFill="1" applyBorder="1" applyAlignment="1">
      <alignment horizontal="left" vertical="center" wrapText="1"/>
    </xf>
    <xf numFmtId="0" fontId="31" fillId="2" borderId="1" xfId="0" applyFont="1" applyFill="1" applyBorder="1" applyAlignment="1">
      <alignment vertical="center"/>
    </xf>
    <xf numFmtId="0" fontId="31" fillId="0" borderId="1" xfId="0" applyNumberFormat="1" applyFont="1" applyBorder="1"/>
    <xf numFmtId="0" fontId="31" fillId="0" borderId="1" xfId="0" applyNumberFormat="1" applyFont="1" applyBorder="1" applyAlignment="1">
      <alignment horizontal="center"/>
    </xf>
    <xf numFmtId="0" fontId="31" fillId="0" borderId="9" xfId="0" applyFont="1" applyBorder="1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32" fillId="2" borderId="1" xfId="0" applyFont="1" applyFill="1" applyBorder="1" applyAlignment="1">
      <alignment horizontal="left" vertical="center"/>
    </xf>
    <xf numFmtId="0" fontId="32" fillId="0" borderId="0" xfId="0" applyFont="1"/>
    <xf numFmtId="0" fontId="30" fillId="0" borderId="0" xfId="0" applyFont="1"/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Border="1" applyAlignment="1">
      <alignment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12" xfId="0" applyFont="1" applyBorder="1" applyAlignment="1">
      <alignment vertical="center" wrapText="1"/>
    </xf>
    <xf numFmtId="0" fontId="23" fillId="2" borderId="12" xfId="0" applyFont="1" applyFill="1" applyBorder="1" applyAlignment="1">
      <alignment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2" xfId="0" applyFont="1" applyFill="1" applyBorder="1" applyAlignment="1">
      <alignment vertical="center" wrapText="1"/>
    </xf>
    <xf numFmtId="0" fontId="23" fillId="0" borderId="1" xfId="0" quotePrefix="1" applyFont="1" applyBorder="1" applyAlignment="1">
      <alignment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33" fillId="0" borderId="12" xfId="0" applyFont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3" fillId="2" borderId="2" xfId="0" applyFont="1" applyFill="1" applyBorder="1" applyAlignment="1">
      <alignment vertical="center" wrapText="1"/>
    </xf>
    <xf numFmtId="0" fontId="23" fillId="0" borderId="1" xfId="0" quotePrefix="1" applyFont="1" applyBorder="1" applyAlignment="1">
      <alignment horizontal="left" vertical="center" wrapText="1"/>
    </xf>
    <xf numFmtId="0" fontId="23" fillId="0" borderId="10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left" vertical="center"/>
    </xf>
    <xf numFmtId="0" fontId="23" fillId="0" borderId="1" xfId="1" applyNumberFormat="1" applyFont="1" applyFill="1" applyBorder="1" applyAlignment="1">
      <alignment vertical="center" wrapText="1"/>
    </xf>
    <xf numFmtId="0" fontId="34" fillId="0" borderId="1" xfId="0" applyFont="1" applyBorder="1" applyAlignment="1">
      <alignment horizontal="left" vertical="center"/>
    </xf>
    <xf numFmtId="0" fontId="34" fillId="0" borderId="1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23" fillId="0" borderId="2" xfId="0" quotePrefix="1" applyFont="1" applyBorder="1" applyAlignment="1">
      <alignment vertical="center" wrapText="1"/>
    </xf>
    <xf numFmtId="0" fontId="23" fillId="0" borderId="2" xfId="0" applyFont="1" applyFill="1" applyBorder="1" applyAlignment="1">
      <alignment horizontal="center" vertical="center"/>
    </xf>
    <xf numFmtId="0" fontId="23" fillId="0" borderId="2" xfId="0" quotePrefix="1" applyFont="1" applyFill="1" applyBorder="1" applyAlignment="1">
      <alignment vertical="center" wrapText="1"/>
    </xf>
    <xf numFmtId="0" fontId="35" fillId="2" borderId="2" xfId="0" applyFont="1" applyFill="1" applyBorder="1" applyAlignment="1">
      <alignment horizontal="left" vertical="center"/>
    </xf>
    <xf numFmtId="0" fontId="35" fillId="0" borderId="2" xfId="0" applyNumberFormat="1" applyFont="1" applyBorder="1"/>
    <xf numFmtId="0" fontId="35" fillId="0" borderId="2" xfId="0" applyFont="1" applyBorder="1" applyAlignment="1">
      <alignment horizontal="center"/>
    </xf>
    <xf numFmtId="0" fontId="35" fillId="0" borderId="2" xfId="0" applyNumberFormat="1" applyFont="1" applyBorder="1" applyAlignment="1">
      <alignment horizontal="center"/>
    </xf>
    <xf numFmtId="0" fontId="35" fillId="2" borderId="1" xfId="0" applyFont="1" applyFill="1" applyBorder="1" applyAlignment="1">
      <alignment horizontal="left" vertical="center"/>
    </xf>
    <xf numFmtId="0" fontId="35" fillId="0" borderId="1" xfId="0" applyNumberFormat="1" applyFont="1" applyBorder="1"/>
    <xf numFmtId="0" fontId="35" fillId="0" borderId="1" xfId="0" applyFont="1" applyBorder="1" applyAlignment="1">
      <alignment horizontal="center"/>
    </xf>
    <xf numFmtId="0" fontId="35" fillId="0" borderId="1" xfId="0" applyNumberFormat="1" applyFont="1" applyBorder="1" applyAlignment="1">
      <alignment horizontal="center"/>
    </xf>
    <xf numFmtId="0" fontId="35" fillId="0" borderId="7" xfId="0" applyFont="1" applyBorder="1"/>
    <xf numFmtId="0" fontId="35" fillId="0" borderId="9" xfId="0" applyFont="1" applyBorder="1"/>
    <xf numFmtId="0" fontId="6" fillId="0" borderId="1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36" fillId="2" borderId="2" xfId="0" applyFont="1" applyFill="1" applyBorder="1" applyAlignment="1">
      <alignment vertical="center"/>
    </xf>
    <xf numFmtId="0" fontId="36" fillId="0" borderId="2" xfId="0" applyNumberFormat="1" applyFont="1" applyBorder="1"/>
    <xf numFmtId="0" fontId="36" fillId="0" borderId="2" xfId="0" applyNumberFormat="1" applyFont="1" applyBorder="1" applyAlignment="1">
      <alignment horizontal="center"/>
    </xf>
    <xf numFmtId="0" fontId="36" fillId="0" borderId="9" xfId="0" applyFont="1" applyBorder="1"/>
    <xf numFmtId="14" fontId="36" fillId="0" borderId="8" xfId="0" applyNumberFormat="1" applyFont="1" applyBorder="1"/>
    <xf numFmtId="0" fontId="35" fillId="2" borderId="1" xfId="0" quotePrefix="1" applyFont="1" applyFill="1" applyBorder="1" applyAlignment="1">
      <alignment horizontal="left" vertical="center"/>
    </xf>
    <xf numFmtId="0" fontId="35" fillId="2" borderId="2" xfId="0" quotePrefix="1" applyFont="1" applyFill="1" applyBorder="1" applyAlignment="1">
      <alignment horizontal="left" vertical="center"/>
    </xf>
    <xf numFmtId="0" fontId="23" fillId="0" borderId="2" xfId="0" applyNumberFormat="1" applyFont="1" applyBorder="1" applyAlignment="1">
      <alignment vertical="center" wrapText="1"/>
    </xf>
    <xf numFmtId="0" fontId="23" fillId="0" borderId="9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37" fillId="2" borderId="2" xfId="0" applyFont="1" applyFill="1" applyBorder="1" applyAlignment="1">
      <alignment horizontal="left" vertical="center"/>
    </xf>
    <xf numFmtId="170" fontId="37" fillId="0" borderId="8" xfId="0" applyNumberFormat="1" applyFont="1" applyBorder="1" applyAlignment="1">
      <alignment vertical="center"/>
    </xf>
    <xf numFmtId="0" fontId="37" fillId="0" borderId="2" xfId="0" applyNumberFormat="1" applyFont="1" applyBorder="1" applyAlignment="1">
      <alignment vertical="center"/>
    </xf>
    <xf numFmtId="0" fontId="37" fillId="0" borderId="2" xfId="0" applyNumberFormat="1" applyFont="1" applyBorder="1" applyAlignment="1">
      <alignment vertical="center" wrapText="1"/>
    </xf>
    <xf numFmtId="0" fontId="37" fillId="0" borderId="2" xfId="0" applyFont="1" applyBorder="1" applyAlignment="1">
      <alignment horizontal="center" vertical="center"/>
    </xf>
    <xf numFmtId="0" fontId="37" fillId="0" borderId="2" xfId="0" applyNumberFormat="1" applyFont="1" applyBorder="1" applyAlignment="1">
      <alignment horizontal="center" vertical="center"/>
    </xf>
    <xf numFmtId="0" fontId="37" fillId="2" borderId="1" xfId="0" applyFont="1" applyFill="1" applyBorder="1" applyAlignment="1">
      <alignment horizontal="left" vertical="center"/>
    </xf>
    <xf numFmtId="0" fontId="37" fillId="2" borderId="1" xfId="0" quotePrefix="1" applyFont="1" applyFill="1" applyBorder="1" applyAlignment="1">
      <alignment horizontal="left" vertical="center"/>
    </xf>
    <xf numFmtId="0" fontId="37" fillId="0" borderId="1" xfId="0" applyNumberFormat="1" applyFont="1" applyBorder="1"/>
    <xf numFmtId="0" fontId="37" fillId="0" borderId="1" xfId="0" applyNumberFormat="1" applyFont="1" applyBorder="1" applyAlignment="1">
      <alignment horizontal="center"/>
    </xf>
    <xf numFmtId="0" fontId="37" fillId="0" borderId="7" xfId="0" applyFont="1" applyBorder="1"/>
    <xf numFmtId="0" fontId="37" fillId="2" borderId="2" xfId="0" quotePrefix="1" applyFont="1" applyFill="1" applyBorder="1" applyAlignment="1">
      <alignment horizontal="left" vertical="center"/>
    </xf>
    <xf numFmtId="0" fontId="37" fillId="0" borderId="2" xfId="0" applyNumberFormat="1" applyFont="1" applyBorder="1"/>
    <xf numFmtId="0" fontId="37" fillId="0" borderId="2" xfId="0" applyNumberFormat="1" applyFont="1" applyBorder="1" applyAlignment="1">
      <alignment horizontal="center"/>
    </xf>
    <xf numFmtId="0" fontId="6" fillId="2" borderId="13" xfId="0" applyFont="1" applyFill="1" applyBorder="1" applyAlignment="1">
      <alignment horizontal="left" vertical="center"/>
    </xf>
    <xf numFmtId="1" fontId="7" fillId="0" borderId="8" xfId="0" applyNumberFormat="1" applyFont="1" applyBorder="1" applyAlignment="1">
      <alignment horizontal="center" vertical="center" wrapText="1"/>
    </xf>
    <xf numFmtId="0" fontId="38" fillId="2" borderId="2" xfId="0" applyFont="1" applyFill="1" applyBorder="1" applyAlignment="1">
      <alignment vertical="center"/>
    </xf>
    <xf numFmtId="0" fontId="38" fillId="2" borderId="1" xfId="0" applyFont="1" applyFill="1" applyBorder="1" applyAlignment="1">
      <alignment vertical="center"/>
    </xf>
    <xf numFmtId="0" fontId="38" fillId="0" borderId="9" xfId="0" applyNumberFormat="1" applyFont="1" applyBorder="1" applyAlignment="1">
      <alignment horizontal="center"/>
    </xf>
    <xf numFmtId="0" fontId="6" fillId="2" borderId="0" xfId="0" applyFont="1" applyFill="1" applyBorder="1" applyAlignment="1">
      <alignment horizontal="left" vertical="center" wrapText="1"/>
    </xf>
    <xf numFmtId="0" fontId="28" fillId="0" borderId="1" xfId="0" applyFont="1" applyBorder="1"/>
    <xf numFmtId="0" fontId="25" fillId="0" borderId="1" xfId="0" applyFont="1" applyBorder="1"/>
    <xf numFmtId="0" fontId="26" fillId="0" borderId="1" xfId="0" applyFont="1" applyBorder="1"/>
    <xf numFmtId="0" fontId="27" fillId="0" borderId="1" xfId="0" applyFont="1" applyBorder="1"/>
    <xf numFmtId="0" fontId="31" fillId="0" borderId="1" xfId="0" applyFont="1" applyBorder="1"/>
    <xf numFmtId="0" fontId="36" fillId="0" borderId="1" xfId="0" applyFont="1" applyBorder="1"/>
    <xf numFmtId="0" fontId="38" fillId="0" borderId="1" xfId="0" applyFont="1" applyBorder="1"/>
    <xf numFmtId="0" fontId="38" fillId="0" borderId="1" xfId="0" applyFont="1" applyBorder="1" applyAlignment="1">
      <alignment wrapText="1"/>
    </xf>
    <xf numFmtId="0" fontId="23" fillId="0" borderId="9" xfId="0" applyFont="1" applyBorder="1" applyAlignment="1">
      <alignment horizontal="left" vertical="center"/>
    </xf>
    <xf numFmtId="14" fontId="38" fillId="0" borderId="8" xfId="0" applyNumberFormat="1" applyFont="1" applyBorder="1" applyAlignment="1">
      <alignment vertical="center"/>
    </xf>
    <xf numFmtId="0" fontId="23" fillId="0" borderId="2" xfId="0" applyFont="1" applyBorder="1"/>
    <xf numFmtId="0" fontId="38" fillId="0" borderId="9" xfId="0" applyFont="1" applyBorder="1" applyAlignment="1">
      <alignment vertical="center"/>
    </xf>
    <xf numFmtId="0" fontId="38" fillId="0" borderId="2" xfId="0" applyNumberFormat="1" applyFont="1" applyBorder="1" applyAlignment="1">
      <alignment vertical="center"/>
    </xf>
    <xf numFmtId="0" fontId="38" fillId="0" borderId="2" xfId="0" applyNumberFormat="1" applyFont="1" applyBorder="1" applyAlignment="1">
      <alignment horizontal="center" vertical="center"/>
    </xf>
    <xf numFmtId="0" fontId="38" fillId="0" borderId="1" xfId="0" applyNumberFormat="1" applyFont="1" applyBorder="1" applyAlignment="1">
      <alignment vertical="center"/>
    </xf>
    <xf numFmtId="0" fontId="38" fillId="0" borderId="1" xfId="0" applyNumberFormat="1" applyFont="1" applyBorder="1" applyAlignment="1">
      <alignment horizontal="center" vertical="center"/>
    </xf>
    <xf numFmtId="0" fontId="38" fillId="0" borderId="2" xfId="0" applyNumberFormat="1" applyFont="1" applyBorder="1"/>
    <xf numFmtId="0" fontId="38" fillId="0" borderId="2" xfId="0" applyNumberFormat="1" applyFont="1" applyBorder="1" applyAlignment="1">
      <alignment horizontal="center"/>
    </xf>
    <xf numFmtId="0" fontId="38" fillId="0" borderId="2" xfId="0" applyFont="1" applyBorder="1"/>
    <xf numFmtId="14" fontId="38" fillId="0" borderId="8" xfId="0" applyNumberFormat="1" applyFont="1" applyBorder="1"/>
    <xf numFmtId="11" fontId="23" fillId="2" borderId="2" xfId="0" applyNumberFormat="1" applyFont="1" applyFill="1" applyBorder="1" applyAlignment="1">
      <alignment horizontal="left" vertical="center"/>
    </xf>
    <xf numFmtId="11" fontId="23" fillId="2" borderId="2" xfId="0" applyNumberFormat="1" applyFont="1" applyFill="1" applyBorder="1" applyAlignment="1">
      <alignment vertical="center"/>
    </xf>
    <xf numFmtId="0" fontId="38" fillId="0" borderId="9" xfId="0" applyFont="1" applyBorder="1"/>
    <xf numFmtId="170" fontId="39" fillId="0" borderId="8" xfId="0" applyNumberFormat="1" applyFont="1" applyBorder="1"/>
    <xf numFmtId="0" fontId="39" fillId="2" borderId="2" xfId="0" applyFont="1" applyFill="1" applyBorder="1" applyAlignment="1">
      <alignment horizontal="left" vertical="center"/>
    </xf>
    <xf numFmtId="0" fontId="39" fillId="0" borderId="2" xfId="0" applyNumberFormat="1" applyFont="1" applyBorder="1"/>
    <xf numFmtId="0" fontId="39" fillId="0" borderId="2" xfId="0" applyFont="1" applyBorder="1" applyAlignment="1">
      <alignment horizontal="center"/>
    </xf>
    <xf numFmtId="0" fontId="39" fillId="0" borderId="2" xfId="0" applyNumberFormat="1" applyFont="1" applyBorder="1" applyAlignment="1">
      <alignment horizontal="center"/>
    </xf>
    <xf numFmtId="0" fontId="38" fillId="0" borderId="1" xfId="0" applyNumberFormat="1" applyFont="1" applyBorder="1"/>
    <xf numFmtId="0" fontId="38" fillId="0" borderId="1" xfId="0" applyNumberFormat="1" applyFont="1" applyBorder="1" applyAlignment="1">
      <alignment horizontal="center"/>
    </xf>
    <xf numFmtId="0" fontId="38" fillId="0" borderId="7" xfId="0" applyFont="1" applyBorder="1"/>
    <xf numFmtId="14" fontId="38" fillId="0" borderId="6" xfId="0" applyNumberFormat="1" applyFont="1" applyBorder="1"/>
    <xf numFmtId="0" fontId="23" fillId="0" borderId="2" xfId="0" applyFont="1" applyBorder="1" applyAlignment="1">
      <alignment vertical="center"/>
    </xf>
    <xf numFmtId="0" fontId="39" fillId="2" borderId="1" xfId="0" applyFont="1" applyFill="1" applyBorder="1" applyAlignment="1">
      <alignment horizontal="left" vertical="center"/>
    </xf>
    <xf numFmtId="0" fontId="39" fillId="0" borderId="1" xfId="0" applyNumberFormat="1" applyFont="1" applyBorder="1"/>
    <xf numFmtId="0" fontId="39" fillId="0" borderId="1" xfId="0" applyFont="1" applyBorder="1" applyAlignment="1">
      <alignment horizontal="center"/>
    </xf>
    <xf numFmtId="0" fontId="39" fillId="0" borderId="1" xfId="0" applyNumberFormat="1" applyFont="1" applyBorder="1" applyAlignment="1">
      <alignment horizontal="center"/>
    </xf>
    <xf numFmtId="170" fontId="39" fillId="0" borderId="8" xfId="0" applyNumberFormat="1" applyFont="1" applyBorder="1" applyAlignment="1">
      <alignment vertical="center"/>
    </xf>
    <xf numFmtId="0" fontId="39" fillId="0" borderId="2" xfId="0" applyNumberFormat="1" applyFont="1" applyBorder="1" applyAlignment="1">
      <alignment vertical="center"/>
    </xf>
    <xf numFmtId="0" fontId="39" fillId="0" borderId="2" xfId="0" applyNumberFormat="1" applyFont="1" applyBorder="1" applyAlignment="1">
      <alignment vertical="center" wrapText="1"/>
    </xf>
    <xf numFmtId="0" fontId="39" fillId="0" borderId="2" xfId="0" applyFont="1" applyBorder="1" applyAlignment="1">
      <alignment horizontal="center" vertical="center"/>
    </xf>
    <xf numFmtId="0" fontId="39" fillId="0" borderId="2" xfId="0" applyNumberFormat="1" applyFont="1" applyBorder="1" applyAlignment="1">
      <alignment horizontal="center" vertical="center"/>
    </xf>
    <xf numFmtId="0" fontId="39" fillId="0" borderId="1" xfId="0" applyNumberFormat="1" applyFont="1" applyBorder="1" applyAlignment="1">
      <alignment vertical="center"/>
    </xf>
    <xf numFmtId="0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horizontal="center" vertical="center"/>
    </xf>
    <xf numFmtId="0" fontId="39" fillId="0" borderId="1" xfId="0" applyNumberFormat="1" applyFont="1" applyBorder="1" applyAlignment="1">
      <alignment horizontal="center" vertical="center"/>
    </xf>
    <xf numFmtId="0" fontId="32" fillId="2" borderId="6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5" fillId="0" borderId="1" xfId="0" applyFont="1" applyBorder="1"/>
    <xf numFmtId="0" fontId="37" fillId="0" borderId="1" xfId="0" applyFont="1" applyBorder="1"/>
    <xf numFmtId="0" fontId="39" fillId="0" borderId="1" xfId="0" applyFont="1" applyBorder="1"/>
    <xf numFmtId="0" fontId="39" fillId="0" borderId="1" xfId="0" applyFont="1" applyBorder="1" applyAlignment="1">
      <alignment vertical="center"/>
    </xf>
    <xf numFmtId="14" fontId="38" fillId="0" borderId="6" xfId="0" applyNumberFormat="1" applyFont="1" applyBorder="1" applyAlignment="1">
      <alignment vertical="center"/>
    </xf>
    <xf numFmtId="0" fontId="38" fillId="0" borderId="2" xfId="0" applyNumberFormat="1" applyFont="1" applyBorder="1" applyAlignment="1">
      <alignment vertical="center" wrapText="1"/>
    </xf>
    <xf numFmtId="0" fontId="38" fillId="0" borderId="7" xfId="0" applyFont="1" applyBorder="1" applyAlignment="1">
      <alignment vertical="center"/>
    </xf>
    <xf numFmtId="0" fontId="39" fillId="0" borderId="2" xfId="0" applyFont="1" applyBorder="1"/>
    <xf numFmtId="0" fontId="38" fillId="0" borderId="9" xfId="0" applyNumberFormat="1" applyFont="1" applyBorder="1" applyAlignment="1">
      <alignment horizontal="center" vertical="center"/>
    </xf>
    <xf numFmtId="0" fontId="38" fillId="0" borderId="9" xfId="0" applyFont="1" applyBorder="1" applyAlignment="1">
      <alignment vertical="center" wrapText="1"/>
    </xf>
    <xf numFmtId="0" fontId="38" fillId="0" borderId="2" xfId="0" applyFont="1" applyBorder="1" applyAlignment="1">
      <alignment vertical="center"/>
    </xf>
    <xf numFmtId="170" fontId="39" fillId="0" borderId="6" xfId="0" applyNumberFormat="1" applyFont="1" applyBorder="1"/>
    <xf numFmtId="0" fontId="39" fillId="0" borderId="2" xfId="0" applyNumberFormat="1" applyFont="1" applyBorder="1" applyAlignment="1">
      <alignment wrapText="1"/>
    </xf>
    <xf numFmtId="11" fontId="38" fillId="2" borderId="2" xfId="0" applyNumberFormat="1" applyFont="1" applyFill="1" applyBorder="1" applyAlignment="1">
      <alignment vertical="center"/>
    </xf>
    <xf numFmtId="0" fontId="39" fillId="2" borderId="2" xfId="0" quotePrefix="1" applyFont="1" applyFill="1" applyBorder="1" applyAlignment="1">
      <alignment horizontal="left" vertical="center"/>
    </xf>
    <xf numFmtId="11" fontId="6" fillId="2" borderId="2" xfId="0" applyNumberFormat="1" applyFont="1" applyFill="1" applyBorder="1" applyAlignment="1">
      <alignment horizontal="left" vertical="center"/>
    </xf>
    <xf numFmtId="170" fontId="6" fillId="0" borderId="6" xfId="0" applyNumberFormat="1" applyFont="1" applyBorder="1" applyAlignment="1">
      <alignment vertical="center"/>
    </xf>
    <xf numFmtId="0" fontId="38" fillId="0" borderId="1" xfId="0" applyNumberFormat="1" applyFont="1" applyBorder="1" applyAlignment="1">
      <alignment vertical="center" wrapText="1"/>
    </xf>
    <xf numFmtId="0" fontId="38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39" fillId="0" borderId="1" xfId="0" applyNumberFormat="1" applyFont="1" applyBorder="1" applyAlignment="1">
      <alignment wrapText="1"/>
    </xf>
    <xf numFmtId="170" fontId="39" fillId="0" borderId="6" xfId="0" applyNumberFormat="1" applyFont="1" applyBorder="1" applyAlignment="1">
      <alignment vertical="center"/>
    </xf>
    <xf numFmtId="0" fontId="12" fillId="0" borderId="1" xfId="0" quotePrefix="1" applyFont="1" applyBorder="1" applyAlignment="1">
      <alignment horizontal="left" vertical="center" wrapText="1"/>
    </xf>
    <xf numFmtId="0" fontId="6" fillId="0" borderId="2" xfId="0" applyFont="1" applyBorder="1"/>
    <xf numFmtId="0" fontId="23" fillId="0" borderId="0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23" fillId="2" borderId="11" xfId="0" applyFont="1" applyFill="1" applyBorder="1" applyAlignment="1">
      <alignment horizontal="left" vertical="center"/>
    </xf>
    <xf numFmtId="0" fontId="24" fillId="0" borderId="4" xfId="0" applyFont="1" applyFill="1" applyBorder="1" applyAlignment="1">
      <alignment vertical="center" wrapText="1"/>
    </xf>
    <xf numFmtId="0" fontId="23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5" fontId="6" fillId="0" borderId="1" xfId="0" applyNumberFormat="1" applyFont="1" applyBorder="1"/>
    <xf numFmtId="0" fontId="6" fillId="0" borderId="0" xfId="0" applyFont="1"/>
    <xf numFmtId="0" fontId="7" fillId="0" borderId="1" xfId="4" applyFont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12" fillId="11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left" wrapText="1"/>
    </xf>
    <xf numFmtId="0" fontId="12" fillId="2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/>
    </xf>
    <xf numFmtId="0" fontId="39" fillId="0" borderId="7" xfId="0" applyFont="1" applyBorder="1"/>
    <xf numFmtId="0" fontId="6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38" fillId="2" borderId="2" xfId="0" applyFont="1" applyFill="1" applyBorder="1" applyAlignment="1">
      <alignment horizontal="left" vertical="center"/>
    </xf>
    <xf numFmtId="0" fontId="38" fillId="0" borderId="2" xfId="0" applyFont="1" applyBorder="1" applyAlignment="1">
      <alignment vertical="center" wrapText="1"/>
    </xf>
    <xf numFmtId="0" fontId="38" fillId="0" borderId="2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 wrapText="1"/>
    </xf>
    <xf numFmtId="0" fontId="39" fillId="0" borderId="9" xfId="0" applyFont="1" applyBorder="1"/>
    <xf numFmtId="1" fontId="7" fillId="0" borderId="15" xfId="0" applyNumberFormat="1" applyFont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0" fontId="23" fillId="6" borderId="4" xfId="0" applyNumberFormat="1" applyFont="1" applyFill="1" applyBorder="1" applyAlignment="1">
      <alignment horizontal="center" vertical="center" wrapText="1"/>
    </xf>
    <xf numFmtId="0" fontId="40" fillId="6" borderId="4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21" fillId="2" borderId="1" xfId="0" applyNumberFormat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1" fontId="38" fillId="2" borderId="1" xfId="0" applyNumberFormat="1" applyFont="1" applyFill="1" applyBorder="1" applyAlignment="1">
      <alignment vertical="center"/>
    </xf>
    <xf numFmtId="0" fontId="39" fillId="2" borderId="1" xfId="0" quotePrefix="1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0" fontId="39" fillId="0" borderId="7" xfId="0" applyFont="1" applyBorder="1" applyAlignment="1">
      <alignment vertical="center"/>
    </xf>
    <xf numFmtId="0" fontId="39" fillId="0" borderId="2" xfId="0" applyFont="1" applyBorder="1" applyAlignment="1">
      <alignment vertical="center" wrapText="1"/>
    </xf>
    <xf numFmtId="0" fontId="39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</cellXfs>
  <cellStyles count="10">
    <cellStyle name="Comma" xfId="2" builtinId="3"/>
    <cellStyle name="Comma [0]" xfId="3" builtinId="6"/>
    <cellStyle name="Comma 2 11" xfId="1"/>
    <cellStyle name="Normal" xfId="0" builtinId="0"/>
    <cellStyle name="Normal 2 13" xfId="5"/>
    <cellStyle name="Normal 2 2 5 2" xfId="6"/>
    <cellStyle name="Normal 2 3" xfId="8"/>
    <cellStyle name="Normal 4" xfId="4"/>
    <cellStyle name="Normal 6" xfId="9"/>
    <cellStyle name="Normal 82" xfId="7"/>
  </cellStyles>
  <dxfs count="52">
    <dxf>
      <fill>
        <patternFill>
          <bgColor theme="7" tint="-0.24994659260841701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numFmt numFmtId="170" formatCode="[$-13809]dd/mm/yyyy;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0" formatCode="General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numFmt numFmtId="0" formatCode="General"/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blKatalog" displayName="TblKatalog" ref="A3:L430" totalsRowShown="0" headerRowDxfId="51" dataDxfId="50">
  <autoFilter ref="A3:L430"/>
  <tableColumns count="12">
    <tableColumn id="1" name="NO" dataDxfId="49"/>
    <tableColumn id="2" name="KODE BARANG" dataDxfId="48"/>
    <tableColumn id="3" name="NAMA" dataDxfId="47"/>
    <tableColumn id="4" name="SPESIFIKASI" dataDxfId="46"/>
    <tableColumn id="5" name="STOCK AWAL " dataDxfId="45"/>
    <tableColumn id="10" name="SATUAN" dataDxfId="44"/>
    <tableColumn id="6" name="BARANG MASUK" dataDxfId="43">
      <calculatedColumnFormula>SUMIF(TblMasuk[KODE BARANG],TblKatalog[KODE BARANG],TblMasuk[BARANG MASUK])</calculatedColumnFormula>
    </tableColumn>
    <tableColumn id="7" name="BARANG KELUAR" dataDxfId="42">
      <calculatedColumnFormula>SUMIF(TblKeluar[KODE BARANG],TblKatalog[KODE BARANG],TblKeluar[BARANG KELUAR])</calculatedColumnFormula>
    </tableColumn>
    <tableColumn id="8" name="STOCK AKHIR" dataDxfId="41">
      <calculatedColumnFormula xml:space="preserve"> TblKatalog[[STOCK AWAL ]]+TblKatalog[BARANG MASUK]-TblKatalog[[#This Row],[BARANG KELUAR]]</calculatedColumnFormula>
    </tableColumn>
    <tableColumn id="9" name="KETERANGAN " dataDxfId="40">
      <calculatedColumnFormula>IF(TblKatalog[STOCK AKHIR],"BARANG ADA",IF(I4="NOL"," BARANG KOSONG"))</calculatedColumnFormula>
    </tableColumn>
    <tableColumn id="11" name="LOKASI" dataDxfId="39"/>
    <tableColumn id="13" name="GROUP2" dataDxfId="38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blMasuk" displayName="TblMasuk" ref="A5:L215" totalsRowShown="0" headerRowDxfId="37" dataDxfId="35" headerRowBorderDxfId="36" tableBorderDxfId="34" totalsRowBorderDxfId="33">
  <autoFilter ref="A5:L215"/>
  <tableColumns count="12">
    <tableColumn id="1" name="TANGGAL" dataDxfId="32"/>
    <tableColumn id="2" name="KODE BARANG" dataDxfId="31"/>
    <tableColumn id="3" name="NAMA" dataDxfId="30">
      <calculatedColumnFormula>VLOOKUP(TblMasuk[[#This Row],[KODE BARANG]],TblKatalog[[KODE BARANG]:[STOCK AKHIR]],2,FALSE)</calculatedColumnFormula>
    </tableColumn>
    <tableColumn id="4" name="SPESIFIKASI" dataDxfId="29">
      <calculatedColumnFormula>VLOOKUP(TblMasuk[[#This Row],[KODE BARANG]],TblKatalog[[KODE BARANG]:[SPESIFIKASI]],3,FALSE)</calculatedColumnFormula>
    </tableColumn>
    <tableColumn id="5" name="BARANG MASUK" dataDxfId="28"/>
    <tableColumn id="6" name="SATUAN" dataDxfId="27">
      <calculatedColumnFormula>VLOOKUP(TblMasuk[[#This Row],[KODE BARANG]],TblKatalog[[KODE BARANG]:[SATUAN]],5,FALSE)</calculatedColumnFormula>
    </tableColumn>
    <tableColumn id="8" name="NO.PO" dataDxfId="26"/>
    <tableColumn id="7" name="PROYEK" dataDxfId="25"/>
    <tableColumn id="9" name="STATUS" dataDxfId="24"/>
    <tableColumn id="10" name="NO. NCR " dataDxfId="23"/>
    <tableColumn id="11" name="Column1" dataDxfId="22"/>
    <tableColumn id="12" name="Column2" dataDxfId="21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blKeluar" displayName="TblKeluar" ref="A5:I324" totalsRowShown="0" headerRowDxfId="20" dataDxfId="18" headerRowBorderDxfId="19" tableBorderDxfId="17" totalsRowBorderDxfId="16">
  <autoFilter ref="A5:I324"/>
  <tableColumns count="9">
    <tableColumn id="1" name="TANGGAL" dataDxfId="15"/>
    <tableColumn id="2" name="KODE BARANG" dataDxfId="14"/>
    <tableColumn id="3" name="NAMA" dataDxfId="13">
      <calculatedColumnFormula>VLOOKUP(TblKeluar[[#This Row],[KODE BARANG]],TblKatalog[[KODE BARANG]:[SPESIFIKASI]],2,FALSE)</calculatedColumnFormula>
    </tableColumn>
    <tableColumn id="4" name="SPESIFIKASI" dataDxfId="12">
      <calculatedColumnFormula>VLOOKUP(TblKeluar[[#This Row],[KODE BARANG]],TblKatalog[[KODE BARANG]:[SPESIFIKASI]],3,FALSE)</calculatedColumnFormula>
    </tableColumn>
    <tableColumn id="5" name="BARANG KELUAR" dataDxfId="11"/>
    <tableColumn id="7" name="SATUAN " dataDxfId="10">
      <calculatedColumnFormula>VLOOKUP(TblKeluar[[#This Row],[KODE BARANG]],TblKatalog[[KODE BARANG]:[SATUAN]],5,FALSE)</calculatedColumnFormula>
    </tableColumn>
    <tableColumn id="6" name="KETERANGAN " dataDxfId="9"/>
    <tableColumn id="9" name="NO.BPM" dataDxfId="8"/>
    <tableColumn id="8" name="PROYEK" dataDxfId="7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6"/>
  <sheetViews>
    <sheetView tabSelected="1" zoomScale="87" zoomScaleNormal="87" workbookViewId="0">
      <pane ySplit="3" topLeftCell="A4" activePane="bottomLeft" state="frozen"/>
      <selection pane="bottomLeft" activeCell="D16" sqref="D16"/>
    </sheetView>
  </sheetViews>
  <sheetFormatPr defaultRowHeight="15" x14ac:dyDescent="0.25"/>
  <cols>
    <col min="1" max="1" width="6" customWidth="1"/>
    <col min="2" max="2" width="17.85546875" bestFit="1" customWidth="1"/>
    <col min="3" max="3" width="37.7109375" bestFit="1" customWidth="1"/>
    <col min="4" max="4" width="66" customWidth="1"/>
    <col min="5" max="5" width="9.85546875" customWidth="1"/>
    <col min="6" max="6" width="10.28515625" customWidth="1"/>
    <col min="7" max="7" width="22.5703125" customWidth="1"/>
    <col min="8" max="8" width="22.42578125" customWidth="1"/>
    <col min="9" max="9" width="21" customWidth="1"/>
    <col min="10" max="10" width="17.5703125" bestFit="1" customWidth="1"/>
    <col min="11" max="11" width="35.140625" customWidth="1"/>
    <col min="12" max="12" width="17.7109375" customWidth="1"/>
    <col min="13" max="13" width="17.85546875" bestFit="1" customWidth="1"/>
    <col min="14" max="14" width="23.7109375" bestFit="1" customWidth="1"/>
    <col min="15" max="15" width="30.7109375" bestFit="1" customWidth="1"/>
    <col min="17" max="17" width="16.28515625" customWidth="1"/>
    <col min="18" max="18" width="17.5703125" bestFit="1" customWidth="1"/>
  </cols>
  <sheetData>
    <row r="1" spans="1:12" ht="36.6" customHeight="1" x14ac:dyDescent="0.25">
      <c r="A1" s="450" t="s">
        <v>2615</v>
      </c>
      <c r="B1" s="450"/>
      <c r="C1" s="450"/>
      <c r="D1" s="450"/>
      <c r="E1" s="450"/>
      <c r="F1" s="450"/>
      <c r="G1" s="450"/>
      <c r="H1" s="450"/>
      <c r="I1" s="450"/>
      <c r="J1" s="450"/>
    </row>
    <row r="2" spans="1:12" x14ac:dyDescent="0.25">
      <c r="B2" s="28" t="s">
        <v>514</v>
      </c>
      <c r="C2" s="29">
        <f ca="1">TODAY()</f>
        <v>44942</v>
      </c>
    </row>
    <row r="3" spans="1:12" ht="31.5" customHeight="1" x14ac:dyDescent="0.25">
      <c r="A3" s="250" t="s">
        <v>0</v>
      </c>
      <c r="B3" s="250" t="s">
        <v>1</v>
      </c>
      <c r="C3" s="250" t="s">
        <v>2</v>
      </c>
      <c r="D3" s="250" t="s">
        <v>3</v>
      </c>
      <c r="E3" s="250" t="s">
        <v>4</v>
      </c>
      <c r="F3" s="250" t="s">
        <v>425</v>
      </c>
      <c r="G3" s="250" t="s">
        <v>5</v>
      </c>
      <c r="H3" s="250" t="s">
        <v>6</v>
      </c>
      <c r="I3" s="250" t="s">
        <v>7</v>
      </c>
      <c r="J3" s="250" t="s">
        <v>8</v>
      </c>
      <c r="K3" s="251" t="s">
        <v>3445</v>
      </c>
      <c r="L3" s="251" t="s">
        <v>3444</v>
      </c>
    </row>
    <row r="4" spans="1:12" ht="24.95" customHeight="1" x14ac:dyDescent="0.25">
      <c r="A4" s="137">
        <v>1</v>
      </c>
      <c r="B4" s="175" t="s">
        <v>9</v>
      </c>
      <c r="C4" s="255" t="s">
        <v>427</v>
      </c>
      <c r="D4" s="255" t="s">
        <v>11</v>
      </c>
      <c r="E4" s="256">
        <v>65</v>
      </c>
      <c r="F4" s="256" t="s">
        <v>444</v>
      </c>
      <c r="G4" s="137">
        <f>SUMIF(TblMasuk[KODE BARANG],TblKatalog[KODE BARANG],TblMasuk[BARANG MASUK])</f>
        <v>0</v>
      </c>
      <c r="H4" s="137">
        <f>SUMIF(TblKeluar[KODE BARANG],TblKatalog[KODE BARANG],TblKeluar[BARANG KELUAR])</f>
        <v>0</v>
      </c>
      <c r="I4" s="138">
        <f xml:space="preserve"> TblKatalog[[STOCK AWAL ]]+TblKatalog[BARANG MASUK]-TblKatalog[[#This Row],[BARANG KELUAR]]</f>
        <v>65</v>
      </c>
      <c r="J4" s="257" t="str">
        <f>IF(TblKatalog[STOCK AKHIR],"BARANG ADA",IF(I4="NOL"," BARANG KOSONG"))</f>
        <v>BARANG ADA</v>
      </c>
      <c r="K4" s="436" t="s">
        <v>3446</v>
      </c>
      <c r="L4" s="437" t="s">
        <v>2510</v>
      </c>
    </row>
    <row r="5" spans="1:12" ht="24.95" customHeight="1" x14ac:dyDescent="0.25">
      <c r="A5" s="137">
        <v>2</v>
      </c>
      <c r="B5" s="175" t="s">
        <v>12</v>
      </c>
      <c r="C5" s="255" t="s">
        <v>428</v>
      </c>
      <c r="D5" s="255" t="s">
        <v>13</v>
      </c>
      <c r="E5" s="256">
        <v>26</v>
      </c>
      <c r="F5" s="256" t="s">
        <v>444</v>
      </c>
      <c r="G5" s="137">
        <f>SUMIF(TblMasuk[KODE BARANG],TblKatalog[KODE BARANG],TblMasuk[BARANG MASUK])</f>
        <v>0</v>
      </c>
      <c r="H5" s="137">
        <f>SUMIF(TblKeluar[KODE BARANG],TblKatalog[KODE BARANG],TblKeluar[BARANG KELUAR])</f>
        <v>0</v>
      </c>
      <c r="I5" s="137">
        <f xml:space="preserve"> TblKatalog[[STOCK AWAL ]]+TblKatalog[BARANG MASUK]-TblKatalog[[#This Row],[BARANG KELUAR]]</f>
        <v>26</v>
      </c>
      <c r="J5" s="257" t="str">
        <f>IF(TblKatalog[STOCK AKHIR],"BARANG ADA",IF(I5="NOL"," BARANG KOSONG"))</f>
        <v>BARANG ADA</v>
      </c>
      <c r="K5" s="131"/>
      <c r="L5" s="131"/>
    </row>
    <row r="6" spans="1:12" ht="24.95" customHeight="1" x14ac:dyDescent="0.25">
      <c r="A6" s="137">
        <v>3</v>
      </c>
      <c r="B6" s="175" t="s">
        <v>14</v>
      </c>
      <c r="C6" s="255" t="s">
        <v>429</v>
      </c>
      <c r="D6" s="255" t="s">
        <v>16</v>
      </c>
      <c r="E6" s="256">
        <v>2</v>
      </c>
      <c r="F6" s="256" t="s">
        <v>444</v>
      </c>
      <c r="G6" s="137">
        <f>SUMIF(TblMasuk[KODE BARANG],TblKatalog[KODE BARANG],TblMasuk[BARANG MASUK])</f>
        <v>0</v>
      </c>
      <c r="H6" s="137">
        <f>SUMIF(TblKeluar[KODE BARANG],TblKatalog[KODE BARANG],TblKeluar[BARANG KELUAR])</f>
        <v>0</v>
      </c>
      <c r="I6" s="137">
        <f xml:space="preserve"> TblKatalog[[STOCK AWAL ]]+TblKatalog[BARANG MASUK]-TblKatalog[[#This Row],[BARANG KELUAR]]</f>
        <v>2</v>
      </c>
      <c r="J6" s="257" t="str">
        <f>IF(TblKatalog[STOCK AKHIR],"BARANG ADA",IF(I6="NOL"," BARANG KOSONG"))</f>
        <v>BARANG ADA</v>
      </c>
      <c r="K6" s="131"/>
      <c r="L6" s="131"/>
    </row>
    <row r="7" spans="1:12" ht="24.95" customHeight="1" x14ac:dyDescent="0.25">
      <c r="A7" s="137">
        <v>4</v>
      </c>
      <c r="B7" s="175" t="s">
        <v>17</v>
      </c>
      <c r="C7" s="255" t="s">
        <v>2492</v>
      </c>
      <c r="D7" s="255" t="s">
        <v>19</v>
      </c>
      <c r="E7" s="256">
        <v>9</v>
      </c>
      <c r="F7" s="256" t="s">
        <v>444</v>
      </c>
      <c r="G7" s="137">
        <f>SUMIF(TblMasuk[KODE BARANG],TblKatalog[KODE BARANG],TblMasuk[BARANG MASUK])</f>
        <v>0</v>
      </c>
      <c r="H7" s="137">
        <f>SUMIF(TblKeluar[KODE BARANG],TblKatalog[KODE BARANG],TblKeluar[BARANG KELUAR])</f>
        <v>0</v>
      </c>
      <c r="I7" s="137">
        <f xml:space="preserve"> TblKatalog[[STOCK AWAL ]]+TblKatalog[BARANG MASUK]-TblKatalog[[#This Row],[BARANG KELUAR]]</f>
        <v>9</v>
      </c>
      <c r="J7" s="257" t="str">
        <f>IF(TblKatalog[STOCK AKHIR],"BARANG ADA",IF(I7="NOL"," BARANG KOSONG"))</f>
        <v>BARANG ADA</v>
      </c>
      <c r="K7" s="131"/>
      <c r="L7" s="131"/>
    </row>
    <row r="8" spans="1:12" ht="24.95" customHeight="1" x14ac:dyDescent="0.25">
      <c r="A8" s="137">
        <v>5</v>
      </c>
      <c r="B8" s="145" t="s">
        <v>479</v>
      </c>
      <c r="C8" s="258" t="s">
        <v>467</v>
      </c>
      <c r="D8" s="258" t="s">
        <v>468</v>
      </c>
      <c r="E8" s="256"/>
      <c r="F8" s="256" t="s">
        <v>444</v>
      </c>
      <c r="G8" s="137">
        <f>SUMIF(TblMasuk[KODE BARANG],TblKatalog[KODE BARANG],TblMasuk[BARANG MASUK])</f>
        <v>0</v>
      </c>
      <c r="H8" s="137">
        <f>SUMIF(TblKeluar[KODE BARANG],TblKatalog[KODE BARANG],TblKeluar[BARANG KELUAR])</f>
        <v>0</v>
      </c>
      <c r="I8" s="137">
        <f xml:space="preserve"> TblKatalog[[STOCK AWAL ]]+TblKatalog[BARANG MASUK]-TblKatalog[[#This Row],[BARANG KELUAR]]</f>
        <v>0</v>
      </c>
      <c r="J8" s="137" t="b">
        <f>IF(TblKatalog[STOCK AKHIR],"BARANG ADA",IF(I8="NOL"," BARANG KOSONG"))</f>
        <v>0</v>
      </c>
      <c r="K8" s="131"/>
      <c r="L8" s="131"/>
    </row>
    <row r="9" spans="1:12" ht="24.95" customHeight="1" x14ac:dyDescent="0.25">
      <c r="A9" s="137">
        <v>6</v>
      </c>
      <c r="B9" s="259" t="s">
        <v>433</v>
      </c>
      <c r="C9" s="255" t="s">
        <v>39</v>
      </c>
      <c r="D9" s="260" t="s">
        <v>40</v>
      </c>
      <c r="E9" s="256">
        <v>3</v>
      </c>
      <c r="F9" s="256" t="s">
        <v>444</v>
      </c>
      <c r="G9" s="137">
        <f>SUMIF(TblMasuk[KODE BARANG],TblKatalog[KODE BARANG],TblMasuk[BARANG MASUK])</f>
        <v>0</v>
      </c>
      <c r="H9" s="137">
        <f>SUMIF(TblKeluar[KODE BARANG],TblKatalog[KODE BARANG],TblKeluar[BARANG KELUAR])</f>
        <v>0</v>
      </c>
      <c r="I9" s="137">
        <f xml:space="preserve"> TblKatalog[[STOCK AWAL ]]+TblKatalog[BARANG MASUK]-TblKatalog[[#This Row],[BARANG KELUAR]]</f>
        <v>3</v>
      </c>
      <c r="J9" s="137" t="str">
        <f>IF(TblKatalog[STOCK AKHIR],"BARANG ADA",IF(I9="NOL"," BARANG KOSONG"))</f>
        <v>BARANG ADA</v>
      </c>
      <c r="K9" s="131"/>
      <c r="L9" s="131"/>
    </row>
    <row r="10" spans="1:12" ht="24.95" customHeight="1" x14ac:dyDescent="0.25">
      <c r="A10" s="137">
        <v>7</v>
      </c>
      <c r="B10" s="145" t="s">
        <v>2692</v>
      </c>
      <c r="C10" s="258" t="s">
        <v>39</v>
      </c>
      <c r="D10" s="260" t="s">
        <v>42</v>
      </c>
      <c r="E10" s="256">
        <v>1</v>
      </c>
      <c r="F10" s="256" t="s">
        <v>444</v>
      </c>
      <c r="G10" s="137">
        <f>SUMIF(TblMasuk[KODE BARANG],TblKatalog[KODE BARANG],TblMasuk[BARANG MASUK])</f>
        <v>0</v>
      </c>
      <c r="H10" s="137">
        <f>SUMIF(TblKeluar[KODE BARANG],TblKatalog[KODE BARANG],TblKeluar[BARANG KELUAR])</f>
        <v>0</v>
      </c>
      <c r="I10" s="137">
        <f xml:space="preserve"> TblKatalog[[STOCK AWAL ]]+TblKatalog[BARANG MASUK]-TblKatalog[[#This Row],[BARANG KELUAR]]</f>
        <v>1</v>
      </c>
      <c r="J10" s="137" t="str">
        <f>IF(TblKatalog[STOCK AKHIR],"BARANG ADA",IF(I10="NOL"," BARANG KOSONG"))</f>
        <v>BARANG ADA</v>
      </c>
      <c r="K10" s="131"/>
      <c r="L10" s="131"/>
    </row>
    <row r="11" spans="1:12" ht="24.95" customHeight="1" x14ac:dyDescent="0.25">
      <c r="A11" s="137">
        <v>8</v>
      </c>
      <c r="B11" s="145" t="s">
        <v>52</v>
      </c>
      <c r="C11" s="255" t="s">
        <v>10</v>
      </c>
      <c r="D11" s="255" t="s">
        <v>53</v>
      </c>
      <c r="E11" s="256">
        <v>14</v>
      </c>
      <c r="F11" s="256" t="s">
        <v>444</v>
      </c>
      <c r="G11" s="137">
        <f>SUMIF(TblMasuk[KODE BARANG],TblKatalog[KODE BARANG],TblMasuk[BARANG MASUK])</f>
        <v>0</v>
      </c>
      <c r="H11" s="137">
        <f>SUMIF(TblKeluar[KODE BARANG],TblKatalog[KODE BARANG],TblKeluar[BARANG KELUAR])</f>
        <v>0</v>
      </c>
      <c r="I11" s="137">
        <f xml:space="preserve"> TblKatalog[[STOCK AWAL ]]+TblKatalog[BARANG MASUK]-TblKatalog[[#This Row],[BARANG KELUAR]]</f>
        <v>14</v>
      </c>
      <c r="J11" s="137" t="str">
        <f>IF(TblKatalog[STOCK AKHIR],"BARANG ADA",IF(I11="NOL"," BARANG KOSONG"))</f>
        <v>BARANG ADA</v>
      </c>
      <c r="K11" s="131"/>
      <c r="L11" s="131"/>
    </row>
    <row r="12" spans="1:12" ht="24.95" customHeight="1" x14ac:dyDescent="0.25">
      <c r="A12" s="137">
        <v>9</v>
      </c>
      <c r="B12" s="145" t="s">
        <v>54</v>
      </c>
      <c r="C12" s="255" t="s">
        <v>10</v>
      </c>
      <c r="D12" s="255" t="s">
        <v>55</v>
      </c>
      <c r="E12" s="256">
        <v>5</v>
      </c>
      <c r="F12" s="256" t="s">
        <v>444</v>
      </c>
      <c r="G12" s="137">
        <f>SUMIF(TblMasuk[KODE BARANG],TblKatalog[KODE BARANG],TblMasuk[BARANG MASUK])</f>
        <v>0</v>
      </c>
      <c r="H12" s="137">
        <f>SUMIF(TblKeluar[KODE BARANG],TblKatalog[KODE BARANG],TblKeluar[BARANG KELUAR])</f>
        <v>0</v>
      </c>
      <c r="I12" s="137">
        <f xml:space="preserve"> TblKatalog[[STOCK AWAL ]]+TblKatalog[BARANG MASUK]-TblKatalog[[#This Row],[BARANG KELUAR]]</f>
        <v>5</v>
      </c>
      <c r="J12" s="137" t="str">
        <f>IF(TblKatalog[STOCK AKHIR],"BARANG ADA",IF(I12="NOL"," BARANG KOSONG"))</f>
        <v>BARANG ADA</v>
      </c>
      <c r="K12" s="131"/>
      <c r="L12" s="131"/>
    </row>
    <row r="13" spans="1:12" ht="24.95" customHeight="1" x14ac:dyDescent="0.25">
      <c r="A13" s="137">
        <v>10</v>
      </c>
      <c r="B13" s="175" t="s">
        <v>56</v>
      </c>
      <c r="C13" s="255" t="s">
        <v>10</v>
      </c>
      <c r="D13" s="255" t="s">
        <v>3006</v>
      </c>
      <c r="E13" s="256">
        <v>3</v>
      </c>
      <c r="F13" s="256" t="s">
        <v>444</v>
      </c>
      <c r="G13" s="137">
        <f>SUMIF(TblMasuk[KODE BARANG],TblKatalog[KODE BARANG],TblMasuk[BARANG MASUK])</f>
        <v>0</v>
      </c>
      <c r="H13" s="137">
        <f>SUMIF(TblKeluar[KODE BARANG],TblKatalog[KODE BARANG],TblKeluar[BARANG KELUAR])</f>
        <v>0</v>
      </c>
      <c r="I13" s="137">
        <f xml:space="preserve"> TblKatalog[[STOCK AWAL ]]+TblKatalog[BARANG MASUK]-TblKatalog[[#This Row],[BARANG KELUAR]]</f>
        <v>3</v>
      </c>
      <c r="J13" s="137" t="str">
        <f>IF(TblKatalog[STOCK AKHIR],"BARANG ADA",IF(I13="NOL"," BARANG KOSONG"))</f>
        <v>BARANG ADA</v>
      </c>
      <c r="K13" s="131"/>
      <c r="L13" s="131"/>
    </row>
    <row r="14" spans="1:12" ht="24.95" customHeight="1" x14ac:dyDescent="0.25">
      <c r="A14" s="137">
        <v>11</v>
      </c>
      <c r="B14" s="175" t="s">
        <v>57</v>
      </c>
      <c r="C14" s="255" t="s">
        <v>58</v>
      </c>
      <c r="D14" s="255" t="s">
        <v>3443</v>
      </c>
      <c r="E14" s="256">
        <v>8</v>
      </c>
      <c r="F14" s="256" t="s">
        <v>444</v>
      </c>
      <c r="G14" s="137">
        <f>SUMIF(TblMasuk[KODE BARANG],TblKatalog[KODE BARANG],TblMasuk[BARANG MASUK])</f>
        <v>0</v>
      </c>
      <c r="H14" s="137">
        <f>SUMIF(TblKeluar[KODE BARANG],TblKatalog[KODE BARANG],TblKeluar[BARANG KELUAR])</f>
        <v>0</v>
      </c>
      <c r="I14" s="137">
        <f xml:space="preserve"> TblKatalog[[STOCK AWAL ]]+TblKatalog[BARANG MASUK]-TblKatalog[[#This Row],[BARANG KELUAR]]</f>
        <v>8</v>
      </c>
      <c r="J14" s="137" t="str">
        <f>IF(TblKatalog[STOCK AKHIR],"BARANG ADA",IF(I14="NOL"," BARANG KOSONG"))</f>
        <v>BARANG ADA</v>
      </c>
      <c r="K14" s="131"/>
      <c r="L14" s="131"/>
    </row>
    <row r="15" spans="1:12" ht="24.95" customHeight="1" x14ac:dyDescent="0.25">
      <c r="A15" s="137">
        <v>12</v>
      </c>
      <c r="B15" s="175" t="s">
        <v>59</v>
      </c>
      <c r="C15" s="255" t="s">
        <v>58</v>
      </c>
      <c r="D15" s="255" t="s">
        <v>60</v>
      </c>
      <c r="E15" s="256">
        <v>3</v>
      </c>
      <c r="F15" s="256" t="s">
        <v>444</v>
      </c>
      <c r="G15" s="137">
        <f>SUMIF(TblMasuk[KODE BARANG],TblKatalog[KODE BARANG],TblMasuk[BARANG MASUK])</f>
        <v>0</v>
      </c>
      <c r="H15" s="137">
        <f>SUMIF(TblKeluar[KODE BARANG],TblKatalog[KODE BARANG],TblKeluar[BARANG KELUAR])</f>
        <v>0</v>
      </c>
      <c r="I15" s="137">
        <f xml:space="preserve"> TblKatalog[[STOCK AWAL ]]+TblKatalog[BARANG MASUK]-TblKatalog[[#This Row],[BARANG KELUAR]]</f>
        <v>3</v>
      </c>
      <c r="J15" s="137" t="str">
        <f>IF(TblKatalog[STOCK AKHIR],"BARANG ADA",IF(I15="NOL"," BARANG KOSONG"))</f>
        <v>BARANG ADA</v>
      </c>
      <c r="K15" s="131"/>
      <c r="L15" s="131"/>
    </row>
    <row r="16" spans="1:12" ht="24.95" customHeight="1" x14ac:dyDescent="0.25">
      <c r="A16" s="137">
        <v>13</v>
      </c>
      <c r="B16" s="175" t="s">
        <v>61</v>
      </c>
      <c r="C16" s="255" t="s">
        <v>62</v>
      </c>
      <c r="D16" s="255" t="s">
        <v>63</v>
      </c>
      <c r="E16" s="256">
        <v>6</v>
      </c>
      <c r="F16" s="256" t="s">
        <v>444</v>
      </c>
      <c r="G16" s="137">
        <f>SUMIF(TblMasuk[KODE BARANG],TblKatalog[KODE BARANG],TblMasuk[BARANG MASUK])</f>
        <v>0</v>
      </c>
      <c r="H16" s="137">
        <f>SUMIF(TblKeluar[KODE BARANG],TblKatalog[KODE BARANG],TblKeluar[BARANG KELUAR])</f>
        <v>0</v>
      </c>
      <c r="I16" s="137">
        <f xml:space="preserve"> TblKatalog[[STOCK AWAL ]]+TblKatalog[BARANG MASUK]-TblKatalog[[#This Row],[BARANG KELUAR]]</f>
        <v>6</v>
      </c>
      <c r="J16" s="137" t="str">
        <f>IF(TblKatalog[STOCK AKHIR],"BARANG ADA",IF(I16="NOL"," BARANG KOSONG"))</f>
        <v>BARANG ADA</v>
      </c>
      <c r="K16" s="131"/>
      <c r="L16" s="131"/>
    </row>
    <row r="17" spans="1:12" ht="24.95" customHeight="1" x14ac:dyDescent="0.25">
      <c r="A17" s="137">
        <v>14</v>
      </c>
      <c r="B17" s="175" t="s">
        <v>64</v>
      </c>
      <c r="C17" s="255" t="s">
        <v>65</v>
      </c>
      <c r="D17" s="255" t="s">
        <v>66</v>
      </c>
      <c r="E17" s="256">
        <v>6</v>
      </c>
      <c r="F17" s="256" t="s">
        <v>444</v>
      </c>
      <c r="G17" s="137">
        <f>SUMIF(TblMasuk[KODE BARANG],TblKatalog[KODE BARANG],TblMasuk[BARANG MASUK])</f>
        <v>0</v>
      </c>
      <c r="H17" s="137">
        <f>SUMIF(TblKeluar[KODE BARANG],TblKatalog[KODE BARANG],TblKeluar[BARANG KELUAR])</f>
        <v>0</v>
      </c>
      <c r="I17" s="137">
        <f xml:space="preserve"> TblKatalog[[STOCK AWAL ]]+TblKatalog[BARANG MASUK]-TblKatalog[[#This Row],[BARANG KELUAR]]</f>
        <v>6</v>
      </c>
      <c r="J17" s="137" t="str">
        <f>IF(TblKatalog[STOCK AKHIR],"BARANG ADA",IF(I17="NOL"," BARANG KOSONG"))</f>
        <v>BARANG ADA</v>
      </c>
      <c r="K17" s="131"/>
      <c r="L17" s="131"/>
    </row>
    <row r="18" spans="1:12" ht="24.95" customHeight="1" x14ac:dyDescent="0.25">
      <c r="A18" s="137"/>
      <c r="B18" s="175" t="s">
        <v>3484</v>
      </c>
      <c r="C18" s="255" t="s">
        <v>58</v>
      </c>
      <c r="D18" s="255" t="s">
        <v>3485</v>
      </c>
      <c r="E18" s="256">
        <v>2</v>
      </c>
      <c r="F18" s="256" t="s">
        <v>444</v>
      </c>
      <c r="G18" s="137">
        <f>SUMIF(TblMasuk[KODE BARANG],TblKatalog[KODE BARANG],TblMasuk[BARANG MASUK])</f>
        <v>0</v>
      </c>
      <c r="H18" s="137">
        <f>SUMIF(TblKeluar[KODE BARANG],TblKatalog[KODE BARANG],TblKeluar[BARANG KELUAR])</f>
        <v>0</v>
      </c>
      <c r="I18" s="137">
        <f xml:space="preserve"> TblKatalog[[STOCK AWAL ]]+TblKatalog[BARANG MASUK]-TblKatalog[[#This Row],[BARANG KELUAR]]</f>
        <v>2</v>
      </c>
      <c r="J18" s="137" t="str">
        <f>IF(TblKatalog[STOCK AKHIR],"BARANG ADA",IF(I18="NOL"," BARANG KOSONG"))</f>
        <v>BARANG ADA</v>
      </c>
      <c r="K18" s="131"/>
      <c r="L18" s="131"/>
    </row>
    <row r="19" spans="1:12" ht="24.95" customHeight="1" x14ac:dyDescent="0.25">
      <c r="A19" s="137">
        <v>15</v>
      </c>
      <c r="B19" s="175" t="s">
        <v>3534</v>
      </c>
      <c r="C19" s="255" t="s">
        <v>58</v>
      </c>
      <c r="D19" s="255" t="s">
        <v>3486</v>
      </c>
      <c r="E19" s="256">
        <v>38</v>
      </c>
      <c r="F19" s="256" t="s">
        <v>444</v>
      </c>
      <c r="G19" s="137">
        <f>SUMIF(TblMasuk[KODE BARANG],TblKatalog[KODE BARANG],TblMasuk[BARANG MASUK])</f>
        <v>2</v>
      </c>
      <c r="H19" s="137">
        <f>SUMIF(TblKeluar[KODE BARANG],TblKatalog[KODE BARANG],TblKeluar[BARANG KELUAR])</f>
        <v>2</v>
      </c>
      <c r="I19" s="137">
        <f xml:space="preserve"> TblKatalog[[STOCK AWAL ]]+TblKatalog[BARANG MASUK]-TblKatalog[[#This Row],[BARANG KELUAR]]</f>
        <v>38</v>
      </c>
      <c r="J19" s="137" t="str">
        <f>IF(TblKatalog[STOCK AKHIR],"BARANG ADA",IF(I19="NOL"," BARANG KOSONG"))</f>
        <v>BARANG ADA</v>
      </c>
      <c r="K19" s="131"/>
      <c r="L19" s="131"/>
    </row>
    <row r="20" spans="1:12" ht="24.95" customHeight="1" x14ac:dyDescent="0.25">
      <c r="A20" s="137">
        <v>16</v>
      </c>
      <c r="B20" s="175" t="s">
        <v>68</v>
      </c>
      <c r="C20" s="255" t="s">
        <v>69</v>
      </c>
      <c r="D20" s="255" t="s">
        <v>70</v>
      </c>
      <c r="E20" s="256">
        <v>2</v>
      </c>
      <c r="F20" s="256" t="s">
        <v>444</v>
      </c>
      <c r="G20" s="137">
        <f>SUMIF(TblMasuk[KODE BARANG],TblKatalog[KODE BARANG],TblMasuk[BARANG MASUK])</f>
        <v>15</v>
      </c>
      <c r="H20" s="137">
        <f>SUMIF(TblKeluar[KODE BARANG],TblKatalog[KODE BARANG],TblKeluar[BARANG KELUAR])</f>
        <v>17</v>
      </c>
      <c r="I20" s="137">
        <f xml:space="preserve"> TblKatalog[[STOCK AWAL ]]+TblKatalog[BARANG MASUK]-TblKatalog[[#This Row],[BARANG KELUAR]]</f>
        <v>0</v>
      </c>
      <c r="J20" s="137" t="b">
        <f>IF(TblKatalog[STOCK AKHIR],"BARANG ADA",IF(I20="NOL"," BARANG KOSONG"))</f>
        <v>0</v>
      </c>
      <c r="K20" s="131"/>
      <c r="L20" s="131"/>
    </row>
    <row r="21" spans="1:12" ht="24.95" customHeight="1" x14ac:dyDescent="0.25">
      <c r="A21" s="137">
        <v>17</v>
      </c>
      <c r="B21" s="175" t="s">
        <v>71</v>
      </c>
      <c r="C21" s="255" t="s">
        <v>72</v>
      </c>
      <c r="D21" s="255" t="s">
        <v>73</v>
      </c>
      <c r="E21" s="256">
        <v>2</v>
      </c>
      <c r="F21" s="256" t="s">
        <v>444</v>
      </c>
      <c r="G21" s="137">
        <f>SUMIF(TblMasuk[KODE BARANG],TblKatalog[KODE BARANG],TblMasuk[BARANG MASUK])</f>
        <v>0</v>
      </c>
      <c r="H21" s="137">
        <f>SUMIF(TblKeluar[KODE BARANG],TblKatalog[KODE BARANG],TblKeluar[BARANG KELUAR])</f>
        <v>0</v>
      </c>
      <c r="I21" s="137">
        <f xml:space="preserve"> TblKatalog[[STOCK AWAL ]]+TblKatalog[BARANG MASUK]-TblKatalog[[#This Row],[BARANG KELUAR]]</f>
        <v>2</v>
      </c>
      <c r="J21" s="137" t="str">
        <f>IF(TblKatalog[STOCK AKHIR],"BARANG ADA",IF(I21="NOL"," BARANG KOSONG"))</f>
        <v>BARANG ADA</v>
      </c>
      <c r="K21" s="131"/>
      <c r="L21" s="131"/>
    </row>
    <row r="22" spans="1:12" ht="24.95" customHeight="1" x14ac:dyDescent="0.25">
      <c r="A22" s="137">
        <v>18</v>
      </c>
      <c r="B22" s="175" t="s">
        <v>74</v>
      </c>
      <c r="C22" s="255" t="s">
        <v>75</v>
      </c>
      <c r="D22" s="255" t="s">
        <v>76</v>
      </c>
      <c r="E22" s="256">
        <v>1</v>
      </c>
      <c r="F22" s="256" t="s">
        <v>444</v>
      </c>
      <c r="G22" s="137">
        <f>SUMIF(TblMasuk[KODE BARANG],TblKatalog[KODE BARANG],TblMasuk[BARANG MASUK])</f>
        <v>0</v>
      </c>
      <c r="H22" s="137">
        <f>SUMIF(TblKeluar[KODE BARANG],TblKatalog[KODE BARANG],TblKeluar[BARANG KELUAR])</f>
        <v>0</v>
      </c>
      <c r="I22" s="137">
        <f xml:space="preserve"> TblKatalog[[STOCK AWAL ]]+TblKatalog[BARANG MASUK]-TblKatalog[[#This Row],[BARANG KELUAR]]</f>
        <v>1</v>
      </c>
      <c r="J22" s="137" t="str">
        <f>IF(TblKatalog[STOCK AKHIR],"BARANG ADA",IF(I22="NOL"," BARANG KOSONG"))</f>
        <v>BARANG ADA</v>
      </c>
      <c r="K22" s="131"/>
      <c r="L22" s="131"/>
    </row>
    <row r="23" spans="1:12" ht="24.95" customHeight="1" x14ac:dyDescent="0.25">
      <c r="A23" s="137">
        <v>19</v>
      </c>
      <c r="B23" s="175" t="s">
        <v>77</v>
      </c>
      <c r="C23" s="255" t="s">
        <v>78</v>
      </c>
      <c r="D23" s="255" t="s">
        <v>79</v>
      </c>
      <c r="E23" s="256">
        <v>5</v>
      </c>
      <c r="F23" s="256" t="s">
        <v>444</v>
      </c>
      <c r="G23" s="137">
        <f>SUMIF(TblMasuk[KODE BARANG],TblKatalog[KODE BARANG],TblMasuk[BARANG MASUK])</f>
        <v>0</v>
      </c>
      <c r="H23" s="137">
        <f>SUMIF(TblKeluar[KODE BARANG],TblKatalog[KODE BARANG],TblKeluar[BARANG KELUAR])</f>
        <v>0</v>
      </c>
      <c r="I23" s="137">
        <f xml:space="preserve"> TblKatalog[[STOCK AWAL ]]+TblKatalog[BARANG MASUK]-TblKatalog[[#This Row],[BARANG KELUAR]]</f>
        <v>5</v>
      </c>
      <c r="J23" s="137" t="str">
        <f>IF(TblKatalog[STOCK AKHIR],"BARANG ADA",IF(I23="NOL"," BARANG KOSONG"))</f>
        <v>BARANG ADA</v>
      </c>
      <c r="K23" s="131"/>
      <c r="L23" s="131"/>
    </row>
    <row r="24" spans="1:12" ht="24.95" customHeight="1" x14ac:dyDescent="0.25">
      <c r="A24" s="137">
        <v>20</v>
      </c>
      <c r="B24" s="175" t="s">
        <v>80</v>
      </c>
      <c r="C24" s="255" t="s">
        <v>78</v>
      </c>
      <c r="D24" s="255" t="s">
        <v>81</v>
      </c>
      <c r="E24" s="256">
        <v>1</v>
      </c>
      <c r="F24" s="256" t="s">
        <v>444</v>
      </c>
      <c r="G24" s="137">
        <f>SUMIF(TblMasuk[KODE BARANG],TblKatalog[KODE BARANG],TblMasuk[BARANG MASUK])</f>
        <v>0</v>
      </c>
      <c r="H24" s="137">
        <f>SUMIF(TblKeluar[KODE BARANG],TblKatalog[KODE BARANG],TblKeluar[BARANG KELUAR])</f>
        <v>0</v>
      </c>
      <c r="I24" s="137">
        <f xml:space="preserve"> TblKatalog[[STOCK AWAL ]]+TblKatalog[BARANG MASUK]-TblKatalog[[#This Row],[BARANG KELUAR]]</f>
        <v>1</v>
      </c>
      <c r="J24" s="137" t="str">
        <f>IF(TblKatalog[STOCK AKHIR],"BARANG ADA",IF(I24="NOL"," BARANG KOSONG"))</f>
        <v>BARANG ADA</v>
      </c>
      <c r="K24" s="131"/>
      <c r="L24" s="131"/>
    </row>
    <row r="25" spans="1:12" ht="24.95" customHeight="1" x14ac:dyDescent="0.25">
      <c r="A25" s="137">
        <v>21</v>
      </c>
      <c r="B25" s="175" t="s">
        <v>2565</v>
      </c>
      <c r="C25" s="255" t="s">
        <v>78</v>
      </c>
      <c r="D25" s="255" t="s">
        <v>2566</v>
      </c>
      <c r="E25" s="256"/>
      <c r="F25" s="256" t="s">
        <v>444</v>
      </c>
      <c r="G25" s="137">
        <f>SUMIF(TblMasuk[KODE BARANG],TblKatalog[KODE BARANG],TblMasuk[BARANG MASUK])</f>
        <v>8</v>
      </c>
      <c r="H25" s="137">
        <f>SUMIF(TblKeluar[KODE BARANG],TblKatalog[KODE BARANG],TblKeluar[BARANG KELUAR])</f>
        <v>8</v>
      </c>
      <c r="I25" s="137">
        <f xml:space="preserve"> TblKatalog[[STOCK AWAL ]]+TblKatalog[BARANG MASUK]-TblKatalog[[#This Row],[BARANG KELUAR]]</f>
        <v>0</v>
      </c>
      <c r="J25" s="137" t="b">
        <f>IF(TblKatalog[STOCK AKHIR],"BARANG ADA",IF(I25="NOL"," BARANG KOSONG"))</f>
        <v>0</v>
      </c>
      <c r="K25" s="131"/>
      <c r="L25" s="131"/>
    </row>
    <row r="26" spans="1:12" ht="24.95" customHeight="1" x14ac:dyDescent="0.25">
      <c r="A26" s="137">
        <v>22</v>
      </c>
      <c r="B26" s="175" t="s">
        <v>666</v>
      </c>
      <c r="C26" s="255" t="s">
        <v>78</v>
      </c>
      <c r="D26" s="158" t="s">
        <v>2599</v>
      </c>
      <c r="E26" s="256"/>
      <c r="F26" s="256" t="s">
        <v>444</v>
      </c>
      <c r="G26" s="137">
        <f>SUMIF(TblMasuk[KODE BARANG],TblKatalog[KODE BARANG],TblMasuk[BARANG MASUK])</f>
        <v>90</v>
      </c>
      <c r="H26" s="137">
        <f>SUMIF(TblKeluar[KODE BARANG],TblKatalog[KODE BARANG],TblKeluar[BARANG KELUAR])</f>
        <v>90</v>
      </c>
      <c r="I26" s="137">
        <f xml:space="preserve"> TblKatalog[[STOCK AWAL ]]+TblKatalog[BARANG MASUK]-TblKatalog[[#This Row],[BARANG KELUAR]]</f>
        <v>0</v>
      </c>
      <c r="J26" s="137" t="b">
        <f>IF(TblKatalog[STOCK AKHIR],"BARANG ADA",IF(I26="NOL"," BARANG KOSONG"))</f>
        <v>0</v>
      </c>
      <c r="K26" s="131"/>
      <c r="L26" s="131"/>
    </row>
    <row r="27" spans="1:12" ht="24.95" customHeight="1" x14ac:dyDescent="0.25">
      <c r="A27" s="137"/>
      <c r="B27" s="439" t="s">
        <v>3458</v>
      </c>
      <c r="C27" s="438" t="s">
        <v>3456</v>
      </c>
      <c r="D27" s="438" t="s">
        <v>3457</v>
      </c>
      <c r="E27" s="256">
        <v>2</v>
      </c>
      <c r="F27" s="256" t="s">
        <v>444</v>
      </c>
      <c r="G27" s="137">
        <f>SUMIF(TblMasuk[KODE BARANG],TblKatalog[KODE BARANG],TblMasuk[BARANG MASUK])</f>
        <v>0</v>
      </c>
      <c r="H27" s="137">
        <f>SUMIF(TblKeluar[KODE BARANG],TblKatalog[KODE BARANG],TblKeluar[BARANG KELUAR])</f>
        <v>0</v>
      </c>
      <c r="I27" s="137">
        <f xml:space="preserve"> TblKatalog[[STOCK AWAL ]]+TblKatalog[BARANG MASUK]-TblKatalog[[#This Row],[BARANG KELUAR]]</f>
        <v>2</v>
      </c>
      <c r="J27" s="137" t="str">
        <f>IF(TblKatalog[STOCK AKHIR],"BARANG ADA",IF(I27="NOL"," BARANG KOSONG"))</f>
        <v>BARANG ADA</v>
      </c>
      <c r="K27" s="131"/>
      <c r="L27" s="131"/>
    </row>
    <row r="28" spans="1:12" ht="24.95" customHeight="1" x14ac:dyDescent="0.25">
      <c r="A28" s="137">
        <v>23</v>
      </c>
      <c r="B28" s="175" t="s">
        <v>82</v>
      </c>
      <c r="C28" s="255" t="s">
        <v>83</v>
      </c>
      <c r="D28" s="255" t="s">
        <v>3007</v>
      </c>
      <c r="E28" s="256">
        <v>7</v>
      </c>
      <c r="F28" s="256" t="s">
        <v>444</v>
      </c>
      <c r="G28" s="137">
        <f>SUMIF(TblMasuk[KODE BARANG],TblKatalog[KODE BARANG],TblMasuk[BARANG MASUK])</f>
        <v>1</v>
      </c>
      <c r="H28" s="137">
        <f>SUMIF(TblKeluar[KODE BARANG],TblKatalog[KODE BARANG],TblKeluar[BARANG KELUAR])</f>
        <v>1</v>
      </c>
      <c r="I28" s="137">
        <f xml:space="preserve"> TblKatalog[[STOCK AWAL ]]+TblKatalog[BARANG MASUK]-TblKatalog[[#This Row],[BARANG KELUAR]]</f>
        <v>7</v>
      </c>
      <c r="J28" s="137" t="str">
        <f>IF(TblKatalog[STOCK AKHIR],"BARANG ADA",IF(I28="NOL"," BARANG KOSONG"))</f>
        <v>BARANG ADA</v>
      </c>
      <c r="K28" s="131"/>
      <c r="L28" s="131"/>
    </row>
    <row r="29" spans="1:12" ht="24.95" customHeight="1" x14ac:dyDescent="0.25">
      <c r="A29" s="137">
        <v>24</v>
      </c>
      <c r="B29" s="175" t="s">
        <v>84</v>
      </c>
      <c r="C29" s="255" t="s">
        <v>400</v>
      </c>
      <c r="D29" s="255" t="s">
        <v>3008</v>
      </c>
      <c r="E29" s="256">
        <v>11</v>
      </c>
      <c r="F29" s="256" t="s">
        <v>444</v>
      </c>
      <c r="G29" s="137">
        <f>SUMIF(TblMasuk[KODE BARANG],TblKatalog[KODE BARANG],TblMasuk[BARANG MASUK])</f>
        <v>0</v>
      </c>
      <c r="H29" s="137">
        <f>SUMIF(TblKeluar[KODE BARANG],TblKatalog[KODE BARANG],TblKeluar[BARANG KELUAR])</f>
        <v>0</v>
      </c>
      <c r="I29" s="137">
        <f xml:space="preserve"> TblKatalog[[STOCK AWAL ]]+TblKatalog[BARANG MASUK]-TblKatalog[[#This Row],[BARANG KELUAR]]</f>
        <v>11</v>
      </c>
      <c r="J29" s="137" t="str">
        <f>IF(TblKatalog[STOCK AKHIR],"BARANG ADA",IF(I29="NOL"," BARANG KOSONG"))</f>
        <v>BARANG ADA</v>
      </c>
      <c r="K29" s="131"/>
      <c r="L29" s="131"/>
    </row>
    <row r="30" spans="1:12" ht="24.95" customHeight="1" x14ac:dyDescent="0.25">
      <c r="A30" s="137">
        <v>25</v>
      </c>
      <c r="B30" s="175" t="s">
        <v>85</v>
      </c>
      <c r="C30" s="255" t="s">
        <v>453</v>
      </c>
      <c r="D30" s="255" t="s">
        <v>3009</v>
      </c>
      <c r="E30" s="256">
        <v>7</v>
      </c>
      <c r="F30" s="256" t="s">
        <v>444</v>
      </c>
      <c r="G30" s="137">
        <f>SUMIF(TblMasuk[KODE BARANG],TblKatalog[KODE BARANG],TblMasuk[BARANG MASUK])</f>
        <v>1</v>
      </c>
      <c r="H30" s="137">
        <f>SUMIF(TblKeluar[KODE BARANG],TblKatalog[KODE BARANG],TblKeluar[BARANG KELUAR])</f>
        <v>1</v>
      </c>
      <c r="I30" s="137">
        <f xml:space="preserve"> TblKatalog[[STOCK AWAL ]]+TblKatalog[BARANG MASUK]-TblKatalog[[#This Row],[BARANG KELUAR]]</f>
        <v>7</v>
      </c>
      <c r="J30" s="137" t="str">
        <f>IF(TblKatalog[STOCK AKHIR],"BARANG ADA",IF(I30="NOL"," BARANG KOSONG"))</f>
        <v>BARANG ADA</v>
      </c>
      <c r="K30" s="131"/>
      <c r="L30" s="131"/>
    </row>
    <row r="31" spans="1:12" ht="24.95" customHeight="1" x14ac:dyDescent="0.25">
      <c r="A31" s="137">
        <v>26</v>
      </c>
      <c r="B31" s="175" t="s">
        <v>88</v>
      </c>
      <c r="C31" s="255" t="s">
        <v>15</v>
      </c>
      <c r="D31" s="255" t="s">
        <v>89</v>
      </c>
      <c r="E31" s="256">
        <v>1</v>
      </c>
      <c r="F31" s="256" t="s">
        <v>444</v>
      </c>
      <c r="G31" s="137">
        <f>SUMIF(TblMasuk[KODE BARANG],TblKatalog[KODE BARANG],TblMasuk[BARANG MASUK])</f>
        <v>0</v>
      </c>
      <c r="H31" s="137">
        <f>SUMIF(TblKeluar[KODE BARANG],TblKatalog[KODE BARANG],TblKeluar[BARANG KELUAR])</f>
        <v>1</v>
      </c>
      <c r="I31" s="137">
        <f xml:space="preserve"> TblKatalog[[STOCK AWAL ]]+TblKatalog[BARANG MASUK]-TblKatalog[[#This Row],[BARANG KELUAR]]</f>
        <v>0</v>
      </c>
      <c r="J31" s="137" t="b">
        <f>IF(TblKatalog[STOCK AKHIR],"BARANG ADA",IF(I31="NOL"," BARANG KOSONG"))</f>
        <v>0</v>
      </c>
      <c r="K31" s="131"/>
      <c r="L31" s="131"/>
    </row>
    <row r="32" spans="1:12" ht="24.95" customHeight="1" x14ac:dyDescent="0.25">
      <c r="A32" s="137">
        <v>27</v>
      </c>
      <c r="B32" s="175" t="s">
        <v>3354</v>
      </c>
      <c r="C32" s="255" t="s">
        <v>3346</v>
      </c>
      <c r="D32" s="255" t="s">
        <v>3353</v>
      </c>
      <c r="E32" s="256"/>
      <c r="F32" s="256" t="s">
        <v>444</v>
      </c>
      <c r="G32" s="137">
        <f>SUMIF(TblMasuk[KODE BARANG],TblKatalog[KODE BARANG],TblMasuk[BARANG MASUK])</f>
        <v>1</v>
      </c>
      <c r="H32" s="137">
        <f>SUMIF(TblKeluar[KODE BARANG],TblKatalog[KODE BARANG],TblKeluar[BARANG KELUAR])</f>
        <v>1</v>
      </c>
      <c r="I32" s="137">
        <f xml:space="preserve"> TblKatalog[[STOCK AWAL ]]+TblKatalog[BARANG MASUK]-TblKatalog[[#This Row],[BARANG KELUAR]]</f>
        <v>0</v>
      </c>
      <c r="J32" s="137" t="b">
        <f>IF(TblKatalog[STOCK AKHIR],"BARANG ADA",IF(I32="NOL"," BARANG KOSONG"))</f>
        <v>0</v>
      </c>
      <c r="K32" s="131"/>
      <c r="L32" s="131"/>
    </row>
    <row r="33" spans="1:12" ht="24.95" customHeight="1" x14ac:dyDescent="0.25">
      <c r="A33" s="137">
        <v>28</v>
      </c>
      <c r="B33" s="175" t="s">
        <v>90</v>
      </c>
      <c r="C33" s="255" t="s">
        <v>72</v>
      </c>
      <c r="D33" s="255" t="s">
        <v>91</v>
      </c>
      <c r="E33" s="256">
        <v>2</v>
      </c>
      <c r="F33" s="256" t="s">
        <v>444</v>
      </c>
      <c r="G33" s="137">
        <f>SUMIF(TblMasuk[KODE BARANG],TblKatalog[KODE BARANG],TblMasuk[BARANG MASUK])</f>
        <v>0</v>
      </c>
      <c r="H33" s="137">
        <f>SUMIF(TblKeluar[KODE BARANG],TblKatalog[KODE BARANG],TblKeluar[BARANG KELUAR])</f>
        <v>2</v>
      </c>
      <c r="I33" s="137">
        <f xml:space="preserve"> TblKatalog[[STOCK AWAL ]]+TblKatalog[BARANG MASUK]-TblKatalog[[#This Row],[BARANG KELUAR]]</f>
        <v>0</v>
      </c>
      <c r="J33" s="137" t="b">
        <f>IF(TblKatalog[STOCK AKHIR],"BARANG ADA",IF(I33="NOL"," BARANG KOSONG"))</f>
        <v>0</v>
      </c>
      <c r="K33" s="131"/>
      <c r="L33" s="131"/>
    </row>
    <row r="34" spans="1:12" ht="24.95" customHeight="1" x14ac:dyDescent="0.25">
      <c r="A34" s="137">
        <v>29</v>
      </c>
      <c r="B34" s="175" t="s">
        <v>92</v>
      </c>
      <c r="C34" s="255" t="s">
        <v>62</v>
      </c>
      <c r="D34" s="255" t="s">
        <v>93</v>
      </c>
      <c r="E34" s="256">
        <v>7</v>
      </c>
      <c r="F34" s="256" t="s">
        <v>444</v>
      </c>
      <c r="G34" s="137">
        <f>SUMIF(TblMasuk[KODE BARANG],TblKatalog[KODE BARANG],TblMasuk[BARANG MASUK])</f>
        <v>1</v>
      </c>
      <c r="H34" s="137">
        <f>SUMIF(TblKeluar[KODE BARANG],TblKatalog[KODE BARANG],TblKeluar[BARANG KELUAR])</f>
        <v>1</v>
      </c>
      <c r="I34" s="137">
        <f xml:space="preserve"> TblKatalog[[STOCK AWAL ]]+TblKatalog[BARANG MASUK]-TblKatalog[[#This Row],[BARANG KELUAR]]</f>
        <v>7</v>
      </c>
      <c r="J34" s="137" t="str">
        <f>IF(TblKatalog[STOCK AKHIR],"BARANG ADA",IF(I34="NOL"," BARANG KOSONG"))</f>
        <v>BARANG ADA</v>
      </c>
      <c r="K34" s="131"/>
      <c r="L34" s="131"/>
    </row>
    <row r="35" spans="1:12" ht="24.95" customHeight="1" x14ac:dyDescent="0.25">
      <c r="A35" s="137">
        <v>30</v>
      </c>
      <c r="B35" s="175" t="s">
        <v>94</v>
      </c>
      <c r="C35" s="255" t="s">
        <v>58</v>
      </c>
      <c r="D35" s="255" t="s">
        <v>95</v>
      </c>
      <c r="E35" s="256">
        <v>2</v>
      </c>
      <c r="F35" s="256" t="s">
        <v>444</v>
      </c>
      <c r="G35" s="137">
        <f>SUMIF(TblMasuk[KODE BARANG],TblKatalog[KODE BARANG],TblMasuk[BARANG MASUK])</f>
        <v>6</v>
      </c>
      <c r="H35" s="137">
        <f>SUMIF(TblKeluar[KODE BARANG],TblKatalog[KODE BARANG],TblKeluar[BARANG KELUAR])</f>
        <v>6</v>
      </c>
      <c r="I35" s="137">
        <f xml:space="preserve"> TblKatalog[[STOCK AWAL ]]+TblKatalog[BARANG MASUK]-TblKatalog[[#This Row],[BARANG KELUAR]]</f>
        <v>2</v>
      </c>
      <c r="J35" s="137" t="str">
        <f>IF(TblKatalog[STOCK AKHIR],"BARANG ADA",IF(I35="NOL"," BARANG KOSONG"))</f>
        <v>BARANG ADA</v>
      </c>
      <c r="K35" s="131"/>
      <c r="L35" s="131"/>
    </row>
    <row r="36" spans="1:12" ht="24.95" customHeight="1" x14ac:dyDescent="0.25">
      <c r="A36" s="137">
        <v>31</v>
      </c>
      <c r="B36" s="175" t="s">
        <v>96</v>
      </c>
      <c r="C36" s="255" t="s">
        <v>15</v>
      </c>
      <c r="D36" s="255" t="s">
        <v>97</v>
      </c>
      <c r="E36" s="256">
        <v>3</v>
      </c>
      <c r="F36" s="256" t="s">
        <v>444</v>
      </c>
      <c r="G36" s="137">
        <f>SUMIF(TblMasuk[KODE BARANG],TblKatalog[KODE BARANG],TblMasuk[BARANG MASUK])</f>
        <v>0</v>
      </c>
      <c r="H36" s="137">
        <f>SUMIF(TblKeluar[KODE BARANG],TblKatalog[KODE BARANG],TblKeluar[BARANG KELUAR])</f>
        <v>0</v>
      </c>
      <c r="I36" s="137">
        <f xml:space="preserve"> TblKatalog[[STOCK AWAL ]]+TblKatalog[BARANG MASUK]-TblKatalog[[#This Row],[BARANG KELUAR]]</f>
        <v>3</v>
      </c>
      <c r="J36" s="137" t="str">
        <f>IF(TblKatalog[STOCK AKHIR],"BARANG ADA",IF(I36="NOL"," BARANG KOSONG"))</f>
        <v>BARANG ADA</v>
      </c>
      <c r="K36" s="131"/>
      <c r="L36" s="131"/>
    </row>
    <row r="37" spans="1:12" ht="24.95" customHeight="1" x14ac:dyDescent="0.25">
      <c r="A37" s="137">
        <v>32</v>
      </c>
      <c r="B37" s="175" t="s">
        <v>98</v>
      </c>
      <c r="C37" s="255" t="s">
        <v>15</v>
      </c>
      <c r="D37" s="255" t="s">
        <v>99</v>
      </c>
      <c r="E37" s="256">
        <v>1</v>
      </c>
      <c r="F37" s="256" t="s">
        <v>444</v>
      </c>
      <c r="G37" s="137">
        <f>SUMIF(TblMasuk[KODE BARANG],TblKatalog[KODE BARANG],TblMasuk[BARANG MASUK])</f>
        <v>0</v>
      </c>
      <c r="H37" s="137">
        <f>SUMIF(TblKeluar[KODE BARANG],TblKatalog[KODE BARANG],TblKeluar[BARANG KELUAR])</f>
        <v>0</v>
      </c>
      <c r="I37" s="137">
        <f xml:space="preserve"> TblKatalog[[STOCK AWAL ]]+TblKatalog[BARANG MASUK]-TblKatalog[[#This Row],[BARANG KELUAR]]</f>
        <v>1</v>
      </c>
      <c r="J37" s="137" t="str">
        <f>IF(TblKatalog[STOCK AKHIR],"BARANG ADA",IF(I37="NOL"," BARANG KOSONG"))</f>
        <v>BARANG ADA</v>
      </c>
      <c r="K37" s="131"/>
      <c r="L37" s="131"/>
    </row>
    <row r="38" spans="1:12" ht="24.95" customHeight="1" x14ac:dyDescent="0.25">
      <c r="A38" s="137">
        <v>33</v>
      </c>
      <c r="B38" s="175" t="s">
        <v>100</v>
      </c>
      <c r="C38" s="255" t="s">
        <v>15</v>
      </c>
      <c r="D38" s="255" t="s">
        <v>101</v>
      </c>
      <c r="E38" s="256">
        <v>5</v>
      </c>
      <c r="F38" s="256" t="s">
        <v>444</v>
      </c>
      <c r="G38" s="137">
        <f>SUMIF(TblMasuk[KODE BARANG],TblKatalog[KODE BARANG],TblMasuk[BARANG MASUK])</f>
        <v>0</v>
      </c>
      <c r="H38" s="137">
        <f>SUMIF(TblKeluar[KODE BARANG],TblKatalog[KODE BARANG],TblKeluar[BARANG KELUAR])</f>
        <v>0</v>
      </c>
      <c r="I38" s="137">
        <f xml:space="preserve"> TblKatalog[[STOCK AWAL ]]+TblKatalog[BARANG MASUK]-TblKatalog[[#This Row],[BARANG KELUAR]]</f>
        <v>5</v>
      </c>
      <c r="J38" s="137" t="str">
        <f>IF(TblKatalog[STOCK AKHIR],"BARANG ADA",IF(I38="NOL"," BARANG KOSONG"))</f>
        <v>BARANG ADA</v>
      </c>
      <c r="K38" s="131"/>
      <c r="L38" s="131"/>
    </row>
    <row r="39" spans="1:12" ht="24.95" customHeight="1" x14ac:dyDescent="0.25">
      <c r="A39" s="137">
        <v>34</v>
      </c>
      <c r="B39" s="175" t="s">
        <v>102</v>
      </c>
      <c r="C39" s="255" t="s">
        <v>10</v>
      </c>
      <c r="D39" s="255" t="s">
        <v>89</v>
      </c>
      <c r="E39" s="256">
        <v>3</v>
      </c>
      <c r="F39" s="256" t="s">
        <v>444</v>
      </c>
      <c r="G39" s="137">
        <f>SUMIF(TblMasuk[KODE BARANG],TblKatalog[KODE BARANG],TblMasuk[BARANG MASUK])</f>
        <v>0</v>
      </c>
      <c r="H39" s="137">
        <f>SUMIF(TblKeluar[KODE BARANG],TblKatalog[KODE BARANG],TblKeluar[BARANG KELUAR])</f>
        <v>0</v>
      </c>
      <c r="I39" s="137">
        <f xml:space="preserve"> TblKatalog[[STOCK AWAL ]]+TblKatalog[BARANG MASUK]-TblKatalog[[#This Row],[BARANG KELUAR]]</f>
        <v>3</v>
      </c>
      <c r="J39" s="137" t="str">
        <f>IF(TblKatalog[STOCK AKHIR],"BARANG ADA",IF(I39="NOL"," BARANG KOSONG"))</f>
        <v>BARANG ADA</v>
      </c>
      <c r="K39" s="131"/>
      <c r="L39" s="131"/>
    </row>
    <row r="40" spans="1:12" ht="24.95" customHeight="1" x14ac:dyDescent="0.25">
      <c r="A40" s="137">
        <v>35</v>
      </c>
      <c r="B40" s="175" t="s">
        <v>262</v>
      </c>
      <c r="C40" s="255" t="s">
        <v>78</v>
      </c>
      <c r="D40" s="255" t="s">
        <v>263</v>
      </c>
      <c r="E40" s="256">
        <v>1</v>
      </c>
      <c r="F40" s="256" t="s">
        <v>444</v>
      </c>
      <c r="G40" s="137">
        <f>SUMIF(TblMasuk[KODE BARANG],TblKatalog[KODE BARANG],TblMasuk[BARANG MASUK])</f>
        <v>0</v>
      </c>
      <c r="H40" s="137">
        <f>SUMIF(TblKeluar[KODE BARANG],TblKatalog[KODE BARANG],TblKeluar[BARANG KELUAR])</f>
        <v>0</v>
      </c>
      <c r="I40" s="137">
        <f xml:space="preserve"> TblKatalog[[STOCK AWAL ]]+TblKatalog[BARANG MASUK]-TblKatalog[[#This Row],[BARANG KELUAR]]</f>
        <v>1</v>
      </c>
      <c r="J40" s="137" t="str">
        <f>IF(TblKatalog[STOCK AKHIR],"BARANG ADA",IF(I40="NOL"," BARANG KOSONG"))</f>
        <v>BARANG ADA</v>
      </c>
      <c r="K40" s="131"/>
      <c r="L40" s="131"/>
    </row>
    <row r="41" spans="1:12" ht="24.95" customHeight="1" x14ac:dyDescent="0.25">
      <c r="A41" s="137">
        <v>36</v>
      </c>
      <c r="B41" s="175" t="s">
        <v>311</v>
      </c>
      <c r="C41" s="176" t="s">
        <v>312</v>
      </c>
      <c r="D41" s="255" t="s">
        <v>313</v>
      </c>
      <c r="E41" s="261">
        <v>3</v>
      </c>
      <c r="F41" s="256" t="s">
        <v>444</v>
      </c>
      <c r="G41" s="137">
        <f>SUMIF(TblMasuk[KODE BARANG],TblKatalog[KODE BARANG],TblMasuk[BARANG MASUK])</f>
        <v>0</v>
      </c>
      <c r="H41" s="137">
        <f>SUMIF(TblKeluar[KODE BARANG],TblKatalog[KODE BARANG],TblKeluar[BARANG KELUAR])</f>
        <v>0</v>
      </c>
      <c r="I41" s="137">
        <f xml:space="preserve"> TblKatalog[[STOCK AWAL ]]+TblKatalog[BARANG MASUK]-TblKatalog[[#This Row],[BARANG KELUAR]]</f>
        <v>3</v>
      </c>
      <c r="J41" s="137" t="str">
        <f>IF(TblKatalog[STOCK AKHIR],"BARANG ADA",IF(I41="NOL"," BARANG KOSONG"))</f>
        <v>BARANG ADA</v>
      </c>
      <c r="K41" s="131"/>
      <c r="L41" s="131"/>
    </row>
    <row r="42" spans="1:12" ht="24.95" customHeight="1" x14ac:dyDescent="0.25">
      <c r="A42" s="137">
        <v>37</v>
      </c>
      <c r="B42" s="175" t="s">
        <v>363</v>
      </c>
      <c r="C42" s="255" t="s">
        <v>58</v>
      </c>
      <c r="D42" s="255" t="s">
        <v>364</v>
      </c>
      <c r="E42" s="256">
        <v>0</v>
      </c>
      <c r="F42" s="256" t="s">
        <v>444</v>
      </c>
      <c r="G42" s="137">
        <f>SUMIF(TblMasuk[KODE BARANG],TblKatalog[KODE BARANG],TblMasuk[BARANG MASUK])</f>
        <v>15</v>
      </c>
      <c r="H42" s="137">
        <f>SUMIF(TblKeluar[KODE BARANG],TblKatalog[KODE BARANG],TblKeluar[BARANG KELUAR])</f>
        <v>9</v>
      </c>
      <c r="I42" s="137">
        <f xml:space="preserve"> TblKatalog[[STOCK AWAL ]]+TblKatalog[BARANG MASUK]-TblKatalog[[#This Row],[BARANG KELUAR]]</f>
        <v>6</v>
      </c>
      <c r="J42" s="137" t="str">
        <f>IF(TblKatalog[STOCK AKHIR],"BARANG ADA",IF(I42="NOL"," BARANG KOSONG"))</f>
        <v>BARANG ADA</v>
      </c>
      <c r="K42" s="131"/>
      <c r="L42" s="131"/>
    </row>
    <row r="43" spans="1:12" ht="24.95" customHeight="1" x14ac:dyDescent="0.25">
      <c r="A43" s="137">
        <v>38</v>
      </c>
      <c r="B43" s="175" t="s">
        <v>365</v>
      </c>
      <c r="C43" s="255" t="s">
        <v>72</v>
      </c>
      <c r="D43" s="255" t="s">
        <v>366</v>
      </c>
      <c r="E43" s="256">
        <v>2</v>
      </c>
      <c r="F43" s="256" t="s">
        <v>444</v>
      </c>
      <c r="G43" s="137">
        <f>SUMIF(TblMasuk[KODE BARANG],TblKatalog[KODE BARANG],TblMasuk[BARANG MASUK])</f>
        <v>15</v>
      </c>
      <c r="H43" s="137">
        <f>SUMIF(TblKeluar[KODE BARANG],TblKatalog[KODE BARANG],TblKeluar[BARANG KELUAR])</f>
        <v>15</v>
      </c>
      <c r="I43" s="137">
        <f xml:space="preserve"> TblKatalog[[STOCK AWAL ]]+TblKatalog[BARANG MASUK]-TblKatalog[[#This Row],[BARANG KELUAR]]</f>
        <v>2</v>
      </c>
      <c r="J43" s="137" t="str">
        <f>IF(TblKatalog[STOCK AKHIR],"BARANG ADA",IF(I43="NOL"," BARANG KOSONG"))</f>
        <v>BARANG ADA</v>
      </c>
      <c r="K43" s="131"/>
      <c r="L43" s="131"/>
    </row>
    <row r="44" spans="1:12" ht="24.95" customHeight="1" x14ac:dyDescent="0.25">
      <c r="A44" s="137">
        <v>39</v>
      </c>
      <c r="B44" s="175" t="s">
        <v>367</v>
      </c>
      <c r="C44" s="255" t="s">
        <v>72</v>
      </c>
      <c r="D44" s="255" t="s">
        <v>368</v>
      </c>
      <c r="E44" s="256">
        <v>0</v>
      </c>
      <c r="F44" s="256" t="s">
        <v>444</v>
      </c>
      <c r="G44" s="137">
        <f>SUMIF(TblMasuk[KODE BARANG],TblKatalog[KODE BARANG],TblMasuk[BARANG MASUK])</f>
        <v>18</v>
      </c>
      <c r="H44" s="137">
        <f>SUMIF(TblKeluar[KODE BARANG],TblKatalog[KODE BARANG],TblKeluar[BARANG KELUAR])</f>
        <v>18</v>
      </c>
      <c r="I44" s="137">
        <f xml:space="preserve"> TblKatalog[[STOCK AWAL ]]+TblKatalog[BARANG MASUK]-TblKatalog[[#This Row],[BARANG KELUAR]]</f>
        <v>0</v>
      </c>
      <c r="J44" s="137" t="b">
        <f>IF(TblKatalog[STOCK AKHIR],"BARANG ADA",IF(I44="NOL"," BARANG KOSONG"))</f>
        <v>0</v>
      </c>
      <c r="K44" s="131"/>
      <c r="L44" s="131"/>
    </row>
    <row r="45" spans="1:12" ht="24.95" customHeight="1" x14ac:dyDescent="0.25">
      <c r="A45" s="137">
        <v>40</v>
      </c>
      <c r="B45" s="175" t="s">
        <v>369</v>
      </c>
      <c r="C45" s="255" t="s">
        <v>65</v>
      </c>
      <c r="D45" s="255" t="s">
        <v>370</v>
      </c>
      <c r="E45" s="256">
        <v>2</v>
      </c>
      <c r="F45" s="256" t="s">
        <v>444</v>
      </c>
      <c r="G45" s="137">
        <f>SUMIF(TblMasuk[KODE BARANG],TblKatalog[KODE BARANG],TblMasuk[BARANG MASUK])</f>
        <v>28</v>
      </c>
      <c r="H45" s="137">
        <f>SUMIF(TblKeluar[KODE BARANG],TblKatalog[KODE BARANG],TblKeluar[BARANG KELUAR])</f>
        <v>28</v>
      </c>
      <c r="I45" s="137">
        <f xml:space="preserve"> TblKatalog[[STOCK AWAL ]]+TblKatalog[BARANG MASUK]-TblKatalog[[#This Row],[BARANG KELUAR]]</f>
        <v>2</v>
      </c>
      <c r="J45" s="137" t="str">
        <f>IF(TblKatalog[STOCK AKHIR],"BARANG ADA",IF(I45="NOL"," BARANG KOSONG"))</f>
        <v>BARANG ADA</v>
      </c>
      <c r="K45" s="131"/>
      <c r="L45" s="131"/>
    </row>
    <row r="46" spans="1:12" ht="24.95" customHeight="1" x14ac:dyDescent="0.25">
      <c r="A46" s="137">
        <v>41</v>
      </c>
      <c r="B46" s="175" t="s">
        <v>485</v>
      </c>
      <c r="C46" s="255" t="s">
        <v>387</v>
      </c>
      <c r="D46" s="255" t="s">
        <v>388</v>
      </c>
      <c r="E46" s="256">
        <v>3</v>
      </c>
      <c r="F46" s="256" t="s">
        <v>444</v>
      </c>
      <c r="G46" s="137">
        <f>SUMIF(TblMasuk[KODE BARANG],TblKatalog[KODE BARANG],TblMasuk[BARANG MASUK])</f>
        <v>0</v>
      </c>
      <c r="H46" s="137">
        <f>SUMIF(TblKeluar[KODE BARANG],TblKatalog[KODE BARANG],TblKeluar[BARANG KELUAR])</f>
        <v>0</v>
      </c>
      <c r="I46" s="137">
        <f xml:space="preserve"> TblKatalog[[STOCK AWAL ]]+TblKatalog[BARANG MASUK]-TblKatalog[[#This Row],[BARANG KELUAR]]</f>
        <v>3</v>
      </c>
      <c r="J46" s="137" t="str">
        <f>IF(TblKatalog[STOCK AKHIR],"BARANG ADA",IF(I46="NOL"," BARANG KOSONG"))</f>
        <v>BARANG ADA</v>
      </c>
      <c r="K46" s="131"/>
      <c r="L46" s="131"/>
    </row>
    <row r="47" spans="1:12" ht="24.95" customHeight="1" x14ac:dyDescent="0.25">
      <c r="A47" s="137">
        <v>42</v>
      </c>
      <c r="B47" s="175" t="s">
        <v>486</v>
      </c>
      <c r="C47" s="255" t="s">
        <v>387</v>
      </c>
      <c r="D47" s="255" t="s">
        <v>389</v>
      </c>
      <c r="E47" s="256">
        <v>1</v>
      </c>
      <c r="F47" s="256" t="s">
        <v>444</v>
      </c>
      <c r="G47" s="137">
        <f>SUMIF(TblMasuk[KODE BARANG],TblKatalog[KODE BARANG],TblMasuk[BARANG MASUK])</f>
        <v>0</v>
      </c>
      <c r="H47" s="137">
        <f>SUMIF(TblKeluar[KODE BARANG],TblKatalog[KODE BARANG],TblKeluar[BARANG KELUAR])</f>
        <v>0</v>
      </c>
      <c r="I47" s="137">
        <f xml:space="preserve"> TblKatalog[[STOCK AWAL ]]+TblKatalog[BARANG MASUK]-TblKatalog[[#This Row],[BARANG KELUAR]]</f>
        <v>1</v>
      </c>
      <c r="J47" s="137" t="str">
        <f>IF(TblKatalog[STOCK AKHIR],"BARANG ADA",IF(I47="NOL"," BARANG KOSONG"))</f>
        <v>BARANG ADA</v>
      </c>
      <c r="K47" s="131"/>
      <c r="L47" s="131"/>
    </row>
    <row r="48" spans="1:12" ht="24.95" customHeight="1" x14ac:dyDescent="0.25">
      <c r="A48" s="137">
        <v>43</v>
      </c>
      <c r="B48" s="175" t="s">
        <v>487</v>
      </c>
      <c r="C48" s="255" t="s">
        <v>390</v>
      </c>
      <c r="D48" s="255" t="s">
        <v>391</v>
      </c>
      <c r="E48" s="256">
        <v>4</v>
      </c>
      <c r="F48" s="256" t="s">
        <v>444</v>
      </c>
      <c r="G48" s="137">
        <f>SUMIF(TblMasuk[KODE BARANG],TblKatalog[KODE BARANG],TblMasuk[BARANG MASUK])</f>
        <v>0</v>
      </c>
      <c r="H48" s="137">
        <f>SUMIF(TblKeluar[KODE BARANG],TblKatalog[KODE BARANG],TblKeluar[BARANG KELUAR])</f>
        <v>2</v>
      </c>
      <c r="I48" s="137">
        <f xml:space="preserve"> TblKatalog[[STOCK AWAL ]]+TblKatalog[BARANG MASUK]-TblKatalog[[#This Row],[BARANG KELUAR]]</f>
        <v>2</v>
      </c>
      <c r="J48" s="137" t="str">
        <f>IF(TblKatalog[STOCK AKHIR],"BARANG ADA",IF(I48="NOL"," BARANG KOSONG"))</f>
        <v>BARANG ADA</v>
      </c>
      <c r="K48" s="131"/>
      <c r="L48" s="131"/>
    </row>
    <row r="49" spans="1:12" ht="24.95" customHeight="1" x14ac:dyDescent="0.25">
      <c r="A49" s="137">
        <v>44</v>
      </c>
      <c r="B49" s="175" t="s">
        <v>488</v>
      </c>
      <c r="C49" s="255" t="s">
        <v>72</v>
      </c>
      <c r="D49" s="255" t="s">
        <v>392</v>
      </c>
      <c r="E49" s="256">
        <v>0</v>
      </c>
      <c r="F49" s="256" t="s">
        <v>444</v>
      </c>
      <c r="G49" s="137">
        <f>SUMIF(TblMasuk[KODE BARANG],TblKatalog[KODE BARANG],TblMasuk[BARANG MASUK])</f>
        <v>5</v>
      </c>
      <c r="H49" s="137">
        <f>SUMIF(TblKeluar[KODE BARANG],TblKatalog[KODE BARANG],TblKeluar[BARANG KELUAR])</f>
        <v>5</v>
      </c>
      <c r="I49" s="137">
        <f xml:space="preserve"> TblKatalog[[STOCK AWAL ]]+TblKatalog[BARANG MASUK]-TblKatalog[[#This Row],[BARANG KELUAR]]</f>
        <v>0</v>
      </c>
      <c r="J49" s="137" t="b">
        <f>IF(TblKatalog[STOCK AKHIR],"BARANG ADA",IF(I49="NOL"," BARANG KOSONG"))</f>
        <v>0</v>
      </c>
      <c r="K49" s="131"/>
      <c r="L49" s="131"/>
    </row>
    <row r="50" spans="1:12" ht="24.95" customHeight="1" x14ac:dyDescent="0.25">
      <c r="A50" s="137">
        <v>45</v>
      </c>
      <c r="B50" s="175" t="s">
        <v>489</v>
      </c>
      <c r="C50" s="255" t="s">
        <v>10</v>
      </c>
      <c r="D50" s="255" t="s">
        <v>393</v>
      </c>
      <c r="E50" s="256">
        <v>1</v>
      </c>
      <c r="F50" s="256" t="s">
        <v>444</v>
      </c>
      <c r="G50" s="137">
        <f>SUMIF(TblMasuk[KODE BARANG],TblKatalog[KODE BARANG],TblMasuk[BARANG MASUK])</f>
        <v>0</v>
      </c>
      <c r="H50" s="137">
        <f>SUMIF(TblKeluar[KODE BARANG],TblKatalog[KODE BARANG],TblKeluar[BARANG KELUAR])</f>
        <v>0</v>
      </c>
      <c r="I50" s="137">
        <f xml:space="preserve"> TblKatalog[[STOCK AWAL ]]+TblKatalog[BARANG MASUK]-TblKatalog[[#This Row],[BARANG KELUAR]]</f>
        <v>1</v>
      </c>
      <c r="J50" s="137" t="str">
        <f>IF(TblKatalog[STOCK AKHIR],"BARANG ADA",IF(I50="NOL"," BARANG KOSONG"))</f>
        <v>BARANG ADA</v>
      </c>
      <c r="K50" s="131"/>
      <c r="L50" s="131"/>
    </row>
    <row r="51" spans="1:12" ht="24.95" customHeight="1" x14ac:dyDescent="0.25">
      <c r="A51" s="137">
        <v>46</v>
      </c>
      <c r="B51" s="175" t="s">
        <v>41</v>
      </c>
      <c r="C51" s="255" t="s">
        <v>15</v>
      </c>
      <c r="D51" s="255" t="s">
        <v>394</v>
      </c>
      <c r="E51" s="256">
        <v>1</v>
      </c>
      <c r="F51" s="256" t="s">
        <v>444</v>
      </c>
      <c r="G51" s="137">
        <f>SUMIF(TblMasuk[KODE BARANG],TblKatalog[KODE BARANG],TblMasuk[BARANG MASUK])</f>
        <v>11</v>
      </c>
      <c r="H51" s="137">
        <f>SUMIF(TblKeluar[KODE BARANG],TblKatalog[KODE BARANG],TblKeluar[BARANG KELUAR])</f>
        <v>11</v>
      </c>
      <c r="I51" s="137">
        <f xml:space="preserve"> TblKatalog[[STOCK AWAL ]]+TblKatalog[BARANG MASUK]-TblKatalog[[#This Row],[BARANG KELUAR]]</f>
        <v>1</v>
      </c>
      <c r="J51" s="137" t="str">
        <f>IF(TblKatalog[STOCK AKHIR],"BARANG ADA",IF(I51="NOL"," BARANG KOSONG"))</f>
        <v>BARANG ADA</v>
      </c>
      <c r="K51" s="131"/>
      <c r="L51" s="131"/>
    </row>
    <row r="52" spans="1:12" ht="24.95" customHeight="1" x14ac:dyDescent="0.25">
      <c r="A52" s="137">
        <v>47</v>
      </c>
      <c r="B52" s="175" t="s">
        <v>490</v>
      </c>
      <c r="C52" s="255" t="s">
        <v>18</v>
      </c>
      <c r="D52" s="255" t="s">
        <v>395</v>
      </c>
      <c r="E52" s="256">
        <v>1</v>
      </c>
      <c r="F52" s="256" t="s">
        <v>444</v>
      </c>
      <c r="G52" s="137">
        <f>SUMIF(TblMasuk[KODE BARANG],TblKatalog[KODE BARANG],TblMasuk[BARANG MASUK])</f>
        <v>11</v>
      </c>
      <c r="H52" s="137">
        <f>SUMIF(TblKeluar[KODE BARANG],TblKatalog[KODE BARANG],TblKeluar[BARANG KELUAR])</f>
        <v>11</v>
      </c>
      <c r="I52" s="137">
        <f xml:space="preserve"> TblKatalog[[STOCK AWAL ]]+TblKatalog[BARANG MASUK]-TblKatalog[[#This Row],[BARANG KELUAR]]</f>
        <v>1</v>
      </c>
      <c r="J52" s="137" t="str">
        <f>IF(TblKatalog[STOCK AKHIR],"BARANG ADA",IF(I52="NOL"," BARANG KOSONG"))</f>
        <v>BARANG ADA</v>
      </c>
      <c r="K52" s="131"/>
      <c r="L52" s="131"/>
    </row>
    <row r="53" spans="1:12" ht="24.95" customHeight="1" x14ac:dyDescent="0.25">
      <c r="A53" s="137">
        <v>48</v>
      </c>
      <c r="B53" s="175" t="s">
        <v>491</v>
      </c>
      <c r="C53" s="255" t="s">
        <v>72</v>
      </c>
      <c r="D53" s="255" t="s">
        <v>396</v>
      </c>
      <c r="E53" s="256">
        <v>5</v>
      </c>
      <c r="F53" s="256" t="s">
        <v>444</v>
      </c>
      <c r="G53" s="137">
        <f>SUMIF(TblMasuk[KODE BARANG],TblKatalog[KODE BARANG],TblMasuk[BARANG MASUK])</f>
        <v>25</v>
      </c>
      <c r="H53" s="137">
        <f>SUMIF(TblKeluar[KODE BARANG],TblKatalog[KODE BARANG],TblKeluar[BARANG KELUAR])</f>
        <v>25</v>
      </c>
      <c r="I53" s="137">
        <f xml:space="preserve"> TblKatalog[[STOCK AWAL ]]+TblKatalog[BARANG MASUK]-TblKatalog[[#This Row],[BARANG KELUAR]]</f>
        <v>5</v>
      </c>
      <c r="J53" s="137" t="str">
        <f>IF(TblKatalog[STOCK AKHIR],"BARANG ADA",IF(I53="NOL"," BARANG KOSONG"))</f>
        <v>BARANG ADA</v>
      </c>
      <c r="K53" s="131"/>
      <c r="L53" s="131"/>
    </row>
    <row r="54" spans="1:12" ht="24.95" customHeight="1" x14ac:dyDescent="0.25">
      <c r="A54" s="137">
        <v>49</v>
      </c>
      <c r="B54" s="175" t="s">
        <v>492</v>
      </c>
      <c r="C54" s="258" t="s">
        <v>397</v>
      </c>
      <c r="D54" s="260" t="s">
        <v>398</v>
      </c>
      <c r="E54" s="256">
        <v>5</v>
      </c>
      <c r="F54" s="256" t="s">
        <v>444</v>
      </c>
      <c r="G54" s="137">
        <f>SUMIF(TblMasuk[KODE BARANG],TblKatalog[KODE BARANG],TblMasuk[BARANG MASUK])</f>
        <v>0</v>
      </c>
      <c r="H54" s="137">
        <f>SUMIF(TblKeluar[KODE BARANG],TblKatalog[KODE BARANG],TblKeluar[BARANG KELUAR])</f>
        <v>0</v>
      </c>
      <c r="I54" s="137">
        <f xml:space="preserve"> TblKatalog[[STOCK AWAL ]]+TblKatalog[BARANG MASUK]-TblKatalog[[#This Row],[BARANG KELUAR]]</f>
        <v>5</v>
      </c>
      <c r="J54" s="137" t="str">
        <f>IF(TblKatalog[STOCK AKHIR],"BARANG ADA",IF(I54="NOL"," BARANG KOSONG"))</f>
        <v>BARANG ADA</v>
      </c>
      <c r="K54" s="131"/>
      <c r="L54" s="131"/>
    </row>
    <row r="55" spans="1:12" ht="24.95" customHeight="1" x14ac:dyDescent="0.25">
      <c r="A55" s="137">
        <v>50</v>
      </c>
      <c r="B55" s="175" t="s">
        <v>493</v>
      </c>
      <c r="C55" s="258" t="s">
        <v>10</v>
      </c>
      <c r="D55" s="260" t="s">
        <v>399</v>
      </c>
      <c r="E55" s="256">
        <v>3</v>
      </c>
      <c r="F55" s="256" t="s">
        <v>444</v>
      </c>
      <c r="G55" s="137">
        <f>SUMIF(TblMasuk[KODE BARANG],TblKatalog[KODE BARANG],TblMasuk[BARANG MASUK])</f>
        <v>0</v>
      </c>
      <c r="H55" s="137">
        <f>SUMIF(TblKeluar[KODE BARANG],TblKatalog[KODE BARANG],TblKeluar[BARANG KELUAR])</f>
        <v>0</v>
      </c>
      <c r="I55" s="137">
        <f xml:space="preserve"> TblKatalog[[STOCK AWAL ]]+TblKatalog[BARANG MASUK]-TblKatalog[[#This Row],[BARANG KELUAR]]</f>
        <v>3</v>
      </c>
      <c r="J55" s="137" t="str">
        <f>IF(TblKatalog[STOCK AKHIR],"BARANG ADA",IF(I55="NOL"," BARANG KOSONG"))</f>
        <v>BARANG ADA</v>
      </c>
      <c r="K55" s="131"/>
      <c r="L55" s="131"/>
    </row>
    <row r="56" spans="1:12" ht="24.95" customHeight="1" x14ac:dyDescent="0.25">
      <c r="A56" s="137">
        <v>51</v>
      </c>
      <c r="B56" s="175" t="s">
        <v>494</v>
      </c>
      <c r="C56" s="258" t="s">
        <v>400</v>
      </c>
      <c r="D56" s="260" t="s">
        <v>2491</v>
      </c>
      <c r="E56" s="256">
        <v>0</v>
      </c>
      <c r="F56" s="256" t="s">
        <v>444</v>
      </c>
      <c r="G56" s="137">
        <f>SUMIF(TblMasuk[KODE BARANG],TblKatalog[KODE BARANG],TblMasuk[BARANG MASUK])</f>
        <v>0</v>
      </c>
      <c r="H56" s="137">
        <f>SUMIF(TblKeluar[KODE BARANG],TblKatalog[KODE BARANG],TblKeluar[BARANG KELUAR])</f>
        <v>0</v>
      </c>
      <c r="I56" s="137">
        <f xml:space="preserve"> TblKatalog[[STOCK AWAL ]]+TblKatalog[BARANG MASUK]-TblKatalog[[#This Row],[BARANG KELUAR]]</f>
        <v>0</v>
      </c>
      <c r="J56" s="137" t="b">
        <f>IF(TblKatalog[STOCK AKHIR],"BARANG ADA",IF(I56="NOL"," BARANG KOSONG"))</f>
        <v>0</v>
      </c>
      <c r="K56" s="131"/>
      <c r="L56" s="131"/>
    </row>
    <row r="57" spans="1:12" ht="24.95" customHeight="1" x14ac:dyDescent="0.25">
      <c r="A57" s="137">
        <v>52</v>
      </c>
      <c r="B57" s="175" t="s">
        <v>495</v>
      </c>
      <c r="C57" s="258" t="s">
        <v>65</v>
      </c>
      <c r="D57" s="260" t="s">
        <v>401</v>
      </c>
      <c r="E57" s="256">
        <v>6</v>
      </c>
      <c r="F57" s="256" t="s">
        <v>444</v>
      </c>
      <c r="G57" s="137">
        <f>SUMIF(TblMasuk[KODE BARANG],TblKatalog[KODE BARANG],TblMasuk[BARANG MASUK])</f>
        <v>0</v>
      </c>
      <c r="H57" s="137">
        <f>SUMIF(TblKeluar[KODE BARANG],TblKatalog[KODE BARANG],TblKeluar[BARANG KELUAR])</f>
        <v>6</v>
      </c>
      <c r="I57" s="137">
        <f xml:space="preserve"> TblKatalog[[STOCK AWAL ]]+TblKatalog[BARANG MASUK]-TblKatalog[[#This Row],[BARANG KELUAR]]</f>
        <v>0</v>
      </c>
      <c r="J57" s="137" t="b">
        <f>IF(TblKatalog[STOCK AKHIR],"BARANG ADA",IF(I57="NOL"," BARANG KOSONG"))</f>
        <v>0</v>
      </c>
      <c r="K57" s="131"/>
      <c r="L57" s="131"/>
    </row>
    <row r="58" spans="1:12" ht="24.95" customHeight="1" x14ac:dyDescent="0.25">
      <c r="A58" s="137">
        <v>53</v>
      </c>
      <c r="B58" s="175" t="s">
        <v>496</v>
      </c>
      <c r="C58" s="258" t="s">
        <v>400</v>
      </c>
      <c r="D58" s="260" t="s">
        <v>402</v>
      </c>
      <c r="E58" s="256">
        <v>3</v>
      </c>
      <c r="F58" s="256" t="s">
        <v>444</v>
      </c>
      <c r="G58" s="137">
        <f>SUMIF(TblMasuk[KODE BARANG],TblKatalog[KODE BARANG],TblMasuk[BARANG MASUK])</f>
        <v>0</v>
      </c>
      <c r="H58" s="137">
        <f>SUMIF(TblKeluar[KODE BARANG],TblKatalog[KODE BARANG],TblKeluar[BARANG KELUAR])</f>
        <v>3</v>
      </c>
      <c r="I58" s="137">
        <f xml:space="preserve"> TblKatalog[[STOCK AWAL ]]+TblKatalog[BARANG MASUK]-TblKatalog[[#This Row],[BARANG KELUAR]]</f>
        <v>0</v>
      </c>
      <c r="J58" s="137" t="b">
        <f>IF(TblKatalog[STOCK AKHIR],"BARANG ADA",IF(I58="NOL"," BARANG KOSONG"))</f>
        <v>0</v>
      </c>
      <c r="K58" s="131"/>
      <c r="L58" s="131"/>
    </row>
    <row r="59" spans="1:12" ht="24.95" customHeight="1" x14ac:dyDescent="0.25">
      <c r="A59" s="137">
        <v>54</v>
      </c>
      <c r="B59" s="175" t="s">
        <v>497</v>
      </c>
      <c r="C59" s="258" t="s">
        <v>403</v>
      </c>
      <c r="D59" s="260" t="s">
        <v>404</v>
      </c>
      <c r="E59" s="256">
        <v>3</v>
      </c>
      <c r="F59" s="256" t="s">
        <v>444</v>
      </c>
      <c r="G59" s="137">
        <f>SUMIF(TblMasuk[KODE BARANG],TblKatalog[KODE BARANG],TblMasuk[BARANG MASUK])</f>
        <v>0</v>
      </c>
      <c r="H59" s="137">
        <f>SUMIF(TblKeluar[KODE BARANG],TblKatalog[KODE BARANG],TblKeluar[BARANG KELUAR])</f>
        <v>3</v>
      </c>
      <c r="I59" s="137">
        <f xml:space="preserve"> TblKatalog[[STOCK AWAL ]]+TblKatalog[BARANG MASUK]-TblKatalog[[#This Row],[BARANG KELUAR]]</f>
        <v>0</v>
      </c>
      <c r="J59" s="137" t="b">
        <f>IF(TblKatalog[STOCK AKHIR],"BARANG ADA",IF(I59="NOL"," BARANG KOSONG"))</f>
        <v>0</v>
      </c>
      <c r="K59" s="131"/>
      <c r="L59" s="131"/>
    </row>
    <row r="60" spans="1:12" ht="24.95" customHeight="1" x14ac:dyDescent="0.25">
      <c r="A60" s="137">
        <v>55</v>
      </c>
      <c r="B60" s="145" t="s">
        <v>419</v>
      </c>
      <c r="C60" s="258" t="s">
        <v>420</v>
      </c>
      <c r="D60" s="258" t="s">
        <v>421</v>
      </c>
      <c r="E60" s="256">
        <v>3</v>
      </c>
      <c r="F60" s="256" t="s">
        <v>444</v>
      </c>
      <c r="G60" s="137">
        <f>SUMIF(TblMasuk[KODE BARANG],TblKatalog[KODE BARANG],TblMasuk[BARANG MASUK])</f>
        <v>0</v>
      </c>
      <c r="H60" s="137">
        <f>SUMIF(TblKeluar[KODE BARANG],TblKatalog[KODE BARANG],TblKeluar[BARANG KELUAR])</f>
        <v>3</v>
      </c>
      <c r="I60" s="137">
        <f xml:space="preserve"> TblKatalog[[STOCK AWAL ]]+TblKatalog[BARANG MASUK]-TblKatalog[[#This Row],[BARANG KELUAR]]</f>
        <v>0</v>
      </c>
      <c r="J60" s="137" t="b">
        <f>IF(TblKatalog[STOCK AKHIR],"BARANG ADA",IF(I60="NOL"," BARANG KOSONG"))</f>
        <v>0</v>
      </c>
      <c r="K60" s="131"/>
      <c r="L60" s="131"/>
    </row>
    <row r="61" spans="1:12" ht="24.95" customHeight="1" x14ac:dyDescent="0.25">
      <c r="A61" s="137">
        <v>56</v>
      </c>
      <c r="B61" s="145" t="s">
        <v>422</v>
      </c>
      <c r="C61" s="258" t="s">
        <v>423</v>
      </c>
      <c r="D61" s="258" t="s">
        <v>424</v>
      </c>
      <c r="E61" s="256">
        <v>3</v>
      </c>
      <c r="F61" s="256" t="s">
        <v>444</v>
      </c>
      <c r="G61" s="131">
        <f>SUMIF(TblMasuk[KODE BARANG],TblKatalog[KODE BARANG],TblMasuk[BARANG MASUK])</f>
        <v>0</v>
      </c>
      <c r="H61" s="131">
        <f>SUMIF(TblKeluar[KODE BARANG],TblKatalog[KODE BARANG],TblKeluar[BARANG KELUAR])</f>
        <v>3</v>
      </c>
      <c r="I61" s="131">
        <f xml:space="preserve"> TblKatalog[[STOCK AWAL ]]+TblKatalog[BARANG MASUK]-TblKatalog[[#This Row],[BARANG KELUAR]]</f>
        <v>0</v>
      </c>
      <c r="J61" s="137" t="b">
        <f>IF(TblKatalog[STOCK AKHIR],"BARANG ADA",IF(I61="NOL"," BARANG KOSONG"))</f>
        <v>0</v>
      </c>
      <c r="K61" s="131"/>
      <c r="L61" s="131"/>
    </row>
    <row r="62" spans="1:12" ht="24.95" customHeight="1" x14ac:dyDescent="0.25">
      <c r="A62" s="137">
        <v>57</v>
      </c>
      <c r="B62" s="145" t="s">
        <v>504</v>
      </c>
      <c r="C62" s="258" t="s">
        <v>464</v>
      </c>
      <c r="D62" s="258" t="s">
        <v>465</v>
      </c>
      <c r="E62" s="256">
        <v>0</v>
      </c>
      <c r="F62" s="256" t="s">
        <v>444</v>
      </c>
      <c r="G62" s="131">
        <f>SUMIF(TblMasuk[KODE BARANG],TblKatalog[KODE BARANG],TblMasuk[BARANG MASUK])</f>
        <v>15</v>
      </c>
      <c r="H62" s="131">
        <f>SUMIF(TblKeluar[KODE BARANG],TblKatalog[KODE BARANG],TblKeluar[BARANG KELUAR])</f>
        <v>15</v>
      </c>
      <c r="I62" s="131">
        <f xml:space="preserve"> TblKatalog[[STOCK AWAL ]]+TblKatalog[BARANG MASUK]-TblKatalog[[#This Row],[BARANG KELUAR]]</f>
        <v>0</v>
      </c>
      <c r="J62" s="137" t="b">
        <f>IF(TblKatalog[STOCK AKHIR],"BARANG ADA",IF(I62="NOL"," BARANG KOSONG"))</f>
        <v>0</v>
      </c>
      <c r="K62" s="131"/>
      <c r="L62" s="131"/>
    </row>
    <row r="63" spans="1:12" ht="24.95" customHeight="1" x14ac:dyDescent="0.25">
      <c r="A63" s="137">
        <v>58</v>
      </c>
      <c r="B63" s="145" t="s">
        <v>505</v>
      </c>
      <c r="C63" s="258" t="s">
        <v>471</v>
      </c>
      <c r="D63" s="258" t="s">
        <v>472</v>
      </c>
      <c r="E63" s="256">
        <v>0</v>
      </c>
      <c r="F63" s="256" t="s">
        <v>444</v>
      </c>
      <c r="G63" s="131">
        <f>SUMIF(TblMasuk[KODE BARANG],TblKatalog[KODE BARANG],TblMasuk[BARANG MASUK])</f>
        <v>0</v>
      </c>
      <c r="H63" s="131">
        <f>SUMIF(TblKeluar[KODE BARANG],TblKatalog[KODE BARANG],TblKeluar[BARANG KELUAR])</f>
        <v>0</v>
      </c>
      <c r="I63" s="131">
        <f xml:space="preserve"> TblKatalog[[STOCK AWAL ]]+TblKatalog[BARANG MASUK]-TblKatalog[[#This Row],[BARANG KELUAR]]</f>
        <v>0</v>
      </c>
      <c r="J63" s="137" t="b">
        <f>IF(TblKatalog[STOCK AKHIR],"BARANG ADA",IF(I63="NOL"," BARANG KOSONG"))</f>
        <v>0</v>
      </c>
      <c r="K63" s="131"/>
      <c r="L63" s="131"/>
    </row>
    <row r="64" spans="1:12" ht="24.95" customHeight="1" x14ac:dyDescent="0.25">
      <c r="A64" s="137">
        <v>59</v>
      </c>
      <c r="B64" s="145" t="s">
        <v>507</v>
      </c>
      <c r="C64" s="258" t="s">
        <v>464</v>
      </c>
      <c r="D64" s="258" t="s">
        <v>474</v>
      </c>
      <c r="E64" s="256">
        <v>0</v>
      </c>
      <c r="F64" s="256" t="s">
        <v>444</v>
      </c>
      <c r="G64" s="131">
        <f>SUMIF(TblMasuk[KODE BARANG],TblKatalog[KODE BARANG],TblMasuk[BARANG MASUK])</f>
        <v>15</v>
      </c>
      <c r="H64" s="131">
        <f>SUMIF(TblKeluar[KODE BARANG],TblKatalog[KODE BARANG],TblKeluar[BARANG KELUAR])</f>
        <v>15</v>
      </c>
      <c r="I64" s="131">
        <f xml:space="preserve"> TblKatalog[[STOCK AWAL ]]+TblKatalog[BARANG MASUK]-TblKatalog[[#This Row],[BARANG KELUAR]]</f>
        <v>0</v>
      </c>
      <c r="J64" s="137" t="b">
        <f>IF(TblKatalog[STOCK AKHIR],"BARANG ADA",IF(I64="NOL"," BARANG KOSONG"))</f>
        <v>0</v>
      </c>
      <c r="K64" s="131"/>
      <c r="L64" s="131"/>
    </row>
    <row r="65" spans="1:12" ht="24.95" customHeight="1" x14ac:dyDescent="0.25">
      <c r="A65" s="137">
        <v>61</v>
      </c>
      <c r="B65" s="169" t="s">
        <v>2466</v>
      </c>
      <c r="C65" s="262" t="s">
        <v>2482</v>
      </c>
      <c r="D65" s="262" t="s">
        <v>2083</v>
      </c>
      <c r="E65" s="263"/>
      <c r="F65" s="256" t="s">
        <v>444</v>
      </c>
      <c r="G65" s="132">
        <f>SUMIF(TblMasuk[KODE BARANG],TblKatalog[KODE BARANG],TblMasuk[BARANG MASUK])</f>
        <v>1</v>
      </c>
      <c r="H65" s="132">
        <f>SUMIF(TblKeluar[KODE BARANG],TblKatalog[KODE BARANG],TblKeluar[BARANG KELUAR])</f>
        <v>1</v>
      </c>
      <c r="I65" s="132">
        <f xml:space="preserve"> TblKatalog[[STOCK AWAL ]]+TblKatalog[BARANG MASUK]-TblKatalog[[#This Row],[BARANG KELUAR]]</f>
        <v>0</v>
      </c>
      <c r="J65" s="26" t="b">
        <f>IF(TblKatalog[STOCK AKHIR],"BARANG ADA",IF(I65="NOL"," BARANG KOSONG"))</f>
        <v>0</v>
      </c>
      <c r="K65" s="135"/>
      <c r="L65" s="131"/>
    </row>
    <row r="66" spans="1:12" ht="24.95" customHeight="1" x14ac:dyDescent="0.25">
      <c r="A66" s="137">
        <v>62</v>
      </c>
      <c r="B66" s="175" t="s">
        <v>257</v>
      </c>
      <c r="C66" s="255" t="s">
        <v>2949</v>
      </c>
      <c r="D66" s="255" t="s">
        <v>258</v>
      </c>
      <c r="E66" s="256">
        <v>0</v>
      </c>
      <c r="F66" s="256" t="s">
        <v>444</v>
      </c>
      <c r="G66" s="137">
        <f>SUMIF(TblMasuk[KODE BARANG],TblKatalog[KODE BARANG],TblMasuk[BARANG MASUK])</f>
        <v>0</v>
      </c>
      <c r="H66" s="137">
        <f>SUMIF(TblKeluar[KODE BARANG],TblKatalog[KODE BARANG],TblKeluar[BARANG KELUAR])</f>
        <v>0</v>
      </c>
      <c r="I66" s="137">
        <f xml:space="preserve"> TblKatalog[[STOCK AWAL ]]+TblKatalog[BARANG MASUK]-TblKatalog[[#This Row],[BARANG KELUAR]]</f>
        <v>0</v>
      </c>
      <c r="J66" s="137" t="b">
        <f>IF(TblKatalog[STOCK AKHIR],"BARANG ADA",IF(I66="NOL"," BARANG KOSONG"))</f>
        <v>0</v>
      </c>
      <c r="K66" s="131"/>
      <c r="L66" s="131"/>
    </row>
    <row r="67" spans="1:12" ht="24.95" customHeight="1" x14ac:dyDescent="0.25">
      <c r="A67" s="137">
        <v>63</v>
      </c>
      <c r="B67" s="175" t="s">
        <v>2460</v>
      </c>
      <c r="C67" s="262" t="s">
        <v>2458</v>
      </c>
      <c r="D67" s="262" t="s">
        <v>2459</v>
      </c>
      <c r="E67" s="263"/>
      <c r="F67" s="256" t="s">
        <v>444</v>
      </c>
      <c r="G67" s="132">
        <f>SUMIF(TblMasuk[KODE BARANG],TblKatalog[KODE BARANG],TblMasuk[BARANG MASUK])</f>
        <v>112</v>
      </c>
      <c r="H67" s="132">
        <f>SUMIF(TblKeluar[KODE BARANG],TblKatalog[KODE BARANG],TblKeluar[BARANG KELUAR])</f>
        <v>112</v>
      </c>
      <c r="I67" s="132">
        <f xml:space="preserve"> TblKatalog[[STOCK AWAL ]]+TblKatalog[BARANG MASUK]-TblKatalog[[#This Row],[BARANG KELUAR]]</f>
        <v>0</v>
      </c>
      <c r="J67" s="26" t="b">
        <f>IF(TblKatalog[STOCK AKHIR],"BARANG ADA",IF(I67="NOL"," BARANG KOSONG"))</f>
        <v>0</v>
      </c>
      <c r="K67" s="135"/>
      <c r="L67" s="131"/>
    </row>
    <row r="68" spans="1:12" ht="24.95" customHeight="1" x14ac:dyDescent="0.25">
      <c r="A68" s="137">
        <v>64</v>
      </c>
      <c r="B68" s="175" t="s">
        <v>3350</v>
      </c>
      <c r="C68" s="262" t="s">
        <v>3346</v>
      </c>
      <c r="D68" s="262" t="s">
        <v>3347</v>
      </c>
      <c r="E68" s="263"/>
      <c r="F68" s="256" t="s">
        <v>444</v>
      </c>
      <c r="G68" s="132">
        <f>SUMIF(TblMasuk[KODE BARANG],TblKatalog[KODE BARANG],TblMasuk[BARANG MASUK])</f>
        <v>0</v>
      </c>
      <c r="H68" s="132">
        <f>SUMIF(TblKeluar[KODE BARANG],TblKatalog[KODE BARANG],TblKeluar[BARANG KELUAR])</f>
        <v>0</v>
      </c>
      <c r="I68" s="132">
        <f xml:space="preserve"> TblKatalog[[STOCK AWAL ]]+TblKatalog[BARANG MASUK]-TblKatalog[[#This Row],[BARANG KELUAR]]</f>
        <v>0</v>
      </c>
      <c r="J68" s="26" t="b">
        <f>IF(TblKatalog[STOCK AKHIR],"BARANG ADA",IF(I68="NOL"," BARANG KOSONG"))</f>
        <v>0</v>
      </c>
      <c r="K68" s="135"/>
      <c r="L68" s="131"/>
    </row>
    <row r="69" spans="1:12" ht="24.95" customHeight="1" x14ac:dyDescent="0.25">
      <c r="A69" s="137"/>
      <c r="B69" s="175" t="s">
        <v>3468</v>
      </c>
      <c r="C69" s="262" t="s">
        <v>10</v>
      </c>
      <c r="D69" s="262" t="s">
        <v>3467</v>
      </c>
      <c r="E69" s="263">
        <v>1</v>
      </c>
      <c r="F69" s="256" t="s">
        <v>444</v>
      </c>
      <c r="G69" s="132">
        <f>SUMIF(TblMasuk[KODE BARANG],TblKatalog[KODE BARANG],TblMasuk[BARANG MASUK])</f>
        <v>0</v>
      </c>
      <c r="H69" s="132">
        <f>SUMIF(TblKeluar[KODE BARANG],TblKatalog[KODE BARANG],TblKeluar[BARANG KELUAR])</f>
        <v>0</v>
      </c>
      <c r="I69" s="132">
        <f xml:space="preserve"> TblKatalog[[STOCK AWAL ]]+TblKatalog[BARANG MASUK]-TblKatalog[[#This Row],[BARANG KELUAR]]</f>
        <v>1</v>
      </c>
      <c r="J69" s="26" t="str">
        <f>IF(TblKatalog[STOCK AKHIR],"BARANG ADA",IF(I69="NOL"," BARANG KOSONG"))</f>
        <v>BARANG ADA</v>
      </c>
      <c r="K69" s="135"/>
      <c r="L69" s="131"/>
    </row>
    <row r="70" spans="1:12" ht="24.95" customHeight="1" x14ac:dyDescent="0.25">
      <c r="A70" s="137"/>
      <c r="B70" s="175" t="s">
        <v>3470</v>
      </c>
      <c r="C70" s="262" t="s">
        <v>10</v>
      </c>
      <c r="D70" s="262" t="s">
        <v>3469</v>
      </c>
      <c r="E70" s="263">
        <v>1</v>
      </c>
      <c r="F70" s="256" t="s">
        <v>444</v>
      </c>
      <c r="G70" s="132">
        <f>SUMIF(TblMasuk[KODE BARANG],TblKatalog[KODE BARANG],TblMasuk[BARANG MASUK])</f>
        <v>0</v>
      </c>
      <c r="H70" s="132">
        <f>SUMIF(TblKeluar[KODE BARANG],TblKatalog[KODE BARANG],TblKeluar[BARANG KELUAR])</f>
        <v>0</v>
      </c>
      <c r="I70" s="132">
        <f xml:space="preserve"> TblKatalog[[STOCK AWAL ]]+TblKatalog[BARANG MASUK]-TblKatalog[[#This Row],[BARANG KELUAR]]</f>
        <v>1</v>
      </c>
      <c r="J70" s="26" t="str">
        <f>IF(TblKatalog[STOCK AKHIR],"BARANG ADA",IF(I70="NOL"," BARANG KOSONG"))</f>
        <v>BARANG ADA</v>
      </c>
      <c r="K70" s="135"/>
      <c r="L70" s="131"/>
    </row>
    <row r="71" spans="1:12" ht="24.95" customHeight="1" x14ac:dyDescent="0.25">
      <c r="A71" s="137">
        <v>65</v>
      </c>
      <c r="B71" s="175" t="s">
        <v>21</v>
      </c>
      <c r="C71" s="255" t="s">
        <v>430</v>
      </c>
      <c r="D71" s="255" t="s">
        <v>22</v>
      </c>
      <c r="E71" s="256">
        <v>65</v>
      </c>
      <c r="F71" s="256" t="s">
        <v>440</v>
      </c>
      <c r="G71" s="137">
        <f>SUMIF(TblMasuk[KODE BARANG],TblKatalog[KODE BARANG],TblMasuk[BARANG MASUK])</f>
        <v>0</v>
      </c>
      <c r="H71" s="137">
        <f>SUMIF(TblKeluar[KODE BARANG],TblKatalog[KODE BARANG],TblKeluar[BARANG KELUAR])</f>
        <v>65</v>
      </c>
      <c r="I71" s="137">
        <f xml:space="preserve"> TblKatalog[[STOCK AWAL ]]+TblKatalog[BARANG MASUK]-TblKatalog[[#This Row],[BARANG KELUAR]]</f>
        <v>0</v>
      </c>
      <c r="J71" s="137" t="b">
        <f>IF(TblKatalog[STOCK AKHIR],"BARANG ADA",IF(I71="NOL"," BARANG KOSONG"))</f>
        <v>0</v>
      </c>
      <c r="K71" s="131"/>
      <c r="L71" s="131"/>
    </row>
    <row r="72" spans="1:12" ht="24.95" customHeight="1" x14ac:dyDescent="0.25">
      <c r="A72" s="137">
        <v>66</v>
      </c>
      <c r="B72" s="175" t="s">
        <v>23</v>
      </c>
      <c r="C72" s="255" t="s">
        <v>431</v>
      </c>
      <c r="D72" s="255" t="s">
        <v>24</v>
      </c>
      <c r="E72" s="256">
        <v>190</v>
      </c>
      <c r="F72" s="256" t="s">
        <v>441</v>
      </c>
      <c r="G72" s="137">
        <f>SUMIF(TblMasuk[KODE BARANG],TblKatalog[KODE BARANG],TblMasuk[BARANG MASUK])</f>
        <v>0</v>
      </c>
      <c r="H72" s="137">
        <f>SUMIF(TblKeluar[KODE BARANG],TblKatalog[KODE BARANG],TblKeluar[BARANG KELUAR])</f>
        <v>0</v>
      </c>
      <c r="I72" s="137">
        <f xml:space="preserve"> TblKatalog[[STOCK AWAL ]]+TblKatalog[BARANG MASUK]-TblKatalog[[#This Row],[BARANG KELUAR]]</f>
        <v>190</v>
      </c>
      <c r="J72" s="137" t="str">
        <f>IF(TblKatalog[STOCK AKHIR],"BARANG ADA",IF(I72="NOL"," BARANG KOSONG"))</f>
        <v>BARANG ADA</v>
      </c>
      <c r="K72" s="131"/>
      <c r="L72" s="131"/>
    </row>
    <row r="73" spans="1:12" ht="24.95" customHeight="1" x14ac:dyDescent="0.25">
      <c r="A73" s="137">
        <v>67</v>
      </c>
      <c r="B73" s="145" t="s">
        <v>480</v>
      </c>
      <c r="C73" s="176" t="s">
        <v>37</v>
      </c>
      <c r="D73" s="176" t="s">
        <v>38</v>
      </c>
      <c r="E73" s="261">
        <v>20</v>
      </c>
      <c r="F73" s="256" t="s">
        <v>444</v>
      </c>
      <c r="G73" s="137">
        <f>SUMIF(TblMasuk[KODE BARANG],TblKatalog[KODE BARANG],TblMasuk[BARANG MASUK])</f>
        <v>0</v>
      </c>
      <c r="H73" s="137">
        <f>SUMIF(TblKeluar[KODE BARANG],TblKatalog[KODE BARANG],TblKeluar[BARANG KELUAR])</f>
        <v>0</v>
      </c>
      <c r="I73" s="137">
        <f xml:space="preserve"> TblKatalog[[STOCK AWAL ]]+TblKatalog[BARANG MASUK]-TblKatalog[[#This Row],[BARANG KELUAR]]</f>
        <v>20</v>
      </c>
      <c r="J73" s="137" t="str">
        <f>IF(TblKatalog[STOCK AKHIR],"BARANG ADA",IF(I73="NOL"," BARANG KOSONG"))</f>
        <v>BARANG ADA</v>
      </c>
      <c r="K73" s="131"/>
      <c r="L73" s="131"/>
    </row>
    <row r="74" spans="1:12" ht="24.95" customHeight="1" x14ac:dyDescent="0.25">
      <c r="A74" s="137">
        <v>68</v>
      </c>
      <c r="B74" s="175" t="s">
        <v>499</v>
      </c>
      <c r="C74" s="258" t="s">
        <v>407</v>
      </c>
      <c r="D74" s="258" t="s">
        <v>408</v>
      </c>
      <c r="E74" s="256">
        <v>209</v>
      </c>
      <c r="F74" s="256" t="s">
        <v>2797</v>
      </c>
      <c r="G74" s="137">
        <f>SUMIF(TblMasuk[KODE BARANG],TblKatalog[KODE BARANG],TblMasuk[BARANG MASUK])</f>
        <v>0</v>
      </c>
      <c r="H74" s="137">
        <f>SUMIF(TblKeluar[KODE BARANG],TblKatalog[KODE BARANG],TblKeluar[BARANG KELUAR])</f>
        <v>65</v>
      </c>
      <c r="I74" s="137">
        <f xml:space="preserve"> TblKatalog[[STOCK AWAL ]]+TblKatalog[BARANG MASUK]-TblKatalog[[#This Row],[BARANG KELUAR]]</f>
        <v>144</v>
      </c>
      <c r="J74" s="137" t="str">
        <f>IF(TblKatalog[STOCK AKHIR],"BARANG ADA",IF(I74="NOL"," BARANG KOSONG"))</f>
        <v>BARANG ADA</v>
      </c>
      <c r="K74" s="131"/>
      <c r="L74" s="131"/>
    </row>
    <row r="75" spans="1:12" ht="24.95" customHeight="1" x14ac:dyDescent="0.25">
      <c r="A75" s="137">
        <v>69</v>
      </c>
      <c r="B75" s="176" t="s">
        <v>1474</v>
      </c>
      <c r="C75" s="158" t="s">
        <v>2300</v>
      </c>
      <c r="D75" s="158" t="s">
        <v>2301</v>
      </c>
      <c r="E75" s="256"/>
      <c r="F75" s="256" t="s">
        <v>2797</v>
      </c>
      <c r="G75" s="137">
        <f>SUMIF(TblMasuk[KODE BARANG],TblKatalog[KODE BARANG],TblMasuk[BARANG MASUK])</f>
        <v>0</v>
      </c>
      <c r="H75" s="137">
        <f>SUMIF(TblKeluar[KODE BARANG],TblKatalog[KODE BARANG],TblKeluar[BARANG KELUAR])</f>
        <v>0</v>
      </c>
      <c r="I75" s="137">
        <f xml:space="preserve"> TblKatalog[[STOCK AWAL ]]+TblKatalog[BARANG MASUK]-TblKatalog[[#This Row],[BARANG KELUAR]]</f>
        <v>0</v>
      </c>
      <c r="J75" s="137" t="b">
        <f>IF(TblKatalog[STOCK AKHIR],"BARANG ADA",IF(I75="NOL"," BARANG KOSONG"))</f>
        <v>0</v>
      </c>
      <c r="K75" s="131"/>
      <c r="L75" s="131"/>
    </row>
    <row r="76" spans="1:12" ht="31.5" x14ac:dyDescent="0.25">
      <c r="A76" s="137">
        <v>70</v>
      </c>
      <c r="B76" s="176" t="s">
        <v>2305</v>
      </c>
      <c r="C76" s="158" t="s">
        <v>2749</v>
      </c>
      <c r="D76" s="158" t="s">
        <v>2302</v>
      </c>
      <c r="E76" s="256"/>
      <c r="F76" s="256" t="s">
        <v>2797</v>
      </c>
      <c r="G76" s="137">
        <f>SUMIF(TblMasuk[KODE BARANG],TblKatalog[KODE BARANG],TblMasuk[BARANG MASUK])</f>
        <v>0</v>
      </c>
      <c r="H76" s="137">
        <f>SUMIF(TblKeluar[KODE BARANG],TblKatalog[KODE BARANG],TblKeluar[BARANG KELUAR])</f>
        <v>0</v>
      </c>
      <c r="I76" s="137">
        <f xml:space="preserve"> TblKatalog[[STOCK AWAL ]]+TblKatalog[BARANG MASUK]-TblKatalog[[#This Row],[BARANG KELUAR]]</f>
        <v>0</v>
      </c>
      <c r="J76" s="137" t="b">
        <f>IF(TblKatalog[STOCK AKHIR],"BARANG ADA",IF(I76="NOL"," BARANG KOSONG"))</f>
        <v>0</v>
      </c>
      <c r="K76" s="131"/>
      <c r="L76" s="131"/>
    </row>
    <row r="77" spans="1:12" ht="31.5" x14ac:dyDescent="0.25">
      <c r="A77" s="137">
        <v>71</v>
      </c>
      <c r="B77" s="176" t="s">
        <v>672</v>
      </c>
      <c r="C77" s="158" t="s">
        <v>2303</v>
      </c>
      <c r="D77" s="158" t="s">
        <v>2304</v>
      </c>
      <c r="E77" s="256"/>
      <c r="F77" s="256" t="s">
        <v>2797</v>
      </c>
      <c r="G77" s="137">
        <f>SUMIF(TblMasuk[KODE BARANG],TblKatalog[KODE BARANG],TblMasuk[BARANG MASUK])</f>
        <v>0</v>
      </c>
      <c r="H77" s="137">
        <f>SUMIF(TblKeluar[KODE BARANG],TblKatalog[KODE BARANG],TblKeluar[BARANG KELUAR])</f>
        <v>0</v>
      </c>
      <c r="I77" s="137">
        <f xml:space="preserve"> TblKatalog[[STOCK AWAL ]]+TblKatalog[BARANG MASUK]-TblKatalog[[#This Row],[BARANG KELUAR]]</f>
        <v>0</v>
      </c>
      <c r="J77" s="137" t="b">
        <f>IF(TblKatalog[STOCK AKHIR],"BARANG ADA",IF(I77="NOL"," BARANG KOSONG"))</f>
        <v>0</v>
      </c>
      <c r="K77" s="131"/>
      <c r="L77" s="131"/>
    </row>
    <row r="78" spans="1:12" ht="24.95" customHeight="1" x14ac:dyDescent="0.25">
      <c r="A78" s="137">
        <v>72</v>
      </c>
      <c r="B78" s="176" t="s">
        <v>676</v>
      </c>
      <c r="C78" s="158" t="s">
        <v>2306</v>
      </c>
      <c r="D78" s="158" t="s">
        <v>2307</v>
      </c>
      <c r="E78" s="256"/>
      <c r="F78" s="256" t="s">
        <v>2797</v>
      </c>
      <c r="G78" s="137">
        <f>SUMIF(TblMasuk[KODE BARANG],TblKatalog[KODE BARANG],TblMasuk[BARANG MASUK])</f>
        <v>0</v>
      </c>
      <c r="H78" s="137">
        <f>SUMIF(TblKeluar[KODE BARANG],TblKatalog[KODE BARANG],TblKeluar[BARANG KELUAR])</f>
        <v>0</v>
      </c>
      <c r="I78" s="137">
        <f xml:space="preserve"> TblKatalog[[STOCK AWAL ]]+TblKatalog[BARANG MASUK]-TblKatalog[[#This Row],[BARANG KELUAR]]</f>
        <v>0</v>
      </c>
      <c r="J78" s="137" t="b">
        <f>IF(TblKatalog[STOCK AKHIR],"BARANG ADA",IF(I78="NOL"," BARANG KOSONG"))</f>
        <v>0</v>
      </c>
      <c r="K78" s="131"/>
      <c r="L78" s="131"/>
    </row>
    <row r="79" spans="1:12" ht="24.95" customHeight="1" x14ac:dyDescent="0.25">
      <c r="A79" s="137">
        <v>73</v>
      </c>
      <c r="B79" s="245" t="s">
        <v>1341</v>
      </c>
      <c r="C79" s="264" t="s">
        <v>2456</v>
      </c>
      <c r="D79" s="265" t="s">
        <v>2457</v>
      </c>
      <c r="E79" s="256"/>
      <c r="F79" s="256" t="s">
        <v>2422</v>
      </c>
      <c r="G79" s="137">
        <f>SUMIF(TblMasuk[KODE BARANG],TblKatalog[KODE BARANG],TblMasuk[BARANG MASUK])</f>
        <v>2</v>
      </c>
      <c r="H79" s="137">
        <f>SUMIF(TblKeluar[KODE BARANG],TblKatalog[KODE BARANG],TblKeluar[BARANG KELUAR])</f>
        <v>2</v>
      </c>
      <c r="I79" s="137">
        <f xml:space="preserve"> TblKatalog[[STOCK AWAL ]]+TblKatalog[BARANG MASUK]-TblKatalog[[#This Row],[BARANG KELUAR]]</f>
        <v>0</v>
      </c>
      <c r="J79" s="137" t="b">
        <f>IF(TblKatalog[STOCK AKHIR],"BARANG ADA",IF(I79="NOL"," BARANG KOSONG"))</f>
        <v>0</v>
      </c>
      <c r="K79" s="131"/>
      <c r="L79" s="131"/>
    </row>
    <row r="80" spans="1:12" ht="24.95" customHeight="1" x14ac:dyDescent="0.25">
      <c r="A80" s="137">
        <v>74</v>
      </c>
      <c r="B80" s="245" t="s">
        <v>3427</v>
      </c>
      <c r="C80" s="264" t="s">
        <v>3428</v>
      </c>
      <c r="D80" s="265" t="s">
        <v>3429</v>
      </c>
      <c r="E80" s="256"/>
      <c r="F80" s="256" t="s">
        <v>2422</v>
      </c>
      <c r="G80" s="137">
        <f>SUMIF(TblMasuk[KODE BARANG],TblKatalog[KODE BARANG],TblMasuk[BARANG MASUK])</f>
        <v>1</v>
      </c>
      <c r="H80" s="137">
        <f>SUMIF(TblKeluar[KODE BARANG],TblKatalog[KODE BARANG],TblKeluar[BARANG KELUAR])</f>
        <v>1</v>
      </c>
      <c r="I80" s="137">
        <f xml:space="preserve"> TblKatalog[[STOCK AWAL ]]+TblKatalog[BARANG MASUK]-TblKatalog[[#This Row],[BARANG KELUAR]]</f>
        <v>0</v>
      </c>
      <c r="J80" s="137" t="b">
        <f>IF(TblKatalog[STOCK AKHIR],"BARANG ADA",IF(I80="NOL"," BARANG KOSONG"))</f>
        <v>0</v>
      </c>
      <c r="K80" s="131"/>
      <c r="L80" s="131"/>
    </row>
    <row r="81" spans="1:12" ht="24.95" customHeight="1" x14ac:dyDescent="0.25">
      <c r="A81" s="137">
        <v>75</v>
      </c>
      <c r="B81" s="266" t="s">
        <v>2351</v>
      </c>
      <c r="C81" s="264" t="s">
        <v>2455</v>
      </c>
      <c r="D81" s="264" t="s">
        <v>2451</v>
      </c>
      <c r="E81" s="256"/>
      <c r="F81" s="256" t="s">
        <v>2422</v>
      </c>
      <c r="G81" s="137">
        <f>SUMIF(TblMasuk[KODE BARANG],TblKatalog[KODE BARANG],TblMasuk[BARANG MASUK])</f>
        <v>0</v>
      </c>
      <c r="H81" s="137">
        <f>SUMIF(TblKeluar[KODE BARANG],TblKatalog[KODE BARANG],TblKeluar[BARANG KELUAR])</f>
        <v>0</v>
      </c>
      <c r="I81" s="137">
        <f xml:space="preserve"> TblKatalog[[STOCK AWAL ]]+TblKatalog[BARANG MASUK]-TblKatalog[[#This Row],[BARANG KELUAR]]</f>
        <v>0</v>
      </c>
      <c r="J81" s="137" t="b">
        <f>IF(TblKatalog[STOCK AKHIR],"BARANG ADA",IF(I81="NOL"," BARANG KOSONG"))</f>
        <v>0</v>
      </c>
      <c r="K81" s="131"/>
      <c r="L81" s="131"/>
    </row>
    <row r="82" spans="1:12" ht="24.95" customHeight="1" x14ac:dyDescent="0.25">
      <c r="A82" s="137">
        <v>76</v>
      </c>
      <c r="B82" s="267" t="s">
        <v>2808</v>
      </c>
      <c r="C82" s="264" t="s">
        <v>2455</v>
      </c>
      <c r="D82" s="264" t="s">
        <v>2809</v>
      </c>
      <c r="E82" s="256"/>
      <c r="F82" s="256" t="s">
        <v>2422</v>
      </c>
      <c r="G82" s="137">
        <f>SUMIF(TblMasuk[KODE BARANG],TblKatalog[KODE BARANG],TblMasuk[BARANG MASUK])</f>
        <v>6</v>
      </c>
      <c r="H82" s="137">
        <f>SUMIF(TblKeluar[KODE BARANG],TblKatalog[KODE BARANG],TblKeluar[BARANG KELUAR])</f>
        <v>6</v>
      </c>
      <c r="I82" s="137">
        <f xml:space="preserve"> TblKatalog[[STOCK AWAL ]]+TblKatalog[BARANG MASUK]-TblKatalog[[#This Row],[BARANG KELUAR]]</f>
        <v>0</v>
      </c>
      <c r="J82" s="137" t="b">
        <f>IF(TblKatalog[STOCK AKHIR],"BARANG ADA",IF(I82="NOL"," BARANG KOSONG"))</f>
        <v>0</v>
      </c>
      <c r="K82" s="131"/>
      <c r="L82" s="131"/>
    </row>
    <row r="83" spans="1:12" ht="31.5" x14ac:dyDescent="0.25">
      <c r="A83" s="137">
        <v>77</v>
      </c>
      <c r="B83" s="176" t="s">
        <v>1419</v>
      </c>
      <c r="C83" s="158" t="s">
        <v>2349</v>
      </c>
      <c r="D83" s="158" t="s">
        <v>2350</v>
      </c>
      <c r="E83" s="256"/>
      <c r="F83" s="256" t="s">
        <v>2422</v>
      </c>
      <c r="G83" s="137">
        <f>SUMIF(TblMasuk[KODE BARANG],TblKatalog[KODE BARANG],TblMasuk[BARANG MASUK])</f>
        <v>2</v>
      </c>
      <c r="H83" s="137">
        <f>SUMIF(TblKeluar[KODE BARANG],TblKatalog[KODE BARANG],TblKeluar[BARANG KELUAR])</f>
        <v>2</v>
      </c>
      <c r="I83" s="137">
        <f xml:space="preserve"> TblKatalog[[STOCK AWAL ]]+TblKatalog[BARANG MASUK]-TblKatalog[[#This Row],[BARANG KELUAR]]</f>
        <v>0</v>
      </c>
      <c r="J83" s="137" t="b">
        <f>IF(TblKatalog[STOCK AKHIR],"BARANG ADA",IF(I83="NOL"," BARANG KOSONG"))</f>
        <v>0</v>
      </c>
      <c r="K83" s="131"/>
      <c r="L83" s="131"/>
    </row>
    <row r="84" spans="1:12" ht="24.95" customHeight="1" x14ac:dyDescent="0.25">
      <c r="A84" s="137">
        <v>78</v>
      </c>
      <c r="B84" s="175" t="s">
        <v>2464</v>
      </c>
      <c r="C84" s="262" t="s">
        <v>2483</v>
      </c>
      <c r="D84" s="262" t="s">
        <v>3010</v>
      </c>
      <c r="E84" s="263"/>
      <c r="F84" s="263" t="s">
        <v>2423</v>
      </c>
      <c r="G84" s="132">
        <f>SUMIF(TblMasuk[KODE BARANG],TblKatalog[KODE BARANG],TblMasuk[BARANG MASUK])</f>
        <v>2</v>
      </c>
      <c r="H84" s="132">
        <f>SUMIF(TblKeluar[KODE BARANG],TblKatalog[KODE BARANG],TblKeluar[BARANG KELUAR])</f>
        <v>2</v>
      </c>
      <c r="I84" s="132">
        <f xml:space="preserve"> TblKatalog[[STOCK AWAL ]]+TblKatalog[BARANG MASUK]-TblKatalog[[#This Row],[BARANG KELUAR]]</f>
        <v>0</v>
      </c>
      <c r="J84" s="26" t="b">
        <f>IF(TblKatalog[STOCK AKHIR],"BARANG ADA",IF(I84="NOL"," BARANG KOSONG"))</f>
        <v>0</v>
      </c>
      <c r="K84" s="132"/>
      <c r="L84" s="131"/>
    </row>
    <row r="85" spans="1:12" ht="31.5" x14ac:dyDescent="0.25">
      <c r="A85" s="137">
        <v>79</v>
      </c>
      <c r="B85" s="176" t="s">
        <v>1895</v>
      </c>
      <c r="C85" s="158" t="s">
        <v>2440</v>
      </c>
      <c r="D85" s="158" t="s">
        <v>2364</v>
      </c>
      <c r="E85" s="256"/>
      <c r="F85" s="263" t="s">
        <v>444</v>
      </c>
      <c r="G85" s="131">
        <f>SUMIF(TblMasuk[KODE BARANG],TblKatalog[KODE BARANG],TblMasuk[BARANG MASUK])</f>
        <v>0</v>
      </c>
      <c r="H85" s="131">
        <f>SUMIF(TblKeluar[KODE BARANG],TblKatalog[KODE BARANG],TblKeluar[BARANG KELUAR])</f>
        <v>0</v>
      </c>
      <c r="I85" s="131">
        <f xml:space="preserve"> TblKatalog[[STOCK AWAL ]]+TblKatalog[BARANG MASUK]-TblKatalog[[#This Row],[BARANG KELUAR]]</f>
        <v>0</v>
      </c>
      <c r="J85" s="137" t="b">
        <f>IF(TblKatalog[STOCK AKHIR],"BARANG ADA",IF(I85="NOL"," BARANG KOSONG"))</f>
        <v>0</v>
      </c>
      <c r="K85" s="131"/>
      <c r="L85" s="131"/>
    </row>
    <row r="86" spans="1:12" ht="31.5" x14ac:dyDescent="0.25">
      <c r="A86" s="137">
        <v>80</v>
      </c>
      <c r="B86" s="176" t="s">
        <v>1899</v>
      </c>
      <c r="C86" s="268" t="s">
        <v>2441</v>
      </c>
      <c r="D86" s="268" t="s">
        <v>2365</v>
      </c>
      <c r="E86" s="263"/>
      <c r="F86" s="263" t="s">
        <v>444</v>
      </c>
      <c r="G86" s="132">
        <f>SUMIF(TblMasuk[KODE BARANG],TblKatalog[KODE BARANG],TblMasuk[BARANG MASUK])</f>
        <v>0</v>
      </c>
      <c r="H86" s="132">
        <f>SUMIF(TblKeluar[KODE BARANG],TblKatalog[KODE BARANG],TblKeluar[BARANG KELUAR])</f>
        <v>0</v>
      </c>
      <c r="I86" s="132">
        <f xml:space="preserve"> TblKatalog[[STOCK AWAL ]]+TblKatalog[BARANG MASUK]-TblKatalog[[#This Row],[BARANG KELUAR]]</f>
        <v>0</v>
      </c>
      <c r="J86" s="26" t="b">
        <f>IF(TblKatalog[STOCK AKHIR],"BARANG ADA",IF(I86="NOL"," BARANG KOSONG"))</f>
        <v>0</v>
      </c>
      <c r="K86" s="132"/>
      <c r="L86" s="131"/>
    </row>
    <row r="87" spans="1:12" ht="24.95" customHeight="1" x14ac:dyDescent="0.25">
      <c r="A87" s="137">
        <v>81</v>
      </c>
      <c r="B87" s="145" t="s">
        <v>481</v>
      </c>
      <c r="C87" s="255" t="s">
        <v>46</v>
      </c>
      <c r="D87" s="145" t="s">
        <v>47</v>
      </c>
      <c r="E87" s="256">
        <v>12</v>
      </c>
      <c r="F87" s="256" t="s">
        <v>445</v>
      </c>
      <c r="G87" s="137">
        <f>SUMIF(TblMasuk[KODE BARANG],TblKatalog[KODE BARANG],TblMasuk[BARANG MASUK])</f>
        <v>0</v>
      </c>
      <c r="H87" s="137">
        <f>SUMIF(TblKeluar[KODE BARANG],TblKatalog[KODE BARANG],TblKeluar[BARANG KELUAR])</f>
        <v>0</v>
      </c>
      <c r="I87" s="137">
        <f xml:space="preserve"> TblKatalog[[STOCK AWAL ]]+TblKatalog[BARANG MASUK]-TblKatalog[[#This Row],[BARANG KELUAR]]</f>
        <v>12</v>
      </c>
      <c r="J87" s="137" t="str">
        <f>IF(TblKatalog[STOCK AKHIR],"BARANG ADA",IF(I87="NOL"," BARANG KOSONG"))</f>
        <v>BARANG ADA</v>
      </c>
      <c r="K87" s="131"/>
      <c r="L87" s="131"/>
    </row>
    <row r="88" spans="1:12" ht="24.95" customHeight="1" x14ac:dyDescent="0.25">
      <c r="A88" s="137">
        <v>82</v>
      </c>
      <c r="B88" s="175" t="s">
        <v>48</v>
      </c>
      <c r="C88" s="255" t="s">
        <v>46</v>
      </c>
      <c r="D88" s="255" t="s">
        <v>49</v>
      </c>
      <c r="E88" s="256">
        <v>18</v>
      </c>
      <c r="F88" s="256" t="s">
        <v>445</v>
      </c>
      <c r="G88" s="137">
        <f>SUMIF(TblMasuk[KODE BARANG],TblKatalog[KODE BARANG],TblMasuk[BARANG MASUK])</f>
        <v>0</v>
      </c>
      <c r="H88" s="137">
        <f>SUMIF(TblKeluar[KODE BARANG],TblKatalog[KODE BARANG],TblKeluar[BARANG KELUAR])</f>
        <v>0</v>
      </c>
      <c r="I88" s="137">
        <f xml:space="preserve"> TblKatalog[[STOCK AWAL ]]+TblKatalog[BARANG MASUK]-TblKatalog[[#This Row],[BARANG KELUAR]]</f>
        <v>18</v>
      </c>
      <c r="J88" s="137" t="str">
        <f>IF(TblKatalog[STOCK AKHIR],"BARANG ADA",IF(I88="NOL"," BARANG KOSONG"))</f>
        <v>BARANG ADA</v>
      </c>
      <c r="K88" s="131"/>
      <c r="L88" s="131"/>
    </row>
    <row r="89" spans="1:12" ht="24.95" customHeight="1" x14ac:dyDescent="0.25">
      <c r="A89" s="137">
        <v>83</v>
      </c>
      <c r="B89" s="175" t="s">
        <v>482</v>
      </c>
      <c r="C89" s="255" t="s">
        <v>50</v>
      </c>
      <c r="D89" s="255" t="s">
        <v>51</v>
      </c>
      <c r="E89" s="256">
        <v>4</v>
      </c>
      <c r="F89" s="256" t="s">
        <v>444</v>
      </c>
      <c r="G89" s="137">
        <f>SUMIF(TblMasuk[KODE BARANG],TblKatalog[KODE BARANG],TblMasuk[BARANG MASUK])</f>
        <v>0</v>
      </c>
      <c r="H89" s="137">
        <f>SUMIF(TblKeluar[KODE BARANG],TblKatalog[KODE BARANG],TblKeluar[BARANG KELUAR])</f>
        <v>0</v>
      </c>
      <c r="I89" s="137">
        <f xml:space="preserve"> TblKatalog[[STOCK AWAL ]]+TblKatalog[BARANG MASUK]-TblKatalog[[#This Row],[BARANG KELUAR]]</f>
        <v>4</v>
      </c>
      <c r="J89" s="137" t="str">
        <f>IF(TblKatalog[STOCK AKHIR],"BARANG ADA",IF(I89="NOL"," BARANG KOSONG"))</f>
        <v>BARANG ADA</v>
      </c>
      <c r="K89" s="131"/>
      <c r="L89" s="131"/>
    </row>
    <row r="90" spans="1:12" ht="15.75" x14ac:dyDescent="0.25">
      <c r="A90" s="137">
        <v>84</v>
      </c>
      <c r="B90" s="176" t="s">
        <v>2331</v>
      </c>
      <c r="C90" s="158" t="s">
        <v>2330</v>
      </c>
      <c r="D90" s="158" t="s">
        <v>3532</v>
      </c>
      <c r="E90" s="256"/>
      <c r="F90" s="256" t="s">
        <v>444</v>
      </c>
      <c r="G90" s="137">
        <f>SUMIF(TblMasuk[KODE BARANG],TblKatalog[KODE BARANG],TblMasuk[BARANG MASUK])</f>
        <v>24</v>
      </c>
      <c r="H90" s="137">
        <f>SUMIF(TblKeluar[KODE BARANG],TblKatalog[KODE BARANG],TblKeluar[BARANG KELUAR])</f>
        <v>24</v>
      </c>
      <c r="I90" s="137">
        <f xml:space="preserve"> TblKatalog[[STOCK AWAL ]]+TblKatalog[BARANG MASUK]-TblKatalog[[#This Row],[BARANG KELUAR]]</f>
        <v>0</v>
      </c>
      <c r="J90" s="137" t="b">
        <f>IF(TblKatalog[STOCK AKHIR],"BARANG ADA",IF(I90="NOL"," BARANG KOSONG"))</f>
        <v>0</v>
      </c>
      <c r="K90" s="131"/>
      <c r="L90" s="131"/>
    </row>
    <row r="91" spans="1:12" ht="24.95" customHeight="1" x14ac:dyDescent="0.25">
      <c r="A91" s="137">
        <v>85</v>
      </c>
      <c r="B91" s="176" t="s">
        <v>103</v>
      </c>
      <c r="C91" s="255" t="s">
        <v>104</v>
      </c>
      <c r="D91" s="255" t="s">
        <v>105</v>
      </c>
      <c r="E91" s="256">
        <v>33</v>
      </c>
      <c r="F91" s="256" t="s">
        <v>447</v>
      </c>
      <c r="G91" s="137">
        <f>SUMIF(TblMasuk[KODE BARANG],TblKatalog[KODE BARANG],TblMasuk[BARANG MASUK])</f>
        <v>0</v>
      </c>
      <c r="H91" s="137">
        <f>SUMIF(TblKeluar[KODE BARANG],TblKatalog[KODE BARANG],TblKeluar[BARANG KELUAR])</f>
        <v>0</v>
      </c>
      <c r="I91" s="137">
        <f xml:space="preserve"> TblKatalog[[STOCK AWAL ]]+TblKatalog[BARANG MASUK]-TblKatalog[[#This Row],[BARANG KELUAR]]</f>
        <v>33</v>
      </c>
      <c r="J91" s="137" t="str">
        <f>IF(TblKatalog[STOCK AKHIR],"BARANG ADA",IF(I91="NOL"," BARANG KOSONG"))</f>
        <v>BARANG ADA</v>
      </c>
      <c r="K91" s="131"/>
      <c r="L91" s="131"/>
    </row>
    <row r="92" spans="1:12" ht="24.95" customHeight="1" x14ac:dyDescent="0.25">
      <c r="A92" s="137">
        <v>86</v>
      </c>
      <c r="B92" s="176" t="s">
        <v>106</v>
      </c>
      <c r="C92" s="255" t="s">
        <v>104</v>
      </c>
      <c r="D92" s="255" t="s">
        <v>107</v>
      </c>
      <c r="E92" s="256">
        <v>8</v>
      </c>
      <c r="F92" s="256" t="s">
        <v>447</v>
      </c>
      <c r="G92" s="137">
        <f>SUMIF(TblMasuk[KODE BARANG],TblKatalog[KODE BARANG],TblMasuk[BARANG MASUK])</f>
        <v>0</v>
      </c>
      <c r="H92" s="137">
        <f>SUMIF(TblKeluar[KODE BARANG],TblKatalog[KODE BARANG],TblKeluar[BARANG KELUAR])</f>
        <v>0</v>
      </c>
      <c r="I92" s="137">
        <f xml:space="preserve"> TblKatalog[[STOCK AWAL ]]+TblKatalog[BARANG MASUK]-TblKatalog[[#This Row],[BARANG KELUAR]]</f>
        <v>8</v>
      </c>
      <c r="J92" s="137" t="str">
        <f>IF(TblKatalog[STOCK AKHIR],"BARANG ADA",IF(I92="NOL"," BARANG KOSONG"))</f>
        <v>BARANG ADA</v>
      </c>
      <c r="K92" s="131"/>
      <c r="L92" s="131"/>
    </row>
    <row r="93" spans="1:12" ht="24.95" customHeight="1" x14ac:dyDescent="0.25">
      <c r="A93" s="137">
        <v>87</v>
      </c>
      <c r="B93" s="176" t="s">
        <v>108</v>
      </c>
      <c r="C93" s="255" t="s">
        <v>104</v>
      </c>
      <c r="D93" s="255" t="s">
        <v>109</v>
      </c>
      <c r="E93" s="256">
        <v>4</v>
      </c>
      <c r="F93" s="256" t="s">
        <v>447</v>
      </c>
      <c r="G93" s="137">
        <f>SUMIF(TblMasuk[KODE BARANG],TblKatalog[KODE BARANG],TblMasuk[BARANG MASUK])</f>
        <v>0</v>
      </c>
      <c r="H93" s="137">
        <f>SUMIF(TblKeluar[KODE BARANG],TblKatalog[KODE BARANG],TblKeluar[BARANG KELUAR])</f>
        <v>0</v>
      </c>
      <c r="I93" s="137">
        <f xml:space="preserve"> TblKatalog[[STOCK AWAL ]]+TblKatalog[BARANG MASUK]-TblKatalog[[#This Row],[BARANG KELUAR]]</f>
        <v>4</v>
      </c>
      <c r="J93" s="137" t="str">
        <f>IF(TblKatalog[STOCK AKHIR],"BARANG ADA",IF(I93="NOL"," BARANG KOSONG"))</f>
        <v>BARANG ADA</v>
      </c>
      <c r="K93" s="131"/>
      <c r="L93" s="131"/>
    </row>
    <row r="94" spans="1:12" ht="24.95" customHeight="1" x14ac:dyDescent="0.25">
      <c r="A94" s="137">
        <v>88</v>
      </c>
      <c r="B94" s="176" t="s">
        <v>110</v>
      </c>
      <c r="C94" s="255" t="s">
        <v>104</v>
      </c>
      <c r="D94" s="255" t="s">
        <v>111</v>
      </c>
      <c r="E94" s="256">
        <v>18</v>
      </c>
      <c r="F94" s="256" t="s">
        <v>447</v>
      </c>
      <c r="G94" s="137">
        <f>SUMIF(TblMasuk[KODE BARANG],TblKatalog[KODE BARANG],TblMasuk[BARANG MASUK])</f>
        <v>0</v>
      </c>
      <c r="H94" s="137">
        <f>SUMIF(TblKeluar[KODE BARANG],TblKatalog[KODE BARANG],TblKeluar[BARANG KELUAR])</f>
        <v>0</v>
      </c>
      <c r="I94" s="137">
        <f xml:space="preserve"> TblKatalog[[STOCK AWAL ]]+TblKatalog[BARANG MASUK]-TblKatalog[[#This Row],[BARANG KELUAR]]</f>
        <v>18</v>
      </c>
      <c r="J94" s="137" t="str">
        <f>IF(TblKatalog[STOCK AKHIR],"BARANG ADA",IF(I94="NOL"," BARANG KOSONG"))</f>
        <v>BARANG ADA</v>
      </c>
      <c r="K94" s="131"/>
      <c r="L94" s="131"/>
    </row>
    <row r="95" spans="1:12" ht="24.95" customHeight="1" x14ac:dyDescent="0.25">
      <c r="A95" s="137">
        <v>89</v>
      </c>
      <c r="B95" s="175" t="s">
        <v>112</v>
      </c>
      <c r="C95" s="255" t="s">
        <v>113</v>
      </c>
      <c r="D95" s="255" t="s">
        <v>114</v>
      </c>
      <c r="E95" s="256">
        <v>16</v>
      </c>
      <c r="F95" s="256" t="s">
        <v>444</v>
      </c>
      <c r="G95" s="137">
        <f>SUMIF(TblMasuk[KODE BARANG],TblKatalog[KODE BARANG],TblMasuk[BARANG MASUK])</f>
        <v>0</v>
      </c>
      <c r="H95" s="137">
        <f>SUMIF(TblKeluar[KODE BARANG],TblKatalog[KODE BARANG],TblKeluar[BARANG KELUAR])</f>
        <v>0</v>
      </c>
      <c r="I95" s="137">
        <f xml:space="preserve"> TblKatalog[[STOCK AWAL ]]+TblKatalog[BARANG MASUK]-TblKatalog[[#This Row],[BARANG KELUAR]]</f>
        <v>16</v>
      </c>
      <c r="J95" s="137" t="str">
        <f>IF(TblKatalog[STOCK AKHIR],"BARANG ADA",IF(I95="NOL"," BARANG KOSONG"))</f>
        <v>BARANG ADA</v>
      </c>
      <c r="K95" s="131"/>
      <c r="L95" s="131"/>
    </row>
    <row r="96" spans="1:12" ht="31.5" x14ac:dyDescent="0.25">
      <c r="A96" s="137">
        <v>90</v>
      </c>
      <c r="B96" s="145" t="s">
        <v>506</v>
      </c>
      <c r="C96" s="258" t="s">
        <v>473</v>
      </c>
      <c r="D96" s="269" t="s">
        <v>2643</v>
      </c>
      <c r="E96" s="256">
        <v>0</v>
      </c>
      <c r="F96" s="256" t="s">
        <v>2797</v>
      </c>
      <c r="G96" s="131">
        <f>SUMIF(TblMasuk[KODE BARANG],TblKatalog[KODE BARANG],TblMasuk[BARANG MASUK])</f>
        <v>29</v>
      </c>
      <c r="H96" s="131">
        <f>SUMIF(TblKeluar[KODE BARANG],TblKatalog[KODE BARANG],TblKeluar[BARANG KELUAR])</f>
        <v>15</v>
      </c>
      <c r="I96" s="131">
        <f xml:space="preserve"> TblKatalog[[STOCK AWAL ]]+TblKatalog[BARANG MASUK]-TblKatalog[[#This Row],[BARANG KELUAR]]</f>
        <v>14</v>
      </c>
      <c r="J96" s="137" t="str">
        <f>IF(TblKatalog[STOCK AKHIR],"BARANG ADA",IF(I96="NOL"," BARANG KOSONG"))</f>
        <v>BARANG ADA</v>
      </c>
      <c r="K96" s="131"/>
      <c r="L96" s="131"/>
    </row>
    <row r="97" spans="1:12" ht="24.95" customHeight="1" x14ac:dyDescent="0.25">
      <c r="A97" s="137">
        <v>91</v>
      </c>
      <c r="B97" s="145" t="s">
        <v>508</v>
      </c>
      <c r="C97" s="258" t="s">
        <v>475</v>
      </c>
      <c r="D97" s="258" t="s">
        <v>476</v>
      </c>
      <c r="E97" s="256">
        <v>0</v>
      </c>
      <c r="F97" s="256" t="s">
        <v>2423</v>
      </c>
      <c r="G97" s="131">
        <f>SUMIF(TblMasuk[KODE BARANG],TblKatalog[KODE BARANG],TblMasuk[BARANG MASUK])</f>
        <v>0</v>
      </c>
      <c r="H97" s="131">
        <f>SUMIF(TblKeluar[KODE BARANG],TblKatalog[KODE BARANG],TblKeluar[BARANG KELUAR])</f>
        <v>0</v>
      </c>
      <c r="I97" s="131">
        <f xml:space="preserve"> TblKatalog[[STOCK AWAL ]]+TblKatalog[BARANG MASUK]-TblKatalog[[#This Row],[BARANG KELUAR]]</f>
        <v>0</v>
      </c>
      <c r="J97" s="137" t="b">
        <f>IF(TblKatalog[STOCK AKHIR],"BARANG ADA",IF(I97="NOL"," BARANG KOSONG"))</f>
        <v>0</v>
      </c>
      <c r="K97" s="131"/>
      <c r="L97" s="131"/>
    </row>
    <row r="98" spans="1:12" ht="24.95" customHeight="1" x14ac:dyDescent="0.25">
      <c r="A98" s="137">
        <v>92</v>
      </c>
      <c r="B98" s="145" t="s">
        <v>2693</v>
      </c>
      <c r="C98" s="258" t="s">
        <v>2694</v>
      </c>
      <c r="D98" s="258" t="s">
        <v>2695</v>
      </c>
      <c r="E98" s="256"/>
      <c r="F98" s="256" t="s">
        <v>444</v>
      </c>
      <c r="G98" s="131">
        <f>SUMIF(TblMasuk[KODE BARANG],TblKatalog[KODE BARANG],TblMasuk[BARANG MASUK])</f>
        <v>12</v>
      </c>
      <c r="H98" s="131">
        <f>SUMIF(TblKeluar[KODE BARANG],TblKatalog[KODE BARANG],TblKeluar[BARANG KELUAR])</f>
        <v>11</v>
      </c>
      <c r="I98" s="131">
        <f xml:space="preserve"> TblKatalog[[STOCK AWAL ]]+TblKatalog[BARANG MASUK]-TblKatalog[[#This Row],[BARANG KELUAR]]</f>
        <v>1</v>
      </c>
      <c r="J98" s="137" t="str">
        <f>IF(TblKatalog[STOCK AKHIR],"BARANG ADA",IF(I98="NOL"," BARANG KOSONG"))</f>
        <v>BARANG ADA</v>
      </c>
      <c r="K98" s="131"/>
      <c r="L98" s="131"/>
    </row>
    <row r="99" spans="1:12" ht="24.95" customHeight="1" x14ac:dyDescent="0.25">
      <c r="A99" s="137">
        <v>93</v>
      </c>
      <c r="B99" s="145" t="s">
        <v>2696</v>
      </c>
      <c r="C99" s="258" t="s">
        <v>2694</v>
      </c>
      <c r="D99" s="258" t="s">
        <v>2697</v>
      </c>
      <c r="E99" s="256"/>
      <c r="F99" s="256" t="s">
        <v>444</v>
      </c>
      <c r="G99" s="131">
        <f>SUMIF(TblMasuk[KODE BARANG],TblKatalog[KODE BARANG],TblMasuk[BARANG MASUK])</f>
        <v>12</v>
      </c>
      <c r="H99" s="131">
        <f>SUMIF(TblKeluar[KODE BARANG],TblKatalog[KODE BARANG],TblKeluar[BARANG KELUAR])</f>
        <v>11</v>
      </c>
      <c r="I99" s="131">
        <f xml:space="preserve"> TblKatalog[[STOCK AWAL ]]+TblKatalog[BARANG MASUK]-TblKatalog[[#This Row],[BARANG KELUAR]]</f>
        <v>1</v>
      </c>
      <c r="J99" s="137" t="str">
        <f>IF(TblKatalog[STOCK AKHIR],"BARANG ADA",IF(I99="NOL"," BARANG KOSONG"))</f>
        <v>BARANG ADA</v>
      </c>
      <c r="K99" s="131"/>
      <c r="L99" s="131"/>
    </row>
    <row r="100" spans="1:12" ht="24.95" customHeight="1" x14ac:dyDescent="0.25">
      <c r="A100" s="137">
        <v>94</v>
      </c>
      <c r="B100" s="145" t="s">
        <v>2776</v>
      </c>
      <c r="C100" s="258" t="s">
        <v>2778</v>
      </c>
      <c r="D100" s="258" t="s">
        <v>2777</v>
      </c>
      <c r="E100" s="256"/>
      <c r="F100" s="256" t="s">
        <v>444</v>
      </c>
      <c r="G100" s="131">
        <f>SUMIF(TblMasuk[KODE BARANG],TblKatalog[KODE BARANG],TblMasuk[BARANG MASUK])</f>
        <v>10</v>
      </c>
      <c r="H100" s="131">
        <f>SUMIF(TblKeluar[KODE BARANG],TblKatalog[KODE BARANG],TblKeluar[BARANG KELUAR])</f>
        <v>6</v>
      </c>
      <c r="I100" s="131">
        <f xml:space="preserve"> TblKatalog[[STOCK AWAL ]]+TblKatalog[BARANG MASUK]-TblKatalog[[#This Row],[BARANG KELUAR]]</f>
        <v>4</v>
      </c>
      <c r="J100" s="137" t="str">
        <f>IF(TblKatalog[STOCK AKHIR],"BARANG ADA",IF(I100="NOL"," BARANG KOSONG"))</f>
        <v>BARANG ADA</v>
      </c>
      <c r="K100" s="131"/>
      <c r="L100" s="131"/>
    </row>
    <row r="101" spans="1:12" ht="31.5" x14ac:dyDescent="0.25">
      <c r="A101" s="137">
        <v>95</v>
      </c>
      <c r="B101" s="145" t="s">
        <v>2786</v>
      </c>
      <c r="C101" s="258" t="s">
        <v>2785</v>
      </c>
      <c r="D101" s="258" t="s">
        <v>470</v>
      </c>
      <c r="E101" s="256"/>
      <c r="F101" s="256" t="s">
        <v>444</v>
      </c>
      <c r="G101" s="131">
        <f>SUMIF(TblMasuk[KODE BARANG],TblKatalog[KODE BARANG],TblMasuk[BARANG MASUK])</f>
        <v>5</v>
      </c>
      <c r="H101" s="131">
        <f>SUMIF(TblKeluar[KODE BARANG],TblKatalog[KODE BARANG],TblKeluar[BARANG KELUAR])</f>
        <v>5</v>
      </c>
      <c r="I101" s="131">
        <f xml:space="preserve"> TblKatalog[[STOCK AWAL ]]+TblKatalog[BARANG MASUK]-TblKatalog[[#This Row],[BARANG KELUAR]]</f>
        <v>0</v>
      </c>
      <c r="J101" s="137" t="b">
        <f>IF(TblKatalog[STOCK AKHIR],"BARANG ADA",IF(I101="NOL"," BARANG KOSONG"))</f>
        <v>0</v>
      </c>
      <c r="K101" s="131"/>
      <c r="L101" s="131"/>
    </row>
    <row r="102" spans="1:12" ht="27" customHeight="1" x14ac:dyDescent="0.25">
      <c r="A102" s="137"/>
      <c r="B102" s="145" t="s">
        <v>3545</v>
      </c>
      <c r="C102" s="258" t="s">
        <v>3546</v>
      </c>
      <c r="D102" s="258" t="s">
        <v>3547</v>
      </c>
      <c r="E102" s="256"/>
      <c r="F102" s="256" t="s">
        <v>444</v>
      </c>
      <c r="G102" s="131">
        <f>SUMIF(TblMasuk[KODE BARANG],TblKatalog[KODE BARANG],TblMasuk[BARANG MASUK])</f>
        <v>2</v>
      </c>
      <c r="H102" s="131">
        <f>SUMIF(TblKeluar[KODE BARANG],TblKatalog[KODE BARANG],TblKeluar[BARANG KELUAR])</f>
        <v>2</v>
      </c>
      <c r="I102" s="131">
        <f xml:space="preserve"> TblKatalog[[STOCK AWAL ]]+TblKatalog[BARANG MASUK]-TblKatalog[[#This Row],[BARANG KELUAR]]</f>
        <v>0</v>
      </c>
      <c r="J102" s="137" t="b">
        <f>IF(TblKatalog[STOCK AKHIR],"BARANG ADA",IF(I102="NOL"," BARANG KOSONG"))</f>
        <v>0</v>
      </c>
      <c r="K102" s="131"/>
      <c r="L102" s="131"/>
    </row>
    <row r="103" spans="1:12" ht="24.95" customHeight="1" x14ac:dyDescent="0.25">
      <c r="A103" s="137">
        <v>96</v>
      </c>
      <c r="B103" s="175" t="s">
        <v>20</v>
      </c>
      <c r="C103" s="255" t="s">
        <v>2650</v>
      </c>
      <c r="D103" s="255" t="s">
        <v>2653</v>
      </c>
      <c r="E103" s="256">
        <v>2</v>
      </c>
      <c r="F103" s="256" t="s">
        <v>444</v>
      </c>
      <c r="G103" s="137">
        <f>SUMIF(TblMasuk[KODE BARANG],TblKatalog[KODE BARANG],TblMasuk[BARANG MASUK])</f>
        <v>10</v>
      </c>
      <c r="H103" s="137">
        <f>SUMIF(TblKeluar[KODE BARANG],TblKatalog[KODE BARANG],TblKeluar[BARANG KELUAR])</f>
        <v>10</v>
      </c>
      <c r="I103" s="137">
        <f xml:space="preserve"> TblKatalog[[STOCK AWAL ]]+TblKatalog[BARANG MASUK]-TblKatalog[[#This Row],[BARANG KELUAR]]</f>
        <v>2</v>
      </c>
      <c r="J103" s="137" t="str">
        <f>IF(TblKatalog[STOCK AKHIR],"BARANG ADA",IF(I103="NOL"," BARANG KOSONG"))</f>
        <v>BARANG ADA</v>
      </c>
      <c r="K103" s="140" t="s">
        <v>2511</v>
      </c>
      <c r="L103" s="131"/>
    </row>
    <row r="104" spans="1:12" ht="24.95" customHeight="1" x14ac:dyDescent="0.25">
      <c r="A104" s="137">
        <v>97</v>
      </c>
      <c r="B104" s="175" t="s">
        <v>3351</v>
      </c>
      <c r="C104" s="255" t="s">
        <v>3348</v>
      </c>
      <c r="D104" s="255" t="s">
        <v>3349</v>
      </c>
      <c r="E104" s="256"/>
      <c r="F104" s="256" t="s">
        <v>444</v>
      </c>
      <c r="G104" s="137">
        <f>SUMIF(TblMasuk[KODE BARANG],TblKatalog[KODE BARANG],TblMasuk[BARANG MASUK])</f>
        <v>1</v>
      </c>
      <c r="H104" s="137">
        <f>SUMIF(TblKeluar[KODE BARANG],TblKatalog[KODE BARANG],TblKeluar[BARANG KELUAR])</f>
        <v>1</v>
      </c>
      <c r="I104" s="137">
        <f xml:space="preserve"> TblKatalog[[STOCK AWAL ]]+TblKatalog[BARANG MASUK]-TblKatalog[[#This Row],[BARANG KELUAR]]</f>
        <v>0</v>
      </c>
      <c r="J104" s="137" t="b">
        <f>IF(TblKatalog[STOCK AKHIR],"BARANG ADA",IF(I104="NOL"," BARANG KOSONG"))</f>
        <v>0</v>
      </c>
      <c r="K104" s="440"/>
      <c r="L104" s="131"/>
    </row>
    <row r="105" spans="1:12" ht="33" customHeight="1" x14ac:dyDescent="0.25">
      <c r="A105" s="137">
        <v>98</v>
      </c>
      <c r="B105" s="175" t="s">
        <v>28</v>
      </c>
      <c r="C105" s="255" t="s">
        <v>29</v>
      </c>
      <c r="D105" s="255" t="s">
        <v>2935</v>
      </c>
      <c r="E105" s="256">
        <v>1</v>
      </c>
      <c r="F105" s="256" t="s">
        <v>442</v>
      </c>
      <c r="G105" s="137">
        <f>SUMIF(TblMasuk[KODE BARANG],TblKatalog[KODE BARANG],TblMasuk[BARANG MASUK])</f>
        <v>0</v>
      </c>
      <c r="H105" s="137">
        <f>SUMIF(TblKeluar[KODE BARANG],TblKatalog[KODE BARANG],TblKeluar[BARANG KELUAR])</f>
        <v>1</v>
      </c>
      <c r="I105" s="137">
        <f xml:space="preserve"> TblKatalog[[STOCK AWAL ]]+TblKatalog[BARANG MASUK]-TblKatalog[[#This Row],[BARANG KELUAR]]</f>
        <v>0</v>
      </c>
      <c r="J105" s="137" t="b">
        <f>IF(TblKatalog[STOCK AKHIR],"BARANG ADA",IF(I105="NOL"," BARANG KOSONG"))</f>
        <v>0</v>
      </c>
      <c r="K105" s="131"/>
      <c r="L105" s="131"/>
    </row>
    <row r="106" spans="1:12" ht="31.5" x14ac:dyDescent="0.25">
      <c r="A106" s="137">
        <v>99</v>
      </c>
      <c r="B106" s="175" t="s">
        <v>483</v>
      </c>
      <c r="C106" s="255" t="s">
        <v>451</v>
      </c>
      <c r="D106" s="255" t="s">
        <v>452</v>
      </c>
      <c r="E106" s="261">
        <v>1</v>
      </c>
      <c r="F106" s="256" t="s">
        <v>448</v>
      </c>
      <c r="G106" s="137">
        <f>SUMIF(TblMasuk[KODE BARANG],TblKatalog[KODE BARANG],TblMasuk[BARANG MASUK])</f>
        <v>1</v>
      </c>
      <c r="H106" s="137">
        <f>SUMIF(TblKeluar[KODE BARANG],TblKatalog[KODE BARANG],TblKeluar[BARANG KELUAR])</f>
        <v>1</v>
      </c>
      <c r="I106" s="137">
        <f xml:space="preserve"> TblKatalog[[STOCK AWAL ]]+TblKatalog[BARANG MASUK]-TblKatalog[[#This Row],[BARANG KELUAR]]</f>
        <v>1</v>
      </c>
      <c r="J106" s="137" t="str">
        <f>IF(TblKatalog[STOCK AKHIR],"BARANG ADA",IF(I106="NOL"," BARANG KOSONG"))</f>
        <v>BARANG ADA</v>
      </c>
      <c r="K106" s="131"/>
      <c r="L106" s="131"/>
    </row>
    <row r="107" spans="1:12" ht="24.95" customHeight="1" x14ac:dyDescent="0.25">
      <c r="A107" s="137">
        <v>100</v>
      </c>
      <c r="B107" s="145" t="s">
        <v>2639</v>
      </c>
      <c r="C107" s="255" t="s">
        <v>2638</v>
      </c>
      <c r="D107" s="145" t="s">
        <v>45</v>
      </c>
      <c r="E107" s="256">
        <v>0</v>
      </c>
      <c r="F107" s="256" t="s">
        <v>444</v>
      </c>
      <c r="G107" s="137">
        <f>SUMIF(TblMasuk[KODE BARANG],TblKatalog[KODE BARANG],TblMasuk[BARANG MASUK])</f>
        <v>4</v>
      </c>
      <c r="H107" s="137">
        <f>SUMIF(TblKeluar[KODE BARANG],TblKatalog[KODE BARANG],TblKeluar[BARANG KELUAR])</f>
        <v>4</v>
      </c>
      <c r="I107" s="137">
        <f xml:space="preserve"> TblKatalog[[STOCK AWAL ]]+TblKatalog[BARANG MASUK]-TblKatalog[[#This Row],[BARANG KELUAR]]</f>
        <v>0</v>
      </c>
      <c r="J107" s="137" t="b">
        <f>IF(TblKatalog[STOCK AKHIR],"BARANG ADA",IF(I107="NOL"," BARANG KOSONG"))</f>
        <v>0</v>
      </c>
      <c r="K107" s="131"/>
      <c r="L107" s="131"/>
    </row>
    <row r="108" spans="1:12" ht="24.95" customHeight="1" x14ac:dyDescent="0.25">
      <c r="A108" s="137">
        <v>101</v>
      </c>
      <c r="B108" s="145" t="s">
        <v>2640</v>
      </c>
      <c r="C108" s="255" t="s">
        <v>2638</v>
      </c>
      <c r="D108" s="145" t="s">
        <v>2641</v>
      </c>
      <c r="E108" s="256"/>
      <c r="F108" s="256" t="s">
        <v>444</v>
      </c>
      <c r="G108" s="137">
        <f>SUMIF(TblMasuk[KODE BARANG],TblKatalog[KODE BARANG],TblMasuk[BARANG MASUK])</f>
        <v>2</v>
      </c>
      <c r="H108" s="137">
        <f>SUMIF(TblKeluar[KODE BARANG],TblKatalog[KODE BARANG],TblKeluar[BARANG KELUAR])</f>
        <v>2</v>
      </c>
      <c r="I108" s="137">
        <f xml:space="preserve"> TblKatalog[[STOCK AWAL ]]+TblKatalog[BARANG MASUK]-TblKatalog[[#This Row],[BARANG KELUAR]]</f>
        <v>0</v>
      </c>
      <c r="J108" s="137" t="b">
        <f>IF(TblKatalog[STOCK AKHIR],"BARANG ADA",IF(I108="NOL"," BARANG KOSONG"))</f>
        <v>0</v>
      </c>
      <c r="K108" s="131"/>
      <c r="L108" s="131"/>
    </row>
    <row r="109" spans="1:12" ht="24.95" customHeight="1" x14ac:dyDescent="0.25">
      <c r="A109" s="137">
        <v>102</v>
      </c>
      <c r="B109" s="175" t="s">
        <v>144</v>
      </c>
      <c r="C109" s="255" t="s">
        <v>145</v>
      </c>
      <c r="D109" s="255" t="s">
        <v>146</v>
      </c>
      <c r="E109" s="256">
        <v>1</v>
      </c>
      <c r="F109" s="256" t="s">
        <v>444</v>
      </c>
      <c r="G109" s="137">
        <f>SUMIF(TblMasuk[KODE BARANG],TblKatalog[KODE BARANG],TblMasuk[BARANG MASUK])</f>
        <v>0</v>
      </c>
      <c r="H109" s="137">
        <f>SUMIF(TblKeluar[KODE BARANG],TblKatalog[KODE BARANG],TblKeluar[BARANG KELUAR])</f>
        <v>0</v>
      </c>
      <c r="I109" s="137">
        <f xml:space="preserve"> TblKatalog[[STOCK AWAL ]]+TblKatalog[BARANG MASUK]-TblKatalog[[#This Row],[BARANG KELUAR]]</f>
        <v>1</v>
      </c>
      <c r="J109" s="137" t="str">
        <f>IF(TblKatalog[STOCK AKHIR],"BARANG ADA",IF(I109="NOL"," BARANG KOSONG"))</f>
        <v>BARANG ADA</v>
      </c>
      <c r="K109" s="131"/>
      <c r="L109" s="131"/>
    </row>
    <row r="110" spans="1:12" ht="24.95" customHeight="1" x14ac:dyDescent="0.25">
      <c r="A110" s="137">
        <v>103</v>
      </c>
      <c r="B110" s="175" t="s">
        <v>147</v>
      </c>
      <c r="C110" s="255" t="s">
        <v>145</v>
      </c>
      <c r="D110" s="255" t="s">
        <v>148</v>
      </c>
      <c r="E110" s="256">
        <v>1</v>
      </c>
      <c r="F110" s="256" t="s">
        <v>444</v>
      </c>
      <c r="G110" s="137">
        <f>SUMIF(TblMasuk[KODE BARANG],TblKatalog[KODE BARANG],TblMasuk[BARANG MASUK])</f>
        <v>0</v>
      </c>
      <c r="H110" s="137">
        <f>SUMIF(TblKeluar[KODE BARANG],TblKatalog[KODE BARANG],TblKeluar[BARANG KELUAR])</f>
        <v>0</v>
      </c>
      <c r="I110" s="137">
        <f xml:space="preserve"> TblKatalog[[STOCK AWAL ]]+TblKatalog[BARANG MASUK]-TblKatalog[[#This Row],[BARANG KELUAR]]</f>
        <v>1</v>
      </c>
      <c r="J110" s="137" t="str">
        <f>IF(TblKatalog[STOCK AKHIR],"BARANG ADA",IF(I110="NOL"," BARANG KOSONG"))</f>
        <v>BARANG ADA</v>
      </c>
      <c r="K110" s="131"/>
      <c r="L110" s="131"/>
    </row>
    <row r="111" spans="1:12" ht="31.5" x14ac:dyDescent="0.25">
      <c r="A111" s="137">
        <v>104</v>
      </c>
      <c r="B111" s="175" t="s">
        <v>149</v>
      </c>
      <c r="C111" s="255" t="s">
        <v>150</v>
      </c>
      <c r="D111" s="255" t="s">
        <v>151</v>
      </c>
      <c r="E111" s="256">
        <v>4</v>
      </c>
      <c r="F111" s="256" t="s">
        <v>444</v>
      </c>
      <c r="G111" s="137">
        <f>SUMIF(TblMasuk[KODE BARANG],TblKatalog[KODE BARANG],TblMasuk[BARANG MASUK])</f>
        <v>5</v>
      </c>
      <c r="H111" s="137">
        <f>SUMIF(TblKeluar[KODE BARANG],TblKatalog[KODE BARANG],TblKeluar[BARANG KELUAR])</f>
        <v>5</v>
      </c>
      <c r="I111" s="137">
        <f xml:space="preserve"> TblKatalog[[STOCK AWAL ]]+TblKatalog[BARANG MASUK]-TblKatalog[[#This Row],[BARANG KELUAR]]</f>
        <v>4</v>
      </c>
      <c r="J111" s="137" t="str">
        <f>IF(TblKatalog[STOCK AKHIR],"BARANG ADA",IF(I111="NOL"," BARANG KOSONG"))</f>
        <v>BARANG ADA</v>
      </c>
      <c r="K111" s="131"/>
      <c r="L111" s="131"/>
    </row>
    <row r="112" spans="1:12" ht="24.95" customHeight="1" x14ac:dyDescent="0.25">
      <c r="A112" s="137">
        <v>105</v>
      </c>
      <c r="B112" s="175" t="s">
        <v>152</v>
      </c>
      <c r="C112" s="255" t="s">
        <v>153</v>
      </c>
      <c r="D112" s="255" t="s">
        <v>154</v>
      </c>
      <c r="E112" s="256">
        <v>0</v>
      </c>
      <c r="F112" s="256" t="s">
        <v>444</v>
      </c>
      <c r="G112" s="137">
        <f>SUMIF(TblMasuk[KODE BARANG],TblKatalog[KODE BARANG],TblMasuk[BARANG MASUK])</f>
        <v>0</v>
      </c>
      <c r="H112" s="137">
        <f>SUMIF(TblKeluar[KODE BARANG],TblKatalog[KODE BARANG],TblKeluar[BARANG KELUAR])</f>
        <v>0</v>
      </c>
      <c r="I112" s="137">
        <f xml:space="preserve"> TblKatalog[[STOCK AWAL ]]+TblKatalog[BARANG MASUK]-TblKatalog[[#This Row],[BARANG KELUAR]]</f>
        <v>0</v>
      </c>
      <c r="J112" s="137" t="b">
        <f>IF(TblKatalog[STOCK AKHIR],"BARANG ADA",IF(I112="NOL"," BARANG KOSONG"))</f>
        <v>0</v>
      </c>
      <c r="K112" s="131"/>
      <c r="L112" s="131"/>
    </row>
    <row r="113" spans="1:12" ht="24.95" customHeight="1" x14ac:dyDescent="0.25">
      <c r="A113" s="137">
        <v>106</v>
      </c>
      <c r="B113" s="175" t="s">
        <v>155</v>
      </c>
      <c r="C113" s="255" t="s">
        <v>156</v>
      </c>
      <c r="D113" s="255" t="s">
        <v>157</v>
      </c>
      <c r="E113" s="256">
        <v>8</v>
      </c>
      <c r="F113" s="256" t="s">
        <v>444</v>
      </c>
      <c r="G113" s="137">
        <f>SUMIF(TblMasuk[KODE BARANG],TblKatalog[KODE BARANG],TblMasuk[BARANG MASUK])</f>
        <v>0</v>
      </c>
      <c r="H113" s="137">
        <f>SUMIF(TblKeluar[KODE BARANG],TblKatalog[KODE BARANG],TblKeluar[BARANG KELUAR])</f>
        <v>2</v>
      </c>
      <c r="I113" s="137">
        <f xml:space="preserve"> TblKatalog[[STOCK AWAL ]]+TblKatalog[BARANG MASUK]-TblKatalog[[#This Row],[BARANG KELUAR]]</f>
        <v>6</v>
      </c>
      <c r="J113" s="137" t="str">
        <f>IF(TblKatalog[STOCK AKHIR],"BARANG ADA",IF(I113="NOL"," BARANG KOSONG"))</f>
        <v>BARANG ADA</v>
      </c>
      <c r="K113" s="131"/>
      <c r="L113" s="131"/>
    </row>
    <row r="114" spans="1:12" ht="24.95" customHeight="1" x14ac:dyDescent="0.25">
      <c r="A114" s="137">
        <v>107</v>
      </c>
      <c r="B114" s="175" t="s">
        <v>158</v>
      </c>
      <c r="C114" s="255" t="s">
        <v>159</v>
      </c>
      <c r="D114" s="255" t="s">
        <v>160</v>
      </c>
      <c r="E114" s="256">
        <v>1</v>
      </c>
      <c r="F114" s="256" t="s">
        <v>444</v>
      </c>
      <c r="G114" s="137">
        <f>SUMIF(TblMasuk[KODE BARANG],TblKatalog[KODE BARANG],TblMasuk[BARANG MASUK])</f>
        <v>0</v>
      </c>
      <c r="H114" s="137">
        <f>SUMIF(TblKeluar[KODE BARANG],TblKatalog[KODE BARANG],TblKeluar[BARANG KELUAR])</f>
        <v>0</v>
      </c>
      <c r="I114" s="137">
        <f xml:space="preserve"> TblKatalog[[STOCK AWAL ]]+TblKatalog[BARANG MASUK]-TblKatalog[[#This Row],[BARANG KELUAR]]</f>
        <v>1</v>
      </c>
      <c r="J114" s="137" t="str">
        <f>IF(TblKatalog[STOCK AKHIR],"BARANG ADA",IF(I114="NOL"," BARANG KOSONG"))</f>
        <v>BARANG ADA</v>
      </c>
      <c r="K114" s="131"/>
      <c r="L114" s="131"/>
    </row>
    <row r="115" spans="1:12" ht="24.95" customHeight="1" x14ac:dyDescent="0.25">
      <c r="A115" s="137">
        <v>108</v>
      </c>
      <c r="B115" s="175" t="s">
        <v>161</v>
      </c>
      <c r="C115" s="255" t="s">
        <v>162</v>
      </c>
      <c r="D115" s="255" t="s">
        <v>163</v>
      </c>
      <c r="E115" s="256">
        <v>2</v>
      </c>
      <c r="F115" s="256" t="s">
        <v>444</v>
      </c>
      <c r="G115" s="137">
        <f>SUMIF(TblMasuk[KODE BARANG],TblKatalog[KODE BARANG],TblMasuk[BARANG MASUK])</f>
        <v>0</v>
      </c>
      <c r="H115" s="137">
        <f>SUMIF(TblKeluar[KODE BARANG],TblKatalog[KODE BARANG],TblKeluar[BARANG KELUAR])</f>
        <v>0</v>
      </c>
      <c r="I115" s="137">
        <f xml:space="preserve"> TblKatalog[[STOCK AWAL ]]+TblKatalog[BARANG MASUK]-TblKatalog[[#This Row],[BARANG KELUAR]]</f>
        <v>2</v>
      </c>
      <c r="J115" s="137" t="str">
        <f>IF(TblKatalog[STOCK AKHIR],"BARANG ADA",IF(I115="NOL"," BARANG KOSONG"))</f>
        <v>BARANG ADA</v>
      </c>
      <c r="K115" s="131"/>
      <c r="L115" s="131"/>
    </row>
    <row r="116" spans="1:12" ht="24.95" customHeight="1" x14ac:dyDescent="0.25">
      <c r="A116" s="137">
        <v>109</v>
      </c>
      <c r="B116" s="175" t="s">
        <v>164</v>
      </c>
      <c r="C116" s="255" t="s">
        <v>165</v>
      </c>
      <c r="D116" s="255" t="s">
        <v>166</v>
      </c>
      <c r="E116" s="256">
        <v>2</v>
      </c>
      <c r="F116" s="256" t="s">
        <v>444</v>
      </c>
      <c r="G116" s="137">
        <f>SUMIF(TblMasuk[KODE BARANG],TblKatalog[KODE BARANG],TblMasuk[BARANG MASUK])</f>
        <v>0</v>
      </c>
      <c r="H116" s="137">
        <f>SUMIF(TblKeluar[KODE BARANG],TblKatalog[KODE BARANG],TblKeluar[BARANG KELUAR])</f>
        <v>0</v>
      </c>
      <c r="I116" s="137">
        <f xml:space="preserve"> TblKatalog[[STOCK AWAL ]]+TblKatalog[BARANG MASUK]-TblKatalog[[#This Row],[BARANG KELUAR]]</f>
        <v>2</v>
      </c>
      <c r="J116" s="137" t="str">
        <f>IF(TblKatalog[STOCK AKHIR],"BARANG ADA",IF(I116="NOL"," BARANG KOSONG"))</f>
        <v>BARANG ADA</v>
      </c>
      <c r="K116" s="131"/>
      <c r="L116" s="131"/>
    </row>
    <row r="117" spans="1:12" ht="24.95" customHeight="1" x14ac:dyDescent="0.25">
      <c r="A117" s="137">
        <v>110</v>
      </c>
      <c r="B117" s="175" t="s">
        <v>167</v>
      </c>
      <c r="C117" s="255" t="s">
        <v>165</v>
      </c>
      <c r="D117" s="255" t="s">
        <v>168</v>
      </c>
      <c r="E117" s="256">
        <v>2</v>
      </c>
      <c r="F117" s="256" t="s">
        <v>444</v>
      </c>
      <c r="G117" s="137">
        <f>SUMIF(TblMasuk[KODE BARANG],TblKatalog[KODE BARANG],TblMasuk[BARANG MASUK])</f>
        <v>0</v>
      </c>
      <c r="H117" s="137">
        <f>SUMIF(TblKeluar[KODE BARANG],TblKatalog[KODE BARANG],TblKeluar[BARANG KELUAR])</f>
        <v>0</v>
      </c>
      <c r="I117" s="137">
        <f xml:space="preserve"> TblKatalog[[STOCK AWAL ]]+TblKatalog[BARANG MASUK]-TblKatalog[[#This Row],[BARANG KELUAR]]</f>
        <v>2</v>
      </c>
      <c r="J117" s="137" t="str">
        <f>IF(TblKatalog[STOCK AKHIR],"BARANG ADA",IF(I117="NOL"," BARANG KOSONG"))</f>
        <v>BARANG ADA</v>
      </c>
      <c r="K117" s="131"/>
      <c r="L117" s="131"/>
    </row>
    <row r="118" spans="1:12" ht="24.95" customHeight="1" x14ac:dyDescent="0.25">
      <c r="A118" s="137">
        <v>111</v>
      </c>
      <c r="B118" s="175" t="s">
        <v>169</v>
      </c>
      <c r="C118" s="255" t="s">
        <v>165</v>
      </c>
      <c r="D118" s="255" t="s">
        <v>170</v>
      </c>
      <c r="E118" s="256">
        <v>2</v>
      </c>
      <c r="F118" s="256" t="s">
        <v>444</v>
      </c>
      <c r="G118" s="137">
        <f>SUMIF(TblMasuk[KODE BARANG],TblKatalog[KODE BARANG],TblMasuk[BARANG MASUK])</f>
        <v>0</v>
      </c>
      <c r="H118" s="137">
        <f>SUMIF(TblKeluar[KODE BARANG],TblKatalog[KODE BARANG],TblKeluar[BARANG KELUAR])</f>
        <v>0</v>
      </c>
      <c r="I118" s="137">
        <f xml:space="preserve"> TblKatalog[[STOCK AWAL ]]+TblKatalog[BARANG MASUK]-TblKatalog[[#This Row],[BARANG KELUAR]]</f>
        <v>2</v>
      </c>
      <c r="J118" s="137" t="str">
        <f>IF(TblKatalog[STOCK AKHIR],"BARANG ADA",IF(I118="NOL"," BARANG KOSONG"))</f>
        <v>BARANG ADA</v>
      </c>
      <c r="K118" s="131"/>
      <c r="L118" s="131"/>
    </row>
    <row r="119" spans="1:12" ht="24.95" customHeight="1" x14ac:dyDescent="0.25">
      <c r="A119" s="137">
        <v>112</v>
      </c>
      <c r="B119" s="175" t="s">
        <v>171</v>
      </c>
      <c r="C119" s="255" t="s">
        <v>165</v>
      </c>
      <c r="D119" s="255" t="s">
        <v>172</v>
      </c>
      <c r="E119" s="256">
        <v>0</v>
      </c>
      <c r="F119" s="256" t="s">
        <v>444</v>
      </c>
      <c r="G119" s="137">
        <f>SUMIF(TblMasuk[KODE BARANG],TblKatalog[KODE BARANG],TblMasuk[BARANG MASUK])</f>
        <v>0</v>
      </c>
      <c r="H119" s="137">
        <f>SUMIF(TblKeluar[KODE BARANG],TblKatalog[KODE BARANG],TblKeluar[BARANG KELUAR])</f>
        <v>0</v>
      </c>
      <c r="I119" s="137">
        <f xml:space="preserve"> TblKatalog[[STOCK AWAL ]]+TblKatalog[BARANG MASUK]-TblKatalog[[#This Row],[BARANG KELUAR]]</f>
        <v>0</v>
      </c>
      <c r="J119" s="137" t="b">
        <f>IF(TblKatalog[STOCK AKHIR],"BARANG ADA",IF(I119="NOL"," BARANG KOSONG"))</f>
        <v>0</v>
      </c>
      <c r="K119" s="131"/>
      <c r="L119" s="131"/>
    </row>
    <row r="120" spans="1:12" ht="24.95" customHeight="1" x14ac:dyDescent="0.25">
      <c r="A120" s="137">
        <v>113</v>
      </c>
      <c r="B120" s="175" t="s">
        <v>173</v>
      </c>
      <c r="C120" s="255" t="s">
        <v>165</v>
      </c>
      <c r="D120" s="255" t="s">
        <v>174</v>
      </c>
      <c r="E120" s="256">
        <v>0</v>
      </c>
      <c r="F120" s="256" t="s">
        <v>444</v>
      </c>
      <c r="G120" s="137">
        <f>SUMIF(TblMasuk[KODE BARANG],TblKatalog[KODE BARANG],TblMasuk[BARANG MASUK])</f>
        <v>0</v>
      </c>
      <c r="H120" s="137">
        <f>SUMIF(TblKeluar[KODE BARANG],TblKatalog[KODE BARANG],TblKeluar[BARANG KELUAR])</f>
        <v>0</v>
      </c>
      <c r="I120" s="137">
        <f xml:space="preserve"> TblKatalog[[STOCK AWAL ]]+TblKatalog[BARANG MASUK]-TblKatalog[[#This Row],[BARANG KELUAR]]</f>
        <v>0</v>
      </c>
      <c r="J120" s="137" t="b">
        <f>IF(TblKatalog[STOCK AKHIR],"BARANG ADA",IF(I120="NOL"," BARANG KOSONG"))</f>
        <v>0</v>
      </c>
      <c r="K120" s="131"/>
      <c r="L120" s="131"/>
    </row>
    <row r="121" spans="1:12" ht="24.95" customHeight="1" x14ac:dyDescent="0.25">
      <c r="A121" s="137"/>
      <c r="B121" s="175" t="s">
        <v>3452</v>
      </c>
      <c r="C121" s="255" t="s">
        <v>3450</v>
      </c>
      <c r="D121" s="255" t="s">
        <v>3451</v>
      </c>
      <c r="E121" s="256">
        <v>8</v>
      </c>
      <c r="F121" s="256" t="s">
        <v>444</v>
      </c>
      <c r="G121" s="137">
        <f>SUMIF(TblMasuk[KODE BARANG],TblKatalog[KODE BARANG],TblMasuk[BARANG MASUK])</f>
        <v>0</v>
      </c>
      <c r="H121" s="137">
        <f>SUMIF(TblKeluar[KODE BARANG],TblKatalog[KODE BARANG],TblKeluar[BARANG KELUAR])</f>
        <v>0</v>
      </c>
      <c r="I121" s="137">
        <f xml:space="preserve"> TblKatalog[[STOCK AWAL ]]+TblKatalog[BARANG MASUK]-TblKatalog[[#This Row],[BARANG KELUAR]]</f>
        <v>8</v>
      </c>
      <c r="J121" s="137" t="str">
        <f>IF(TblKatalog[STOCK AKHIR],"BARANG ADA",IF(I121="NOL"," BARANG KOSONG"))</f>
        <v>BARANG ADA</v>
      </c>
      <c r="K121" s="131"/>
      <c r="L121" s="131"/>
    </row>
    <row r="122" spans="1:12" ht="24.95" customHeight="1" x14ac:dyDescent="0.25">
      <c r="A122" s="137">
        <v>114</v>
      </c>
      <c r="B122" s="175" t="s">
        <v>175</v>
      </c>
      <c r="C122" s="255" t="s">
        <v>176</v>
      </c>
      <c r="D122" s="255" t="s">
        <v>177</v>
      </c>
      <c r="E122" s="256">
        <v>4</v>
      </c>
      <c r="F122" s="256" t="s">
        <v>444</v>
      </c>
      <c r="G122" s="137">
        <f>SUMIF(TblMasuk[KODE BARANG],TblKatalog[KODE BARANG],TblMasuk[BARANG MASUK])</f>
        <v>0</v>
      </c>
      <c r="H122" s="137">
        <f>SUMIF(TblKeluar[KODE BARANG],TblKatalog[KODE BARANG],TblKeluar[BARANG KELUAR])</f>
        <v>0</v>
      </c>
      <c r="I122" s="137">
        <f xml:space="preserve"> TblKatalog[[STOCK AWAL ]]+TblKatalog[BARANG MASUK]-TblKatalog[[#This Row],[BARANG KELUAR]]</f>
        <v>4</v>
      </c>
      <c r="J122" s="137" t="str">
        <f>IF(TblKatalog[STOCK AKHIR],"BARANG ADA",IF(I122="NOL"," BARANG KOSONG"))</f>
        <v>BARANG ADA</v>
      </c>
      <c r="K122" s="131"/>
      <c r="L122" s="131"/>
    </row>
    <row r="123" spans="1:12" ht="24.95" customHeight="1" x14ac:dyDescent="0.25">
      <c r="A123" s="137">
        <v>115</v>
      </c>
      <c r="B123" s="175" t="s">
        <v>178</v>
      </c>
      <c r="C123" s="255" t="s">
        <v>179</v>
      </c>
      <c r="D123" s="255" t="s">
        <v>180</v>
      </c>
      <c r="E123" s="256">
        <v>1</v>
      </c>
      <c r="F123" s="256" t="s">
        <v>444</v>
      </c>
      <c r="G123" s="137">
        <f>SUMIF(TblMasuk[KODE BARANG],TblKatalog[KODE BARANG],TblMasuk[BARANG MASUK])</f>
        <v>0</v>
      </c>
      <c r="H123" s="137">
        <f>SUMIF(TblKeluar[KODE BARANG],TblKatalog[KODE BARANG],TblKeluar[BARANG KELUAR])</f>
        <v>0</v>
      </c>
      <c r="I123" s="137">
        <f xml:space="preserve"> TblKatalog[[STOCK AWAL ]]+TblKatalog[BARANG MASUK]-TblKatalog[[#This Row],[BARANG KELUAR]]</f>
        <v>1</v>
      </c>
      <c r="J123" s="137" t="str">
        <f>IF(TblKatalog[STOCK AKHIR],"BARANG ADA",IF(I123="NOL"," BARANG KOSONG"))</f>
        <v>BARANG ADA</v>
      </c>
      <c r="K123" s="131"/>
      <c r="L123" s="131"/>
    </row>
    <row r="124" spans="1:12" ht="24.95" customHeight="1" x14ac:dyDescent="0.25">
      <c r="A124" s="137">
        <v>116</v>
      </c>
      <c r="B124" s="175" t="s">
        <v>2480</v>
      </c>
      <c r="C124" s="255" t="s">
        <v>179</v>
      </c>
      <c r="D124" s="255" t="s">
        <v>2479</v>
      </c>
      <c r="E124" s="256"/>
      <c r="F124" s="256" t="s">
        <v>444</v>
      </c>
      <c r="G124" s="137">
        <f>SUMIF(TblMasuk[KODE BARANG],TblKatalog[KODE BARANG],TblMasuk[BARANG MASUK])</f>
        <v>4</v>
      </c>
      <c r="H124" s="137">
        <f>SUMIF(TblKeluar[KODE BARANG],TblKatalog[KODE BARANG],TblKeluar[BARANG KELUAR])</f>
        <v>4</v>
      </c>
      <c r="I124" s="137">
        <f xml:space="preserve"> TblKatalog[[STOCK AWAL ]]+TblKatalog[BARANG MASUK]-TblKatalog[[#This Row],[BARANG KELUAR]]</f>
        <v>0</v>
      </c>
      <c r="J124" s="137" t="b">
        <f>IF(TblKatalog[STOCK AKHIR],"BARANG ADA",IF(I124="NOL"," BARANG KOSONG"))</f>
        <v>0</v>
      </c>
      <c r="K124" s="131"/>
      <c r="L124" s="131"/>
    </row>
    <row r="125" spans="1:12" ht="24.95" customHeight="1" x14ac:dyDescent="0.25">
      <c r="A125" s="137">
        <v>117</v>
      </c>
      <c r="B125" s="175" t="s">
        <v>181</v>
      </c>
      <c r="C125" s="255" t="s">
        <v>182</v>
      </c>
      <c r="D125" s="255" t="s">
        <v>183</v>
      </c>
      <c r="E125" s="256">
        <v>3</v>
      </c>
      <c r="F125" s="256" t="s">
        <v>444</v>
      </c>
      <c r="G125" s="137">
        <f>SUMIF(TblMasuk[KODE BARANG],TblKatalog[KODE BARANG],TblMasuk[BARANG MASUK])</f>
        <v>0</v>
      </c>
      <c r="H125" s="137">
        <f>SUMIF(TblKeluar[KODE BARANG],TblKatalog[KODE BARANG],TblKeluar[BARANG KELUAR])</f>
        <v>0</v>
      </c>
      <c r="I125" s="137">
        <f xml:space="preserve"> TblKatalog[[STOCK AWAL ]]+TblKatalog[BARANG MASUK]-TblKatalog[[#This Row],[BARANG KELUAR]]</f>
        <v>3</v>
      </c>
      <c r="J125" s="137" t="str">
        <f>IF(TblKatalog[STOCK AKHIR],"BARANG ADA",IF(I125="NOL"," BARANG KOSONG"))</f>
        <v>BARANG ADA</v>
      </c>
      <c r="K125" s="131"/>
      <c r="L125" s="131"/>
    </row>
    <row r="126" spans="1:12" ht="24.95" customHeight="1" x14ac:dyDescent="0.25">
      <c r="A126" s="137">
        <v>118</v>
      </c>
      <c r="B126" s="175" t="s">
        <v>184</v>
      </c>
      <c r="C126" s="255" t="s">
        <v>185</v>
      </c>
      <c r="D126" s="255" t="s">
        <v>186</v>
      </c>
      <c r="E126" s="256">
        <v>2</v>
      </c>
      <c r="F126" s="256" t="s">
        <v>444</v>
      </c>
      <c r="G126" s="137">
        <f>SUMIF(TblMasuk[KODE BARANG],TblKatalog[KODE BARANG],TblMasuk[BARANG MASUK])</f>
        <v>0</v>
      </c>
      <c r="H126" s="137">
        <f>SUMIF(TblKeluar[KODE BARANG],TblKatalog[KODE BARANG],TblKeluar[BARANG KELUAR])</f>
        <v>0</v>
      </c>
      <c r="I126" s="137">
        <f xml:space="preserve"> TblKatalog[[STOCK AWAL ]]+TblKatalog[BARANG MASUK]-TblKatalog[[#This Row],[BARANG KELUAR]]</f>
        <v>2</v>
      </c>
      <c r="J126" s="137" t="str">
        <f>IF(TblKatalog[STOCK AKHIR],"BARANG ADA",IF(I126="NOL"," BARANG KOSONG"))</f>
        <v>BARANG ADA</v>
      </c>
      <c r="K126" s="131"/>
      <c r="L126" s="131"/>
    </row>
    <row r="127" spans="1:12" ht="24.95" customHeight="1" x14ac:dyDescent="0.25">
      <c r="A127" s="137">
        <v>119</v>
      </c>
      <c r="B127" s="175" t="s">
        <v>187</v>
      </c>
      <c r="C127" s="255" t="s">
        <v>188</v>
      </c>
      <c r="D127" s="255" t="s">
        <v>189</v>
      </c>
      <c r="E127" s="256">
        <v>2</v>
      </c>
      <c r="F127" s="256" t="s">
        <v>444</v>
      </c>
      <c r="G127" s="137">
        <f>SUMIF(TblMasuk[KODE BARANG],TblKatalog[KODE BARANG],TblMasuk[BARANG MASUK])</f>
        <v>0</v>
      </c>
      <c r="H127" s="137">
        <f>SUMIF(TblKeluar[KODE BARANG],TblKatalog[KODE BARANG],TblKeluar[BARANG KELUAR])</f>
        <v>0</v>
      </c>
      <c r="I127" s="137">
        <f xml:space="preserve"> TblKatalog[[STOCK AWAL ]]+TblKatalog[BARANG MASUK]-TblKatalog[[#This Row],[BARANG KELUAR]]</f>
        <v>2</v>
      </c>
      <c r="J127" s="137" t="str">
        <f>IF(TblKatalog[STOCK AKHIR],"BARANG ADA",IF(I127="NOL"," BARANG KOSONG"))</f>
        <v>BARANG ADA</v>
      </c>
      <c r="K127" s="131"/>
      <c r="L127" s="131"/>
    </row>
    <row r="128" spans="1:12" ht="24.95" customHeight="1" x14ac:dyDescent="0.25">
      <c r="A128" s="137">
        <v>120</v>
      </c>
      <c r="B128" s="175" t="s">
        <v>190</v>
      </c>
      <c r="C128" s="255" t="s">
        <v>188</v>
      </c>
      <c r="D128" s="255" t="s">
        <v>191</v>
      </c>
      <c r="E128" s="256">
        <v>1</v>
      </c>
      <c r="F128" s="256" t="s">
        <v>444</v>
      </c>
      <c r="G128" s="137">
        <f>SUMIF(TblMasuk[KODE BARANG],TblKatalog[KODE BARANG],TblMasuk[BARANG MASUK])</f>
        <v>0</v>
      </c>
      <c r="H128" s="137">
        <f>SUMIF(TblKeluar[KODE BARANG],TblKatalog[KODE BARANG],TblKeluar[BARANG KELUAR])</f>
        <v>0</v>
      </c>
      <c r="I128" s="137">
        <f xml:space="preserve"> TblKatalog[[STOCK AWAL ]]+TblKatalog[BARANG MASUK]-TblKatalog[[#This Row],[BARANG KELUAR]]</f>
        <v>1</v>
      </c>
      <c r="J128" s="137" t="str">
        <f>IF(TblKatalog[STOCK AKHIR],"BARANG ADA",IF(I128="NOL"," BARANG KOSONG"))</f>
        <v>BARANG ADA</v>
      </c>
      <c r="K128" s="131"/>
      <c r="L128" s="131"/>
    </row>
    <row r="129" spans="1:12" ht="24.95" customHeight="1" x14ac:dyDescent="0.25">
      <c r="A129" s="137">
        <v>121</v>
      </c>
      <c r="B129" s="175" t="s">
        <v>192</v>
      </c>
      <c r="C129" s="255" t="s">
        <v>193</v>
      </c>
      <c r="D129" s="255" t="s">
        <v>194</v>
      </c>
      <c r="E129" s="256">
        <v>1</v>
      </c>
      <c r="F129" s="256" t="s">
        <v>444</v>
      </c>
      <c r="G129" s="137">
        <f>SUMIF(TblMasuk[KODE BARANG],TblKatalog[KODE BARANG],TblMasuk[BARANG MASUK])</f>
        <v>0</v>
      </c>
      <c r="H129" s="137">
        <f>SUMIF(TblKeluar[KODE BARANG],TblKatalog[KODE BARANG],TblKeluar[BARANG KELUAR])</f>
        <v>0</v>
      </c>
      <c r="I129" s="137">
        <f xml:space="preserve"> TblKatalog[[STOCK AWAL ]]+TblKatalog[BARANG MASUK]-TblKatalog[[#This Row],[BARANG KELUAR]]</f>
        <v>1</v>
      </c>
      <c r="J129" s="137" t="str">
        <f>IF(TblKatalog[STOCK AKHIR],"BARANG ADA",IF(I129="NOL"," BARANG KOSONG"))</f>
        <v>BARANG ADA</v>
      </c>
      <c r="K129" s="131"/>
      <c r="L129" s="131"/>
    </row>
    <row r="130" spans="1:12" ht="24.95" customHeight="1" x14ac:dyDescent="0.25">
      <c r="A130" s="137">
        <v>122</v>
      </c>
      <c r="B130" s="175" t="s">
        <v>195</v>
      </c>
      <c r="C130" s="255" t="s">
        <v>196</v>
      </c>
      <c r="D130" s="255" t="s">
        <v>197</v>
      </c>
      <c r="E130" s="256">
        <v>10</v>
      </c>
      <c r="F130" s="256" t="s">
        <v>444</v>
      </c>
      <c r="G130" s="137">
        <f>SUMIF(TblMasuk[KODE BARANG],TblKatalog[KODE BARANG],TblMasuk[BARANG MASUK])</f>
        <v>0</v>
      </c>
      <c r="H130" s="137">
        <f>SUMIF(TblKeluar[KODE BARANG],TblKatalog[KODE BARANG],TblKeluar[BARANG KELUAR])</f>
        <v>0</v>
      </c>
      <c r="I130" s="137">
        <f xml:space="preserve"> TblKatalog[[STOCK AWAL ]]+TblKatalog[BARANG MASUK]-TblKatalog[[#This Row],[BARANG KELUAR]]</f>
        <v>10</v>
      </c>
      <c r="J130" s="137" t="str">
        <f>IF(TblKatalog[STOCK AKHIR],"BARANG ADA",IF(I130="NOL"," BARANG KOSONG"))</f>
        <v>BARANG ADA</v>
      </c>
      <c r="K130" s="131"/>
      <c r="L130" s="131"/>
    </row>
    <row r="131" spans="1:12" ht="24.95" customHeight="1" x14ac:dyDescent="0.25">
      <c r="A131" s="137">
        <v>123</v>
      </c>
      <c r="B131" s="175" t="s">
        <v>198</v>
      </c>
      <c r="C131" s="255" t="s">
        <v>196</v>
      </c>
      <c r="D131" s="255" t="s">
        <v>199</v>
      </c>
      <c r="E131" s="256">
        <v>9</v>
      </c>
      <c r="F131" s="256" t="s">
        <v>444</v>
      </c>
      <c r="G131" s="137">
        <f>SUMIF(TblMasuk[KODE BARANG],TblKatalog[KODE BARANG],TblMasuk[BARANG MASUK])</f>
        <v>0</v>
      </c>
      <c r="H131" s="137">
        <f>SUMIF(TblKeluar[KODE BARANG],TblKatalog[KODE BARANG],TblKeluar[BARANG KELUAR])</f>
        <v>0</v>
      </c>
      <c r="I131" s="137">
        <f xml:space="preserve"> TblKatalog[[STOCK AWAL ]]+TblKatalog[BARANG MASUK]-TblKatalog[[#This Row],[BARANG KELUAR]]</f>
        <v>9</v>
      </c>
      <c r="J131" s="137" t="str">
        <f>IF(TblKatalog[STOCK AKHIR],"BARANG ADA",IF(I131="NOL"," BARANG KOSONG"))</f>
        <v>BARANG ADA</v>
      </c>
      <c r="K131" s="131"/>
      <c r="L131" s="131"/>
    </row>
    <row r="132" spans="1:12" ht="24.95" customHeight="1" x14ac:dyDescent="0.25">
      <c r="A132" s="137">
        <v>124</v>
      </c>
      <c r="B132" s="175" t="s">
        <v>200</v>
      </c>
      <c r="C132" s="255" t="s">
        <v>201</v>
      </c>
      <c r="D132" s="255" t="s">
        <v>202</v>
      </c>
      <c r="E132" s="256">
        <v>12</v>
      </c>
      <c r="F132" s="256" t="s">
        <v>444</v>
      </c>
      <c r="G132" s="137">
        <f>SUMIF(TblMasuk[KODE BARANG],TblKatalog[KODE BARANG],TblMasuk[BARANG MASUK])</f>
        <v>0</v>
      </c>
      <c r="H132" s="137">
        <f>SUMIF(TblKeluar[KODE BARANG],TblKatalog[KODE BARANG],TblKeluar[BARANG KELUAR])</f>
        <v>0</v>
      </c>
      <c r="I132" s="137">
        <f xml:space="preserve"> TblKatalog[[STOCK AWAL ]]+TblKatalog[BARANG MASUK]-TblKatalog[[#This Row],[BARANG KELUAR]]</f>
        <v>12</v>
      </c>
      <c r="J132" s="137" t="str">
        <f>IF(TblKatalog[STOCK AKHIR],"BARANG ADA",IF(I132="NOL"," BARANG KOSONG"))</f>
        <v>BARANG ADA</v>
      </c>
      <c r="K132" s="131"/>
      <c r="L132" s="131"/>
    </row>
    <row r="133" spans="1:12" ht="24.95" customHeight="1" x14ac:dyDescent="0.25">
      <c r="A133" s="137">
        <v>125</v>
      </c>
      <c r="B133" s="175" t="s">
        <v>203</v>
      </c>
      <c r="C133" s="255" t="s">
        <v>204</v>
      </c>
      <c r="D133" s="255" t="s">
        <v>205</v>
      </c>
      <c r="E133" s="256">
        <v>1</v>
      </c>
      <c r="F133" s="256" t="s">
        <v>444</v>
      </c>
      <c r="G133" s="137">
        <f>SUMIF(TblMasuk[KODE BARANG],TblKatalog[KODE BARANG],TblMasuk[BARANG MASUK])</f>
        <v>0</v>
      </c>
      <c r="H133" s="137">
        <f>SUMIF(TblKeluar[KODE BARANG],TblKatalog[KODE BARANG],TblKeluar[BARANG KELUAR])</f>
        <v>0</v>
      </c>
      <c r="I133" s="137">
        <f xml:space="preserve"> TblKatalog[[STOCK AWAL ]]+TblKatalog[BARANG MASUK]-TblKatalog[[#This Row],[BARANG KELUAR]]</f>
        <v>1</v>
      </c>
      <c r="J133" s="137" t="str">
        <f>IF(TblKatalog[STOCK AKHIR],"BARANG ADA",IF(I133="NOL"," BARANG KOSONG"))</f>
        <v>BARANG ADA</v>
      </c>
      <c r="K133" s="131"/>
      <c r="L133" s="131"/>
    </row>
    <row r="134" spans="1:12" ht="24.95" customHeight="1" x14ac:dyDescent="0.25">
      <c r="A134" s="137">
        <v>126</v>
      </c>
      <c r="B134" s="270" t="s">
        <v>206</v>
      </c>
      <c r="C134" s="255" t="s">
        <v>196</v>
      </c>
      <c r="D134" s="255" t="s">
        <v>207</v>
      </c>
      <c r="E134" s="256">
        <v>7</v>
      </c>
      <c r="F134" s="256" t="s">
        <v>444</v>
      </c>
      <c r="G134" s="137">
        <f>SUMIF(TblMasuk[KODE BARANG],TblKatalog[KODE BARANG],TblMasuk[BARANG MASUK])</f>
        <v>0</v>
      </c>
      <c r="H134" s="137">
        <f>SUMIF(TblKeluar[KODE BARANG],TblKatalog[KODE BARANG],TblKeluar[BARANG KELUAR])</f>
        <v>0</v>
      </c>
      <c r="I134" s="137">
        <f xml:space="preserve"> TblKatalog[[STOCK AWAL ]]+TblKatalog[BARANG MASUK]-TblKatalog[[#This Row],[BARANG KELUAR]]</f>
        <v>7</v>
      </c>
      <c r="J134" s="137" t="str">
        <f>IF(TblKatalog[STOCK AKHIR],"BARANG ADA",IF(I134="NOL"," BARANG KOSONG"))</f>
        <v>BARANG ADA</v>
      </c>
      <c r="K134" s="131"/>
      <c r="L134" s="131"/>
    </row>
    <row r="135" spans="1:12" ht="24.95" customHeight="1" x14ac:dyDescent="0.25">
      <c r="A135" s="137">
        <v>127</v>
      </c>
      <c r="B135" s="175" t="s">
        <v>208</v>
      </c>
      <c r="C135" s="255" t="s">
        <v>209</v>
      </c>
      <c r="D135" s="255" t="s">
        <v>210</v>
      </c>
      <c r="E135" s="256">
        <v>2</v>
      </c>
      <c r="F135" s="256" t="s">
        <v>444</v>
      </c>
      <c r="G135" s="137">
        <f>SUMIF(TblMasuk[KODE BARANG],TblKatalog[KODE BARANG],TblMasuk[BARANG MASUK])</f>
        <v>0</v>
      </c>
      <c r="H135" s="137">
        <f>SUMIF(TblKeluar[KODE BARANG],TblKatalog[KODE BARANG],TblKeluar[BARANG KELUAR])</f>
        <v>0</v>
      </c>
      <c r="I135" s="137">
        <f xml:space="preserve"> TblKatalog[[STOCK AWAL ]]+TblKatalog[BARANG MASUK]-TblKatalog[[#This Row],[BARANG KELUAR]]</f>
        <v>2</v>
      </c>
      <c r="J135" s="137" t="str">
        <f>IF(TblKatalog[STOCK AKHIR],"BARANG ADA",IF(I135="NOL"," BARANG KOSONG"))</f>
        <v>BARANG ADA</v>
      </c>
      <c r="K135" s="131"/>
      <c r="L135" s="131"/>
    </row>
    <row r="136" spans="1:12" ht="24.95" customHeight="1" x14ac:dyDescent="0.25">
      <c r="A136" s="137">
        <v>128</v>
      </c>
      <c r="B136" s="175" t="s">
        <v>211</v>
      </c>
      <c r="C136" s="255" t="s">
        <v>212</v>
      </c>
      <c r="D136" s="255" t="s">
        <v>213</v>
      </c>
      <c r="E136" s="256">
        <v>3</v>
      </c>
      <c r="F136" s="256" t="s">
        <v>444</v>
      </c>
      <c r="G136" s="137">
        <f>SUMIF(TblMasuk[KODE BARANG],TblKatalog[KODE BARANG],TblMasuk[BARANG MASUK])</f>
        <v>0</v>
      </c>
      <c r="H136" s="137">
        <f>SUMIF(TblKeluar[KODE BARANG],TblKatalog[KODE BARANG],TblKeluar[BARANG KELUAR])</f>
        <v>0</v>
      </c>
      <c r="I136" s="137">
        <f xml:space="preserve"> TblKatalog[[STOCK AWAL ]]+TblKatalog[BARANG MASUK]-TblKatalog[[#This Row],[BARANG KELUAR]]</f>
        <v>3</v>
      </c>
      <c r="J136" s="137" t="str">
        <f>IF(TblKatalog[STOCK AKHIR],"BARANG ADA",IF(I136="NOL"," BARANG KOSONG"))</f>
        <v>BARANG ADA</v>
      </c>
      <c r="K136" s="131"/>
      <c r="L136" s="131"/>
    </row>
    <row r="137" spans="1:12" ht="24.95" customHeight="1" x14ac:dyDescent="0.25">
      <c r="A137" s="137">
        <v>129</v>
      </c>
      <c r="B137" s="175" t="s">
        <v>214</v>
      </c>
      <c r="C137" s="255" t="s">
        <v>212</v>
      </c>
      <c r="D137" s="255" t="s">
        <v>215</v>
      </c>
      <c r="E137" s="256">
        <v>4</v>
      </c>
      <c r="F137" s="256" t="s">
        <v>444</v>
      </c>
      <c r="G137" s="137">
        <f>SUMIF(TblMasuk[KODE BARANG],TblKatalog[KODE BARANG],TblMasuk[BARANG MASUK])</f>
        <v>0</v>
      </c>
      <c r="H137" s="137">
        <f>SUMIF(TblKeluar[KODE BARANG],TblKatalog[KODE BARANG],TblKeluar[BARANG KELUAR])</f>
        <v>0</v>
      </c>
      <c r="I137" s="137">
        <f xml:space="preserve"> TblKatalog[[STOCK AWAL ]]+TblKatalog[BARANG MASUK]-TblKatalog[[#This Row],[BARANG KELUAR]]</f>
        <v>4</v>
      </c>
      <c r="J137" s="137" t="str">
        <f>IF(TblKatalog[STOCK AKHIR],"BARANG ADA",IF(I137="NOL"," BARANG KOSONG"))</f>
        <v>BARANG ADA</v>
      </c>
      <c r="K137" s="131"/>
      <c r="L137" s="131"/>
    </row>
    <row r="138" spans="1:12" ht="24.95" customHeight="1" x14ac:dyDescent="0.25">
      <c r="A138" s="137">
        <v>130</v>
      </c>
      <c r="B138" s="175" t="s">
        <v>216</v>
      </c>
      <c r="C138" s="255" t="s">
        <v>217</v>
      </c>
      <c r="D138" s="255" t="s">
        <v>218</v>
      </c>
      <c r="E138" s="256">
        <v>2</v>
      </c>
      <c r="F138" s="261" t="s">
        <v>444</v>
      </c>
      <c r="G138" s="137">
        <f>SUMIF(TblMasuk[KODE BARANG],TblKatalog[KODE BARANG],TblMasuk[BARANG MASUK])</f>
        <v>2</v>
      </c>
      <c r="H138" s="137">
        <f>SUMIF(TblKeluar[KODE BARANG],TblKatalog[KODE BARANG],TblKeluar[BARANG KELUAR])</f>
        <v>2</v>
      </c>
      <c r="I138" s="137">
        <f xml:space="preserve"> TblKatalog[[STOCK AWAL ]]+TblKatalog[BARANG MASUK]-TblKatalog[[#This Row],[BARANG KELUAR]]</f>
        <v>2</v>
      </c>
      <c r="J138" s="137" t="str">
        <f>IF(TblKatalog[STOCK AKHIR],"BARANG ADA",IF(I138="NOL"," BARANG KOSONG"))</f>
        <v>BARANG ADA</v>
      </c>
      <c r="K138" s="131"/>
      <c r="L138" s="131"/>
    </row>
    <row r="139" spans="1:12" ht="24.95" customHeight="1" x14ac:dyDescent="0.25">
      <c r="A139" s="137">
        <v>131</v>
      </c>
      <c r="B139" s="175" t="s">
        <v>219</v>
      </c>
      <c r="C139" s="255" t="s">
        <v>220</v>
      </c>
      <c r="D139" s="255" t="s">
        <v>221</v>
      </c>
      <c r="E139" s="256">
        <v>2</v>
      </c>
      <c r="F139" s="256" t="s">
        <v>444</v>
      </c>
      <c r="G139" s="137">
        <f>SUMIF(TblMasuk[KODE BARANG],TblKatalog[KODE BARANG],TblMasuk[BARANG MASUK])</f>
        <v>0</v>
      </c>
      <c r="H139" s="137">
        <f>SUMIF(TblKeluar[KODE BARANG],TblKatalog[KODE BARANG],TblKeluar[BARANG KELUAR])</f>
        <v>0</v>
      </c>
      <c r="I139" s="137">
        <f xml:space="preserve"> TblKatalog[[STOCK AWAL ]]+TblKatalog[BARANG MASUK]-TblKatalog[[#This Row],[BARANG KELUAR]]</f>
        <v>2</v>
      </c>
      <c r="J139" s="137" t="str">
        <f>IF(TblKatalog[STOCK AKHIR],"BARANG ADA",IF(I139="NOL"," BARANG KOSONG"))</f>
        <v>BARANG ADA</v>
      </c>
      <c r="K139" s="131"/>
      <c r="L139" s="131"/>
    </row>
    <row r="140" spans="1:12" ht="31.5" x14ac:dyDescent="0.25">
      <c r="A140" s="137">
        <v>132</v>
      </c>
      <c r="B140" s="175" t="s">
        <v>222</v>
      </c>
      <c r="C140" s="176" t="s">
        <v>223</v>
      </c>
      <c r="D140" s="176" t="s">
        <v>224</v>
      </c>
      <c r="E140" s="261">
        <v>2</v>
      </c>
      <c r="F140" s="256" t="s">
        <v>444</v>
      </c>
      <c r="G140" s="137">
        <f>SUMIF(TblMasuk[KODE BARANG],TblKatalog[KODE BARANG],TblMasuk[BARANG MASUK])</f>
        <v>0</v>
      </c>
      <c r="H140" s="137">
        <f>SUMIF(TblKeluar[KODE BARANG],TblKatalog[KODE BARANG],TblKeluar[BARANG KELUAR])</f>
        <v>0</v>
      </c>
      <c r="I140" s="137">
        <f xml:space="preserve"> TblKatalog[[STOCK AWAL ]]+TblKatalog[BARANG MASUK]-TblKatalog[[#This Row],[BARANG KELUAR]]</f>
        <v>2</v>
      </c>
      <c r="J140" s="137" t="str">
        <f>IF(TblKatalog[STOCK AKHIR],"BARANG ADA",IF(I140="NOL"," BARANG KOSONG"))</f>
        <v>BARANG ADA</v>
      </c>
      <c r="K140" s="131"/>
      <c r="L140" s="131"/>
    </row>
    <row r="141" spans="1:12" ht="24.95" customHeight="1" x14ac:dyDescent="0.25">
      <c r="A141" s="137">
        <v>133</v>
      </c>
      <c r="B141" s="175" t="s">
        <v>225</v>
      </c>
      <c r="C141" s="176" t="s">
        <v>226</v>
      </c>
      <c r="D141" s="255" t="s">
        <v>227</v>
      </c>
      <c r="E141" s="261">
        <v>1</v>
      </c>
      <c r="F141" s="256" t="s">
        <v>444</v>
      </c>
      <c r="G141" s="137">
        <f>SUMIF(TblMasuk[KODE BARANG],TblKatalog[KODE BARANG],TblMasuk[BARANG MASUK])</f>
        <v>0</v>
      </c>
      <c r="H141" s="137">
        <f>SUMIF(TblKeluar[KODE BARANG],TblKatalog[KODE BARANG],TblKeluar[BARANG KELUAR])</f>
        <v>0</v>
      </c>
      <c r="I141" s="137">
        <f xml:space="preserve"> TblKatalog[[STOCK AWAL ]]+TblKatalog[BARANG MASUK]-TblKatalog[[#This Row],[BARANG KELUAR]]</f>
        <v>1</v>
      </c>
      <c r="J141" s="137" t="str">
        <f>IF(TblKatalog[STOCK AKHIR],"BARANG ADA",IF(I141="NOL"," BARANG KOSONG"))</f>
        <v>BARANG ADA</v>
      </c>
      <c r="K141" s="131"/>
      <c r="L141" s="131"/>
    </row>
    <row r="142" spans="1:12" ht="24.95" customHeight="1" x14ac:dyDescent="0.25">
      <c r="A142" s="137">
        <v>134</v>
      </c>
      <c r="B142" s="175" t="s">
        <v>228</v>
      </c>
      <c r="C142" s="176" t="s">
        <v>229</v>
      </c>
      <c r="D142" s="255" t="s">
        <v>230</v>
      </c>
      <c r="E142" s="261">
        <v>2</v>
      </c>
      <c r="F142" s="256" t="s">
        <v>444</v>
      </c>
      <c r="G142" s="137">
        <f>SUMIF(TblMasuk[KODE BARANG],TblKatalog[KODE BARANG],TblMasuk[BARANG MASUK])</f>
        <v>0</v>
      </c>
      <c r="H142" s="137">
        <f>SUMIF(TblKeluar[KODE BARANG],TblKatalog[KODE BARANG],TblKeluar[BARANG KELUAR])</f>
        <v>0</v>
      </c>
      <c r="I142" s="137">
        <f xml:space="preserve"> TblKatalog[[STOCK AWAL ]]+TblKatalog[BARANG MASUK]-TblKatalog[[#This Row],[BARANG KELUAR]]</f>
        <v>2</v>
      </c>
      <c r="J142" s="137" t="str">
        <f>IF(TblKatalog[STOCK AKHIR],"BARANG ADA",IF(I142="NOL"," BARANG KOSONG"))</f>
        <v>BARANG ADA</v>
      </c>
      <c r="K142" s="131"/>
      <c r="L142" s="131"/>
    </row>
    <row r="143" spans="1:12" ht="24.95" customHeight="1" x14ac:dyDescent="0.25">
      <c r="A143" s="137">
        <v>135</v>
      </c>
      <c r="B143" s="175" t="s">
        <v>231</v>
      </c>
      <c r="C143" s="176" t="s">
        <v>232</v>
      </c>
      <c r="D143" s="255" t="s">
        <v>233</v>
      </c>
      <c r="E143" s="261">
        <v>4</v>
      </c>
      <c r="F143" s="256" t="s">
        <v>444</v>
      </c>
      <c r="G143" s="137">
        <f>SUMIF(TblMasuk[KODE BARANG],TblKatalog[KODE BARANG],TblMasuk[BARANG MASUK])</f>
        <v>0</v>
      </c>
      <c r="H143" s="137">
        <f>SUMIF(TblKeluar[KODE BARANG],TblKatalog[KODE BARANG],TblKeluar[BARANG KELUAR])</f>
        <v>0</v>
      </c>
      <c r="I143" s="137">
        <f xml:space="preserve"> TblKatalog[[STOCK AWAL ]]+TblKatalog[BARANG MASUK]-TblKatalog[[#This Row],[BARANG KELUAR]]</f>
        <v>4</v>
      </c>
      <c r="J143" s="137" t="str">
        <f>IF(TblKatalog[STOCK AKHIR],"BARANG ADA",IF(I143="NOL"," BARANG KOSONG"))</f>
        <v>BARANG ADA</v>
      </c>
      <c r="K143" s="131"/>
      <c r="L143" s="131"/>
    </row>
    <row r="144" spans="1:12" ht="24.95" customHeight="1" x14ac:dyDescent="0.25">
      <c r="A144" s="137">
        <v>136</v>
      </c>
      <c r="B144" s="175" t="s">
        <v>234</v>
      </c>
      <c r="C144" s="176" t="s">
        <v>196</v>
      </c>
      <c r="D144" s="255" t="s">
        <v>235</v>
      </c>
      <c r="E144" s="261">
        <v>2</v>
      </c>
      <c r="F144" s="261" t="s">
        <v>444</v>
      </c>
      <c r="G144" s="137">
        <f>SUMIF(TblMasuk[KODE BARANG],TblKatalog[KODE BARANG],TblMasuk[BARANG MASUK])</f>
        <v>0</v>
      </c>
      <c r="H144" s="137">
        <f>SUMIF(TblKeluar[KODE BARANG],TblKatalog[KODE BARANG],TblKeluar[BARANG KELUAR])</f>
        <v>0</v>
      </c>
      <c r="I144" s="137">
        <f xml:space="preserve"> TblKatalog[[STOCK AWAL ]]+TblKatalog[BARANG MASUK]-TblKatalog[[#This Row],[BARANG KELUAR]]</f>
        <v>2</v>
      </c>
      <c r="J144" s="137" t="str">
        <f>IF(TblKatalog[STOCK AKHIR],"BARANG ADA",IF(I144="NOL"," BARANG KOSONG"))</f>
        <v>BARANG ADA</v>
      </c>
      <c r="K144" s="131"/>
      <c r="L144" s="131"/>
    </row>
    <row r="145" spans="1:12" ht="24.95" customHeight="1" x14ac:dyDescent="0.25">
      <c r="A145" s="137">
        <v>137</v>
      </c>
      <c r="B145" s="175" t="s">
        <v>236</v>
      </c>
      <c r="C145" s="176" t="s">
        <v>237</v>
      </c>
      <c r="D145" s="255" t="s">
        <v>238</v>
      </c>
      <c r="E145" s="261">
        <v>3</v>
      </c>
      <c r="F145" s="261" t="s">
        <v>444</v>
      </c>
      <c r="G145" s="137">
        <f>SUMIF(TblMasuk[KODE BARANG],TblKatalog[KODE BARANG],TblMasuk[BARANG MASUK])</f>
        <v>0</v>
      </c>
      <c r="H145" s="137">
        <f>SUMIF(TblKeluar[KODE BARANG],TblKatalog[KODE BARANG],TblKeluar[BARANG KELUAR])</f>
        <v>0</v>
      </c>
      <c r="I145" s="137">
        <f xml:space="preserve"> TblKatalog[[STOCK AWAL ]]+TblKatalog[BARANG MASUK]-TblKatalog[[#This Row],[BARANG KELUAR]]</f>
        <v>3</v>
      </c>
      <c r="J145" s="137" t="str">
        <f>IF(TblKatalog[STOCK AKHIR],"BARANG ADA",IF(I145="NOL"," BARANG KOSONG"))</f>
        <v>BARANG ADA</v>
      </c>
      <c r="K145" s="131"/>
      <c r="L145" s="131"/>
    </row>
    <row r="146" spans="1:12" ht="24.95" customHeight="1" x14ac:dyDescent="0.25">
      <c r="A146" s="137">
        <v>138</v>
      </c>
      <c r="B146" s="175" t="s">
        <v>239</v>
      </c>
      <c r="C146" s="176" t="s">
        <v>240</v>
      </c>
      <c r="D146" s="255" t="s">
        <v>241</v>
      </c>
      <c r="E146" s="261">
        <v>4</v>
      </c>
      <c r="F146" s="256" t="s">
        <v>444</v>
      </c>
      <c r="G146" s="137">
        <f>SUMIF(TblMasuk[KODE BARANG],TblKatalog[KODE BARANG],TblMasuk[BARANG MASUK])</f>
        <v>0</v>
      </c>
      <c r="H146" s="137">
        <f>SUMIF(TblKeluar[KODE BARANG],TblKatalog[KODE BARANG],TblKeluar[BARANG KELUAR])</f>
        <v>0</v>
      </c>
      <c r="I146" s="137">
        <f xml:space="preserve"> TblKatalog[[STOCK AWAL ]]+TblKatalog[BARANG MASUK]-TblKatalog[[#This Row],[BARANG KELUAR]]</f>
        <v>4</v>
      </c>
      <c r="J146" s="137" t="str">
        <f>IF(TblKatalog[STOCK AKHIR],"BARANG ADA",IF(I146="NOL"," BARANG KOSONG"))</f>
        <v>BARANG ADA</v>
      </c>
      <c r="K146" s="131"/>
      <c r="L146" s="131"/>
    </row>
    <row r="147" spans="1:12" ht="24.95" customHeight="1" x14ac:dyDescent="0.25">
      <c r="A147" s="137">
        <v>139</v>
      </c>
      <c r="B147" s="175" t="s">
        <v>242</v>
      </c>
      <c r="C147" s="255" t="s">
        <v>220</v>
      </c>
      <c r="D147" s="255" t="s">
        <v>243</v>
      </c>
      <c r="E147" s="256">
        <v>1</v>
      </c>
      <c r="F147" s="256" t="s">
        <v>444</v>
      </c>
      <c r="G147" s="137">
        <f>SUMIF(TblMasuk[KODE BARANG],TblKatalog[KODE BARANG],TblMasuk[BARANG MASUK])</f>
        <v>0</v>
      </c>
      <c r="H147" s="137">
        <f>SUMIF(TblKeluar[KODE BARANG],TblKatalog[KODE BARANG],TblKeluar[BARANG KELUAR])</f>
        <v>0</v>
      </c>
      <c r="I147" s="137">
        <f xml:space="preserve"> TblKatalog[[STOCK AWAL ]]+TblKatalog[BARANG MASUK]-TblKatalog[[#This Row],[BARANG KELUAR]]</f>
        <v>1</v>
      </c>
      <c r="J147" s="137" t="str">
        <f>IF(TblKatalog[STOCK AKHIR],"BARANG ADA",IF(I147="NOL"," BARANG KOSONG"))</f>
        <v>BARANG ADA</v>
      </c>
      <c r="K147" s="131"/>
      <c r="L147" s="131"/>
    </row>
    <row r="148" spans="1:12" ht="24.95" customHeight="1" x14ac:dyDescent="0.25">
      <c r="A148" s="137">
        <v>140</v>
      </c>
      <c r="B148" s="175" t="s">
        <v>244</v>
      </c>
      <c r="C148" s="255" t="s">
        <v>179</v>
      </c>
      <c r="D148" s="255" t="s">
        <v>245</v>
      </c>
      <c r="E148" s="256">
        <v>1</v>
      </c>
      <c r="F148" s="256" t="s">
        <v>444</v>
      </c>
      <c r="G148" s="137">
        <f>SUMIF(TblMasuk[KODE BARANG],TblKatalog[KODE BARANG],TblMasuk[BARANG MASUK])</f>
        <v>0</v>
      </c>
      <c r="H148" s="137">
        <f>SUMIF(TblKeluar[KODE BARANG],TblKatalog[KODE BARANG],TblKeluar[BARANG KELUAR])</f>
        <v>0</v>
      </c>
      <c r="I148" s="137">
        <f xml:space="preserve"> TblKatalog[[STOCK AWAL ]]+TblKatalog[BARANG MASUK]-TblKatalog[[#This Row],[BARANG KELUAR]]</f>
        <v>1</v>
      </c>
      <c r="J148" s="137" t="str">
        <f>IF(TblKatalog[STOCK AKHIR],"BARANG ADA",IF(I148="NOL"," BARANG KOSONG"))</f>
        <v>BARANG ADA</v>
      </c>
      <c r="K148" s="131"/>
      <c r="L148" s="131"/>
    </row>
    <row r="149" spans="1:12" ht="24.95" customHeight="1" x14ac:dyDescent="0.25">
      <c r="A149" s="137">
        <v>141</v>
      </c>
      <c r="B149" s="175" t="s">
        <v>246</v>
      </c>
      <c r="C149" s="255" t="s">
        <v>247</v>
      </c>
      <c r="D149" s="255" t="s">
        <v>248</v>
      </c>
      <c r="E149" s="256">
        <v>1</v>
      </c>
      <c r="F149" s="256" t="s">
        <v>444</v>
      </c>
      <c r="G149" s="137">
        <f>SUMIF(TblMasuk[KODE BARANG],TblKatalog[KODE BARANG],TblMasuk[BARANG MASUK])</f>
        <v>0</v>
      </c>
      <c r="H149" s="137">
        <f>SUMIF(TblKeluar[KODE BARANG],TblKatalog[KODE BARANG],TblKeluar[BARANG KELUAR])</f>
        <v>0</v>
      </c>
      <c r="I149" s="137">
        <f xml:space="preserve"> TblKatalog[[STOCK AWAL ]]+TblKatalog[BARANG MASUK]-TblKatalog[[#This Row],[BARANG KELUAR]]</f>
        <v>1</v>
      </c>
      <c r="J149" s="137" t="str">
        <f>IF(TblKatalog[STOCK AKHIR],"BARANG ADA",IF(I149="NOL"," BARANG KOSONG"))</f>
        <v>BARANG ADA</v>
      </c>
      <c r="K149" s="131"/>
      <c r="L149" s="131"/>
    </row>
    <row r="150" spans="1:12" ht="24.95" customHeight="1" x14ac:dyDescent="0.25">
      <c r="A150" s="137">
        <v>142</v>
      </c>
      <c r="B150" s="175" t="s">
        <v>500</v>
      </c>
      <c r="C150" s="258" t="s">
        <v>409</v>
      </c>
      <c r="D150" s="260" t="s">
        <v>410</v>
      </c>
      <c r="E150" s="256">
        <v>0</v>
      </c>
      <c r="F150" s="256" t="s">
        <v>444</v>
      </c>
      <c r="G150" s="137">
        <f>SUMIF(TblMasuk[KODE BARANG],TblKatalog[KODE BARANG],TblMasuk[BARANG MASUK])</f>
        <v>0</v>
      </c>
      <c r="H150" s="137">
        <f>SUMIF(TblKeluar[KODE BARANG],TblKatalog[KODE BARANG],TblKeluar[BARANG KELUAR])</f>
        <v>0</v>
      </c>
      <c r="I150" s="137">
        <f xml:space="preserve"> TblKatalog[[STOCK AWAL ]]+TblKatalog[BARANG MASUK]-TblKatalog[[#This Row],[BARANG KELUAR]]</f>
        <v>0</v>
      </c>
      <c r="J150" s="137" t="b">
        <f>IF(TblKatalog[STOCK AKHIR],"BARANG ADA",IF(I150="NOL"," BARANG KOSONG"))</f>
        <v>0</v>
      </c>
      <c r="K150" s="131"/>
      <c r="L150" s="131"/>
    </row>
    <row r="151" spans="1:12" ht="24.95" customHeight="1" x14ac:dyDescent="0.25">
      <c r="A151" s="137">
        <v>143</v>
      </c>
      <c r="B151" s="175" t="s">
        <v>501</v>
      </c>
      <c r="C151" s="258" t="s">
        <v>411</v>
      </c>
      <c r="D151" s="258" t="s">
        <v>412</v>
      </c>
      <c r="E151" s="256">
        <v>0</v>
      </c>
      <c r="F151" s="256" t="s">
        <v>444</v>
      </c>
      <c r="G151" s="137">
        <f>SUMIF(TblMasuk[KODE BARANG],TblKatalog[KODE BARANG],TblMasuk[BARANG MASUK])</f>
        <v>0</v>
      </c>
      <c r="H151" s="137">
        <f>SUMIF(TblKeluar[KODE BARANG],TblKatalog[KODE BARANG],TblKeluar[BARANG KELUAR])</f>
        <v>0</v>
      </c>
      <c r="I151" s="137">
        <f xml:space="preserve"> TblKatalog[[STOCK AWAL ]]+TblKatalog[BARANG MASUK]-TblKatalog[[#This Row],[BARANG KELUAR]]</f>
        <v>0</v>
      </c>
      <c r="J151" s="137" t="b">
        <f>IF(TblKatalog[STOCK AKHIR],"BARANG ADA",IF(I151="NOL"," BARANG KOSONG"))</f>
        <v>0</v>
      </c>
      <c r="K151" s="131"/>
      <c r="L151" s="131"/>
    </row>
    <row r="152" spans="1:12" ht="24.95" customHeight="1" x14ac:dyDescent="0.25">
      <c r="A152" s="137">
        <v>144</v>
      </c>
      <c r="B152" s="175" t="s">
        <v>502</v>
      </c>
      <c r="C152" s="258" t="s">
        <v>411</v>
      </c>
      <c r="D152" s="258" t="s">
        <v>413</v>
      </c>
      <c r="E152" s="256">
        <v>0</v>
      </c>
      <c r="F152" s="256" t="s">
        <v>444</v>
      </c>
      <c r="G152" s="137">
        <f>SUMIF(TblMasuk[KODE BARANG],TblKatalog[KODE BARANG],TblMasuk[BARANG MASUK])</f>
        <v>0</v>
      </c>
      <c r="H152" s="137">
        <f>SUMIF(TblKeluar[KODE BARANG],TblKatalog[KODE BARANG],TblKeluar[BARANG KELUAR])</f>
        <v>0</v>
      </c>
      <c r="I152" s="137">
        <f xml:space="preserve"> TblKatalog[[STOCK AWAL ]]+TblKatalog[BARANG MASUK]-TblKatalog[[#This Row],[BARANG KELUAR]]</f>
        <v>0</v>
      </c>
      <c r="J152" s="137" t="b">
        <f>IF(TblKatalog[STOCK AKHIR],"BARANG ADA",IF(I152="NOL"," BARANG KOSONG"))</f>
        <v>0</v>
      </c>
      <c r="K152" s="131"/>
      <c r="L152" s="131"/>
    </row>
    <row r="153" spans="1:12" ht="24.95" customHeight="1" x14ac:dyDescent="0.25">
      <c r="A153" s="137">
        <v>145</v>
      </c>
      <c r="B153" s="169" t="s">
        <v>1620</v>
      </c>
      <c r="C153" s="262" t="s">
        <v>1618</v>
      </c>
      <c r="D153" s="262" t="s">
        <v>1619</v>
      </c>
      <c r="E153" s="263"/>
      <c r="F153" s="263" t="s">
        <v>444</v>
      </c>
      <c r="G153" s="132">
        <f>SUMIF(TblMasuk[KODE BARANG],TblKatalog[KODE BARANG],TblMasuk[BARANG MASUK])</f>
        <v>50</v>
      </c>
      <c r="H153" s="132">
        <f>SUMIF(TblKeluar[KODE BARANG],TblKatalog[KODE BARANG],TblKeluar[BARANG KELUAR])</f>
        <v>50</v>
      </c>
      <c r="I153" s="132">
        <f xml:space="preserve"> TblKatalog[[STOCK AWAL ]]+TblKatalog[BARANG MASUK]-TblKatalog[[#This Row],[BARANG KELUAR]]</f>
        <v>0</v>
      </c>
      <c r="J153" s="26" t="b">
        <f>IF(TblKatalog[STOCK AKHIR],"BARANG ADA",IF(I153="NOL"," BARANG KOSONG"))</f>
        <v>0</v>
      </c>
      <c r="K153" s="132"/>
      <c r="L153" s="131"/>
    </row>
    <row r="154" spans="1:12" ht="24.95" customHeight="1" x14ac:dyDescent="0.25">
      <c r="A154" s="137">
        <v>146</v>
      </c>
      <c r="B154" s="169" t="s">
        <v>1623</v>
      </c>
      <c r="C154" s="262" t="s">
        <v>2276</v>
      </c>
      <c r="D154" s="262" t="s">
        <v>2277</v>
      </c>
      <c r="E154" s="263"/>
      <c r="F154" s="263" t="s">
        <v>444</v>
      </c>
      <c r="G154" s="132">
        <f>SUMIF(TblMasuk[KODE BARANG],TblKatalog[KODE BARANG],TblMasuk[BARANG MASUK])</f>
        <v>40</v>
      </c>
      <c r="H154" s="132">
        <f>SUMIF(TblKeluar[KODE BARANG],TblKatalog[KODE BARANG],TblKeluar[BARANG KELUAR])</f>
        <v>40</v>
      </c>
      <c r="I154" s="132">
        <f xml:space="preserve"> TblKatalog[[STOCK AWAL ]]+TblKatalog[BARANG MASUK]-TblKatalog[[#This Row],[BARANG KELUAR]]</f>
        <v>0</v>
      </c>
      <c r="J154" s="26" t="b">
        <f>IF(TblKatalog[STOCK AKHIR],"BARANG ADA",IF(I154="NOL"," BARANG KOSONG"))</f>
        <v>0</v>
      </c>
      <c r="K154" s="132"/>
      <c r="L154" s="131"/>
    </row>
    <row r="155" spans="1:12" ht="24.95" customHeight="1" x14ac:dyDescent="0.25">
      <c r="A155" s="137">
        <v>147</v>
      </c>
      <c r="B155" s="176" t="s">
        <v>1626</v>
      </c>
      <c r="C155" s="268" t="s">
        <v>1624</v>
      </c>
      <c r="D155" s="268" t="s">
        <v>2278</v>
      </c>
      <c r="E155" s="263"/>
      <c r="F155" s="263" t="s">
        <v>444</v>
      </c>
      <c r="G155" s="132">
        <f>SUMIF(TblMasuk[KODE BARANG],TblKatalog[KODE BARANG],TblMasuk[BARANG MASUK])</f>
        <v>25</v>
      </c>
      <c r="H155" s="132">
        <f>SUMIF(TblKeluar[KODE BARANG],TblKatalog[KODE BARANG],TblKeluar[BARANG KELUAR])</f>
        <v>25</v>
      </c>
      <c r="I155" s="132">
        <f xml:space="preserve"> TblKatalog[[STOCK AWAL ]]+TblKatalog[BARANG MASUK]-TblKatalog[[#This Row],[BARANG KELUAR]]</f>
        <v>0</v>
      </c>
      <c r="J155" s="26" t="b">
        <f>IF(TblKatalog[STOCK AKHIR],"BARANG ADA",IF(I155="NOL"," BARANG KOSONG"))</f>
        <v>0</v>
      </c>
      <c r="K155" s="132"/>
      <c r="L155" s="131"/>
    </row>
    <row r="156" spans="1:12" ht="24.95" customHeight="1" x14ac:dyDescent="0.25">
      <c r="A156" s="137">
        <v>148</v>
      </c>
      <c r="B156" s="176" t="s">
        <v>2280</v>
      </c>
      <c r="C156" s="268" t="s">
        <v>1624</v>
      </c>
      <c r="D156" s="268" t="s">
        <v>2279</v>
      </c>
      <c r="E156" s="263"/>
      <c r="F156" s="263" t="s">
        <v>444</v>
      </c>
      <c r="G156" s="132">
        <f>SUMIF(TblMasuk[KODE BARANG],TblKatalog[KODE BARANG],TblMasuk[BARANG MASUK])</f>
        <v>25</v>
      </c>
      <c r="H156" s="132">
        <f>SUMIF(TblKeluar[KODE BARANG],TblKatalog[KODE BARANG],TblKeluar[BARANG KELUAR])</f>
        <v>25</v>
      </c>
      <c r="I156" s="132">
        <f xml:space="preserve"> TblKatalog[[STOCK AWAL ]]+TblKatalog[BARANG MASUK]-TblKatalog[[#This Row],[BARANG KELUAR]]</f>
        <v>0</v>
      </c>
      <c r="J156" s="26" t="b">
        <f>IF(TblKatalog[STOCK AKHIR],"BARANG ADA",IF(I156="NOL"," BARANG KOSONG"))</f>
        <v>0</v>
      </c>
      <c r="K156" s="132"/>
      <c r="L156" s="131"/>
    </row>
    <row r="157" spans="1:12" ht="24.95" customHeight="1" x14ac:dyDescent="0.25">
      <c r="A157" s="137">
        <v>149</v>
      </c>
      <c r="B157" s="169" t="s">
        <v>2281</v>
      </c>
      <c r="C157" s="268" t="s">
        <v>1624</v>
      </c>
      <c r="D157" s="268" t="s">
        <v>2282</v>
      </c>
      <c r="E157" s="263"/>
      <c r="F157" s="263" t="s">
        <v>444</v>
      </c>
      <c r="G157" s="132">
        <f>SUMIF(TblMasuk[KODE BARANG],TblKatalog[KODE BARANG],TblMasuk[BARANG MASUK])</f>
        <v>0</v>
      </c>
      <c r="H157" s="132">
        <f>SUMIF(TblKeluar[KODE BARANG],TblKatalog[KODE BARANG],TblKeluar[BARANG KELUAR])</f>
        <v>0</v>
      </c>
      <c r="I157" s="132">
        <f xml:space="preserve"> TblKatalog[[STOCK AWAL ]]+TblKatalog[BARANG MASUK]-TblKatalog[[#This Row],[BARANG KELUAR]]</f>
        <v>0</v>
      </c>
      <c r="J157" s="26" t="b">
        <f>IF(TblKatalog[STOCK AKHIR],"BARANG ADA",IF(I157="NOL"," BARANG KOSONG"))</f>
        <v>0</v>
      </c>
      <c r="K157" s="132"/>
      <c r="L157" s="131"/>
    </row>
    <row r="158" spans="1:12" ht="24.95" customHeight="1" x14ac:dyDescent="0.25">
      <c r="A158" s="137">
        <v>150</v>
      </c>
      <c r="B158" s="176" t="s">
        <v>1562</v>
      </c>
      <c r="C158" s="268" t="s">
        <v>1560</v>
      </c>
      <c r="D158" s="268" t="s">
        <v>2283</v>
      </c>
      <c r="E158" s="263"/>
      <c r="F158" s="263" t="s">
        <v>444</v>
      </c>
      <c r="G158" s="132">
        <f>SUMIF(TblMasuk[KODE BARANG],TblKatalog[KODE BARANG],TblMasuk[BARANG MASUK])</f>
        <v>160</v>
      </c>
      <c r="H158" s="132">
        <f>SUMIF(TblKeluar[KODE BARANG],TblKatalog[KODE BARANG],TblKeluar[BARANG KELUAR])</f>
        <v>160</v>
      </c>
      <c r="I158" s="132">
        <f xml:space="preserve"> TblKatalog[[STOCK AWAL ]]+TblKatalog[BARANG MASUK]-TblKatalog[[#This Row],[BARANG KELUAR]]</f>
        <v>0</v>
      </c>
      <c r="J158" s="26" t="b">
        <f>IF(TblKatalog[STOCK AKHIR],"BARANG ADA",IF(I158="NOL"," BARANG KOSONG"))</f>
        <v>0</v>
      </c>
      <c r="K158" s="132"/>
      <c r="L158" s="131"/>
    </row>
    <row r="159" spans="1:12" ht="24.95" customHeight="1" x14ac:dyDescent="0.25">
      <c r="A159" s="137">
        <v>151</v>
      </c>
      <c r="B159" s="245" t="s">
        <v>1566</v>
      </c>
      <c r="C159" s="262" t="s">
        <v>1329</v>
      </c>
      <c r="D159" s="262" t="s">
        <v>2994</v>
      </c>
      <c r="E159" s="263"/>
      <c r="F159" s="263" t="s">
        <v>444</v>
      </c>
      <c r="G159" s="132">
        <f>SUMIF(TblMasuk[KODE BARANG],TblKatalog[KODE BARANG],TblMasuk[BARANG MASUK])</f>
        <v>0</v>
      </c>
      <c r="H159" s="132">
        <f>SUMIF(TblKeluar[KODE BARANG],TblKatalog[KODE BARANG],TblKeluar[BARANG KELUAR])</f>
        <v>0</v>
      </c>
      <c r="I159" s="132">
        <f xml:space="preserve"> TblKatalog[[STOCK AWAL ]]+TblKatalog[BARANG MASUK]-TblKatalog[[#This Row],[BARANG KELUAR]]</f>
        <v>0</v>
      </c>
      <c r="J159" s="26" t="b">
        <f>IF(TblKatalog[STOCK AKHIR],"BARANG ADA",IF(I159="NOL"," BARANG KOSONG"))</f>
        <v>0</v>
      </c>
      <c r="K159" s="132"/>
      <c r="L159" s="131"/>
    </row>
    <row r="160" spans="1:12" ht="24.95" customHeight="1" x14ac:dyDescent="0.25">
      <c r="A160" s="137">
        <v>152</v>
      </c>
      <c r="B160" s="176" t="s">
        <v>1122</v>
      </c>
      <c r="C160" s="268" t="s">
        <v>2295</v>
      </c>
      <c r="D160" s="268" t="s">
        <v>2296</v>
      </c>
      <c r="E160" s="263"/>
      <c r="F160" s="263" t="s">
        <v>444</v>
      </c>
      <c r="G160" s="132">
        <f>SUMIF(TblMasuk[KODE BARANG],TblKatalog[KODE BARANG],TblMasuk[BARANG MASUK])</f>
        <v>0</v>
      </c>
      <c r="H160" s="132">
        <f>SUMIF(TblKeluar[KODE BARANG],TblKatalog[KODE BARANG],TblKeluar[BARANG KELUAR])</f>
        <v>0</v>
      </c>
      <c r="I160" s="132">
        <f xml:space="preserve"> TblKatalog[[STOCK AWAL ]]+TblKatalog[BARANG MASUK]-TblKatalog[[#This Row],[BARANG KELUAR]]</f>
        <v>0</v>
      </c>
      <c r="J160" s="26" t="b">
        <f>IF(TblKatalog[STOCK AKHIR],"BARANG ADA",IF(I160="NOL"," BARANG KOSONG"))</f>
        <v>0</v>
      </c>
      <c r="K160" s="132"/>
      <c r="L160" s="131"/>
    </row>
    <row r="161" spans="1:12" ht="24.95" customHeight="1" x14ac:dyDescent="0.25">
      <c r="A161" s="137">
        <v>153</v>
      </c>
      <c r="B161" s="176" t="s">
        <v>2327</v>
      </c>
      <c r="C161" s="158" t="s">
        <v>2320</v>
      </c>
      <c r="D161" s="158" t="s">
        <v>2321</v>
      </c>
      <c r="E161" s="256"/>
      <c r="F161" s="263" t="s">
        <v>444</v>
      </c>
      <c r="G161" s="131">
        <f>SUMIF(TblMasuk[KODE BARANG],TblKatalog[KODE BARANG],TblMasuk[BARANG MASUK])</f>
        <v>0</v>
      </c>
      <c r="H161" s="131">
        <f>SUMIF(TblKeluar[KODE BARANG],TblKatalog[KODE BARANG],TblKeluar[BARANG KELUAR])</f>
        <v>0</v>
      </c>
      <c r="I161" s="131">
        <f xml:space="preserve"> TblKatalog[[STOCK AWAL ]]+TblKatalog[BARANG MASUK]-TblKatalog[[#This Row],[BARANG KELUAR]]</f>
        <v>0</v>
      </c>
      <c r="J161" s="137" t="b">
        <f>IF(TblKatalog[STOCK AKHIR],"BARANG ADA",IF(I161="NOL"," BARANG KOSONG"))</f>
        <v>0</v>
      </c>
      <c r="K161" s="131"/>
      <c r="L161" s="131"/>
    </row>
    <row r="162" spans="1:12" ht="24.95" customHeight="1" x14ac:dyDescent="0.25">
      <c r="A162" s="137">
        <v>154</v>
      </c>
      <c r="B162" s="176" t="s">
        <v>2328</v>
      </c>
      <c r="C162" s="158" t="s">
        <v>1901</v>
      </c>
      <c r="D162" s="158" t="s">
        <v>2322</v>
      </c>
      <c r="E162" s="256"/>
      <c r="F162" s="263" t="s">
        <v>444</v>
      </c>
      <c r="G162" s="131">
        <f>SUMIF(TblMasuk[KODE BARANG],TblKatalog[KODE BARANG],TblMasuk[BARANG MASUK])</f>
        <v>0</v>
      </c>
      <c r="H162" s="131">
        <f>SUMIF(TblKeluar[KODE BARANG],TblKatalog[KODE BARANG],TblKeluar[BARANG KELUAR])</f>
        <v>0</v>
      </c>
      <c r="I162" s="131">
        <f xml:space="preserve"> TblKatalog[[STOCK AWAL ]]+TblKatalog[BARANG MASUK]-TblKatalog[[#This Row],[BARANG KELUAR]]</f>
        <v>0</v>
      </c>
      <c r="J162" s="137" t="b">
        <f>IF(TblKatalog[STOCK AKHIR],"BARANG ADA",IF(I162="NOL"," BARANG KOSONG"))</f>
        <v>0</v>
      </c>
      <c r="K162" s="131"/>
      <c r="L162" s="131"/>
    </row>
    <row r="163" spans="1:12" ht="24.95" customHeight="1" x14ac:dyDescent="0.25">
      <c r="A163" s="137">
        <v>155</v>
      </c>
      <c r="B163" s="176" t="s">
        <v>1256</v>
      </c>
      <c r="C163" s="158" t="s">
        <v>209</v>
      </c>
      <c r="D163" s="158" t="s">
        <v>2323</v>
      </c>
      <c r="E163" s="256"/>
      <c r="F163" s="263" t="s">
        <v>444</v>
      </c>
      <c r="G163" s="131">
        <f>SUMIF(TblMasuk[KODE BARANG],TblKatalog[KODE BARANG],TblMasuk[BARANG MASUK])</f>
        <v>0</v>
      </c>
      <c r="H163" s="131">
        <f>SUMIF(TblKeluar[KODE BARANG],TblKatalog[KODE BARANG],TblKeluar[BARANG KELUAR])</f>
        <v>0</v>
      </c>
      <c r="I163" s="131">
        <f xml:space="preserve"> TblKatalog[[STOCK AWAL ]]+TblKatalog[BARANG MASUK]-TblKatalog[[#This Row],[BARANG KELUAR]]</f>
        <v>0</v>
      </c>
      <c r="J163" s="137" t="b">
        <f>IF(TblKatalog[STOCK AKHIR],"BARANG ADA",IF(I163="NOL"," BARANG KOSONG"))</f>
        <v>0</v>
      </c>
      <c r="K163" s="131"/>
      <c r="L163" s="131"/>
    </row>
    <row r="164" spans="1:12" ht="24.95" customHeight="1" x14ac:dyDescent="0.25">
      <c r="A164" s="137">
        <v>156</v>
      </c>
      <c r="B164" s="176" t="s">
        <v>1256</v>
      </c>
      <c r="C164" s="158" t="s">
        <v>209</v>
      </c>
      <c r="D164" s="158" t="s">
        <v>2324</v>
      </c>
      <c r="E164" s="256"/>
      <c r="F164" s="263" t="s">
        <v>444</v>
      </c>
      <c r="G164" s="131">
        <f>SUMIF(TblMasuk[KODE BARANG],TblKatalog[KODE BARANG],TblMasuk[BARANG MASUK])</f>
        <v>0</v>
      </c>
      <c r="H164" s="131">
        <f>SUMIF(TblKeluar[KODE BARANG],TblKatalog[KODE BARANG],TblKeluar[BARANG KELUAR])</f>
        <v>0</v>
      </c>
      <c r="I164" s="131">
        <f xml:space="preserve"> TblKatalog[[STOCK AWAL ]]+TblKatalog[BARANG MASUK]-TblKatalog[[#This Row],[BARANG KELUAR]]</f>
        <v>0</v>
      </c>
      <c r="J164" s="137" t="b">
        <f>IF(TblKatalog[STOCK AKHIR],"BARANG ADA",IF(I164="NOL"," BARANG KOSONG"))</f>
        <v>0</v>
      </c>
      <c r="K164" s="131"/>
      <c r="L164" s="131"/>
    </row>
    <row r="165" spans="1:12" ht="24.95" customHeight="1" x14ac:dyDescent="0.25">
      <c r="A165" s="137">
        <v>157</v>
      </c>
      <c r="B165" s="176" t="s">
        <v>2329</v>
      </c>
      <c r="C165" s="268" t="s">
        <v>2325</v>
      </c>
      <c r="D165" s="268" t="s">
        <v>2326</v>
      </c>
      <c r="E165" s="263"/>
      <c r="F165" s="263" t="s">
        <v>444</v>
      </c>
      <c r="G165" s="132">
        <f>SUMIF(TblMasuk[KODE BARANG],TblKatalog[KODE BARANG],TblMasuk[BARANG MASUK])</f>
        <v>0</v>
      </c>
      <c r="H165" s="132">
        <f>SUMIF(TblKeluar[KODE BARANG],TblKatalog[KODE BARANG],TblKeluar[BARANG KELUAR])</f>
        <v>0</v>
      </c>
      <c r="I165" s="132">
        <f xml:space="preserve"> TblKatalog[[STOCK AWAL ]]+TblKatalog[BARANG MASUK]-TblKatalog[[#This Row],[BARANG KELUAR]]</f>
        <v>0</v>
      </c>
      <c r="J165" s="26" t="b">
        <f>IF(TblKatalog[STOCK AKHIR],"BARANG ADA",IF(I165="NOL"," BARANG KOSONG"))</f>
        <v>0</v>
      </c>
      <c r="K165" s="132"/>
      <c r="L165" s="131"/>
    </row>
    <row r="166" spans="1:12" ht="31.5" x14ac:dyDescent="0.25">
      <c r="A166" s="137">
        <v>158</v>
      </c>
      <c r="B166" s="271" t="s">
        <v>2337</v>
      </c>
      <c r="C166" s="258" t="s">
        <v>2332</v>
      </c>
      <c r="D166" s="258" t="s">
        <v>2333</v>
      </c>
      <c r="E166" s="256"/>
      <c r="F166" s="263" t="s">
        <v>444</v>
      </c>
      <c r="G166" s="131">
        <f>SUMIF(TblMasuk[KODE BARANG],TblKatalog[KODE BARANG],TblMasuk[BARANG MASUK])</f>
        <v>0</v>
      </c>
      <c r="H166" s="131">
        <f>SUMIF(TblKeluar[KODE BARANG],TblKatalog[KODE BARANG],TblKeluar[BARANG KELUAR])</f>
        <v>0</v>
      </c>
      <c r="I166" s="131">
        <f xml:space="preserve"> TblKatalog[[STOCK AWAL ]]+TblKatalog[BARANG MASUK]-TblKatalog[[#This Row],[BARANG KELUAR]]</f>
        <v>0</v>
      </c>
      <c r="J166" s="137" t="b">
        <f>IF(TblKatalog[STOCK AKHIR],"BARANG ADA",IF(I166="NOL"," BARANG KOSONG"))</f>
        <v>0</v>
      </c>
      <c r="K166" s="131"/>
      <c r="L166" s="131"/>
    </row>
    <row r="167" spans="1:12" ht="24.95" customHeight="1" x14ac:dyDescent="0.25">
      <c r="A167" s="137">
        <v>159</v>
      </c>
      <c r="B167" s="271" t="s">
        <v>2338</v>
      </c>
      <c r="C167" s="258" t="s">
        <v>2334</v>
      </c>
      <c r="D167" s="258" t="s">
        <v>2335</v>
      </c>
      <c r="E167" s="256"/>
      <c r="F167" s="263" t="s">
        <v>444</v>
      </c>
      <c r="G167" s="131">
        <f>SUMIF(TblMasuk[KODE BARANG],TblKatalog[KODE BARANG],TblMasuk[BARANG MASUK])</f>
        <v>0</v>
      </c>
      <c r="H167" s="131">
        <f>SUMIF(TblKeluar[KODE BARANG],TblKatalog[KODE BARANG],TblKeluar[BARANG KELUAR])</f>
        <v>0</v>
      </c>
      <c r="I167" s="131">
        <f xml:space="preserve"> TblKatalog[[STOCK AWAL ]]+TblKatalog[BARANG MASUK]-TblKatalog[[#This Row],[BARANG KELUAR]]</f>
        <v>0</v>
      </c>
      <c r="J167" s="137" t="b">
        <f>IF(TblKatalog[STOCK AKHIR],"BARANG ADA",IF(I167="NOL"," BARANG KOSONG"))</f>
        <v>0</v>
      </c>
      <c r="K167" s="131"/>
      <c r="L167" s="131"/>
    </row>
    <row r="168" spans="1:12" ht="24.95" customHeight="1" x14ac:dyDescent="0.25">
      <c r="A168" s="137">
        <v>160</v>
      </c>
      <c r="B168" s="271" t="s">
        <v>2339</v>
      </c>
      <c r="C168" s="262" t="s">
        <v>2334</v>
      </c>
      <c r="D168" s="262" t="s">
        <v>2336</v>
      </c>
      <c r="E168" s="263"/>
      <c r="F168" s="263" t="s">
        <v>444</v>
      </c>
      <c r="G168" s="132">
        <f>SUMIF(TblMasuk[KODE BARANG],TblKatalog[KODE BARANG],TblMasuk[BARANG MASUK])</f>
        <v>0</v>
      </c>
      <c r="H168" s="132">
        <f>SUMIF(TblKeluar[KODE BARANG],TblKatalog[KODE BARANG],TblKeluar[BARANG KELUAR])</f>
        <v>0</v>
      </c>
      <c r="I168" s="132">
        <f xml:space="preserve"> TblKatalog[[STOCK AWAL ]]+TblKatalog[BARANG MASUK]-TblKatalog[[#This Row],[BARANG KELUAR]]</f>
        <v>0</v>
      </c>
      <c r="J168" s="26" t="b">
        <f>IF(TblKatalog[STOCK AKHIR],"BARANG ADA",IF(I168="NOL"," BARANG KOSONG"))</f>
        <v>0</v>
      </c>
      <c r="K168" s="132"/>
      <c r="L168" s="131"/>
    </row>
    <row r="169" spans="1:12" ht="24.95" customHeight="1" x14ac:dyDescent="0.25">
      <c r="A169" s="137">
        <v>161</v>
      </c>
      <c r="B169" s="271" t="s">
        <v>1335</v>
      </c>
      <c r="C169" s="258" t="s">
        <v>2340</v>
      </c>
      <c r="D169" s="258" t="s">
        <v>2341</v>
      </c>
      <c r="E169" s="256"/>
      <c r="F169" s="263" t="s">
        <v>444</v>
      </c>
      <c r="G169" s="131">
        <f>SUMIF(TblMasuk[KODE BARANG],TblKatalog[KODE BARANG],TblMasuk[BARANG MASUK])</f>
        <v>0</v>
      </c>
      <c r="H169" s="131">
        <f>SUMIF(TblKeluar[KODE BARANG],TblKatalog[KODE BARANG],TblKeluar[BARANG KELUAR])</f>
        <v>0</v>
      </c>
      <c r="I169" s="131">
        <f xml:space="preserve"> TblKatalog[[STOCK AWAL ]]+TblKatalog[BARANG MASUK]-TblKatalog[[#This Row],[BARANG KELUAR]]</f>
        <v>0</v>
      </c>
      <c r="J169" s="137" t="b">
        <f>IF(TblKatalog[STOCK AKHIR],"BARANG ADA",IF(I169="NOL"," BARANG KOSONG"))</f>
        <v>0</v>
      </c>
      <c r="K169" s="131"/>
      <c r="L169" s="131"/>
    </row>
    <row r="170" spans="1:12" ht="24.95" customHeight="1" x14ac:dyDescent="0.25">
      <c r="A170" s="137">
        <v>162</v>
      </c>
      <c r="B170" s="271" t="s">
        <v>2346</v>
      </c>
      <c r="C170" s="258" t="s">
        <v>2342</v>
      </c>
      <c r="D170" s="258" t="s">
        <v>2343</v>
      </c>
      <c r="E170" s="256"/>
      <c r="F170" s="263" t="s">
        <v>444</v>
      </c>
      <c r="G170" s="131">
        <f>SUMIF(TblMasuk[KODE BARANG],TblKatalog[KODE BARANG],TblMasuk[BARANG MASUK])</f>
        <v>0</v>
      </c>
      <c r="H170" s="131">
        <f>SUMIF(TblKeluar[KODE BARANG],TblKatalog[KODE BARANG],TblKeluar[BARANG KELUAR])</f>
        <v>0</v>
      </c>
      <c r="I170" s="131">
        <f xml:space="preserve"> TblKatalog[[STOCK AWAL ]]+TblKatalog[BARANG MASUK]-TblKatalog[[#This Row],[BARANG KELUAR]]</f>
        <v>0</v>
      </c>
      <c r="J170" s="137" t="b">
        <f>IF(TblKatalog[STOCK AKHIR],"BARANG ADA",IF(I170="NOL"," BARANG KOSONG"))</f>
        <v>0</v>
      </c>
      <c r="K170" s="131"/>
      <c r="L170" s="131"/>
    </row>
    <row r="171" spans="1:12" ht="24.95" customHeight="1" x14ac:dyDescent="0.25">
      <c r="A171" s="137">
        <v>163</v>
      </c>
      <c r="B171" s="271" t="s">
        <v>2347</v>
      </c>
      <c r="C171" s="258" t="s">
        <v>2342</v>
      </c>
      <c r="D171" s="258" t="s">
        <v>2344</v>
      </c>
      <c r="E171" s="256"/>
      <c r="F171" s="263" t="s">
        <v>444</v>
      </c>
      <c r="G171" s="131">
        <f>SUMIF(TblMasuk[KODE BARANG],TblKatalog[KODE BARANG],TblMasuk[BARANG MASUK])</f>
        <v>0</v>
      </c>
      <c r="H171" s="131">
        <f>SUMIF(TblKeluar[KODE BARANG],TblKatalog[KODE BARANG],TblKeluar[BARANG KELUAR])</f>
        <v>0</v>
      </c>
      <c r="I171" s="131">
        <f xml:space="preserve"> TblKatalog[[STOCK AWAL ]]+TblKatalog[BARANG MASUK]-TblKatalog[[#This Row],[BARANG KELUAR]]</f>
        <v>0</v>
      </c>
      <c r="J171" s="137" t="b">
        <f>IF(TblKatalog[STOCK AKHIR],"BARANG ADA",IF(I171="NOL"," BARANG KOSONG"))</f>
        <v>0</v>
      </c>
      <c r="K171" s="131"/>
      <c r="L171" s="131"/>
    </row>
    <row r="172" spans="1:12" ht="31.5" x14ac:dyDescent="0.25">
      <c r="A172" s="137">
        <v>164</v>
      </c>
      <c r="B172" s="271" t="s">
        <v>1338</v>
      </c>
      <c r="C172" s="262" t="s">
        <v>2345</v>
      </c>
      <c r="D172" s="262" t="s">
        <v>2416</v>
      </c>
      <c r="E172" s="263"/>
      <c r="F172" s="263" t="s">
        <v>444</v>
      </c>
      <c r="G172" s="132">
        <f>SUMIF(TblMasuk[KODE BARANG],TblKatalog[KODE BARANG],TblMasuk[BARANG MASUK])</f>
        <v>0</v>
      </c>
      <c r="H172" s="132">
        <f>SUMIF(TblKeluar[KODE BARANG],TblKatalog[KODE BARANG],TblKeluar[BARANG KELUAR])</f>
        <v>0</v>
      </c>
      <c r="I172" s="132">
        <f xml:space="preserve"> TblKatalog[[STOCK AWAL ]]+TblKatalog[BARANG MASUK]-TblKatalog[[#This Row],[BARANG KELUAR]]</f>
        <v>0</v>
      </c>
      <c r="J172" s="26" t="b">
        <f>IF(TblKatalog[STOCK AKHIR],"BARANG ADA",IF(I172="NOL"," BARANG KOSONG"))</f>
        <v>0</v>
      </c>
      <c r="K172" s="132"/>
      <c r="L172" s="131"/>
    </row>
    <row r="173" spans="1:12" ht="24.95" customHeight="1" x14ac:dyDescent="0.25">
      <c r="A173" s="137">
        <v>165</v>
      </c>
      <c r="B173" s="271" t="s">
        <v>2348</v>
      </c>
      <c r="C173" s="262" t="s">
        <v>1196</v>
      </c>
      <c r="D173" s="262" t="s">
        <v>1822</v>
      </c>
      <c r="E173" s="263"/>
      <c r="F173" s="263" t="s">
        <v>444</v>
      </c>
      <c r="G173" s="132">
        <f>SUMIF(TblMasuk[KODE BARANG],TblKatalog[KODE BARANG],TblMasuk[BARANG MASUK])</f>
        <v>0</v>
      </c>
      <c r="H173" s="132">
        <f>SUMIF(TblKeluar[KODE BARANG],TblKatalog[KODE BARANG],TblKeluar[BARANG KELUAR])</f>
        <v>0</v>
      </c>
      <c r="I173" s="132">
        <f xml:space="preserve"> TblKatalog[[STOCK AWAL ]]+TblKatalog[BARANG MASUK]-TblKatalog[[#This Row],[BARANG KELUAR]]</f>
        <v>0</v>
      </c>
      <c r="J173" s="26" t="b">
        <f>IF(TblKatalog[STOCK AKHIR],"BARANG ADA",IF(I173="NOL"," BARANG KOSONG"))</f>
        <v>0</v>
      </c>
      <c r="K173" s="132"/>
      <c r="L173" s="131"/>
    </row>
    <row r="174" spans="1:12" ht="24.95" customHeight="1" x14ac:dyDescent="0.25">
      <c r="A174" s="137">
        <v>166</v>
      </c>
      <c r="B174" s="176" t="s">
        <v>1384</v>
      </c>
      <c r="C174" s="268" t="s">
        <v>1382</v>
      </c>
      <c r="D174" s="268" t="s">
        <v>1383</v>
      </c>
      <c r="E174" s="263"/>
      <c r="F174" s="263" t="s">
        <v>444</v>
      </c>
      <c r="G174" s="132">
        <f>SUMIF(TblMasuk[KODE BARANG],TblKatalog[KODE BARANG],TblMasuk[BARANG MASUK])</f>
        <v>0</v>
      </c>
      <c r="H174" s="132">
        <f>SUMIF(TblKeluar[KODE BARANG],TblKatalog[KODE BARANG],TblKeluar[BARANG KELUAR])</f>
        <v>0</v>
      </c>
      <c r="I174" s="132">
        <f xml:space="preserve"> TblKatalog[[STOCK AWAL ]]+TblKatalog[BARANG MASUK]-TblKatalog[[#This Row],[BARANG KELUAR]]</f>
        <v>0</v>
      </c>
      <c r="J174" s="26" t="b">
        <f>IF(TblKatalog[STOCK AKHIR],"BARANG ADA",IF(I174="NOL"," BARANG KOSONG"))</f>
        <v>0</v>
      </c>
      <c r="K174" s="132"/>
      <c r="L174" s="131"/>
    </row>
    <row r="175" spans="1:12" ht="30.75" customHeight="1" x14ac:dyDescent="0.25">
      <c r="A175" s="137">
        <v>167</v>
      </c>
      <c r="B175" s="145" t="s">
        <v>1994</v>
      </c>
      <c r="C175" s="258" t="s">
        <v>2345</v>
      </c>
      <c r="D175" s="258" t="s">
        <v>2986</v>
      </c>
      <c r="E175" s="256"/>
      <c r="F175" s="263" t="s">
        <v>444</v>
      </c>
      <c r="G175" s="131">
        <f>SUMIF(TblMasuk[KODE BARANG],TblKatalog[KODE BARANG],TblMasuk[BARANG MASUK])</f>
        <v>0</v>
      </c>
      <c r="H175" s="131">
        <f>SUMIF(TblKeluar[KODE BARANG],TblKatalog[KODE BARANG],TblKeluar[BARANG KELUAR])</f>
        <v>0</v>
      </c>
      <c r="I175" s="131">
        <f xml:space="preserve"> TblKatalog[[STOCK AWAL ]]+TblKatalog[BARANG MASUK]-TblKatalog[[#This Row],[BARANG KELUAR]]</f>
        <v>0</v>
      </c>
      <c r="J175" s="137" t="b">
        <f>IF(TblKatalog[STOCK AKHIR],"BARANG ADA",IF(I175="NOL"," BARANG KOSONG"))</f>
        <v>0</v>
      </c>
      <c r="K175" s="131"/>
      <c r="L175" s="131"/>
    </row>
    <row r="176" spans="1:12" ht="24.95" customHeight="1" x14ac:dyDescent="0.25">
      <c r="A176" s="137">
        <v>168</v>
      </c>
      <c r="B176" s="145" t="s">
        <v>1997</v>
      </c>
      <c r="C176" s="258" t="s">
        <v>1995</v>
      </c>
      <c r="D176" s="258" t="s">
        <v>2987</v>
      </c>
      <c r="E176" s="256"/>
      <c r="F176" s="263" t="s">
        <v>444</v>
      </c>
      <c r="G176" s="131">
        <f>SUMIF(TblMasuk[KODE BARANG],TblKatalog[KODE BARANG],TblMasuk[BARANG MASUK])</f>
        <v>0</v>
      </c>
      <c r="H176" s="131">
        <f>SUMIF(TblKeluar[KODE BARANG],TblKatalog[KODE BARANG],TblKeluar[BARANG KELUAR])</f>
        <v>0</v>
      </c>
      <c r="I176" s="131">
        <f xml:space="preserve"> TblKatalog[[STOCK AWAL ]]+TblKatalog[BARANG MASUK]-TblKatalog[[#This Row],[BARANG KELUAR]]</f>
        <v>0</v>
      </c>
      <c r="J176" s="137" t="b">
        <f>IF(TblKatalog[STOCK AKHIR],"BARANG ADA",IF(I176="NOL"," BARANG KOSONG"))</f>
        <v>0</v>
      </c>
      <c r="K176" s="131"/>
      <c r="L176" s="131"/>
    </row>
    <row r="177" spans="1:12" ht="24.95" customHeight="1" x14ac:dyDescent="0.25">
      <c r="A177" s="137">
        <v>169</v>
      </c>
      <c r="B177" s="145" t="s">
        <v>1999</v>
      </c>
      <c r="C177" s="258" t="s">
        <v>1995</v>
      </c>
      <c r="D177" s="258" t="s">
        <v>2988</v>
      </c>
      <c r="E177" s="256"/>
      <c r="F177" s="263" t="s">
        <v>444</v>
      </c>
      <c r="G177" s="131">
        <f>SUMIF(TblMasuk[KODE BARANG],TblKatalog[KODE BARANG],TblMasuk[BARANG MASUK])</f>
        <v>0</v>
      </c>
      <c r="H177" s="131">
        <f>SUMIF(TblKeluar[KODE BARANG],TblKatalog[KODE BARANG],TblKeluar[BARANG KELUAR])</f>
        <v>0</v>
      </c>
      <c r="I177" s="131">
        <f xml:space="preserve"> TblKatalog[[STOCK AWAL ]]+TblKatalog[BARANG MASUK]-TblKatalog[[#This Row],[BARANG KELUAR]]</f>
        <v>0</v>
      </c>
      <c r="J177" s="137" t="b">
        <f>IF(TblKatalog[STOCK AKHIR],"BARANG ADA",IF(I177="NOL"," BARANG KOSONG"))</f>
        <v>0</v>
      </c>
      <c r="K177" s="131"/>
      <c r="L177" s="131"/>
    </row>
    <row r="178" spans="1:12" ht="24.95" customHeight="1" x14ac:dyDescent="0.25">
      <c r="A178" s="137">
        <v>170</v>
      </c>
      <c r="B178" s="145" t="s">
        <v>2001</v>
      </c>
      <c r="C178" s="258" t="s">
        <v>1995</v>
      </c>
      <c r="D178" s="258" t="s">
        <v>2989</v>
      </c>
      <c r="E178" s="256"/>
      <c r="F178" s="263" t="s">
        <v>444</v>
      </c>
      <c r="G178" s="131">
        <f>SUMIF(TblMasuk[KODE BARANG],TblKatalog[KODE BARANG],TblMasuk[BARANG MASUK])</f>
        <v>0</v>
      </c>
      <c r="H178" s="131">
        <f>SUMIF(TblKeluar[KODE BARANG],TblKatalog[KODE BARANG],TblKeluar[BARANG KELUAR])</f>
        <v>0</v>
      </c>
      <c r="I178" s="131">
        <f xml:space="preserve"> TblKatalog[[STOCK AWAL ]]+TblKatalog[BARANG MASUK]-TblKatalog[[#This Row],[BARANG KELUAR]]</f>
        <v>0</v>
      </c>
      <c r="J178" s="137" t="b">
        <f>IF(TblKatalog[STOCK AKHIR],"BARANG ADA",IF(I178="NOL"," BARANG KOSONG"))</f>
        <v>0</v>
      </c>
      <c r="K178" s="131"/>
      <c r="L178" s="131"/>
    </row>
    <row r="179" spans="1:12" ht="24.95" customHeight="1" x14ac:dyDescent="0.25">
      <c r="A179" s="137">
        <v>171</v>
      </c>
      <c r="B179" s="145" t="s">
        <v>2618</v>
      </c>
      <c r="C179" s="258" t="s">
        <v>220</v>
      </c>
      <c r="D179" s="258" t="s">
        <v>2619</v>
      </c>
      <c r="E179" s="256"/>
      <c r="F179" s="263" t="s">
        <v>444</v>
      </c>
      <c r="G179" s="131">
        <f>SUMIF(TblMasuk[KODE BARANG],TblKatalog[KODE BARANG],TblMasuk[BARANG MASUK])</f>
        <v>5</v>
      </c>
      <c r="H179" s="131">
        <f>SUMIF(TblKeluar[KODE BARANG],TblKatalog[KODE BARANG],TblKeluar[BARANG KELUAR])</f>
        <v>5</v>
      </c>
      <c r="I179" s="131">
        <f xml:space="preserve"> TblKatalog[[STOCK AWAL ]]+TblKatalog[BARANG MASUK]-TblKatalog[[#This Row],[BARANG KELUAR]]</f>
        <v>0</v>
      </c>
      <c r="J179" s="137" t="b">
        <f>IF(TblKatalog[STOCK AKHIR],"BARANG ADA",IF(I179="NOL"," BARANG KOSONG"))</f>
        <v>0</v>
      </c>
      <c r="K179" s="131"/>
      <c r="L179" s="131"/>
    </row>
    <row r="180" spans="1:12" ht="24.95" customHeight="1" x14ac:dyDescent="0.25">
      <c r="A180" s="137">
        <v>172</v>
      </c>
      <c r="B180" s="145" t="s">
        <v>2003</v>
      </c>
      <c r="C180" s="258" t="s">
        <v>2342</v>
      </c>
      <c r="D180" s="258" t="s">
        <v>2984</v>
      </c>
      <c r="E180" s="256"/>
      <c r="F180" s="263" t="s">
        <v>444</v>
      </c>
      <c r="G180" s="131">
        <f>SUMIF(TblMasuk[KODE BARANG],TblKatalog[KODE BARANG],TblMasuk[BARANG MASUK])</f>
        <v>0</v>
      </c>
      <c r="H180" s="131">
        <f>SUMIF(TblKeluar[KODE BARANG],TblKatalog[KODE BARANG],TblKeluar[BARANG KELUAR])</f>
        <v>0</v>
      </c>
      <c r="I180" s="131">
        <f xml:space="preserve"> TblKatalog[[STOCK AWAL ]]+TblKatalog[BARANG MASUK]-TblKatalog[[#This Row],[BARANG KELUAR]]</f>
        <v>0</v>
      </c>
      <c r="J180" s="137" t="b">
        <f>IF(TblKatalog[STOCK AKHIR],"BARANG ADA",IF(I180="NOL"," BARANG KOSONG"))</f>
        <v>0</v>
      </c>
      <c r="K180" s="131"/>
      <c r="L180" s="131"/>
    </row>
    <row r="181" spans="1:12" ht="24.95" customHeight="1" x14ac:dyDescent="0.25">
      <c r="A181" s="137">
        <v>173</v>
      </c>
      <c r="B181" s="145" t="s">
        <v>2367</v>
      </c>
      <c r="C181" s="258" t="s">
        <v>2342</v>
      </c>
      <c r="D181" s="258" t="s">
        <v>2985</v>
      </c>
      <c r="E181" s="256"/>
      <c r="F181" s="263" t="s">
        <v>444</v>
      </c>
      <c r="G181" s="131">
        <f>SUMIF(TblMasuk[KODE BARANG],TblKatalog[KODE BARANG],TblMasuk[BARANG MASUK])</f>
        <v>0</v>
      </c>
      <c r="H181" s="131">
        <f>SUMIF(TblKeluar[KODE BARANG],TblKatalog[KODE BARANG],TblKeluar[BARANG KELUAR])</f>
        <v>0</v>
      </c>
      <c r="I181" s="131">
        <f xml:space="preserve"> TblKatalog[[STOCK AWAL ]]+TblKatalog[BARANG MASUK]-TblKatalog[[#This Row],[BARANG KELUAR]]</f>
        <v>0</v>
      </c>
      <c r="J181" s="137" t="b">
        <f>IF(TblKatalog[STOCK AKHIR],"BARANG ADA",IF(I181="NOL"," BARANG KOSONG"))</f>
        <v>0</v>
      </c>
      <c r="K181" s="131"/>
      <c r="L181" s="131"/>
    </row>
    <row r="182" spans="1:12" ht="24.95" customHeight="1" x14ac:dyDescent="0.25">
      <c r="A182" s="137">
        <v>174</v>
      </c>
      <c r="B182" s="272" t="s">
        <v>633</v>
      </c>
      <c r="C182" s="268" t="s">
        <v>2411</v>
      </c>
      <c r="D182" s="268" t="s">
        <v>2412</v>
      </c>
      <c r="E182" s="263"/>
      <c r="F182" s="263" t="s">
        <v>444</v>
      </c>
      <c r="G182" s="132">
        <f>SUMIF(TblMasuk[KODE BARANG],TblKatalog[KODE BARANG],TblMasuk[BARANG MASUK])</f>
        <v>6</v>
      </c>
      <c r="H182" s="132">
        <f>SUMIF(TblKeluar[KODE BARANG],TblKatalog[KODE BARANG],TblKeluar[BARANG KELUAR])</f>
        <v>6</v>
      </c>
      <c r="I182" s="132">
        <f xml:space="preserve"> TblKatalog[[STOCK AWAL ]]+TblKatalog[BARANG MASUK]-TblKatalog[[#This Row],[BARANG KELUAR]]</f>
        <v>0</v>
      </c>
      <c r="J182" s="26" t="b">
        <f>IF(TblKatalog[STOCK AKHIR],"BARANG ADA",IF(I182="NOL"," BARANG KOSONG"))</f>
        <v>0</v>
      </c>
      <c r="K182" s="132"/>
      <c r="L182" s="131"/>
    </row>
    <row r="183" spans="1:12" ht="24.95" customHeight="1" x14ac:dyDescent="0.25">
      <c r="A183" s="137">
        <v>175</v>
      </c>
      <c r="B183" s="169" t="s">
        <v>2421</v>
      </c>
      <c r="C183" s="268" t="s">
        <v>2419</v>
      </c>
      <c r="D183" s="262" t="s">
        <v>2420</v>
      </c>
      <c r="E183" s="263"/>
      <c r="F183" s="263" t="s">
        <v>444</v>
      </c>
      <c r="G183" s="132">
        <f>SUMIF(TblMasuk[KODE BARANG],TblKatalog[KODE BARANG],TblMasuk[BARANG MASUK])</f>
        <v>3</v>
      </c>
      <c r="H183" s="132">
        <f>SUMIF(TblKeluar[KODE BARANG],TblKatalog[KODE BARANG],TblKeluar[BARANG KELUAR])</f>
        <v>3</v>
      </c>
      <c r="I183" s="132">
        <f xml:space="preserve"> TblKatalog[[STOCK AWAL ]]+TblKatalog[BARANG MASUK]-TblKatalog[[#This Row],[BARANG KELUAR]]</f>
        <v>0</v>
      </c>
      <c r="J183" s="26" t="b">
        <f>IF(TblKatalog[STOCK AKHIR],"BARANG ADA",IF(I183="NOL"," BARANG KOSONG"))</f>
        <v>0</v>
      </c>
      <c r="K183" s="132"/>
      <c r="L183" s="131"/>
    </row>
    <row r="184" spans="1:12" ht="24.95" customHeight="1" x14ac:dyDescent="0.25">
      <c r="A184" s="137">
        <v>176</v>
      </c>
      <c r="B184" s="175" t="s">
        <v>2439</v>
      </c>
      <c r="C184" s="158" t="s">
        <v>2431</v>
      </c>
      <c r="D184" s="158" t="s">
        <v>2432</v>
      </c>
      <c r="E184" s="256"/>
      <c r="F184" s="263" t="s">
        <v>444</v>
      </c>
      <c r="G184" s="131">
        <f>SUMIF(TblMasuk[KODE BARANG],TblKatalog[KODE BARANG],TblMasuk[BARANG MASUK])</f>
        <v>0</v>
      </c>
      <c r="H184" s="131">
        <f>SUMIF(TblKeluar[KODE BARANG],TblKatalog[KODE BARANG],TblKeluar[BARANG KELUAR])</f>
        <v>0</v>
      </c>
      <c r="I184" s="131">
        <f xml:space="preserve"> TblKatalog[[STOCK AWAL ]]+TblKatalog[BARANG MASUK]-TblKatalog[[#This Row],[BARANG KELUAR]]</f>
        <v>0</v>
      </c>
      <c r="J184" s="136" t="b">
        <f>IF(TblKatalog[STOCK AKHIR],"BARANG ADA",IF(I184="NOL"," BARANG KOSONG"))</f>
        <v>0</v>
      </c>
      <c r="K184" s="131"/>
      <c r="L184" s="131"/>
    </row>
    <row r="185" spans="1:12" ht="24.95" customHeight="1" x14ac:dyDescent="0.25">
      <c r="A185" s="137">
        <v>177</v>
      </c>
      <c r="B185" s="176" t="s">
        <v>2437</v>
      </c>
      <c r="C185" s="158" t="s">
        <v>2433</v>
      </c>
      <c r="D185" s="158" t="s">
        <v>2434</v>
      </c>
      <c r="E185" s="256"/>
      <c r="F185" s="263" t="s">
        <v>444</v>
      </c>
      <c r="G185" s="131">
        <f>SUMIF(TblMasuk[KODE BARANG],TblKatalog[KODE BARANG],TblMasuk[BARANG MASUK])</f>
        <v>0</v>
      </c>
      <c r="H185" s="131">
        <f>SUMIF(TblKeluar[KODE BARANG],TblKatalog[KODE BARANG],TblKeluar[BARANG KELUAR])</f>
        <v>0</v>
      </c>
      <c r="I185" s="131">
        <f xml:space="preserve"> TblKatalog[[STOCK AWAL ]]+TblKatalog[BARANG MASUK]-TblKatalog[[#This Row],[BARANG KELUAR]]</f>
        <v>0</v>
      </c>
      <c r="J185" s="137" t="b">
        <f>IF(TblKatalog[STOCK AKHIR],"BARANG ADA",IF(I185="NOL"," BARANG KOSONG"))</f>
        <v>0</v>
      </c>
      <c r="K185" s="131"/>
      <c r="L185" s="131"/>
    </row>
    <row r="186" spans="1:12" ht="24.95" customHeight="1" x14ac:dyDescent="0.25">
      <c r="A186" s="137">
        <v>178</v>
      </c>
      <c r="B186" s="273" t="s">
        <v>2463</v>
      </c>
      <c r="C186" s="262" t="s">
        <v>2990</v>
      </c>
      <c r="D186" s="274" t="s">
        <v>3000</v>
      </c>
      <c r="E186" s="263"/>
      <c r="F186" s="263" t="s">
        <v>448</v>
      </c>
      <c r="G186" s="132">
        <f>SUMIF(TblMasuk[KODE BARANG],TblKatalog[KODE BARANG],TblMasuk[BARANG MASUK])</f>
        <v>2</v>
      </c>
      <c r="H186" s="132">
        <f>SUMIF(TblKeluar[KODE BARANG],TblKatalog[KODE BARANG],TblKeluar[BARANG KELUAR])</f>
        <v>2</v>
      </c>
      <c r="I186" s="132">
        <f xml:space="preserve"> TblKatalog[[STOCK AWAL ]]+TblKatalog[BARANG MASUK]-TblKatalog[[#This Row],[BARANG KELUAR]]</f>
        <v>0</v>
      </c>
      <c r="J186" s="26" t="b">
        <f>IF(TblKatalog[STOCK AKHIR],"BARANG ADA",IF(I186="NOL"," BARANG KOSONG"))</f>
        <v>0</v>
      </c>
      <c r="K186" s="135"/>
      <c r="L186" s="131"/>
    </row>
    <row r="187" spans="1:12" ht="24.95" customHeight="1" x14ac:dyDescent="0.25">
      <c r="A187" s="137">
        <v>179</v>
      </c>
      <c r="B187" s="169" t="s">
        <v>2467</v>
      </c>
      <c r="C187" s="262" t="s">
        <v>2484</v>
      </c>
      <c r="D187" s="262" t="s">
        <v>2992</v>
      </c>
      <c r="E187" s="263"/>
      <c r="F187" s="263" t="s">
        <v>444</v>
      </c>
      <c r="G187" s="132">
        <f>SUMIF(TblMasuk[KODE BARANG],TblKatalog[KODE BARANG],TblMasuk[BARANG MASUK])</f>
        <v>6</v>
      </c>
      <c r="H187" s="132">
        <f>SUMIF(TblKeluar[KODE BARANG],TblKatalog[KODE BARANG],TblKeluar[BARANG KELUAR])</f>
        <v>6</v>
      </c>
      <c r="I187" s="132">
        <f xml:space="preserve"> TblKatalog[[STOCK AWAL ]]+TblKatalog[BARANG MASUK]-TblKatalog[[#This Row],[BARANG KELUAR]]</f>
        <v>0</v>
      </c>
      <c r="J187" s="26" t="b">
        <f>IF(TblKatalog[STOCK AKHIR],"BARANG ADA",IF(I187="NOL"," BARANG KOSONG"))</f>
        <v>0</v>
      </c>
      <c r="K187" s="135"/>
      <c r="L187" s="131"/>
    </row>
    <row r="188" spans="1:12" ht="24.95" customHeight="1" x14ac:dyDescent="0.25">
      <c r="A188" s="137">
        <v>180</v>
      </c>
      <c r="B188" s="169" t="s">
        <v>2468</v>
      </c>
      <c r="C188" s="262" t="s">
        <v>2991</v>
      </c>
      <c r="D188" s="262" t="s">
        <v>2993</v>
      </c>
      <c r="E188" s="263"/>
      <c r="F188" s="263" t="s">
        <v>444</v>
      </c>
      <c r="G188" s="132">
        <f>SUMIF(TblMasuk[KODE BARANG],TblKatalog[KODE BARANG],TblMasuk[BARANG MASUK])</f>
        <v>18</v>
      </c>
      <c r="H188" s="132">
        <f>SUMIF(TblKeluar[KODE BARANG],TblKatalog[KODE BARANG],TblKeluar[BARANG KELUAR])</f>
        <v>18</v>
      </c>
      <c r="I188" s="132">
        <f xml:space="preserve"> TblKatalog[[STOCK AWAL ]]+TblKatalog[BARANG MASUK]-TblKatalog[[#This Row],[BARANG KELUAR]]</f>
        <v>0</v>
      </c>
      <c r="J188" s="26" t="b">
        <f>IF(TblKatalog[STOCK AKHIR],"BARANG ADA",IF(I188="NOL"," BARANG KOSONG"))</f>
        <v>0</v>
      </c>
      <c r="K188" s="135"/>
      <c r="L188" s="131"/>
    </row>
    <row r="189" spans="1:12" ht="24.95" customHeight="1" x14ac:dyDescent="0.25">
      <c r="A189" s="137">
        <v>181</v>
      </c>
      <c r="B189" s="169" t="s">
        <v>2477</v>
      </c>
      <c r="C189" s="262" t="s">
        <v>212</v>
      </c>
      <c r="D189" s="262" t="s">
        <v>2475</v>
      </c>
      <c r="E189" s="263"/>
      <c r="F189" s="263" t="s">
        <v>444</v>
      </c>
      <c r="G189" s="132">
        <f>SUMIF(TblMasuk[KODE BARANG],TblKatalog[KODE BARANG],TblMasuk[BARANG MASUK])</f>
        <v>1</v>
      </c>
      <c r="H189" s="132">
        <f>SUMIF(TblKeluar[KODE BARANG],TblKatalog[KODE BARANG],TblKeluar[BARANG KELUAR])</f>
        <v>1</v>
      </c>
      <c r="I189" s="132">
        <f xml:space="preserve"> TblKatalog[[STOCK AWAL ]]+TblKatalog[BARANG MASUK]-TblKatalog[[#This Row],[BARANG KELUAR]]</f>
        <v>0</v>
      </c>
      <c r="J189" s="26" t="b">
        <f>IF(TblKatalog[STOCK AKHIR],"BARANG ADA",IF(I189="NOL"," BARANG KOSONG"))</f>
        <v>0</v>
      </c>
      <c r="K189" s="135"/>
      <c r="L189" s="131"/>
    </row>
    <row r="190" spans="1:12" ht="24.95" customHeight="1" x14ac:dyDescent="0.25">
      <c r="A190" s="137">
        <v>182</v>
      </c>
      <c r="B190" s="145" t="s">
        <v>435</v>
      </c>
      <c r="C190" s="258" t="s">
        <v>373</v>
      </c>
      <c r="D190" s="260" t="s">
        <v>374</v>
      </c>
      <c r="E190" s="256">
        <v>2</v>
      </c>
      <c r="F190" s="256" t="s">
        <v>444</v>
      </c>
      <c r="G190" s="137">
        <f>SUMIF(TblMasuk[KODE BARANG],TblKatalog[KODE BARANG],TblMasuk[BARANG MASUK])</f>
        <v>0</v>
      </c>
      <c r="H190" s="137">
        <f>SUMIF(TblKeluar[KODE BARANG],TblKatalog[KODE BARANG],TblKeluar[BARANG KELUAR])</f>
        <v>0</v>
      </c>
      <c r="I190" s="137">
        <f xml:space="preserve"> TblKatalog[[STOCK AWAL ]]+TblKatalog[BARANG MASUK]-TblKatalog[[#This Row],[BARANG KELUAR]]</f>
        <v>2</v>
      </c>
      <c r="J190" s="137" t="str">
        <f>IF(TblKatalog[STOCK AKHIR],"BARANG ADA",IF(I190="NOL"," BARANG KOSONG"))</f>
        <v>BARANG ADA</v>
      </c>
      <c r="K190" s="131"/>
      <c r="L190" s="131"/>
    </row>
    <row r="191" spans="1:12" ht="24.95" customHeight="1" x14ac:dyDescent="0.25">
      <c r="A191" s="137">
        <v>183</v>
      </c>
      <c r="B191" s="145" t="s">
        <v>436</v>
      </c>
      <c r="C191" s="258" t="s">
        <v>375</v>
      </c>
      <c r="D191" s="260" t="s">
        <v>376</v>
      </c>
      <c r="E191" s="256">
        <v>1</v>
      </c>
      <c r="F191" s="256" t="s">
        <v>444</v>
      </c>
      <c r="G191" s="137">
        <f>SUMIF(TblMasuk[KODE BARANG],TblKatalog[KODE BARANG],TblMasuk[BARANG MASUK])</f>
        <v>0</v>
      </c>
      <c r="H191" s="137">
        <f>SUMIF(TblKeluar[KODE BARANG],TblKatalog[KODE BARANG],TblKeluar[BARANG KELUAR])</f>
        <v>0</v>
      </c>
      <c r="I191" s="137">
        <f xml:space="preserve"> TblKatalog[[STOCK AWAL ]]+TblKatalog[BARANG MASUK]-TblKatalog[[#This Row],[BARANG KELUAR]]</f>
        <v>1</v>
      </c>
      <c r="J191" s="137" t="str">
        <f>IF(TblKatalog[STOCK AKHIR],"BARANG ADA",IF(I191="NOL"," BARANG KOSONG"))</f>
        <v>BARANG ADA</v>
      </c>
      <c r="K191" s="131"/>
      <c r="L191" s="131"/>
    </row>
    <row r="192" spans="1:12" ht="24.95" customHeight="1" x14ac:dyDescent="0.25">
      <c r="A192" s="137">
        <v>184</v>
      </c>
      <c r="B192" s="145" t="s">
        <v>2495</v>
      </c>
      <c r="C192" s="258" t="s">
        <v>2600</v>
      </c>
      <c r="D192" s="258" t="s">
        <v>2496</v>
      </c>
      <c r="E192" s="256"/>
      <c r="F192" s="256" t="s">
        <v>444</v>
      </c>
      <c r="G192" s="137">
        <f>SUMIF(TblMasuk[KODE BARANG],TblKatalog[KODE BARANG],TblMasuk[BARANG MASUK])</f>
        <v>1</v>
      </c>
      <c r="H192" s="137">
        <f>SUMIF(TblKeluar[KODE BARANG],TblKatalog[KODE BARANG],TblKeluar[BARANG KELUAR])</f>
        <v>1</v>
      </c>
      <c r="I192" s="137">
        <f xml:space="preserve"> TblKatalog[[STOCK AWAL ]]+TblKatalog[BARANG MASUK]-TblKatalog[[#This Row],[BARANG KELUAR]]</f>
        <v>0</v>
      </c>
      <c r="J192" s="137" t="b">
        <f>IF(TblKatalog[STOCK AKHIR],"BARANG ADA",IF(I192="NOL"," BARANG KOSONG"))</f>
        <v>0</v>
      </c>
      <c r="K192" s="131"/>
      <c r="L192" s="131"/>
    </row>
    <row r="193" spans="1:12" ht="24.95" customHeight="1" x14ac:dyDescent="0.25">
      <c r="A193" s="137">
        <v>185</v>
      </c>
      <c r="B193" s="145" t="s">
        <v>249</v>
      </c>
      <c r="C193" s="255" t="s">
        <v>250</v>
      </c>
      <c r="D193" s="145" t="s">
        <v>251</v>
      </c>
      <c r="E193" s="256">
        <v>1</v>
      </c>
      <c r="F193" s="256" t="s">
        <v>448</v>
      </c>
      <c r="G193" s="137">
        <f>SUMIF(TblMasuk[KODE BARANG],TblKatalog[KODE BARANG],TblMasuk[BARANG MASUK])</f>
        <v>0</v>
      </c>
      <c r="H193" s="137">
        <f>SUMIF(TblKeluar[KODE BARANG],TblKatalog[KODE BARANG],TblKeluar[BARANG KELUAR])</f>
        <v>1</v>
      </c>
      <c r="I193" s="137">
        <f xml:space="preserve"> TblKatalog[[STOCK AWAL ]]+TblKatalog[BARANG MASUK]-TblKatalog[[#This Row],[BARANG KELUAR]]</f>
        <v>0</v>
      </c>
      <c r="J193" s="137" t="b">
        <f>IF(TblKatalog[STOCK AKHIR],"BARANG ADA",IF(I193="NOL"," BARANG KOSONG"))</f>
        <v>0</v>
      </c>
      <c r="K193" s="131"/>
      <c r="L193" s="131"/>
    </row>
    <row r="194" spans="1:12" ht="24.95" customHeight="1" x14ac:dyDescent="0.25">
      <c r="A194" s="137">
        <v>186</v>
      </c>
      <c r="B194" s="145" t="s">
        <v>2536</v>
      </c>
      <c r="C194" s="255" t="s">
        <v>2534</v>
      </c>
      <c r="D194" s="255" t="s">
        <v>2535</v>
      </c>
      <c r="E194" s="256"/>
      <c r="F194" s="256" t="s">
        <v>444</v>
      </c>
      <c r="G194" s="137">
        <f>SUMIF(TblMasuk[KODE BARANG],TblKatalog[KODE BARANG],TblMasuk[BARANG MASUK])</f>
        <v>2</v>
      </c>
      <c r="H194" s="137">
        <f>SUMIF(TblKeluar[KODE BARANG],TblKatalog[KODE BARANG],TblKeluar[BARANG KELUAR])</f>
        <v>2</v>
      </c>
      <c r="I194" s="137">
        <f xml:space="preserve"> TblKatalog[[STOCK AWAL ]]+TblKatalog[BARANG MASUK]-TblKatalog[[#This Row],[BARANG KELUAR]]</f>
        <v>0</v>
      </c>
      <c r="J194" s="137" t="b">
        <f>IF(TblKatalog[STOCK AKHIR],"BARANG ADA",IF(I194="NOL"," BARANG KOSONG"))</f>
        <v>0</v>
      </c>
      <c r="K194" s="131"/>
      <c r="L194" s="131"/>
    </row>
    <row r="195" spans="1:12" ht="24.95" customHeight="1" x14ac:dyDescent="0.25">
      <c r="A195" s="137"/>
      <c r="B195" s="145" t="s">
        <v>3542</v>
      </c>
      <c r="C195" s="255" t="s">
        <v>3543</v>
      </c>
      <c r="D195" s="255" t="s">
        <v>3544</v>
      </c>
      <c r="E195" s="256">
        <v>0</v>
      </c>
      <c r="F195" s="256" t="s">
        <v>444</v>
      </c>
      <c r="G195" s="137">
        <f>SUMIF(TblMasuk[KODE BARANG],TblKatalog[KODE BARANG],TblMasuk[BARANG MASUK])</f>
        <v>0</v>
      </c>
      <c r="H195" s="137">
        <f>SUMIF(TblKeluar[KODE BARANG],TblKatalog[KODE BARANG],TblKeluar[BARANG KELUAR])</f>
        <v>0</v>
      </c>
      <c r="I195" s="137">
        <f xml:space="preserve"> TblKatalog[[STOCK AWAL ]]+TblKatalog[BARANG MASUK]-TblKatalog[[#This Row],[BARANG KELUAR]]</f>
        <v>0</v>
      </c>
      <c r="J195" s="137" t="b">
        <f>IF(TblKatalog[STOCK AKHIR],"BARANG ADA",IF(I195="NOL"," BARANG KOSONG"))</f>
        <v>0</v>
      </c>
      <c r="K195" s="131"/>
      <c r="L195" s="131"/>
    </row>
    <row r="196" spans="1:12" ht="24.95" customHeight="1" x14ac:dyDescent="0.25">
      <c r="A196" s="137">
        <v>187</v>
      </c>
      <c r="B196" s="145" t="s">
        <v>2582</v>
      </c>
      <c r="C196" s="255" t="s">
        <v>2578</v>
      </c>
      <c r="D196" s="145" t="s">
        <v>2579</v>
      </c>
      <c r="E196" s="256"/>
      <c r="F196" s="256" t="s">
        <v>444</v>
      </c>
      <c r="G196" s="137">
        <f>SUMIF(TblMasuk[KODE BARANG],TblKatalog[KODE BARANG],TblMasuk[BARANG MASUK])</f>
        <v>3</v>
      </c>
      <c r="H196" s="137">
        <f>SUMIF(TblKeluar[KODE BARANG],TblKatalog[KODE BARANG],TblKeluar[BARANG KELUAR])</f>
        <v>3</v>
      </c>
      <c r="I196" s="137">
        <f xml:space="preserve"> TblKatalog[[STOCK AWAL ]]+TblKatalog[BARANG MASUK]-TblKatalog[[#This Row],[BARANG KELUAR]]</f>
        <v>0</v>
      </c>
      <c r="J196" s="137" t="b">
        <f>IF(TblKatalog[STOCK AKHIR],"BARANG ADA",IF(I196="NOL"," BARANG KOSONG"))</f>
        <v>0</v>
      </c>
      <c r="K196" s="131"/>
      <c r="L196" s="131"/>
    </row>
    <row r="197" spans="1:12" ht="24.95" customHeight="1" x14ac:dyDescent="0.25">
      <c r="A197" s="137">
        <v>188</v>
      </c>
      <c r="B197" s="145" t="s">
        <v>2622</v>
      </c>
      <c r="C197" s="255" t="s">
        <v>2623</v>
      </c>
      <c r="D197" s="255" t="s">
        <v>2624</v>
      </c>
      <c r="E197" s="256"/>
      <c r="F197" s="256" t="s">
        <v>444</v>
      </c>
      <c r="G197" s="137">
        <f>SUMIF(TblMasuk[KODE BARANG],TblKatalog[KODE BARANG],TblMasuk[BARANG MASUK])</f>
        <v>2</v>
      </c>
      <c r="H197" s="137">
        <f>SUMIF(TblKeluar[KODE BARANG],TblKatalog[KODE BARANG],TblKeluar[BARANG KELUAR])</f>
        <v>2</v>
      </c>
      <c r="I197" s="137">
        <f xml:space="preserve"> TblKatalog[[STOCK AWAL ]]+TblKatalog[BARANG MASUK]-TblKatalog[[#This Row],[BARANG KELUAR]]</f>
        <v>0</v>
      </c>
      <c r="J197" s="137" t="b">
        <f>IF(TblKatalog[STOCK AKHIR],"BARANG ADA",IF(I197="NOL"," BARANG KOSONG"))</f>
        <v>0</v>
      </c>
      <c r="K197" s="131"/>
      <c r="L197" s="131"/>
    </row>
    <row r="198" spans="1:12" ht="24.95" customHeight="1" x14ac:dyDescent="0.25">
      <c r="A198" s="137">
        <v>189</v>
      </c>
      <c r="B198" s="145" t="s">
        <v>2656</v>
      </c>
      <c r="C198" s="255" t="s">
        <v>2411</v>
      </c>
      <c r="D198" s="255" t="s">
        <v>2657</v>
      </c>
      <c r="E198" s="256"/>
      <c r="F198" s="256" t="s">
        <v>444</v>
      </c>
      <c r="G198" s="137">
        <f>SUMIF(TblMasuk[KODE BARANG],TblKatalog[KODE BARANG],TblMasuk[BARANG MASUK])</f>
        <v>0</v>
      </c>
      <c r="H198" s="137">
        <f>SUMIF(TblKeluar[KODE BARANG],TblKatalog[KODE BARANG],TblKeluar[BARANG KELUAR])</f>
        <v>0</v>
      </c>
      <c r="I198" s="137">
        <f xml:space="preserve"> TblKatalog[[STOCK AWAL ]]+TblKatalog[BARANG MASUK]-TblKatalog[[#This Row],[BARANG KELUAR]]</f>
        <v>0</v>
      </c>
      <c r="J198" s="137" t="b">
        <f>IF(TblKatalog[STOCK AKHIR],"BARANG ADA",IF(I198="NOL"," BARANG KOSONG"))</f>
        <v>0</v>
      </c>
      <c r="K198" s="131"/>
      <c r="L198" s="131"/>
    </row>
    <row r="199" spans="1:12" ht="24.95" customHeight="1" x14ac:dyDescent="0.25">
      <c r="A199" s="137">
        <v>190</v>
      </c>
      <c r="B199" s="145" t="s">
        <v>2678</v>
      </c>
      <c r="C199" s="255" t="s">
        <v>2672</v>
      </c>
      <c r="D199" s="255" t="s">
        <v>2673</v>
      </c>
      <c r="E199" s="256"/>
      <c r="F199" s="256" t="s">
        <v>444</v>
      </c>
      <c r="G199" s="137">
        <f>SUMIF(TblMasuk[KODE BARANG],TblKatalog[KODE BARANG],TblMasuk[BARANG MASUK])</f>
        <v>2</v>
      </c>
      <c r="H199" s="137">
        <f>SUMIF(TblKeluar[KODE BARANG],TblKatalog[KODE BARANG],TblKeluar[BARANG KELUAR])</f>
        <v>2</v>
      </c>
      <c r="I199" s="137">
        <f xml:space="preserve"> TblKatalog[[STOCK AWAL ]]+TblKatalog[BARANG MASUK]-TblKatalog[[#This Row],[BARANG KELUAR]]</f>
        <v>0</v>
      </c>
      <c r="J199" s="137" t="b">
        <f>IF(TblKatalog[STOCK AKHIR],"BARANG ADA",IF(I199="NOL"," BARANG KOSONG"))</f>
        <v>0</v>
      </c>
      <c r="K199" s="131"/>
      <c r="L199" s="131"/>
    </row>
    <row r="200" spans="1:12" ht="24.95" customHeight="1" x14ac:dyDescent="0.25">
      <c r="A200" s="137">
        <v>191</v>
      </c>
      <c r="B200" s="145" t="s">
        <v>2679</v>
      </c>
      <c r="C200" s="255" t="s">
        <v>2674</v>
      </c>
      <c r="D200" s="255" t="s">
        <v>2675</v>
      </c>
      <c r="E200" s="256"/>
      <c r="F200" s="256" t="s">
        <v>444</v>
      </c>
      <c r="G200" s="137">
        <f>SUMIF(TblMasuk[KODE BARANG],TblKatalog[KODE BARANG],TblMasuk[BARANG MASUK])</f>
        <v>2</v>
      </c>
      <c r="H200" s="137">
        <f>SUMIF(TblKeluar[KODE BARANG],TblKatalog[KODE BARANG],TblKeluar[BARANG KELUAR])</f>
        <v>2</v>
      </c>
      <c r="I200" s="137">
        <f xml:space="preserve"> TblKatalog[[STOCK AWAL ]]+TblKatalog[BARANG MASUK]-TblKatalog[[#This Row],[BARANG KELUAR]]</f>
        <v>0</v>
      </c>
      <c r="J200" s="137" t="b">
        <f>IF(TblKatalog[STOCK AKHIR],"BARANG ADA",IF(I200="NOL"," BARANG KOSONG"))</f>
        <v>0</v>
      </c>
      <c r="K200" s="131"/>
      <c r="L200" s="131"/>
    </row>
    <row r="201" spans="1:12" ht="24.95" customHeight="1" x14ac:dyDescent="0.25">
      <c r="A201" s="137">
        <v>192</v>
      </c>
      <c r="B201" s="145" t="s">
        <v>2681</v>
      </c>
      <c r="C201" s="255" t="s">
        <v>2676</v>
      </c>
      <c r="D201" s="255" t="s">
        <v>2677</v>
      </c>
      <c r="E201" s="256"/>
      <c r="F201" s="256" t="s">
        <v>683</v>
      </c>
      <c r="G201" s="137">
        <f>SUMIF(TblMasuk[KODE BARANG],TblKatalog[KODE BARANG],TblMasuk[BARANG MASUK])</f>
        <v>2</v>
      </c>
      <c r="H201" s="137">
        <f>SUMIF(TblKeluar[KODE BARANG],TblKatalog[KODE BARANG],TblKeluar[BARANG KELUAR])</f>
        <v>2</v>
      </c>
      <c r="I201" s="137">
        <f xml:space="preserve"> TblKatalog[[STOCK AWAL ]]+TblKatalog[BARANG MASUK]-TblKatalog[[#This Row],[BARANG KELUAR]]</f>
        <v>0</v>
      </c>
      <c r="J201" s="137" t="b">
        <f>IF(TblKatalog[STOCK AKHIR],"BARANG ADA",IF(I201="NOL"," BARANG KOSONG"))</f>
        <v>0</v>
      </c>
      <c r="K201" s="131"/>
      <c r="L201" s="131"/>
    </row>
    <row r="202" spans="1:12" ht="24.95" customHeight="1" x14ac:dyDescent="0.25">
      <c r="A202" s="137">
        <v>193</v>
      </c>
      <c r="B202" s="145" t="s">
        <v>2714</v>
      </c>
      <c r="C202" s="255" t="s">
        <v>2716</v>
      </c>
      <c r="D202" s="255" t="s">
        <v>2715</v>
      </c>
      <c r="E202" s="256"/>
      <c r="F202" s="256" t="s">
        <v>444</v>
      </c>
      <c r="G202" s="137">
        <f>SUMIF(TblMasuk[KODE BARANG],TblKatalog[KODE BARANG],TblMasuk[BARANG MASUK])</f>
        <v>8</v>
      </c>
      <c r="H202" s="137">
        <f>SUMIF(TblKeluar[KODE BARANG],TblKatalog[KODE BARANG],TblKeluar[BARANG KELUAR])</f>
        <v>53</v>
      </c>
      <c r="I202" s="137">
        <f xml:space="preserve"> TblKatalog[[STOCK AWAL ]]+TblKatalog[BARANG MASUK]-TblKatalog[[#This Row],[BARANG KELUAR]]</f>
        <v>-45</v>
      </c>
      <c r="J202" s="137" t="str">
        <f>IF(TblKatalog[STOCK AKHIR],"BARANG ADA",IF(I202="NOL"," BARANG KOSONG"))</f>
        <v>BARANG ADA</v>
      </c>
      <c r="K202" s="131"/>
      <c r="L202" s="131"/>
    </row>
    <row r="203" spans="1:12" ht="24.95" customHeight="1" x14ac:dyDescent="0.25">
      <c r="A203" s="137">
        <v>194</v>
      </c>
      <c r="B203" s="145" t="s">
        <v>2718</v>
      </c>
      <c r="C203" s="255" t="s">
        <v>2719</v>
      </c>
      <c r="D203" s="255" t="s">
        <v>2720</v>
      </c>
      <c r="E203" s="256"/>
      <c r="F203" s="256" t="s">
        <v>442</v>
      </c>
      <c r="G203" s="137">
        <f>SUMIF(TblMasuk[KODE BARANG],TblKatalog[KODE BARANG],TblMasuk[BARANG MASUK])</f>
        <v>0</v>
      </c>
      <c r="H203" s="137">
        <f>SUMIF(TblKeluar[KODE BARANG],TblKatalog[KODE BARANG],TblKeluar[BARANG KELUAR])</f>
        <v>0</v>
      </c>
      <c r="I203" s="137">
        <f xml:space="preserve"> TblKatalog[[STOCK AWAL ]]+TblKatalog[BARANG MASUK]-TblKatalog[[#This Row],[BARANG KELUAR]]</f>
        <v>0</v>
      </c>
      <c r="J203" s="137" t="b">
        <f>IF(TblKatalog[STOCK AKHIR],"BARANG ADA",IF(I203="NOL"," BARANG KOSONG"))</f>
        <v>0</v>
      </c>
      <c r="K203" s="131"/>
      <c r="L203" s="131"/>
    </row>
    <row r="204" spans="1:12" ht="24.95" customHeight="1" x14ac:dyDescent="0.25">
      <c r="A204" s="137">
        <v>195</v>
      </c>
      <c r="B204" s="145" t="s">
        <v>2721</v>
      </c>
      <c r="C204" s="255" t="s">
        <v>2722</v>
      </c>
      <c r="D204" s="255" t="s">
        <v>2723</v>
      </c>
      <c r="E204" s="256"/>
      <c r="F204" s="256" t="s">
        <v>442</v>
      </c>
      <c r="G204" s="137">
        <f>SUMIF(TblMasuk[KODE BARANG],TblKatalog[KODE BARANG],TblMasuk[BARANG MASUK])</f>
        <v>0</v>
      </c>
      <c r="H204" s="137">
        <f>SUMIF(TblKeluar[KODE BARANG],TblKatalog[KODE BARANG],TblKeluar[BARANG KELUAR])</f>
        <v>0</v>
      </c>
      <c r="I204" s="137">
        <f xml:space="preserve"> TblKatalog[[STOCK AWAL ]]+TblKatalog[BARANG MASUK]-TblKatalog[[#This Row],[BARANG KELUAR]]</f>
        <v>0</v>
      </c>
      <c r="J204" s="137" t="b">
        <f>IF(TblKatalog[STOCK AKHIR],"BARANG ADA",IF(I204="NOL"," BARANG KOSONG"))</f>
        <v>0</v>
      </c>
      <c r="K204" s="131"/>
      <c r="L204" s="131"/>
    </row>
    <row r="205" spans="1:12" ht="24.95" customHeight="1" x14ac:dyDescent="0.25">
      <c r="A205" s="137">
        <v>196</v>
      </c>
      <c r="B205" s="145" t="s">
        <v>192</v>
      </c>
      <c r="C205" s="255" t="s">
        <v>212</v>
      </c>
      <c r="D205" s="255" t="s">
        <v>2724</v>
      </c>
      <c r="E205" s="256"/>
      <c r="F205" s="256" t="s">
        <v>444</v>
      </c>
      <c r="G205" s="137">
        <f>SUMIF(TblMasuk[KODE BARANG],TblKatalog[KODE BARANG],TblMasuk[BARANG MASUK])</f>
        <v>0</v>
      </c>
      <c r="H205" s="137">
        <f>SUMIF(TblKeluar[KODE BARANG],TblKatalog[KODE BARANG],TblKeluar[BARANG KELUAR])</f>
        <v>0</v>
      </c>
      <c r="I205" s="137">
        <f xml:space="preserve"> TblKatalog[[STOCK AWAL ]]+TblKatalog[BARANG MASUK]-TblKatalog[[#This Row],[BARANG KELUAR]]</f>
        <v>0</v>
      </c>
      <c r="J205" s="137" t="b">
        <f>IF(TblKatalog[STOCK AKHIR],"BARANG ADA",IF(I205="NOL"," BARANG KOSONG"))</f>
        <v>0</v>
      </c>
      <c r="K205" s="131"/>
      <c r="L205" s="131"/>
    </row>
    <row r="206" spans="1:12" ht="24.95" customHeight="1" x14ac:dyDescent="0.25">
      <c r="A206" s="137">
        <v>197</v>
      </c>
      <c r="B206" s="145" t="s">
        <v>2725</v>
      </c>
      <c r="C206" s="255" t="s">
        <v>212</v>
      </c>
      <c r="D206" s="255" t="s">
        <v>2726</v>
      </c>
      <c r="E206" s="256"/>
      <c r="F206" s="256" t="s">
        <v>444</v>
      </c>
      <c r="G206" s="137">
        <f>SUMIF(TblMasuk[KODE BARANG],TblKatalog[KODE BARANG],TblMasuk[BARANG MASUK])</f>
        <v>0</v>
      </c>
      <c r="H206" s="137">
        <f>SUMIF(TblKeluar[KODE BARANG],TblKatalog[KODE BARANG],TblKeluar[BARANG KELUAR])</f>
        <v>0</v>
      </c>
      <c r="I206" s="137">
        <f xml:space="preserve"> TblKatalog[[STOCK AWAL ]]+TblKatalog[BARANG MASUK]-TblKatalog[[#This Row],[BARANG KELUAR]]</f>
        <v>0</v>
      </c>
      <c r="J206" s="137" t="b">
        <f>IF(TblKatalog[STOCK AKHIR],"BARANG ADA",IF(I206="NOL"," BARANG KOSONG"))</f>
        <v>0</v>
      </c>
      <c r="K206" s="131"/>
      <c r="L206" s="131"/>
    </row>
    <row r="207" spans="1:12" ht="24.95" customHeight="1" x14ac:dyDescent="0.25">
      <c r="A207" s="137">
        <v>198</v>
      </c>
      <c r="B207" s="145" t="s">
        <v>2727</v>
      </c>
      <c r="C207" s="255" t="s">
        <v>2734</v>
      </c>
      <c r="D207" s="255" t="s">
        <v>2728</v>
      </c>
      <c r="E207" s="256"/>
      <c r="F207" s="256" t="s">
        <v>444</v>
      </c>
      <c r="G207" s="137">
        <f>SUMIF(TblMasuk[KODE BARANG],TblKatalog[KODE BARANG],TblMasuk[BARANG MASUK])</f>
        <v>0</v>
      </c>
      <c r="H207" s="137">
        <f>SUMIF(TblKeluar[KODE BARANG],TblKatalog[KODE BARANG],TblKeluar[BARANG KELUAR])</f>
        <v>0</v>
      </c>
      <c r="I207" s="137">
        <f xml:space="preserve"> TblKatalog[[STOCK AWAL ]]+TblKatalog[BARANG MASUK]-TblKatalog[[#This Row],[BARANG KELUAR]]</f>
        <v>0</v>
      </c>
      <c r="J207" s="137" t="b">
        <f>IF(TblKatalog[STOCK AKHIR],"BARANG ADA",IF(I207="NOL"," BARANG KOSONG"))</f>
        <v>0</v>
      </c>
      <c r="K207" s="131"/>
      <c r="L207" s="131"/>
    </row>
    <row r="208" spans="1:12" ht="24.95" customHeight="1" x14ac:dyDescent="0.25">
      <c r="A208" s="137">
        <v>199</v>
      </c>
      <c r="B208" s="145" t="s">
        <v>2729</v>
      </c>
      <c r="C208" s="255" t="s">
        <v>2734</v>
      </c>
      <c r="D208" s="255" t="s">
        <v>2730</v>
      </c>
      <c r="E208" s="256"/>
      <c r="F208" s="256" t="s">
        <v>444</v>
      </c>
      <c r="G208" s="137">
        <f>SUMIF(TblMasuk[KODE BARANG],TblKatalog[KODE BARANG],TblMasuk[BARANG MASUK])</f>
        <v>0</v>
      </c>
      <c r="H208" s="137">
        <f>SUMIF(TblKeluar[KODE BARANG],TblKatalog[KODE BARANG],TblKeluar[BARANG KELUAR])</f>
        <v>0</v>
      </c>
      <c r="I208" s="137">
        <f xml:space="preserve"> TblKatalog[[STOCK AWAL ]]+TblKatalog[BARANG MASUK]-TblKatalog[[#This Row],[BARANG KELUAR]]</f>
        <v>0</v>
      </c>
      <c r="J208" s="137" t="b">
        <f>IF(TblKatalog[STOCK AKHIR],"BARANG ADA",IF(I208="NOL"," BARANG KOSONG"))</f>
        <v>0</v>
      </c>
      <c r="K208" s="131"/>
      <c r="L208" s="131"/>
    </row>
    <row r="209" spans="1:12" ht="24.95" customHeight="1" x14ac:dyDescent="0.25">
      <c r="A209" s="137">
        <v>200</v>
      </c>
      <c r="B209" s="145" t="s">
        <v>2731</v>
      </c>
      <c r="C209" s="255" t="s">
        <v>2733</v>
      </c>
      <c r="D209" s="255" t="s">
        <v>2732</v>
      </c>
      <c r="E209" s="256"/>
      <c r="F209" s="256" t="s">
        <v>444</v>
      </c>
      <c r="G209" s="137">
        <f>SUMIF(TblMasuk[KODE BARANG],TblKatalog[KODE BARANG],TblMasuk[BARANG MASUK])</f>
        <v>0</v>
      </c>
      <c r="H209" s="137">
        <f>SUMIF(TblKeluar[KODE BARANG],TblKatalog[KODE BARANG],TblKeluar[BARANG KELUAR])</f>
        <v>0</v>
      </c>
      <c r="I209" s="137">
        <f xml:space="preserve"> TblKatalog[[STOCK AWAL ]]+TblKatalog[BARANG MASUK]-TblKatalog[[#This Row],[BARANG KELUAR]]</f>
        <v>0</v>
      </c>
      <c r="J209" s="137" t="b">
        <f>IF(TblKatalog[STOCK AKHIR],"BARANG ADA",IF(I209="NOL"," BARANG KOSONG"))</f>
        <v>0</v>
      </c>
      <c r="K209" s="131"/>
      <c r="L209" s="131"/>
    </row>
    <row r="210" spans="1:12" ht="24" customHeight="1" x14ac:dyDescent="0.25">
      <c r="A210" s="137">
        <v>201</v>
      </c>
      <c r="B210" s="145" t="s">
        <v>2735</v>
      </c>
      <c r="C210" s="255" t="s">
        <v>2737</v>
      </c>
      <c r="D210" s="255" t="s">
        <v>2736</v>
      </c>
      <c r="E210" s="256"/>
      <c r="F210" s="256" t="s">
        <v>444</v>
      </c>
      <c r="G210" s="137">
        <f>SUMIF(TblMasuk[KODE BARANG],TblKatalog[KODE BARANG],TblMasuk[BARANG MASUK])</f>
        <v>0</v>
      </c>
      <c r="H210" s="137">
        <f>SUMIF(TblKeluar[KODE BARANG],TblKatalog[KODE BARANG],TblKeluar[BARANG KELUAR])</f>
        <v>0</v>
      </c>
      <c r="I210" s="137">
        <f xml:space="preserve"> TblKatalog[[STOCK AWAL ]]+TblKatalog[BARANG MASUK]-TblKatalog[[#This Row],[BARANG KELUAR]]</f>
        <v>0</v>
      </c>
      <c r="J210" s="137" t="b">
        <f>IF(TblKatalog[STOCK AKHIR],"BARANG ADA",IF(I210="NOL"," BARANG KOSONG"))</f>
        <v>0</v>
      </c>
      <c r="K210" s="131"/>
      <c r="L210" s="131"/>
    </row>
    <row r="211" spans="1:12" ht="24.95" customHeight="1" x14ac:dyDescent="0.25">
      <c r="A211" s="137">
        <v>202</v>
      </c>
      <c r="B211" s="145" t="s">
        <v>2738</v>
      </c>
      <c r="C211" s="255" t="s">
        <v>2739</v>
      </c>
      <c r="D211" s="255" t="s">
        <v>2740</v>
      </c>
      <c r="E211" s="256"/>
      <c r="F211" s="256" t="s">
        <v>444</v>
      </c>
      <c r="G211" s="137">
        <f>SUMIF(TblMasuk[KODE BARANG],TblKatalog[KODE BARANG],TblMasuk[BARANG MASUK])</f>
        <v>0</v>
      </c>
      <c r="H211" s="137">
        <f>SUMIF(TblKeluar[KODE BARANG],TblKatalog[KODE BARANG],TblKeluar[BARANG KELUAR])</f>
        <v>0</v>
      </c>
      <c r="I211" s="137">
        <f xml:space="preserve"> TblKatalog[[STOCK AWAL ]]+TblKatalog[BARANG MASUK]-TblKatalog[[#This Row],[BARANG KELUAR]]</f>
        <v>0</v>
      </c>
      <c r="J211" s="137" t="b">
        <f>IF(TblKatalog[STOCK AKHIR],"BARANG ADA",IF(I211="NOL"," BARANG KOSONG"))</f>
        <v>0</v>
      </c>
      <c r="K211" s="131"/>
      <c r="L211" s="131"/>
    </row>
    <row r="212" spans="1:12" ht="24.95" customHeight="1" x14ac:dyDescent="0.25">
      <c r="A212" s="137">
        <v>203</v>
      </c>
      <c r="B212" s="145" t="s">
        <v>2741</v>
      </c>
      <c r="C212" s="255" t="s">
        <v>2742</v>
      </c>
      <c r="D212" s="255" t="s">
        <v>2743</v>
      </c>
      <c r="E212" s="256"/>
      <c r="F212" s="256" t="s">
        <v>444</v>
      </c>
      <c r="G212" s="137">
        <f>SUMIF(TblMasuk[KODE BARANG],TblKatalog[KODE BARANG],TblMasuk[BARANG MASUK])</f>
        <v>0</v>
      </c>
      <c r="H212" s="137">
        <f>SUMIF(TblKeluar[KODE BARANG],TblKatalog[KODE BARANG],TblKeluar[BARANG KELUAR])</f>
        <v>0</v>
      </c>
      <c r="I212" s="137">
        <f xml:space="preserve"> TblKatalog[[STOCK AWAL ]]+TblKatalog[BARANG MASUK]-TblKatalog[[#This Row],[BARANG KELUAR]]</f>
        <v>0</v>
      </c>
      <c r="J212" s="137" t="b">
        <f>IF(TblKatalog[STOCK AKHIR],"BARANG ADA",IF(I212="NOL"," BARANG KOSONG"))</f>
        <v>0</v>
      </c>
      <c r="K212" s="131"/>
      <c r="L212" s="131"/>
    </row>
    <row r="213" spans="1:12" ht="23.25" customHeight="1" x14ac:dyDescent="0.25">
      <c r="A213" s="137">
        <v>204</v>
      </c>
      <c r="B213" s="145" t="s">
        <v>2744</v>
      </c>
      <c r="C213" s="255" t="s">
        <v>2745</v>
      </c>
      <c r="D213" s="255" t="s">
        <v>2746</v>
      </c>
      <c r="E213" s="256"/>
      <c r="F213" s="256" t="s">
        <v>444</v>
      </c>
      <c r="G213" s="137">
        <f>SUMIF(TblMasuk[KODE BARANG],TblKatalog[KODE BARANG],TblMasuk[BARANG MASUK])</f>
        <v>0</v>
      </c>
      <c r="H213" s="137">
        <f>SUMIF(TblKeluar[KODE BARANG],TblKatalog[KODE BARANG],TblKeluar[BARANG KELUAR])</f>
        <v>0</v>
      </c>
      <c r="I213" s="137">
        <f xml:space="preserve"> TblKatalog[[STOCK AWAL ]]+TblKatalog[BARANG MASUK]-TblKatalog[[#This Row],[BARANG KELUAR]]</f>
        <v>0</v>
      </c>
      <c r="J213" s="137" t="b">
        <f>IF(TblKatalog[STOCK AKHIR],"BARANG ADA",IF(I213="NOL"," BARANG KOSONG"))</f>
        <v>0</v>
      </c>
      <c r="K213" s="131"/>
      <c r="L213" s="131"/>
    </row>
    <row r="214" spans="1:12" ht="24.95" customHeight="1" x14ac:dyDescent="0.25">
      <c r="A214" s="137">
        <v>205</v>
      </c>
      <c r="B214" s="145" t="s">
        <v>2747</v>
      </c>
      <c r="C214" s="255" t="s">
        <v>2745</v>
      </c>
      <c r="D214" s="255" t="s">
        <v>2748</v>
      </c>
      <c r="E214" s="256"/>
      <c r="F214" s="256" t="s">
        <v>444</v>
      </c>
      <c r="G214" s="137">
        <f>SUMIF(TblMasuk[KODE BARANG],TblKatalog[KODE BARANG],TblMasuk[BARANG MASUK])</f>
        <v>0</v>
      </c>
      <c r="H214" s="137">
        <f>SUMIF(TblKeluar[KODE BARANG],TblKatalog[KODE BARANG],TblKeluar[BARANG KELUAR])</f>
        <v>0</v>
      </c>
      <c r="I214" s="137">
        <f xml:space="preserve"> TblKatalog[[STOCK AWAL ]]+TblKatalog[BARANG MASUK]-TblKatalog[[#This Row],[BARANG KELUAR]]</f>
        <v>0</v>
      </c>
      <c r="J214" s="137" t="b">
        <f>IF(TblKatalog[STOCK AKHIR],"BARANG ADA",IF(I214="NOL"," BARANG KOSONG"))</f>
        <v>0</v>
      </c>
      <c r="K214" s="131"/>
      <c r="L214" s="131"/>
    </row>
    <row r="215" spans="1:12" ht="24.95" customHeight="1" x14ac:dyDescent="0.25">
      <c r="A215" s="137">
        <v>206</v>
      </c>
      <c r="B215" s="145" t="s">
        <v>2779</v>
      </c>
      <c r="C215" s="255" t="s">
        <v>2783</v>
      </c>
      <c r="D215" s="255" t="s">
        <v>2781</v>
      </c>
      <c r="E215" s="256"/>
      <c r="F215" s="256" t="s">
        <v>444</v>
      </c>
      <c r="G215" s="137">
        <f>SUMIF(TblMasuk[KODE BARANG],TblKatalog[KODE BARANG],TblMasuk[BARANG MASUK])</f>
        <v>1</v>
      </c>
      <c r="H215" s="137">
        <f>SUMIF(TblKeluar[KODE BARANG],TblKatalog[KODE BARANG],TblKeluar[BARANG KELUAR])</f>
        <v>1</v>
      </c>
      <c r="I215" s="137">
        <f xml:space="preserve"> TblKatalog[[STOCK AWAL ]]+TblKatalog[BARANG MASUK]-TblKatalog[[#This Row],[BARANG KELUAR]]</f>
        <v>0</v>
      </c>
      <c r="J215" s="137" t="b">
        <f>IF(TblKatalog[STOCK AKHIR],"BARANG ADA",IF(I215="NOL"," BARANG KOSONG"))</f>
        <v>0</v>
      </c>
      <c r="K215" s="131"/>
      <c r="L215" s="131"/>
    </row>
    <row r="216" spans="1:12" ht="24.95" customHeight="1" x14ac:dyDescent="0.25">
      <c r="A216" s="137">
        <v>207</v>
      </c>
      <c r="B216" s="145" t="s">
        <v>2780</v>
      </c>
      <c r="C216" s="255" t="s">
        <v>2784</v>
      </c>
      <c r="D216" s="255" t="s">
        <v>2782</v>
      </c>
      <c r="E216" s="256"/>
      <c r="F216" s="256" t="s">
        <v>444</v>
      </c>
      <c r="G216" s="137">
        <f>SUMIF(TblMasuk[KODE BARANG],TblKatalog[KODE BARANG],TblMasuk[BARANG MASUK])</f>
        <v>1</v>
      </c>
      <c r="H216" s="137">
        <f>SUMIF(TblKeluar[KODE BARANG],TblKatalog[KODE BARANG],TblKeluar[BARANG KELUAR])</f>
        <v>1</v>
      </c>
      <c r="I216" s="137">
        <f xml:space="preserve"> TblKatalog[[STOCK AWAL ]]+TblKatalog[BARANG MASUK]-TblKatalog[[#This Row],[BARANG KELUAR]]</f>
        <v>0</v>
      </c>
      <c r="J216" s="137" t="b">
        <f>IF(TblKatalog[STOCK AKHIR],"BARANG ADA",IF(I216="NOL"," BARANG KOSONG"))</f>
        <v>0</v>
      </c>
      <c r="K216" s="131"/>
      <c r="L216" s="131"/>
    </row>
    <row r="217" spans="1:12" ht="24.95" customHeight="1" x14ac:dyDescent="0.25">
      <c r="A217" s="137">
        <v>208</v>
      </c>
      <c r="B217" s="145" t="s">
        <v>2788</v>
      </c>
      <c r="C217" s="255" t="s">
        <v>2787</v>
      </c>
      <c r="D217" s="255" t="s">
        <v>2791</v>
      </c>
      <c r="E217" s="256"/>
      <c r="F217" s="256" t="s">
        <v>444</v>
      </c>
      <c r="G217" s="137">
        <f>SUMIF(TblMasuk[KODE BARANG],TblKatalog[KODE BARANG],TblMasuk[BARANG MASUK])</f>
        <v>1</v>
      </c>
      <c r="H217" s="137">
        <f>SUMIF(TblKeluar[KODE BARANG],TblKatalog[KODE BARANG],TblKeluar[BARANG KELUAR])</f>
        <v>1</v>
      </c>
      <c r="I217" s="137">
        <f xml:space="preserve"> TblKatalog[[STOCK AWAL ]]+TblKatalog[BARANG MASUK]-TblKatalog[[#This Row],[BARANG KELUAR]]</f>
        <v>0</v>
      </c>
      <c r="J217" s="137" t="b">
        <f>IF(TblKatalog[STOCK AKHIR],"BARANG ADA",IF(I217="NOL"," BARANG KOSONG"))</f>
        <v>0</v>
      </c>
      <c r="K217" s="131"/>
      <c r="L217" s="131"/>
    </row>
    <row r="218" spans="1:12" ht="63" x14ac:dyDescent="0.25">
      <c r="A218" s="137">
        <v>209</v>
      </c>
      <c r="B218" s="145" t="s">
        <v>2845</v>
      </c>
      <c r="C218" s="255" t="s">
        <v>2844</v>
      </c>
      <c r="D218" s="255" t="s">
        <v>2848</v>
      </c>
      <c r="E218" s="256"/>
      <c r="F218" s="256" t="s">
        <v>448</v>
      </c>
      <c r="G218" s="137">
        <f>SUMIF(TblMasuk[KODE BARANG],TblKatalog[KODE BARANG],TblMasuk[BARANG MASUK])</f>
        <v>4</v>
      </c>
      <c r="H218" s="137">
        <f>SUMIF(TblKeluar[KODE BARANG],TblKatalog[KODE BARANG],TblKeluar[BARANG KELUAR])</f>
        <v>4</v>
      </c>
      <c r="I218" s="137">
        <f xml:space="preserve"> TblKatalog[[STOCK AWAL ]]+TblKatalog[BARANG MASUK]-TblKatalog[[#This Row],[BARANG KELUAR]]</f>
        <v>0</v>
      </c>
      <c r="J218" s="137" t="b">
        <f>IF(TblKatalog[STOCK AKHIR],"BARANG ADA",IF(I218="NOL"," BARANG KOSONG"))</f>
        <v>0</v>
      </c>
      <c r="K218" s="131"/>
      <c r="L218" s="131"/>
    </row>
    <row r="219" spans="1:12" ht="27" customHeight="1" x14ac:dyDescent="0.25">
      <c r="A219" s="137">
        <v>210</v>
      </c>
      <c r="B219" s="145" t="s">
        <v>2915</v>
      </c>
      <c r="C219" s="255" t="s">
        <v>2916</v>
      </c>
      <c r="D219" s="255" t="s">
        <v>2917</v>
      </c>
      <c r="E219" s="256"/>
      <c r="F219" s="256" t="s">
        <v>444</v>
      </c>
      <c r="G219" s="137">
        <f>SUMIF(TblMasuk[KODE BARANG],TblKatalog[KODE BARANG],TblMasuk[BARANG MASUK])</f>
        <v>1</v>
      </c>
      <c r="H219" s="137">
        <f>SUMIF(TblKeluar[KODE BARANG],TblKatalog[KODE BARANG],TblKeluar[BARANG KELUAR])</f>
        <v>1</v>
      </c>
      <c r="I219" s="137">
        <f xml:space="preserve"> TblKatalog[[STOCK AWAL ]]+TblKatalog[BARANG MASUK]-TblKatalog[[#This Row],[BARANG KELUAR]]</f>
        <v>0</v>
      </c>
      <c r="J219" s="137" t="b">
        <f>IF(TblKatalog[STOCK AKHIR],"BARANG ADA",IF(I219="NOL"," BARANG KOSONG"))</f>
        <v>0</v>
      </c>
      <c r="K219" s="131"/>
      <c r="L219" s="131"/>
    </row>
    <row r="220" spans="1:12" ht="31.5" x14ac:dyDescent="0.25">
      <c r="A220" s="137">
        <v>211</v>
      </c>
      <c r="B220" s="145" t="s">
        <v>2939</v>
      </c>
      <c r="C220" s="255" t="s">
        <v>2944</v>
      </c>
      <c r="D220" s="255" t="s">
        <v>2938</v>
      </c>
      <c r="E220" s="256"/>
      <c r="F220" s="256" t="s">
        <v>444</v>
      </c>
      <c r="G220" s="137">
        <f>SUMIF(TblMasuk[KODE BARANG],TblKatalog[KODE BARANG],TblMasuk[BARANG MASUK])</f>
        <v>1</v>
      </c>
      <c r="H220" s="137">
        <f>SUMIF(TblKeluar[KODE BARANG],TblKatalog[KODE BARANG],TblKeluar[BARANG KELUAR])</f>
        <v>1</v>
      </c>
      <c r="I220" s="137">
        <f xml:space="preserve"> TblKatalog[[STOCK AWAL ]]+TblKatalog[BARANG MASUK]-TblKatalog[[#This Row],[BARANG KELUAR]]</f>
        <v>0</v>
      </c>
      <c r="J220" s="137" t="b">
        <f>IF(TblKatalog[STOCK AKHIR],"BARANG ADA",IF(I220="NOL"," BARANG KOSONG"))</f>
        <v>0</v>
      </c>
      <c r="K220" s="131"/>
      <c r="L220" s="131"/>
    </row>
    <row r="221" spans="1:12" ht="31.5" x14ac:dyDescent="0.25">
      <c r="A221" s="137">
        <v>212</v>
      </c>
      <c r="B221" s="145" t="s">
        <v>2941</v>
      </c>
      <c r="C221" s="255" t="s">
        <v>2945</v>
      </c>
      <c r="D221" s="255" t="s">
        <v>2940</v>
      </c>
      <c r="E221" s="256"/>
      <c r="F221" s="256" t="s">
        <v>444</v>
      </c>
      <c r="G221" s="137">
        <f>SUMIF(TblMasuk[KODE BARANG],TblKatalog[KODE BARANG],TblMasuk[BARANG MASUK])</f>
        <v>1</v>
      </c>
      <c r="H221" s="137">
        <f>SUMIF(TblKeluar[KODE BARANG],TblKatalog[KODE BARANG],TblKeluar[BARANG KELUAR])</f>
        <v>1</v>
      </c>
      <c r="I221" s="137">
        <f xml:space="preserve"> TblKatalog[[STOCK AWAL ]]+TblKatalog[BARANG MASUK]-TblKatalog[[#This Row],[BARANG KELUAR]]</f>
        <v>0</v>
      </c>
      <c r="J221" s="137" t="b">
        <f>IF(TblKatalog[STOCK AKHIR],"BARANG ADA",IF(I221="NOL"," BARANG KOSONG"))</f>
        <v>0</v>
      </c>
      <c r="K221" s="131"/>
      <c r="L221" s="131"/>
    </row>
    <row r="222" spans="1:12" ht="31.5" x14ac:dyDescent="0.25">
      <c r="A222" s="137">
        <v>213</v>
      </c>
      <c r="B222" s="145" t="s">
        <v>2943</v>
      </c>
      <c r="C222" s="255" t="s">
        <v>2946</v>
      </c>
      <c r="D222" s="255" t="s">
        <v>2942</v>
      </c>
      <c r="E222" s="256"/>
      <c r="F222" s="256" t="s">
        <v>444</v>
      </c>
      <c r="G222" s="137">
        <f>SUMIF(TblMasuk[KODE BARANG],TblKatalog[KODE BARANG],TblMasuk[BARANG MASUK])</f>
        <v>1</v>
      </c>
      <c r="H222" s="137">
        <f>SUMIF(TblKeluar[KODE BARANG],TblKatalog[KODE BARANG],TblKeluar[BARANG KELUAR])</f>
        <v>1</v>
      </c>
      <c r="I222" s="137">
        <f xml:space="preserve"> TblKatalog[[STOCK AWAL ]]+TblKatalog[BARANG MASUK]-TblKatalog[[#This Row],[BARANG KELUAR]]</f>
        <v>0</v>
      </c>
      <c r="J222" s="137" t="b">
        <f>IF(TblKatalog[STOCK AKHIR],"BARANG ADA",IF(I222="NOL"," BARANG KOSONG"))</f>
        <v>0</v>
      </c>
      <c r="K222" s="131"/>
      <c r="L222" s="131"/>
    </row>
    <row r="223" spans="1:12" ht="31.5" x14ac:dyDescent="0.25">
      <c r="A223" s="137">
        <v>214</v>
      </c>
      <c r="B223" s="145" t="s">
        <v>2950</v>
      </c>
      <c r="C223" s="255" t="s">
        <v>2951</v>
      </c>
      <c r="D223" s="255" t="s">
        <v>2952</v>
      </c>
      <c r="E223" s="256"/>
      <c r="F223" s="256" t="s">
        <v>444</v>
      </c>
      <c r="G223" s="137">
        <f>SUMIF(TblMasuk[KODE BARANG],TblKatalog[KODE BARANG],TblMasuk[BARANG MASUK])</f>
        <v>10</v>
      </c>
      <c r="H223" s="137">
        <f>SUMIF(TblKeluar[KODE BARANG],TblKatalog[KODE BARANG],TblKeluar[BARANG KELUAR])</f>
        <v>10</v>
      </c>
      <c r="I223" s="137">
        <f xml:space="preserve"> TblKatalog[[STOCK AWAL ]]+TblKatalog[BARANG MASUK]-TblKatalog[[#This Row],[BARANG KELUAR]]</f>
        <v>0</v>
      </c>
      <c r="J223" s="137" t="b">
        <f>IF(TblKatalog[STOCK AKHIR],"BARANG ADA",IF(I223="NOL"," BARANG KOSONG"))</f>
        <v>0</v>
      </c>
      <c r="K223" s="131"/>
      <c r="L223" s="131"/>
    </row>
    <row r="224" spans="1:12" ht="29.25" customHeight="1" x14ac:dyDescent="0.25">
      <c r="A224" s="137">
        <v>215</v>
      </c>
      <c r="B224" s="145" t="s">
        <v>2962</v>
      </c>
      <c r="C224" s="255" t="s">
        <v>2963</v>
      </c>
      <c r="D224" s="255" t="s">
        <v>2966</v>
      </c>
      <c r="E224" s="256"/>
      <c r="F224" s="256" t="s">
        <v>444</v>
      </c>
      <c r="G224" s="137">
        <f>SUMIF(TblMasuk[KODE BARANG],TblKatalog[KODE BARANG],TblMasuk[BARANG MASUK])</f>
        <v>2</v>
      </c>
      <c r="H224" s="137">
        <f>SUMIF(TblKeluar[KODE BARANG],TblKatalog[KODE BARANG],TblKeluar[BARANG KELUAR])</f>
        <v>2</v>
      </c>
      <c r="I224" s="137">
        <f xml:space="preserve"> TblKatalog[[STOCK AWAL ]]+TblKatalog[BARANG MASUK]-TblKatalog[[#This Row],[BARANG KELUAR]]</f>
        <v>0</v>
      </c>
      <c r="J224" s="137" t="b">
        <f>IF(TblKatalog[STOCK AKHIR],"BARANG ADA",IF(I224="NOL"," BARANG KOSONG"))</f>
        <v>0</v>
      </c>
      <c r="K224" s="131"/>
      <c r="L224" s="131"/>
    </row>
    <row r="225" spans="1:12" ht="31.5" x14ac:dyDescent="0.25">
      <c r="A225" s="137">
        <v>216</v>
      </c>
      <c r="B225" s="145" t="s">
        <v>2964</v>
      </c>
      <c r="C225" s="255" t="s">
        <v>2965</v>
      </c>
      <c r="D225" s="255" t="s">
        <v>2967</v>
      </c>
      <c r="E225" s="256"/>
      <c r="F225" s="256" t="s">
        <v>444</v>
      </c>
      <c r="G225" s="137">
        <f>SUMIF(TblMasuk[KODE BARANG],TblKatalog[KODE BARANG],TblMasuk[BARANG MASUK])</f>
        <v>1</v>
      </c>
      <c r="H225" s="137">
        <f>SUMIF(TblKeluar[KODE BARANG],TblKatalog[KODE BARANG],TblKeluar[BARANG KELUAR])</f>
        <v>1</v>
      </c>
      <c r="I225" s="137">
        <f xml:space="preserve"> TblKatalog[[STOCK AWAL ]]+TblKatalog[BARANG MASUK]-TblKatalog[[#This Row],[BARANG KELUAR]]</f>
        <v>0</v>
      </c>
      <c r="J225" s="137" t="b">
        <f>IF(TblKatalog[STOCK AKHIR],"BARANG ADA",IF(I225="NOL"," BARANG KOSONG"))</f>
        <v>0</v>
      </c>
      <c r="K225" s="131"/>
      <c r="L225" s="131"/>
    </row>
    <row r="226" spans="1:12" ht="27.75" customHeight="1" x14ac:dyDescent="0.25">
      <c r="A226" s="137">
        <v>217</v>
      </c>
      <c r="B226" s="145" t="s">
        <v>3069</v>
      </c>
      <c r="C226" s="255" t="s">
        <v>3066</v>
      </c>
      <c r="D226" s="255" t="s">
        <v>3067</v>
      </c>
      <c r="E226" s="256"/>
      <c r="F226" s="256" t="s">
        <v>444</v>
      </c>
      <c r="G226" s="137">
        <f>SUMIF(TblMasuk[KODE BARANG],TblKatalog[KODE BARANG],TblMasuk[BARANG MASUK])</f>
        <v>1</v>
      </c>
      <c r="H226" s="137">
        <f>SUMIF(TblKeluar[KODE BARANG],TblKatalog[KODE BARANG],TblKeluar[BARANG KELUAR])</f>
        <v>1</v>
      </c>
      <c r="I226" s="137">
        <f xml:space="preserve"> TblKatalog[[STOCK AWAL ]]+TblKatalog[BARANG MASUK]-TblKatalog[[#This Row],[BARANG KELUAR]]</f>
        <v>0</v>
      </c>
      <c r="J226" s="137" t="b">
        <f>IF(TblKatalog[STOCK AKHIR],"BARANG ADA",IF(I226="NOL"," BARANG KOSONG"))</f>
        <v>0</v>
      </c>
      <c r="K226" s="131"/>
      <c r="L226" s="131"/>
    </row>
    <row r="227" spans="1:12" ht="27.75" customHeight="1" x14ac:dyDescent="0.25">
      <c r="A227" s="137">
        <v>218</v>
      </c>
      <c r="B227" s="401" t="s">
        <v>3120</v>
      </c>
      <c r="C227" s="402" t="s">
        <v>3117</v>
      </c>
      <c r="D227" s="402" t="s">
        <v>3118</v>
      </c>
      <c r="E227" s="263"/>
      <c r="F227" s="263" t="s">
        <v>444</v>
      </c>
      <c r="G227" s="26">
        <f>SUMIF(TblMasuk[KODE BARANG],TblKatalog[KODE BARANG],TblMasuk[BARANG MASUK])</f>
        <v>15</v>
      </c>
      <c r="H227" s="26">
        <f>SUMIF(TblKeluar[KODE BARANG],TblKatalog[KODE BARANG],TblKeluar[BARANG KELUAR])</f>
        <v>10</v>
      </c>
      <c r="I227" s="26">
        <f xml:space="preserve"> TblKatalog[[STOCK AWAL ]]+TblKatalog[BARANG MASUK]-TblKatalog[[#This Row],[BARANG KELUAR]]</f>
        <v>5</v>
      </c>
      <c r="J227" s="26" t="str">
        <f>IF(TblKatalog[STOCK AKHIR],"BARANG ADA",IF(I227="NOL"," BARANG KOSONG"))</f>
        <v>BARANG ADA</v>
      </c>
      <c r="K227" s="132"/>
      <c r="L227" s="131"/>
    </row>
    <row r="228" spans="1:12" s="400" customFormat="1" ht="27.75" customHeight="1" x14ac:dyDescent="0.25">
      <c r="A228" s="137">
        <v>219</v>
      </c>
      <c r="B228" s="145" t="s">
        <v>3121</v>
      </c>
      <c r="C228" s="255" t="s">
        <v>3117</v>
      </c>
      <c r="D228" s="255" t="s">
        <v>3119</v>
      </c>
      <c r="E228" s="256"/>
      <c r="F228" s="256" t="s">
        <v>444</v>
      </c>
      <c r="G228" s="137">
        <f>SUMIF(TblMasuk[KODE BARANG],TblKatalog[KODE BARANG],TblMasuk[BARANG MASUK])</f>
        <v>15</v>
      </c>
      <c r="H228" s="137">
        <f>SUMIF(TblKeluar[KODE BARANG],TblKatalog[KODE BARANG],TblKeluar[BARANG KELUAR])</f>
        <v>10</v>
      </c>
      <c r="I228" s="137">
        <f xml:space="preserve"> TblKatalog[[STOCK AWAL ]]+TblKatalog[BARANG MASUK]-TblKatalog[[#This Row],[BARANG KELUAR]]</f>
        <v>5</v>
      </c>
      <c r="J228" s="137" t="str">
        <f>IF(TblKatalog[STOCK AKHIR],"BARANG ADA",IF(I228="NOL"," BARANG KOSONG"))</f>
        <v>BARANG ADA</v>
      </c>
      <c r="K228" s="131"/>
      <c r="L228" s="131"/>
    </row>
    <row r="229" spans="1:12" s="400" customFormat="1" ht="27.75" customHeight="1" x14ac:dyDescent="0.25">
      <c r="A229" s="137">
        <v>220</v>
      </c>
      <c r="B229" s="404" t="s">
        <v>3124</v>
      </c>
      <c r="C229" s="405" t="s">
        <v>1995</v>
      </c>
      <c r="D229" s="405" t="s">
        <v>3123</v>
      </c>
      <c r="E229" s="406"/>
      <c r="F229" s="406" t="s">
        <v>444</v>
      </c>
      <c r="G229" s="403">
        <f>SUMIF(TblMasuk[KODE BARANG],TblKatalog[KODE BARANG],TblMasuk[BARANG MASUK])</f>
        <v>1</v>
      </c>
      <c r="H229" s="403">
        <f>SUMIF(TblKeluar[KODE BARANG],TblKatalog[KODE BARANG],TblKeluar[BARANG KELUAR])</f>
        <v>1</v>
      </c>
      <c r="I229" s="403">
        <f xml:space="preserve"> TblKatalog[[STOCK AWAL ]]+TblKatalog[BARANG MASUK]-TblKatalog[[#This Row],[BARANG KELUAR]]</f>
        <v>0</v>
      </c>
      <c r="J229" s="403" t="b">
        <f>IF(TblKatalog[STOCK AKHIR],"BARANG ADA",IF(I229="NOL"," BARANG KOSONG"))</f>
        <v>0</v>
      </c>
      <c r="K229" s="407"/>
      <c r="L229" s="131"/>
    </row>
    <row r="230" spans="1:12" s="400" customFormat="1" ht="27.75" customHeight="1" x14ac:dyDescent="0.25">
      <c r="A230" s="137">
        <v>221</v>
      </c>
      <c r="B230" s="404" t="s">
        <v>3333</v>
      </c>
      <c r="C230" s="405" t="s">
        <v>3331</v>
      </c>
      <c r="D230" s="405" t="s">
        <v>3332</v>
      </c>
      <c r="E230" s="406"/>
      <c r="F230" s="406" t="s">
        <v>444</v>
      </c>
      <c r="G230" s="403">
        <f>SUMIF(TblMasuk[KODE BARANG],TblKatalog[KODE BARANG],TblMasuk[BARANG MASUK])</f>
        <v>1</v>
      </c>
      <c r="H230" s="403">
        <f>SUMIF(TblKeluar[KODE BARANG],TblKatalog[KODE BARANG],TblKeluar[BARANG KELUAR])</f>
        <v>1</v>
      </c>
      <c r="I230" s="403">
        <f xml:space="preserve"> TblKatalog[[STOCK AWAL ]]+TblKatalog[BARANG MASUK]-TblKatalog[[#This Row],[BARANG KELUAR]]</f>
        <v>0</v>
      </c>
      <c r="J230" s="403" t="b">
        <f>IF(TblKatalog[STOCK AKHIR],"BARANG ADA",IF(I230="NOL"," BARANG KOSONG"))</f>
        <v>0</v>
      </c>
      <c r="K230" s="407"/>
      <c r="L230" s="131"/>
    </row>
    <row r="231" spans="1:12" s="400" customFormat="1" ht="27.75" customHeight="1" x14ac:dyDescent="0.25">
      <c r="A231" s="137">
        <v>222</v>
      </c>
      <c r="B231" s="404" t="s">
        <v>3420</v>
      </c>
      <c r="C231" s="405" t="s">
        <v>3418</v>
      </c>
      <c r="D231" s="405" t="s">
        <v>3419</v>
      </c>
      <c r="E231" s="406"/>
      <c r="F231" s="406" t="s">
        <v>444</v>
      </c>
      <c r="G231" s="403">
        <f>SUMIF(TblMasuk[KODE BARANG],TblKatalog[KODE BARANG],TblMasuk[BARANG MASUK])</f>
        <v>28</v>
      </c>
      <c r="H231" s="403">
        <f>SUMIF(TblKeluar[KODE BARANG],TblKatalog[KODE BARANG],TblKeluar[BARANG KELUAR])</f>
        <v>28</v>
      </c>
      <c r="I231" s="403">
        <f xml:space="preserve"> TblKatalog[[STOCK AWAL ]]+TblKatalog[BARANG MASUK]-TblKatalog[[#This Row],[BARANG KELUAR]]</f>
        <v>0</v>
      </c>
      <c r="J231" s="403" t="b">
        <f>IF(TblKatalog[STOCK AKHIR],"BARANG ADA",IF(I231="NOL"," BARANG KOSONG"))</f>
        <v>0</v>
      </c>
      <c r="K231" s="407"/>
      <c r="L231" s="131"/>
    </row>
    <row r="232" spans="1:12" s="400" customFormat="1" ht="27.75" customHeight="1" x14ac:dyDescent="0.25">
      <c r="A232" s="137">
        <v>223</v>
      </c>
      <c r="B232" s="404" t="s">
        <v>3433</v>
      </c>
      <c r="C232" s="405" t="s">
        <v>3331</v>
      </c>
      <c r="D232" s="405" t="s">
        <v>3434</v>
      </c>
      <c r="E232" s="406"/>
      <c r="F232" s="406" t="s">
        <v>444</v>
      </c>
      <c r="G232" s="403">
        <f>SUMIF(TblMasuk[KODE BARANG],TblKatalog[KODE BARANG],TblMasuk[BARANG MASUK])</f>
        <v>1</v>
      </c>
      <c r="H232" s="403">
        <f>SUMIF(TblKeluar[KODE BARANG],TblKatalog[KODE BARANG],TblKeluar[BARANG KELUAR])</f>
        <v>1</v>
      </c>
      <c r="I232" s="403">
        <f xml:space="preserve"> TblKatalog[[STOCK AWAL ]]+TblKatalog[BARANG MASUK]-TblKatalog[[#This Row],[BARANG KELUAR]]</f>
        <v>0</v>
      </c>
      <c r="J232" s="403" t="b">
        <f>IF(TblKatalog[STOCK AKHIR],"BARANG ADA",IF(I232="NOL"," BARANG KOSONG"))</f>
        <v>0</v>
      </c>
      <c r="K232" s="407"/>
      <c r="L232" s="131"/>
    </row>
    <row r="233" spans="1:12" ht="24.95" customHeight="1" x14ac:dyDescent="0.25">
      <c r="A233" s="137">
        <v>224</v>
      </c>
      <c r="B233" s="145" t="s">
        <v>255</v>
      </c>
      <c r="C233" s="255" t="s">
        <v>2960</v>
      </c>
      <c r="D233" s="145" t="s">
        <v>256</v>
      </c>
      <c r="E233" s="256">
        <v>2</v>
      </c>
      <c r="F233" s="256" t="s">
        <v>444</v>
      </c>
      <c r="G233" s="137">
        <f>SUMIF(TblMasuk[KODE BARANG],TblKatalog[KODE BARANG],TblMasuk[BARANG MASUK])</f>
        <v>0</v>
      </c>
      <c r="H233" s="137">
        <f>SUMIF(TblKeluar[KODE BARANG],TblKatalog[KODE BARANG],TblKeluar[BARANG KELUAR])</f>
        <v>0</v>
      </c>
      <c r="I233" s="137">
        <f xml:space="preserve"> TblKatalog[[STOCK AWAL ]]+TblKatalog[BARANG MASUK]-TblKatalog[[#This Row],[BARANG KELUAR]]</f>
        <v>2</v>
      </c>
      <c r="J233" s="137" t="str">
        <f>IF(TblKatalog[STOCK AKHIR],"BARANG ADA",IF(I233="NOL"," BARANG KOSONG"))</f>
        <v>BARANG ADA</v>
      </c>
      <c r="K233" s="139" t="s">
        <v>2512</v>
      </c>
      <c r="L233" s="131"/>
    </row>
    <row r="234" spans="1:12" ht="24.95" customHeight="1" x14ac:dyDescent="0.25">
      <c r="A234" s="137">
        <v>225</v>
      </c>
      <c r="B234" s="145" t="s">
        <v>259</v>
      </c>
      <c r="C234" s="255" t="s">
        <v>260</v>
      </c>
      <c r="D234" s="255" t="s">
        <v>261</v>
      </c>
      <c r="E234" s="256">
        <v>1</v>
      </c>
      <c r="F234" s="256" t="s">
        <v>444</v>
      </c>
      <c r="G234" s="137">
        <f>SUMIF(TblMasuk[KODE BARANG],TblKatalog[KODE BARANG],TblMasuk[BARANG MASUK])</f>
        <v>0</v>
      </c>
      <c r="H234" s="137">
        <f>SUMIF(TblKeluar[KODE BARANG],TblKatalog[KODE BARANG],TblKeluar[BARANG KELUAR])</f>
        <v>0</v>
      </c>
      <c r="I234" s="137">
        <f xml:space="preserve"> TblKatalog[[STOCK AWAL ]]+TblKatalog[BARANG MASUK]-TblKatalog[[#This Row],[BARANG KELUAR]]</f>
        <v>1</v>
      </c>
      <c r="J234" s="137" t="str">
        <f>IF(TblKatalog[STOCK AKHIR],"BARANG ADA",IF(I234="NOL"," BARANG KOSONG"))</f>
        <v>BARANG ADA</v>
      </c>
      <c r="K234" s="131"/>
      <c r="L234" s="131"/>
    </row>
    <row r="235" spans="1:12" ht="24.95" customHeight="1" x14ac:dyDescent="0.25">
      <c r="A235" s="137">
        <v>226</v>
      </c>
      <c r="B235" s="175" t="s">
        <v>264</v>
      </c>
      <c r="C235" s="255" t="s">
        <v>265</v>
      </c>
      <c r="D235" s="255" t="s">
        <v>266</v>
      </c>
      <c r="E235" s="256">
        <v>16</v>
      </c>
      <c r="F235" s="256" t="s">
        <v>444</v>
      </c>
      <c r="G235" s="137">
        <f>SUMIF(TblMasuk[KODE BARANG],TblKatalog[KODE BARANG],TblMasuk[BARANG MASUK])</f>
        <v>0</v>
      </c>
      <c r="H235" s="137">
        <f>SUMIF(TblKeluar[KODE BARANG],TblKatalog[KODE BARANG],TblKeluar[BARANG KELUAR])</f>
        <v>0</v>
      </c>
      <c r="I235" s="137">
        <f xml:space="preserve"> TblKatalog[[STOCK AWAL ]]+TblKatalog[BARANG MASUK]-TblKatalog[[#This Row],[BARANG KELUAR]]</f>
        <v>16</v>
      </c>
      <c r="J235" s="137" t="str">
        <f>IF(TblKatalog[STOCK AKHIR],"BARANG ADA",IF(I235="NOL"," BARANG KOSONG"))</f>
        <v>BARANG ADA</v>
      </c>
      <c r="K235" s="131"/>
      <c r="L235" s="131"/>
    </row>
    <row r="236" spans="1:12" ht="24.95" customHeight="1" x14ac:dyDescent="0.25">
      <c r="A236" s="137">
        <v>227</v>
      </c>
      <c r="B236" s="175" t="s">
        <v>267</v>
      </c>
      <c r="C236" s="255" t="s">
        <v>268</v>
      </c>
      <c r="D236" s="255" t="s">
        <v>269</v>
      </c>
      <c r="E236" s="256">
        <v>10</v>
      </c>
      <c r="F236" s="256" t="s">
        <v>444</v>
      </c>
      <c r="G236" s="137">
        <f>SUMIF(TblMasuk[KODE BARANG],TblKatalog[KODE BARANG],TblMasuk[BARANG MASUK])</f>
        <v>0</v>
      </c>
      <c r="H236" s="137">
        <f>SUMIF(TblKeluar[KODE BARANG],TblKatalog[KODE BARANG],TblKeluar[BARANG KELUAR])</f>
        <v>0</v>
      </c>
      <c r="I236" s="137">
        <f xml:space="preserve"> TblKatalog[[STOCK AWAL ]]+TblKatalog[BARANG MASUK]-TblKatalog[[#This Row],[BARANG KELUAR]]</f>
        <v>10</v>
      </c>
      <c r="J236" s="137" t="str">
        <f>IF(TblKatalog[STOCK AKHIR],"BARANG ADA",IF(I236="NOL"," BARANG KOSONG"))</f>
        <v>BARANG ADA</v>
      </c>
      <c r="K236" s="131"/>
      <c r="L236" s="131"/>
    </row>
    <row r="237" spans="1:12" ht="24.95" customHeight="1" x14ac:dyDescent="0.25">
      <c r="A237" s="137">
        <v>228</v>
      </c>
      <c r="B237" s="175" t="s">
        <v>270</v>
      </c>
      <c r="C237" s="255" t="s">
        <v>271</v>
      </c>
      <c r="D237" s="275" t="s">
        <v>272</v>
      </c>
      <c r="E237" s="256">
        <v>2</v>
      </c>
      <c r="F237" s="256" t="s">
        <v>444</v>
      </c>
      <c r="G237" s="137">
        <f>SUMIF(TblMasuk[KODE BARANG],TblKatalog[KODE BARANG],TblMasuk[BARANG MASUK])</f>
        <v>0</v>
      </c>
      <c r="H237" s="137">
        <f>SUMIF(TblKeluar[KODE BARANG],TblKatalog[KODE BARANG],TblKeluar[BARANG KELUAR])</f>
        <v>0</v>
      </c>
      <c r="I237" s="137">
        <f xml:space="preserve"> TblKatalog[[STOCK AWAL ]]+TblKatalog[BARANG MASUK]-TblKatalog[[#This Row],[BARANG KELUAR]]</f>
        <v>2</v>
      </c>
      <c r="J237" s="137" t="str">
        <f>IF(TblKatalog[STOCK AKHIR],"BARANG ADA",IF(I237="NOL"," BARANG KOSONG"))</f>
        <v>BARANG ADA</v>
      </c>
      <c r="K237" s="131"/>
      <c r="L237" s="131"/>
    </row>
    <row r="238" spans="1:12" ht="24.95" customHeight="1" x14ac:dyDescent="0.25">
      <c r="A238" s="137">
        <v>229</v>
      </c>
      <c r="B238" s="175" t="s">
        <v>273</v>
      </c>
      <c r="C238" s="255" t="s">
        <v>274</v>
      </c>
      <c r="D238" s="255" t="s">
        <v>275</v>
      </c>
      <c r="E238" s="256">
        <v>15</v>
      </c>
      <c r="F238" s="256" t="s">
        <v>444</v>
      </c>
      <c r="G238" s="137">
        <f>SUMIF(TblMasuk[KODE BARANG],TblKatalog[KODE BARANG],TblMasuk[BARANG MASUK])</f>
        <v>0</v>
      </c>
      <c r="H238" s="137">
        <f>SUMIF(TblKeluar[KODE BARANG],TblKatalog[KODE BARANG],TblKeluar[BARANG KELUAR])</f>
        <v>0</v>
      </c>
      <c r="I238" s="137">
        <f xml:space="preserve"> TblKatalog[[STOCK AWAL ]]+TblKatalog[BARANG MASUK]-TblKatalog[[#This Row],[BARANG KELUAR]]</f>
        <v>15</v>
      </c>
      <c r="J238" s="137" t="str">
        <f>IF(TblKatalog[STOCK AKHIR],"BARANG ADA",IF(I238="NOL"," BARANG KOSONG"))</f>
        <v>BARANG ADA</v>
      </c>
      <c r="K238" s="131"/>
      <c r="L238" s="131"/>
    </row>
    <row r="239" spans="1:12" ht="24.95" customHeight="1" x14ac:dyDescent="0.25">
      <c r="A239" s="137">
        <v>230</v>
      </c>
      <c r="B239" s="175" t="s">
        <v>276</v>
      </c>
      <c r="C239" s="255" t="s">
        <v>274</v>
      </c>
      <c r="D239" s="255" t="s">
        <v>277</v>
      </c>
      <c r="E239" s="256">
        <v>15</v>
      </c>
      <c r="F239" s="256" t="s">
        <v>444</v>
      </c>
      <c r="G239" s="137">
        <f>SUMIF(TblMasuk[KODE BARANG],TblKatalog[KODE BARANG],TblMasuk[BARANG MASUK])</f>
        <v>0</v>
      </c>
      <c r="H239" s="137">
        <f>SUMIF(TblKeluar[KODE BARANG],TblKatalog[KODE BARANG],TblKeluar[BARANG KELUAR])</f>
        <v>0</v>
      </c>
      <c r="I239" s="137">
        <f xml:space="preserve"> TblKatalog[[STOCK AWAL ]]+TblKatalog[BARANG MASUK]-TblKatalog[[#This Row],[BARANG KELUAR]]</f>
        <v>15</v>
      </c>
      <c r="J239" s="137" t="str">
        <f>IF(TblKatalog[STOCK AKHIR],"BARANG ADA",IF(I239="NOL"," BARANG KOSONG"))</f>
        <v>BARANG ADA</v>
      </c>
      <c r="K239" s="131"/>
      <c r="L239" s="131"/>
    </row>
    <row r="240" spans="1:12" ht="24.95" customHeight="1" x14ac:dyDescent="0.25">
      <c r="A240" s="137">
        <v>231</v>
      </c>
      <c r="B240" s="175" t="s">
        <v>278</v>
      </c>
      <c r="C240" s="255" t="s">
        <v>279</v>
      </c>
      <c r="D240" s="255" t="s">
        <v>280</v>
      </c>
      <c r="E240" s="256">
        <v>7</v>
      </c>
      <c r="F240" s="256" t="s">
        <v>444</v>
      </c>
      <c r="G240" s="137">
        <f>SUMIF(TblMasuk[KODE BARANG],TblKatalog[KODE BARANG],TblMasuk[BARANG MASUK])</f>
        <v>0</v>
      </c>
      <c r="H240" s="137">
        <f>SUMIF(TblKeluar[KODE BARANG],TblKatalog[KODE BARANG],TblKeluar[BARANG KELUAR])</f>
        <v>0</v>
      </c>
      <c r="I240" s="137">
        <f xml:space="preserve"> TblKatalog[[STOCK AWAL ]]+TblKatalog[BARANG MASUK]-TblKatalog[[#This Row],[BARANG KELUAR]]</f>
        <v>7</v>
      </c>
      <c r="J240" s="137" t="str">
        <f>IF(TblKatalog[STOCK AKHIR],"BARANG ADA",IF(I240="NOL"," BARANG KOSONG"))</f>
        <v>BARANG ADA</v>
      </c>
      <c r="K240" s="131"/>
      <c r="L240" s="131"/>
    </row>
    <row r="241" spans="1:12" ht="24.95" customHeight="1" x14ac:dyDescent="0.25">
      <c r="A241" s="137">
        <v>232</v>
      </c>
      <c r="B241" s="175" t="s">
        <v>281</v>
      </c>
      <c r="C241" s="255" t="s">
        <v>282</v>
      </c>
      <c r="D241" s="255" t="s">
        <v>283</v>
      </c>
      <c r="E241" s="256">
        <v>1</v>
      </c>
      <c r="F241" s="256" t="s">
        <v>444</v>
      </c>
      <c r="G241" s="137">
        <f>SUMIF(TblMasuk[KODE BARANG],TblKatalog[KODE BARANG],TblMasuk[BARANG MASUK])</f>
        <v>0</v>
      </c>
      <c r="H241" s="137">
        <f>SUMIF(TblKeluar[KODE BARANG],TblKatalog[KODE BARANG],TblKeluar[BARANG KELUAR])</f>
        <v>0</v>
      </c>
      <c r="I241" s="137">
        <f xml:space="preserve"> TblKatalog[[STOCK AWAL ]]+TblKatalog[BARANG MASUK]-TblKatalog[[#This Row],[BARANG KELUAR]]</f>
        <v>1</v>
      </c>
      <c r="J241" s="137" t="str">
        <f>IF(TblKatalog[STOCK AKHIR],"BARANG ADA",IF(I241="NOL"," BARANG KOSONG"))</f>
        <v>BARANG ADA</v>
      </c>
      <c r="K241" s="131"/>
      <c r="L241" s="131"/>
    </row>
    <row r="242" spans="1:12" ht="24.95" customHeight="1" x14ac:dyDescent="0.25">
      <c r="A242" s="137">
        <v>233</v>
      </c>
      <c r="B242" s="175" t="s">
        <v>284</v>
      </c>
      <c r="C242" s="255" t="s">
        <v>285</v>
      </c>
      <c r="D242" s="275" t="s">
        <v>286</v>
      </c>
      <c r="E242" s="256">
        <v>2</v>
      </c>
      <c r="F242" s="256" t="s">
        <v>443</v>
      </c>
      <c r="G242" s="137">
        <f>SUMIF(TblMasuk[KODE BARANG],TblKatalog[KODE BARANG],TblMasuk[BARANG MASUK])</f>
        <v>0</v>
      </c>
      <c r="H242" s="137">
        <f>SUMIF(TblKeluar[KODE BARANG],TblKatalog[KODE BARANG],TblKeluar[BARANG KELUAR])</f>
        <v>0</v>
      </c>
      <c r="I242" s="137">
        <f xml:space="preserve"> TblKatalog[[STOCK AWAL ]]+TblKatalog[BARANG MASUK]-TblKatalog[[#This Row],[BARANG KELUAR]]</f>
        <v>2</v>
      </c>
      <c r="J242" s="137" t="str">
        <f>IF(TblKatalog[STOCK AKHIR],"BARANG ADA",IF(I242="NOL"," BARANG KOSONG"))</f>
        <v>BARANG ADA</v>
      </c>
      <c r="K242" s="131"/>
      <c r="L242" s="131"/>
    </row>
    <row r="243" spans="1:12" ht="24.95" customHeight="1" x14ac:dyDescent="0.25">
      <c r="A243" s="137">
        <v>234</v>
      </c>
      <c r="B243" s="175" t="s">
        <v>287</v>
      </c>
      <c r="C243" s="255" t="s">
        <v>288</v>
      </c>
      <c r="D243" s="255" t="s">
        <v>289</v>
      </c>
      <c r="E243" s="256">
        <v>1</v>
      </c>
      <c r="F243" s="256" t="s">
        <v>444</v>
      </c>
      <c r="G243" s="137">
        <f>SUMIF(TblMasuk[KODE BARANG],TblKatalog[KODE BARANG],TblMasuk[BARANG MASUK])</f>
        <v>0</v>
      </c>
      <c r="H243" s="137">
        <f>SUMIF(TblKeluar[KODE BARANG],TblKatalog[KODE BARANG],TblKeluar[BARANG KELUAR])</f>
        <v>0</v>
      </c>
      <c r="I243" s="137">
        <f xml:space="preserve"> TblKatalog[[STOCK AWAL ]]+TblKatalog[BARANG MASUK]-TblKatalog[[#This Row],[BARANG KELUAR]]</f>
        <v>1</v>
      </c>
      <c r="J243" s="137" t="str">
        <f>IF(TblKatalog[STOCK AKHIR],"BARANG ADA",IF(I243="NOL"," BARANG KOSONG"))</f>
        <v>BARANG ADA</v>
      </c>
      <c r="K243" s="131"/>
      <c r="L243" s="131"/>
    </row>
    <row r="244" spans="1:12" ht="24.95" customHeight="1" x14ac:dyDescent="0.25">
      <c r="A244" s="137">
        <v>235</v>
      </c>
      <c r="B244" s="175" t="s">
        <v>290</v>
      </c>
      <c r="C244" s="255" t="s">
        <v>291</v>
      </c>
      <c r="D244" s="255" t="s">
        <v>292</v>
      </c>
      <c r="E244" s="256">
        <v>2</v>
      </c>
      <c r="F244" s="256" t="s">
        <v>444</v>
      </c>
      <c r="G244" s="137">
        <f>SUMIF(TblMasuk[KODE BARANG],TblKatalog[KODE BARANG],TblMasuk[BARANG MASUK])</f>
        <v>0</v>
      </c>
      <c r="H244" s="137">
        <f>SUMIF(TblKeluar[KODE BARANG],TblKatalog[KODE BARANG],TblKeluar[BARANG KELUAR])</f>
        <v>0</v>
      </c>
      <c r="I244" s="137">
        <f xml:space="preserve"> TblKatalog[[STOCK AWAL ]]+TblKatalog[BARANG MASUK]-TblKatalog[[#This Row],[BARANG KELUAR]]</f>
        <v>2</v>
      </c>
      <c r="J244" s="137" t="str">
        <f>IF(TblKatalog[STOCK AKHIR],"BARANG ADA",IF(I244="NOL"," BARANG KOSONG"))</f>
        <v>BARANG ADA</v>
      </c>
      <c r="K244" s="131"/>
      <c r="L244" s="131"/>
    </row>
    <row r="245" spans="1:12" ht="24.95" customHeight="1" x14ac:dyDescent="0.25">
      <c r="A245" s="137">
        <v>236</v>
      </c>
      <c r="B245" s="175" t="s">
        <v>293</v>
      </c>
      <c r="C245" s="255" t="s">
        <v>291</v>
      </c>
      <c r="D245" s="255" t="s">
        <v>294</v>
      </c>
      <c r="E245" s="256">
        <v>2</v>
      </c>
      <c r="F245" s="256" t="s">
        <v>444</v>
      </c>
      <c r="G245" s="137">
        <f>SUMIF(TblMasuk[KODE BARANG],TblKatalog[KODE BARANG],TblMasuk[BARANG MASUK])</f>
        <v>0</v>
      </c>
      <c r="H245" s="137">
        <f>SUMIF(TblKeluar[KODE BARANG],TblKatalog[KODE BARANG],TblKeluar[BARANG KELUAR])</f>
        <v>0</v>
      </c>
      <c r="I245" s="137">
        <f xml:space="preserve"> TblKatalog[[STOCK AWAL ]]+TblKatalog[BARANG MASUK]-TblKatalog[[#This Row],[BARANG KELUAR]]</f>
        <v>2</v>
      </c>
      <c r="J245" s="137" t="str">
        <f>IF(TblKatalog[STOCK AKHIR],"BARANG ADA",IF(I245="NOL"," BARANG KOSONG"))</f>
        <v>BARANG ADA</v>
      </c>
      <c r="K245" s="131"/>
      <c r="L245" s="131"/>
    </row>
    <row r="246" spans="1:12" ht="24.95" customHeight="1" x14ac:dyDescent="0.25">
      <c r="A246" s="137">
        <v>237</v>
      </c>
      <c r="B246" s="175" t="s">
        <v>295</v>
      </c>
      <c r="C246" s="255" t="s">
        <v>296</v>
      </c>
      <c r="D246" s="255" t="s">
        <v>297</v>
      </c>
      <c r="E246" s="256">
        <v>2</v>
      </c>
      <c r="F246" s="256" t="s">
        <v>444</v>
      </c>
      <c r="G246" s="137">
        <f>SUMIF(TblMasuk[KODE BARANG],TblKatalog[KODE BARANG],TblMasuk[BARANG MASUK])</f>
        <v>0</v>
      </c>
      <c r="H246" s="137">
        <f>SUMIF(TblKeluar[KODE BARANG],TblKatalog[KODE BARANG],TblKeluar[BARANG KELUAR])</f>
        <v>0</v>
      </c>
      <c r="I246" s="137">
        <f xml:space="preserve"> TblKatalog[[STOCK AWAL ]]+TblKatalog[BARANG MASUK]-TblKatalog[[#This Row],[BARANG KELUAR]]</f>
        <v>2</v>
      </c>
      <c r="J246" s="137" t="str">
        <f>IF(TblKatalog[STOCK AKHIR],"BARANG ADA",IF(I246="NOL"," BARANG KOSONG"))</f>
        <v>BARANG ADA</v>
      </c>
      <c r="K246" s="131"/>
      <c r="L246" s="131"/>
    </row>
    <row r="247" spans="1:12" ht="24.95" customHeight="1" x14ac:dyDescent="0.25">
      <c r="A247" s="137">
        <v>238</v>
      </c>
      <c r="B247" s="175" t="s">
        <v>298</v>
      </c>
      <c r="C247" s="255" t="s">
        <v>299</v>
      </c>
      <c r="D247" s="255" t="s">
        <v>300</v>
      </c>
      <c r="E247" s="256">
        <v>3</v>
      </c>
      <c r="F247" s="256" t="s">
        <v>444</v>
      </c>
      <c r="G247" s="137">
        <f>SUMIF(TblMasuk[KODE BARANG],TblKatalog[KODE BARANG],TblMasuk[BARANG MASUK])</f>
        <v>0</v>
      </c>
      <c r="H247" s="137">
        <f>SUMIF(TblKeluar[KODE BARANG],TblKatalog[KODE BARANG],TblKeluar[BARANG KELUAR])</f>
        <v>0</v>
      </c>
      <c r="I247" s="137">
        <f xml:space="preserve"> TblKatalog[[STOCK AWAL ]]+TblKatalog[BARANG MASUK]-TblKatalog[[#This Row],[BARANG KELUAR]]</f>
        <v>3</v>
      </c>
      <c r="J247" s="137" t="str">
        <f>IF(TblKatalog[STOCK AKHIR],"BARANG ADA",IF(I247="NOL"," BARANG KOSONG"))</f>
        <v>BARANG ADA</v>
      </c>
      <c r="K247" s="131"/>
      <c r="L247" s="131"/>
    </row>
    <row r="248" spans="1:12" ht="30.75" customHeight="1" x14ac:dyDescent="0.25">
      <c r="A248" s="137">
        <v>239</v>
      </c>
      <c r="B248" s="175" t="s">
        <v>2573</v>
      </c>
      <c r="C248" s="255" t="s">
        <v>2560</v>
      </c>
      <c r="D248" s="255" t="s">
        <v>2561</v>
      </c>
      <c r="E248" s="256"/>
      <c r="F248" s="256" t="s">
        <v>444</v>
      </c>
      <c r="G248" s="137">
        <f>SUMIF(TblMasuk[KODE BARANG],TblKatalog[KODE BARANG],TblMasuk[BARANG MASUK])</f>
        <v>3</v>
      </c>
      <c r="H248" s="137">
        <f>SUMIF(TblKeluar[KODE BARANG],TblKatalog[KODE BARANG],TblKeluar[BARANG KELUAR])</f>
        <v>3</v>
      </c>
      <c r="I248" s="137">
        <f xml:space="preserve"> TblKatalog[[STOCK AWAL ]]+TblKatalog[BARANG MASUK]-TblKatalog[[#This Row],[BARANG KELUAR]]</f>
        <v>0</v>
      </c>
      <c r="J248" s="137" t="b">
        <f>IF(TblKatalog[STOCK AKHIR],"BARANG ADA",IF(I248="NOL"," BARANG KOSONG"))</f>
        <v>0</v>
      </c>
      <c r="K248" s="131"/>
      <c r="L248" s="131"/>
    </row>
    <row r="249" spans="1:12" ht="31.5" x14ac:dyDescent="0.25">
      <c r="A249" s="137">
        <v>240</v>
      </c>
      <c r="B249" s="175" t="s">
        <v>2574</v>
      </c>
      <c r="C249" s="255" t="s">
        <v>2562</v>
      </c>
      <c r="D249" s="255" t="s">
        <v>2561</v>
      </c>
      <c r="E249" s="256"/>
      <c r="F249" s="256" t="s">
        <v>444</v>
      </c>
      <c r="G249" s="137">
        <f>SUMIF(TblMasuk[KODE BARANG],TblKatalog[KODE BARANG],TblMasuk[BARANG MASUK])</f>
        <v>1</v>
      </c>
      <c r="H249" s="137">
        <f>SUMIF(TblKeluar[KODE BARANG],TblKatalog[KODE BARANG],TblKeluar[BARANG KELUAR])</f>
        <v>0</v>
      </c>
      <c r="I249" s="137">
        <f xml:space="preserve"> TblKatalog[[STOCK AWAL ]]+TblKatalog[BARANG MASUK]-TblKatalog[[#This Row],[BARANG KELUAR]]</f>
        <v>1</v>
      </c>
      <c r="J249" s="137" t="str">
        <f>IF(TblKatalog[STOCK AKHIR],"BARANG ADA",IF(I249="NOL"," BARANG KOSONG"))</f>
        <v>BARANG ADA</v>
      </c>
      <c r="K249" s="131"/>
      <c r="L249" s="131"/>
    </row>
    <row r="250" spans="1:12" ht="24.95" customHeight="1" x14ac:dyDescent="0.25">
      <c r="A250" s="137">
        <v>241</v>
      </c>
      <c r="B250" s="175" t="s">
        <v>2569</v>
      </c>
      <c r="C250" s="255" t="s">
        <v>2563</v>
      </c>
      <c r="D250" s="255" t="s">
        <v>2564</v>
      </c>
      <c r="E250" s="256"/>
      <c r="F250" s="256" t="s">
        <v>444</v>
      </c>
      <c r="G250" s="137">
        <f>SUMIF(TblMasuk[KODE BARANG],TblKatalog[KODE BARANG],TblMasuk[BARANG MASUK])</f>
        <v>1</v>
      </c>
      <c r="H250" s="137">
        <f>SUMIF(TblKeluar[KODE BARANG],TblKatalog[KODE BARANG],TblKeluar[BARANG KELUAR])</f>
        <v>1</v>
      </c>
      <c r="I250" s="137">
        <f xml:space="preserve"> TblKatalog[[STOCK AWAL ]]+TblKatalog[BARANG MASUK]-TblKatalog[[#This Row],[BARANG KELUAR]]</f>
        <v>0</v>
      </c>
      <c r="J250" s="137" t="b">
        <f>IF(TblKatalog[STOCK AKHIR],"BARANG ADA",IF(I250="NOL"," BARANG KOSONG"))</f>
        <v>0</v>
      </c>
      <c r="K250" s="131"/>
      <c r="L250" s="131"/>
    </row>
    <row r="251" spans="1:12" ht="24.95" customHeight="1" x14ac:dyDescent="0.25">
      <c r="A251" s="137">
        <v>242</v>
      </c>
      <c r="B251" s="175" t="s">
        <v>2572</v>
      </c>
      <c r="C251" s="255" t="s">
        <v>2570</v>
      </c>
      <c r="D251" s="255" t="s">
        <v>2571</v>
      </c>
      <c r="E251" s="256"/>
      <c r="F251" s="256" t="s">
        <v>444</v>
      </c>
      <c r="G251" s="137">
        <f>SUMIF(TblMasuk[KODE BARANG],TblKatalog[KODE BARANG],TblMasuk[BARANG MASUK])</f>
        <v>0</v>
      </c>
      <c r="H251" s="137">
        <f>SUMIF(TblKeluar[KODE BARANG],TblKatalog[KODE BARANG],TblKeluar[BARANG KELUAR])</f>
        <v>0</v>
      </c>
      <c r="I251" s="137">
        <f xml:space="preserve"> TblKatalog[[STOCK AWAL ]]+TblKatalog[BARANG MASUK]-TblKatalog[[#This Row],[BARANG KELUAR]]</f>
        <v>0</v>
      </c>
      <c r="J251" s="137" t="b">
        <f>IF(TblKatalog[STOCK AKHIR],"BARANG ADA",IF(I251="NOL"," BARANG KOSONG"))</f>
        <v>0</v>
      </c>
      <c r="K251" s="131"/>
      <c r="L251" s="131"/>
    </row>
    <row r="252" spans="1:12" ht="24.95" customHeight="1" x14ac:dyDescent="0.25">
      <c r="A252" s="137">
        <v>243</v>
      </c>
      <c r="B252" s="175" t="s">
        <v>2550</v>
      </c>
      <c r="C252" s="255" t="s">
        <v>2549</v>
      </c>
      <c r="D252" s="255" t="s">
        <v>2548</v>
      </c>
      <c r="E252" s="256"/>
      <c r="F252" s="256" t="s">
        <v>444</v>
      </c>
      <c r="G252" s="137">
        <f>SUMIF(TblMasuk[KODE BARANG],TblKatalog[KODE BARANG],TblMasuk[BARANG MASUK])</f>
        <v>2</v>
      </c>
      <c r="H252" s="137">
        <f>SUMIF(TblKeluar[KODE BARANG],TblKatalog[KODE BARANG],TblKeluar[BARANG KELUAR])</f>
        <v>2</v>
      </c>
      <c r="I252" s="137">
        <f xml:space="preserve"> TblKatalog[[STOCK AWAL ]]+TblKatalog[BARANG MASUK]-TblKatalog[[#This Row],[BARANG KELUAR]]</f>
        <v>0</v>
      </c>
      <c r="J252" s="137" t="b">
        <f>IF(TblKatalog[STOCK AKHIR],"BARANG ADA",IF(I252="NOL"," BARANG KOSONG"))</f>
        <v>0</v>
      </c>
      <c r="K252" s="131"/>
      <c r="L252" s="131"/>
    </row>
    <row r="253" spans="1:12" ht="24.95" customHeight="1" x14ac:dyDescent="0.25">
      <c r="A253" s="137">
        <v>244</v>
      </c>
      <c r="B253" s="175" t="s">
        <v>2547</v>
      </c>
      <c r="C253" s="255" t="s">
        <v>302</v>
      </c>
      <c r="D253" s="255" t="s">
        <v>2544</v>
      </c>
      <c r="E253" s="256"/>
      <c r="F253" s="256" t="s">
        <v>448</v>
      </c>
      <c r="G253" s="137">
        <f>SUMIF(TblMasuk[KODE BARANG],TblKatalog[KODE BARANG],TblMasuk[BARANG MASUK])</f>
        <v>0</v>
      </c>
      <c r="H253" s="137">
        <f>SUMIF(TblKeluar[KODE BARANG],TblKatalog[KODE BARANG],TblKeluar[BARANG KELUAR])</f>
        <v>0</v>
      </c>
      <c r="I253" s="137">
        <f xml:space="preserve"> TblKatalog[[STOCK AWAL ]]+TblKatalog[BARANG MASUK]-TblKatalog[[#This Row],[BARANG KELUAR]]</f>
        <v>0</v>
      </c>
      <c r="J253" s="137" t="b">
        <f>IF(TblKatalog[STOCK AKHIR],"BARANG ADA",IF(I253="NOL"," BARANG KOSONG"))</f>
        <v>0</v>
      </c>
      <c r="K253" s="131"/>
      <c r="L253" s="131"/>
    </row>
    <row r="254" spans="1:12" ht="24.95" customHeight="1" x14ac:dyDescent="0.25">
      <c r="A254" s="137">
        <v>245</v>
      </c>
      <c r="B254" s="175" t="s">
        <v>724</v>
      </c>
      <c r="C254" s="255" t="s">
        <v>302</v>
      </c>
      <c r="D254" s="255" t="s">
        <v>2543</v>
      </c>
      <c r="E254" s="256"/>
      <c r="F254" s="256" t="s">
        <v>448</v>
      </c>
      <c r="G254" s="137">
        <f>SUMIF(TblMasuk[KODE BARANG],TblKatalog[KODE BARANG],TblMasuk[BARANG MASUK])</f>
        <v>31</v>
      </c>
      <c r="H254" s="137">
        <f>SUMIF(TblKeluar[KODE BARANG],TblKatalog[KODE BARANG],TblKeluar[BARANG KELUAR])</f>
        <v>31</v>
      </c>
      <c r="I254" s="137">
        <f xml:space="preserve"> TblKatalog[[STOCK AWAL ]]+TblKatalog[BARANG MASUK]-TblKatalog[[#This Row],[BARANG KELUAR]]</f>
        <v>0</v>
      </c>
      <c r="J254" s="137" t="b">
        <f>IF(TblKatalog[STOCK AKHIR],"BARANG ADA",IF(I254="NOL"," BARANG KOSONG"))</f>
        <v>0</v>
      </c>
      <c r="K254" s="131"/>
      <c r="L254" s="131"/>
    </row>
    <row r="255" spans="1:12" ht="24.95" customHeight="1" x14ac:dyDescent="0.25">
      <c r="A255" s="137">
        <v>246</v>
      </c>
      <c r="B255" s="175" t="s">
        <v>301</v>
      </c>
      <c r="C255" s="255" t="s">
        <v>302</v>
      </c>
      <c r="D255" s="255" t="s">
        <v>2542</v>
      </c>
      <c r="E255" s="256">
        <v>0</v>
      </c>
      <c r="F255" s="256" t="s">
        <v>448</v>
      </c>
      <c r="G255" s="137">
        <f>SUMIF(TblMasuk[KODE BARANG],TblKatalog[KODE BARANG],TblMasuk[BARANG MASUK])</f>
        <v>16</v>
      </c>
      <c r="H255" s="137">
        <f>SUMIF(TblKeluar[KODE BARANG],TblKatalog[KODE BARANG],TblKeluar[BARANG KELUAR])</f>
        <v>16</v>
      </c>
      <c r="I255" s="137">
        <f xml:space="preserve"> TblKatalog[[STOCK AWAL ]]+TblKatalog[BARANG MASUK]-TblKatalog[[#This Row],[BARANG KELUAR]]</f>
        <v>0</v>
      </c>
      <c r="J255" s="137" t="b">
        <f>IF(TblKatalog[STOCK AKHIR],"BARANG ADA",IF(I255="NOL"," BARANG KOSONG"))</f>
        <v>0</v>
      </c>
      <c r="K255" s="131"/>
      <c r="L255" s="131"/>
    </row>
    <row r="256" spans="1:12" ht="24.95" customHeight="1" x14ac:dyDescent="0.25">
      <c r="A256" s="137">
        <v>247</v>
      </c>
      <c r="B256" s="175" t="s">
        <v>303</v>
      </c>
      <c r="C256" s="255" t="s">
        <v>304</v>
      </c>
      <c r="D256" s="255" t="s">
        <v>305</v>
      </c>
      <c r="E256" s="256">
        <v>1</v>
      </c>
      <c r="F256" s="256" t="s">
        <v>444</v>
      </c>
      <c r="G256" s="137">
        <f>SUMIF(TblMasuk[KODE BARANG],TblKatalog[KODE BARANG],TblMasuk[BARANG MASUK])</f>
        <v>0</v>
      </c>
      <c r="H256" s="137">
        <f>SUMIF(TblKeluar[KODE BARANG],TblKatalog[KODE BARANG],TblKeluar[BARANG KELUAR])</f>
        <v>0</v>
      </c>
      <c r="I256" s="137">
        <f xml:space="preserve"> TblKatalog[[STOCK AWAL ]]+TblKatalog[BARANG MASUK]-TblKatalog[[#This Row],[BARANG KELUAR]]</f>
        <v>1</v>
      </c>
      <c r="J256" s="137" t="str">
        <f>IF(TblKatalog[STOCK AKHIR],"BARANG ADA",IF(I256="NOL"," BARANG KOSONG"))</f>
        <v>BARANG ADA</v>
      </c>
      <c r="K256" s="131"/>
      <c r="L256" s="131"/>
    </row>
    <row r="257" spans="1:12" ht="24.95" customHeight="1" x14ac:dyDescent="0.25">
      <c r="A257" s="137">
        <v>248</v>
      </c>
      <c r="B257" s="175" t="s">
        <v>306</v>
      </c>
      <c r="C257" s="255" t="s">
        <v>307</v>
      </c>
      <c r="D257" s="255" t="s">
        <v>308</v>
      </c>
      <c r="E257" s="256">
        <v>1</v>
      </c>
      <c r="F257" s="261" t="s">
        <v>444</v>
      </c>
      <c r="G257" s="137">
        <f>SUMIF(TblMasuk[KODE BARANG],TblKatalog[KODE BARANG],TblMasuk[BARANG MASUK])</f>
        <v>0</v>
      </c>
      <c r="H257" s="137">
        <f>SUMIF(TblKeluar[KODE BARANG],TblKatalog[KODE BARANG],TblKeluar[BARANG KELUAR])</f>
        <v>0</v>
      </c>
      <c r="I257" s="137">
        <f xml:space="preserve"> TblKatalog[[STOCK AWAL ]]+TblKatalog[BARANG MASUK]-TblKatalog[[#This Row],[BARANG KELUAR]]</f>
        <v>1</v>
      </c>
      <c r="J257" s="137" t="str">
        <f>IF(TblKatalog[STOCK AKHIR],"BARANG ADA",IF(I257="NOL"," BARANG KOSONG"))</f>
        <v>BARANG ADA</v>
      </c>
      <c r="K257" s="131"/>
      <c r="L257" s="131"/>
    </row>
    <row r="258" spans="1:12" ht="24.95" customHeight="1" x14ac:dyDescent="0.25">
      <c r="A258" s="137">
        <v>249</v>
      </c>
      <c r="B258" s="175" t="s">
        <v>309</v>
      </c>
      <c r="C258" s="176" t="s">
        <v>3139</v>
      </c>
      <c r="D258" s="255" t="s">
        <v>310</v>
      </c>
      <c r="E258" s="261">
        <v>1</v>
      </c>
      <c r="F258" s="261" t="s">
        <v>444</v>
      </c>
      <c r="G258" s="137">
        <f>SUMIF(TblMasuk[KODE BARANG],TblKatalog[KODE BARANG],TblMasuk[BARANG MASUK])</f>
        <v>2</v>
      </c>
      <c r="H258" s="137">
        <f>SUMIF(TblKeluar[KODE BARANG],TblKatalog[KODE BARANG],TblKeluar[BARANG KELUAR])</f>
        <v>2</v>
      </c>
      <c r="I258" s="137">
        <f xml:space="preserve"> TblKatalog[[STOCK AWAL ]]+TblKatalog[BARANG MASUK]-TblKatalog[[#This Row],[BARANG KELUAR]]</f>
        <v>1</v>
      </c>
      <c r="J258" s="137" t="str">
        <f>IF(TblKatalog[STOCK AKHIR],"BARANG ADA",IF(I258="NOL"," BARANG KOSONG"))</f>
        <v>BARANG ADA</v>
      </c>
      <c r="K258" s="131"/>
      <c r="L258" s="131"/>
    </row>
    <row r="259" spans="1:12" ht="24.95" customHeight="1" x14ac:dyDescent="0.25">
      <c r="A259" s="137">
        <v>250</v>
      </c>
      <c r="B259" s="175" t="s">
        <v>314</v>
      </c>
      <c r="C259" s="176" t="s">
        <v>315</v>
      </c>
      <c r="D259" s="255" t="s">
        <v>316</v>
      </c>
      <c r="E259" s="261">
        <v>6</v>
      </c>
      <c r="F259" s="276" t="s">
        <v>444</v>
      </c>
      <c r="G259" s="137">
        <f>SUMIF(TblMasuk[KODE BARANG],TblKatalog[KODE BARANG],TblMasuk[BARANG MASUK])</f>
        <v>0</v>
      </c>
      <c r="H259" s="137">
        <f>SUMIF(TblKeluar[KODE BARANG],TblKatalog[KODE BARANG],TblKeluar[BARANG KELUAR])</f>
        <v>0</v>
      </c>
      <c r="I259" s="137">
        <f xml:space="preserve"> TblKatalog[[STOCK AWAL ]]+TblKatalog[BARANG MASUK]-TblKatalog[[#This Row],[BARANG KELUAR]]</f>
        <v>6</v>
      </c>
      <c r="J259" s="137" t="str">
        <f>IF(TblKatalog[STOCK AKHIR],"BARANG ADA",IF(I259="NOL"," BARANG KOSONG"))</f>
        <v>BARANG ADA</v>
      </c>
      <c r="K259" s="131"/>
      <c r="L259" s="131"/>
    </row>
    <row r="260" spans="1:12" ht="24.95" customHeight="1" x14ac:dyDescent="0.25">
      <c r="A260" s="137">
        <v>251</v>
      </c>
      <c r="B260" s="175" t="s">
        <v>317</v>
      </c>
      <c r="C260" s="176" t="s">
        <v>315</v>
      </c>
      <c r="D260" s="255" t="s">
        <v>318</v>
      </c>
      <c r="E260" s="261">
        <v>14</v>
      </c>
      <c r="F260" s="277" t="s">
        <v>444</v>
      </c>
      <c r="G260" s="137">
        <f>SUMIF(TblMasuk[KODE BARANG],TblKatalog[KODE BARANG],TblMasuk[BARANG MASUK])</f>
        <v>0</v>
      </c>
      <c r="H260" s="137">
        <f>SUMIF(TblKeluar[KODE BARANG],TblKatalog[KODE BARANG],TblKeluar[BARANG KELUAR])</f>
        <v>0</v>
      </c>
      <c r="I260" s="137">
        <f xml:space="preserve"> TblKatalog[[STOCK AWAL ]]+TblKatalog[BARANG MASUK]-TblKatalog[[#This Row],[BARANG KELUAR]]</f>
        <v>14</v>
      </c>
      <c r="J260" s="137" t="str">
        <f>IF(TblKatalog[STOCK AKHIR],"BARANG ADA",IF(I260="NOL"," BARANG KOSONG"))</f>
        <v>BARANG ADA</v>
      </c>
      <c r="K260" s="131"/>
      <c r="L260" s="131"/>
    </row>
    <row r="261" spans="1:12" ht="24.95" customHeight="1" x14ac:dyDescent="0.25">
      <c r="A261" s="137">
        <v>252</v>
      </c>
      <c r="B261" s="175" t="s">
        <v>319</v>
      </c>
      <c r="C261" s="270" t="s">
        <v>315</v>
      </c>
      <c r="D261" s="270" t="s">
        <v>320</v>
      </c>
      <c r="E261" s="277">
        <v>40</v>
      </c>
      <c r="F261" s="277" t="s">
        <v>444</v>
      </c>
      <c r="G261" s="137">
        <f>SUMIF(TblMasuk[KODE BARANG],TblKatalog[KODE BARANG],TblMasuk[BARANG MASUK])</f>
        <v>0</v>
      </c>
      <c r="H261" s="137">
        <f>SUMIF(TblKeluar[KODE BARANG],TblKatalog[KODE BARANG],TblKeluar[BARANG KELUAR])</f>
        <v>0</v>
      </c>
      <c r="I261" s="137">
        <f xml:space="preserve"> TblKatalog[[STOCK AWAL ]]+TblKatalog[BARANG MASUK]-TblKatalog[[#This Row],[BARANG KELUAR]]</f>
        <v>40</v>
      </c>
      <c r="J261" s="137" t="str">
        <f>IF(TblKatalog[STOCK AKHIR],"BARANG ADA",IF(I261="NOL"," BARANG KOSONG"))</f>
        <v>BARANG ADA</v>
      </c>
      <c r="K261" s="131"/>
      <c r="L261" s="131"/>
    </row>
    <row r="262" spans="1:12" ht="24.95" customHeight="1" x14ac:dyDescent="0.25">
      <c r="A262" s="137">
        <v>253</v>
      </c>
      <c r="B262" s="175" t="s">
        <v>321</v>
      </c>
      <c r="C262" s="270" t="s">
        <v>315</v>
      </c>
      <c r="D262" s="270" t="s">
        <v>322</v>
      </c>
      <c r="E262" s="277">
        <v>30</v>
      </c>
      <c r="F262" s="256" t="s">
        <v>444</v>
      </c>
      <c r="G262" s="137">
        <f>SUMIF(TblMasuk[KODE BARANG],TblKatalog[KODE BARANG],TblMasuk[BARANG MASUK])</f>
        <v>0</v>
      </c>
      <c r="H262" s="137">
        <f>SUMIF(TblKeluar[KODE BARANG],TblKatalog[KODE BARANG],TblKeluar[BARANG KELUAR])</f>
        <v>0</v>
      </c>
      <c r="I262" s="137">
        <f xml:space="preserve"> TblKatalog[[STOCK AWAL ]]+TblKatalog[BARANG MASUK]-TblKatalog[[#This Row],[BARANG KELUAR]]</f>
        <v>30</v>
      </c>
      <c r="J262" s="137" t="str">
        <f>IF(TblKatalog[STOCK AKHIR],"BARANG ADA",IF(I262="NOL"," BARANG KOSONG"))</f>
        <v>BARANG ADA</v>
      </c>
      <c r="K262" s="131"/>
      <c r="L262" s="131"/>
    </row>
    <row r="263" spans="1:12" ht="24.95" customHeight="1" x14ac:dyDescent="0.25">
      <c r="A263" s="137">
        <v>255</v>
      </c>
      <c r="B263" s="175" t="s">
        <v>329</v>
      </c>
      <c r="C263" s="255" t="s">
        <v>330</v>
      </c>
      <c r="D263" s="255" t="s">
        <v>331</v>
      </c>
      <c r="E263" s="256">
        <v>160</v>
      </c>
      <c r="F263" s="256" t="s">
        <v>444</v>
      </c>
      <c r="G263" s="137">
        <f>SUMIF(TblMasuk[KODE BARANG],TblKatalog[KODE BARANG],TblMasuk[BARANG MASUK])</f>
        <v>0</v>
      </c>
      <c r="H263" s="137">
        <f>SUMIF(TblKeluar[KODE BARANG],TblKatalog[KODE BARANG],TblKeluar[BARANG KELUAR])</f>
        <v>0</v>
      </c>
      <c r="I263" s="137">
        <f xml:space="preserve"> TblKatalog[[STOCK AWAL ]]+TblKatalog[BARANG MASUK]-TblKatalog[[#This Row],[BARANG KELUAR]]</f>
        <v>160</v>
      </c>
      <c r="J263" s="137" t="str">
        <f>IF(TblKatalog[STOCK AKHIR],"BARANG ADA",IF(I263="NOL"," BARANG KOSONG"))</f>
        <v>BARANG ADA</v>
      </c>
      <c r="K263" s="131"/>
      <c r="L263" s="131"/>
    </row>
    <row r="264" spans="1:12" ht="24.95" customHeight="1" x14ac:dyDescent="0.25">
      <c r="A264" s="137">
        <v>256</v>
      </c>
      <c r="B264" s="175" t="s">
        <v>335</v>
      </c>
      <c r="C264" s="258" t="s">
        <v>260</v>
      </c>
      <c r="D264" s="260" t="s">
        <v>336</v>
      </c>
      <c r="E264" s="256">
        <v>2</v>
      </c>
      <c r="F264" s="256" t="s">
        <v>444</v>
      </c>
      <c r="G264" s="137">
        <f>SUMIF(TblMasuk[KODE BARANG],TblKatalog[KODE BARANG],TblMasuk[BARANG MASUK])</f>
        <v>0</v>
      </c>
      <c r="H264" s="137">
        <f>SUMIF(TblKeluar[KODE BARANG],TblKatalog[KODE BARANG],TblKeluar[BARANG KELUAR])</f>
        <v>0</v>
      </c>
      <c r="I264" s="137">
        <f xml:space="preserve"> TblKatalog[[STOCK AWAL ]]+TblKatalog[BARANG MASUK]-TblKatalog[[#This Row],[BARANG KELUAR]]</f>
        <v>2</v>
      </c>
      <c r="J264" s="137" t="str">
        <f>IF(TblKatalog[STOCK AKHIR],"BARANG ADA",IF(I264="NOL"," BARANG KOSONG"))</f>
        <v>BARANG ADA</v>
      </c>
      <c r="K264" s="131"/>
      <c r="L264" s="131"/>
    </row>
    <row r="265" spans="1:12" ht="24.95" customHeight="1" x14ac:dyDescent="0.25">
      <c r="A265" s="137">
        <v>257</v>
      </c>
      <c r="B265" s="175" t="s">
        <v>337</v>
      </c>
      <c r="C265" s="258" t="s">
        <v>260</v>
      </c>
      <c r="D265" s="260" t="s">
        <v>338</v>
      </c>
      <c r="E265" s="256">
        <v>20</v>
      </c>
      <c r="F265" s="256" t="s">
        <v>444</v>
      </c>
      <c r="G265" s="137">
        <f>SUMIF(TblMasuk[KODE BARANG],TblKatalog[KODE BARANG],TblMasuk[BARANG MASUK])</f>
        <v>0</v>
      </c>
      <c r="H265" s="137">
        <f>SUMIF(TblKeluar[KODE BARANG],TblKatalog[KODE BARANG],TblKeluar[BARANG KELUAR])</f>
        <v>0</v>
      </c>
      <c r="I265" s="137">
        <f xml:space="preserve"> TblKatalog[[STOCK AWAL ]]+TblKatalog[BARANG MASUK]-TblKatalog[[#This Row],[BARANG KELUAR]]</f>
        <v>20</v>
      </c>
      <c r="J265" s="137" t="str">
        <f>IF(TblKatalog[STOCK AKHIR],"BARANG ADA",IF(I265="NOL"," BARANG KOSONG"))</f>
        <v>BARANG ADA</v>
      </c>
      <c r="K265" s="131"/>
      <c r="L265" s="131"/>
    </row>
    <row r="266" spans="1:12" ht="24.95" customHeight="1" x14ac:dyDescent="0.25">
      <c r="A266" s="137">
        <v>258</v>
      </c>
      <c r="B266" s="175" t="s">
        <v>339</v>
      </c>
      <c r="C266" s="258" t="s">
        <v>340</v>
      </c>
      <c r="D266" s="260" t="s">
        <v>2632</v>
      </c>
      <c r="E266" s="256">
        <v>10</v>
      </c>
      <c r="F266" s="256" t="s">
        <v>444</v>
      </c>
      <c r="G266" s="137">
        <f>SUMIF(TblMasuk[KODE BARANG],TblKatalog[KODE BARANG],TblMasuk[BARANG MASUK])</f>
        <v>6</v>
      </c>
      <c r="H266" s="137">
        <f>SUMIF(TblKeluar[KODE BARANG],TblKatalog[KODE BARANG],TblKeluar[BARANG KELUAR])</f>
        <v>16</v>
      </c>
      <c r="I266" s="137">
        <f xml:space="preserve"> TblKatalog[[STOCK AWAL ]]+TblKatalog[BARANG MASUK]-TblKatalog[[#This Row],[BARANG KELUAR]]</f>
        <v>0</v>
      </c>
      <c r="J266" s="137" t="b">
        <f>IF(TblKatalog[STOCK AKHIR],"BARANG ADA",IF(I266="NOL"," BARANG KOSONG"))</f>
        <v>0</v>
      </c>
      <c r="K266" s="131"/>
      <c r="L266" s="131"/>
    </row>
    <row r="267" spans="1:12" ht="24.95" customHeight="1" x14ac:dyDescent="0.25">
      <c r="A267" s="137">
        <v>259</v>
      </c>
      <c r="B267" s="145" t="s">
        <v>341</v>
      </c>
      <c r="C267" s="255" t="s">
        <v>342</v>
      </c>
      <c r="D267" s="260" t="s">
        <v>343</v>
      </c>
      <c r="E267" s="256">
        <v>2</v>
      </c>
      <c r="F267" s="256" t="s">
        <v>444</v>
      </c>
      <c r="G267" s="137">
        <f>SUMIF(TblMasuk[KODE BARANG],TblKatalog[KODE BARANG],TblMasuk[BARANG MASUK])</f>
        <v>0</v>
      </c>
      <c r="H267" s="137">
        <f>SUMIF(TblKeluar[KODE BARANG],TblKatalog[KODE BARANG],TblKeluar[BARANG KELUAR])</f>
        <v>0</v>
      </c>
      <c r="I267" s="137">
        <f xml:space="preserve"> TblKatalog[[STOCK AWAL ]]+TblKatalog[BARANG MASUK]-TblKatalog[[#This Row],[BARANG KELUAR]]</f>
        <v>2</v>
      </c>
      <c r="J267" s="137" t="str">
        <f>IF(TblKatalog[STOCK AKHIR],"BARANG ADA",IF(I267="NOL"," BARANG KOSONG"))</f>
        <v>BARANG ADA</v>
      </c>
      <c r="K267" s="131"/>
      <c r="L267" s="131"/>
    </row>
    <row r="268" spans="1:12" ht="34.5" customHeight="1" x14ac:dyDescent="0.25">
      <c r="A268" s="137">
        <v>260</v>
      </c>
      <c r="B268" s="145" t="s">
        <v>344</v>
      </c>
      <c r="C268" s="255" t="s">
        <v>345</v>
      </c>
      <c r="D268" s="260" t="s">
        <v>346</v>
      </c>
      <c r="E268" s="256">
        <v>8</v>
      </c>
      <c r="F268" s="256" t="s">
        <v>444</v>
      </c>
      <c r="G268" s="137">
        <f>SUMIF(TblMasuk[KODE BARANG],TblKatalog[KODE BARANG],TblMasuk[BARANG MASUK])</f>
        <v>0</v>
      </c>
      <c r="H268" s="137">
        <f>SUMIF(TblKeluar[KODE BARANG],TblKatalog[KODE BARANG],TblKeluar[BARANG KELUAR])</f>
        <v>0</v>
      </c>
      <c r="I268" s="137">
        <f xml:space="preserve"> TblKatalog[[STOCK AWAL ]]+TblKatalog[BARANG MASUK]-TblKatalog[[#This Row],[BARANG KELUAR]]</f>
        <v>8</v>
      </c>
      <c r="J268" s="137" t="str">
        <f>IF(TblKatalog[STOCK AKHIR],"BARANG ADA",IF(I268="NOL"," BARANG KOSONG"))</f>
        <v>BARANG ADA</v>
      </c>
      <c r="K268" s="131"/>
      <c r="L268" s="131"/>
    </row>
    <row r="269" spans="1:12" ht="24.95" customHeight="1" x14ac:dyDescent="0.25">
      <c r="A269" s="137">
        <v>261</v>
      </c>
      <c r="B269" s="145" t="s">
        <v>347</v>
      </c>
      <c r="C269" s="255" t="s">
        <v>2485</v>
      </c>
      <c r="D269" s="145" t="s">
        <v>348</v>
      </c>
      <c r="E269" s="256">
        <v>35</v>
      </c>
      <c r="F269" s="256" t="s">
        <v>3442</v>
      </c>
      <c r="G269" s="137">
        <f>SUMIF(TblMasuk[KODE BARANG],TblKatalog[KODE BARANG],TblMasuk[BARANG MASUK])</f>
        <v>0</v>
      </c>
      <c r="H269" s="137">
        <f>SUMIF(TblKeluar[KODE BARANG],TblKatalog[KODE BARANG],TblKeluar[BARANG KELUAR])</f>
        <v>0</v>
      </c>
      <c r="I269" s="137">
        <f xml:space="preserve"> TblKatalog[[STOCK AWAL ]]+TblKatalog[BARANG MASUK]-TblKatalog[[#This Row],[BARANG KELUAR]]</f>
        <v>35</v>
      </c>
      <c r="J269" s="137" t="str">
        <f>IF(TblKatalog[STOCK AKHIR],"BARANG ADA",IF(I269="NOL"," BARANG KOSONG"))</f>
        <v>BARANG ADA</v>
      </c>
      <c r="K269" s="131"/>
      <c r="L269" s="131"/>
    </row>
    <row r="270" spans="1:12" ht="24.95" customHeight="1" x14ac:dyDescent="0.25">
      <c r="A270" s="137">
        <v>262</v>
      </c>
      <c r="B270" s="145" t="s">
        <v>349</v>
      </c>
      <c r="C270" s="255" t="s">
        <v>350</v>
      </c>
      <c r="D270" s="145" t="s">
        <v>256</v>
      </c>
      <c r="E270" s="256">
        <v>2</v>
      </c>
      <c r="F270" s="256" t="s">
        <v>448</v>
      </c>
      <c r="G270" s="137">
        <f>SUMIF(TblMasuk[KODE BARANG],TblKatalog[KODE BARANG],TblMasuk[BARANG MASUK])</f>
        <v>0</v>
      </c>
      <c r="H270" s="137">
        <f>SUMIF(TblKeluar[KODE BARANG],TblKatalog[KODE BARANG],TblKeluar[BARANG KELUAR])</f>
        <v>0</v>
      </c>
      <c r="I270" s="137">
        <f xml:space="preserve"> TblKatalog[[STOCK AWAL ]]+TblKatalog[BARANG MASUK]-TblKatalog[[#This Row],[BARANG KELUAR]]</f>
        <v>2</v>
      </c>
      <c r="J270" s="137" t="str">
        <f>IF(TblKatalog[STOCK AKHIR],"BARANG ADA",IF(I270="NOL"," BARANG KOSONG"))</f>
        <v>BARANG ADA</v>
      </c>
      <c r="K270" s="131"/>
      <c r="L270" s="131"/>
    </row>
    <row r="271" spans="1:12" ht="24.95" customHeight="1" x14ac:dyDescent="0.25">
      <c r="A271" s="137">
        <v>263</v>
      </c>
      <c r="B271" s="145" t="s">
        <v>351</v>
      </c>
      <c r="C271" s="255" t="s">
        <v>352</v>
      </c>
      <c r="D271" s="145" t="s">
        <v>353</v>
      </c>
      <c r="E271" s="256">
        <v>3</v>
      </c>
      <c r="F271" s="256" t="s">
        <v>444</v>
      </c>
      <c r="G271" s="137">
        <f>SUMIF(TblMasuk[KODE BARANG],TblKatalog[KODE BARANG],TblMasuk[BARANG MASUK])</f>
        <v>0</v>
      </c>
      <c r="H271" s="137">
        <f>SUMIF(TblKeluar[KODE BARANG],TblKatalog[KODE BARANG],TblKeluar[BARANG KELUAR])</f>
        <v>0</v>
      </c>
      <c r="I271" s="137">
        <f xml:space="preserve"> TblKatalog[[STOCK AWAL ]]+TblKatalog[BARANG MASUK]-TblKatalog[[#This Row],[BARANG KELUAR]]</f>
        <v>3</v>
      </c>
      <c r="J271" s="137" t="str">
        <f>IF(TblKatalog[STOCK AKHIR],"BARANG ADA",IF(I271="NOL"," BARANG KOSONG"))</f>
        <v>BARANG ADA</v>
      </c>
      <c r="K271" s="131"/>
      <c r="L271" s="131"/>
    </row>
    <row r="272" spans="1:12" ht="24.95" customHeight="1" x14ac:dyDescent="0.25">
      <c r="A272" s="137">
        <v>264</v>
      </c>
      <c r="B272" s="145" t="s">
        <v>354</v>
      </c>
      <c r="C272" s="255" t="s">
        <v>355</v>
      </c>
      <c r="D272" s="145" t="s">
        <v>356</v>
      </c>
      <c r="E272" s="256">
        <v>20</v>
      </c>
      <c r="F272" s="256" t="s">
        <v>444</v>
      </c>
      <c r="G272" s="137">
        <f>SUMIF(TblMasuk[KODE BARANG],TblKatalog[KODE BARANG],TblMasuk[BARANG MASUK])</f>
        <v>0</v>
      </c>
      <c r="H272" s="137">
        <f>SUMIF(TblKeluar[KODE BARANG],TblKatalog[KODE BARANG],TblKeluar[BARANG KELUAR])</f>
        <v>0</v>
      </c>
      <c r="I272" s="137">
        <f xml:space="preserve"> TblKatalog[[STOCK AWAL ]]+TblKatalog[BARANG MASUK]-TblKatalog[[#This Row],[BARANG KELUAR]]</f>
        <v>20</v>
      </c>
      <c r="J272" s="137" t="str">
        <f>IF(TblKatalog[STOCK AKHIR],"BARANG ADA",IF(I272="NOL"," BARANG KOSONG"))</f>
        <v>BARANG ADA</v>
      </c>
      <c r="K272" s="131"/>
      <c r="L272" s="131"/>
    </row>
    <row r="273" spans="1:12" ht="24.95" customHeight="1" x14ac:dyDescent="0.25">
      <c r="A273" s="137">
        <v>265</v>
      </c>
      <c r="B273" s="145" t="s">
        <v>357</v>
      </c>
      <c r="C273" s="255" t="s">
        <v>355</v>
      </c>
      <c r="D273" s="145" t="s">
        <v>3558</v>
      </c>
      <c r="E273" s="256">
        <v>27</v>
      </c>
      <c r="F273" s="256" t="s">
        <v>444</v>
      </c>
      <c r="G273" s="137">
        <f>SUMIF(TblMasuk[KODE BARANG],TblKatalog[KODE BARANG],TblMasuk[BARANG MASUK])</f>
        <v>25</v>
      </c>
      <c r="H273" s="137">
        <f>SUMIF(TblKeluar[KODE BARANG],TblKatalog[KODE BARANG],TblKeluar[BARANG KELUAR])</f>
        <v>0</v>
      </c>
      <c r="I273" s="137">
        <f xml:space="preserve"> TblKatalog[[STOCK AWAL ]]+TblKatalog[BARANG MASUK]-TblKatalog[[#This Row],[BARANG KELUAR]]</f>
        <v>52</v>
      </c>
      <c r="J273" s="137" t="str">
        <f>IF(TblKatalog[STOCK AKHIR],"BARANG ADA",IF(I273="NOL"," BARANG KOSONG"))</f>
        <v>BARANG ADA</v>
      </c>
      <c r="K273" s="131"/>
      <c r="L273" s="131"/>
    </row>
    <row r="274" spans="1:12" ht="24.95" customHeight="1" x14ac:dyDescent="0.25">
      <c r="A274" s="137">
        <v>266</v>
      </c>
      <c r="B274" s="145" t="s">
        <v>358</v>
      </c>
      <c r="C274" s="255" t="s">
        <v>359</v>
      </c>
      <c r="D274" s="145" t="s">
        <v>360</v>
      </c>
      <c r="E274" s="256">
        <v>14</v>
      </c>
      <c r="F274" s="256" t="s">
        <v>444</v>
      </c>
      <c r="G274" s="137">
        <f>SUMIF(TblMasuk[KODE BARANG],TblKatalog[KODE BARANG],TblMasuk[BARANG MASUK])</f>
        <v>0</v>
      </c>
      <c r="H274" s="137">
        <f>SUMIF(TblKeluar[KODE BARANG],TblKatalog[KODE BARANG],TblKeluar[BARANG KELUAR])</f>
        <v>10</v>
      </c>
      <c r="I274" s="137">
        <f xml:space="preserve"> TblKatalog[[STOCK AWAL ]]+TblKatalog[BARANG MASUK]-TblKatalog[[#This Row],[BARANG KELUAR]]</f>
        <v>4</v>
      </c>
      <c r="J274" s="137" t="str">
        <f>IF(TblKatalog[STOCK AKHIR],"BARANG ADA",IF(I274="NOL"," BARANG KOSONG"))</f>
        <v>BARANG ADA</v>
      </c>
      <c r="K274" s="131"/>
      <c r="L274" s="131"/>
    </row>
    <row r="275" spans="1:12" ht="24.95" customHeight="1" x14ac:dyDescent="0.25">
      <c r="A275" s="137">
        <v>267</v>
      </c>
      <c r="B275" s="145" t="s">
        <v>361</v>
      </c>
      <c r="C275" s="255" t="s">
        <v>359</v>
      </c>
      <c r="D275" s="145" t="s">
        <v>362</v>
      </c>
      <c r="E275" s="256">
        <v>220</v>
      </c>
      <c r="F275" s="256" t="s">
        <v>444</v>
      </c>
      <c r="G275" s="137">
        <f>SUMIF(TblMasuk[KODE BARANG],TblKatalog[KODE BARANG],TblMasuk[BARANG MASUK])</f>
        <v>0</v>
      </c>
      <c r="H275" s="137">
        <f>SUMIF(TblKeluar[KODE BARANG],TblKatalog[KODE BARANG],TblKeluar[BARANG KELUAR])</f>
        <v>50</v>
      </c>
      <c r="I275" s="137">
        <f xml:space="preserve"> TblKatalog[[STOCK AWAL ]]+TblKatalog[BARANG MASUK]-TblKatalog[[#This Row],[BARANG KELUAR]]</f>
        <v>170</v>
      </c>
      <c r="J275" s="137" t="str">
        <f>IF(TblKatalog[STOCK AKHIR],"BARANG ADA",IF(I275="NOL"," BARANG KOSONG"))</f>
        <v>BARANG ADA</v>
      </c>
      <c r="K275" s="131"/>
      <c r="L275" s="131"/>
    </row>
    <row r="276" spans="1:12" ht="24.95" customHeight="1" x14ac:dyDescent="0.25">
      <c r="A276" s="137">
        <v>268</v>
      </c>
      <c r="B276" s="175" t="s">
        <v>484</v>
      </c>
      <c r="C276" s="258" t="s">
        <v>371</v>
      </c>
      <c r="D276" s="260" t="s">
        <v>372</v>
      </c>
      <c r="E276" s="256">
        <v>0</v>
      </c>
      <c r="F276" s="256" t="s">
        <v>448</v>
      </c>
      <c r="G276" s="137">
        <f>SUMIF(TblMasuk[KODE BARANG],TblKatalog[KODE BARANG],TblMasuk[BARANG MASUK])</f>
        <v>0</v>
      </c>
      <c r="H276" s="137">
        <f>SUMIF(TblKeluar[KODE BARANG],TblKatalog[KODE BARANG],TblKeluar[BARANG KELUAR])</f>
        <v>0</v>
      </c>
      <c r="I276" s="137">
        <f xml:space="preserve"> TblKatalog[[STOCK AWAL ]]+TblKatalog[BARANG MASUK]-TblKatalog[[#This Row],[BARANG KELUAR]]</f>
        <v>0</v>
      </c>
      <c r="J276" s="137" t="b">
        <f>IF(TblKatalog[STOCK AKHIR],"BARANG ADA",IF(I276="NOL"," BARANG KOSONG"))</f>
        <v>0</v>
      </c>
      <c r="K276" s="131"/>
      <c r="L276" s="131"/>
    </row>
    <row r="277" spans="1:12" ht="24.95" customHeight="1" x14ac:dyDescent="0.25">
      <c r="A277" s="137">
        <v>269</v>
      </c>
      <c r="B277" s="278" t="s">
        <v>377</v>
      </c>
      <c r="C277" s="258" t="s">
        <v>378</v>
      </c>
      <c r="D277" s="260" t="s">
        <v>379</v>
      </c>
      <c r="E277" s="256">
        <v>12</v>
      </c>
      <c r="F277" s="256" t="s">
        <v>444</v>
      </c>
      <c r="G277" s="137">
        <f>SUMIF(TblMasuk[KODE BARANG],TblKatalog[KODE BARANG],TblMasuk[BARANG MASUK])</f>
        <v>0</v>
      </c>
      <c r="H277" s="137">
        <f>SUMIF(TblKeluar[KODE BARANG],TblKatalog[KODE BARANG],TblKeluar[BARANG KELUAR])</f>
        <v>0</v>
      </c>
      <c r="I277" s="137">
        <f xml:space="preserve"> TblKatalog[[STOCK AWAL ]]+TblKatalog[BARANG MASUK]-TblKatalog[[#This Row],[BARANG KELUAR]]</f>
        <v>12</v>
      </c>
      <c r="J277" s="137" t="str">
        <f>IF(TblKatalog[STOCK AKHIR],"BARANG ADA",IF(I277="NOL"," BARANG KOSONG"))</f>
        <v>BARANG ADA</v>
      </c>
      <c r="K277" s="131"/>
      <c r="L277" s="131"/>
    </row>
    <row r="278" spans="1:12" ht="24.95" customHeight="1" x14ac:dyDescent="0.25">
      <c r="A278" s="137">
        <v>270</v>
      </c>
      <c r="B278" s="273" t="s">
        <v>380</v>
      </c>
      <c r="C278" s="258" t="s">
        <v>381</v>
      </c>
      <c r="D278" s="279" t="s">
        <v>382</v>
      </c>
      <c r="E278" s="256">
        <v>16</v>
      </c>
      <c r="F278" s="256" t="s">
        <v>444</v>
      </c>
      <c r="G278" s="137">
        <f>SUMIF(TblMasuk[KODE BARANG],TblKatalog[KODE BARANG],TblMasuk[BARANG MASUK])</f>
        <v>0</v>
      </c>
      <c r="H278" s="137">
        <f>SUMIF(TblKeluar[KODE BARANG],TblKatalog[KODE BARANG],TblKeluar[BARANG KELUAR])</f>
        <v>0</v>
      </c>
      <c r="I278" s="137">
        <f xml:space="preserve"> TblKatalog[[STOCK AWAL ]]+TblKatalog[BARANG MASUK]-TblKatalog[[#This Row],[BARANG KELUAR]]</f>
        <v>16</v>
      </c>
      <c r="J278" s="137" t="str">
        <f>IF(TblKatalog[STOCK AKHIR],"BARANG ADA",IF(I278="NOL"," BARANG KOSONG"))</f>
        <v>BARANG ADA</v>
      </c>
      <c r="K278" s="131"/>
      <c r="L278" s="131"/>
    </row>
    <row r="279" spans="1:12" ht="24.95" customHeight="1" x14ac:dyDescent="0.25">
      <c r="A279" s="137">
        <v>271</v>
      </c>
      <c r="B279" s="145" t="s">
        <v>437</v>
      </c>
      <c r="C279" s="258" t="s">
        <v>383</v>
      </c>
      <c r="D279" s="260" t="s">
        <v>384</v>
      </c>
      <c r="E279" s="256">
        <v>1</v>
      </c>
      <c r="F279" s="256" t="s">
        <v>448</v>
      </c>
      <c r="G279" s="137">
        <f>SUMIF(TblMasuk[KODE BARANG],TblKatalog[KODE BARANG],TblMasuk[BARANG MASUK])</f>
        <v>0</v>
      </c>
      <c r="H279" s="137">
        <f>SUMIF(TblKeluar[KODE BARANG],TblKatalog[KODE BARANG],TblKeluar[BARANG KELUAR])</f>
        <v>0</v>
      </c>
      <c r="I279" s="137">
        <f xml:space="preserve"> TblKatalog[[STOCK AWAL ]]+TblKatalog[BARANG MASUK]-TblKatalog[[#This Row],[BARANG KELUAR]]</f>
        <v>1</v>
      </c>
      <c r="J279" s="137" t="str">
        <f>IF(TblKatalog[STOCK AKHIR],"BARANG ADA",IF(I279="NOL"," BARANG KOSONG"))</f>
        <v>BARANG ADA</v>
      </c>
      <c r="K279" s="131"/>
      <c r="L279" s="131"/>
    </row>
    <row r="280" spans="1:12" ht="24.95" customHeight="1" x14ac:dyDescent="0.25">
      <c r="A280" s="137">
        <v>272</v>
      </c>
      <c r="B280" s="145" t="s">
        <v>438</v>
      </c>
      <c r="C280" s="258" t="s">
        <v>385</v>
      </c>
      <c r="D280" s="260" t="s">
        <v>386</v>
      </c>
      <c r="E280" s="256">
        <v>21</v>
      </c>
      <c r="F280" s="256" t="s">
        <v>444</v>
      </c>
      <c r="G280" s="137">
        <f>SUMIF(TblMasuk[KODE BARANG],TblKatalog[KODE BARANG],TblMasuk[BARANG MASUK])</f>
        <v>0</v>
      </c>
      <c r="H280" s="137">
        <f>SUMIF(TblKeluar[KODE BARANG],TblKatalog[KODE BARANG],TblKeluar[BARANG KELUAR])</f>
        <v>0</v>
      </c>
      <c r="I280" s="137">
        <f xml:space="preserve"> TblKatalog[[STOCK AWAL ]]+TblKatalog[BARANG MASUK]-TblKatalog[[#This Row],[BARANG KELUAR]]</f>
        <v>21</v>
      </c>
      <c r="J280" s="137" t="str">
        <f>IF(TblKatalog[STOCK AKHIR],"BARANG ADA",IF(I280="NOL"," BARANG KOSONG"))</f>
        <v>BARANG ADA</v>
      </c>
      <c r="K280" s="131"/>
      <c r="L280" s="131"/>
    </row>
    <row r="281" spans="1:12" ht="24.95" customHeight="1" x14ac:dyDescent="0.25">
      <c r="A281" s="137">
        <v>273</v>
      </c>
      <c r="B281" s="145" t="s">
        <v>416</v>
      </c>
      <c r="C281" s="258" t="s">
        <v>417</v>
      </c>
      <c r="D281" s="258" t="s">
        <v>418</v>
      </c>
      <c r="E281" s="256">
        <v>2</v>
      </c>
      <c r="F281" s="256" t="s">
        <v>444</v>
      </c>
      <c r="G281" s="137">
        <f>SUMIF(TblMasuk[KODE BARANG],TblKatalog[KODE BARANG],TblMasuk[BARANG MASUK])</f>
        <v>1339</v>
      </c>
      <c r="H281" s="137">
        <f>SUMIF(TblKeluar[KODE BARANG],TblKatalog[KODE BARANG],TblKeluar[BARANG KELUAR])</f>
        <v>1341</v>
      </c>
      <c r="I281" s="137">
        <f xml:space="preserve"> TblKatalog[[STOCK AWAL ]]+TblKatalog[BARANG MASUK]-TblKatalog[[#This Row],[BARANG KELUAR]]</f>
        <v>0</v>
      </c>
      <c r="J281" s="137" t="b">
        <f>IF(TblKatalog[STOCK AKHIR],"BARANG ADA",IF(I281="NOL"," BARANG KOSONG"))</f>
        <v>0</v>
      </c>
      <c r="K281" s="131"/>
      <c r="L281" s="131"/>
    </row>
    <row r="282" spans="1:12" ht="24.95" customHeight="1" x14ac:dyDescent="0.25">
      <c r="A282" s="137">
        <v>274</v>
      </c>
      <c r="B282" s="169" t="s">
        <v>2268</v>
      </c>
      <c r="C282" s="262" t="s">
        <v>2269</v>
      </c>
      <c r="D282" s="262" t="s">
        <v>2270</v>
      </c>
      <c r="E282" s="263"/>
      <c r="F282" s="263" t="s">
        <v>444</v>
      </c>
      <c r="G282" s="137">
        <f>SUMIF(TblMasuk[KODE BARANG],TblKatalog[KODE BARANG],TblMasuk[BARANG MASUK])</f>
        <v>6</v>
      </c>
      <c r="H282" s="137">
        <f>SUMIF(TblKeluar[KODE BARANG],TblKatalog[KODE BARANG],TblKeluar[BARANG KELUAR])</f>
        <v>6</v>
      </c>
      <c r="I282" s="137">
        <f xml:space="preserve"> TblKatalog[[STOCK AWAL ]]+TblKatalog[BARANG MASUK]-TblKatalog[[#This Row],[BARANG KELUAR]]</f>
        <v>0</v>
      </c>
      <c r="J282" s="137" t="b">
        <f>IF(TblKatalog[STOCK AKHIR],"BARANG ADA",IF(I282="NOL"," BARANG KOSONG"))</f>
        <v>0</v>
      </c>
      <c r="K282" s="132"/>
      <c r="L282" s="131"/>
    </row>
    <row r="283" spans="1:12" ht="24.95" customHeight="1" x14ac:dyDescent="0.25">
      <c r="A283" s="137">
        <v>275</v>
      </c>
      <c r="B283" s="169" t="s">
        <v>2271</v>
      </c>
      <c r="C283" s="262" t="s">
        <v>2272</v>
      </c>
      <c r="D283" s="262" t="s">
        <v>2270</v>
      </c>
      <c r="E283" s="263"/>
      <c r="F283" s="263" t="s">
        <v>444</v>
      </c>
      <c r="G283" s="137">
        <f>SUMIF(TblMasuk[KODE BARANG],TblKatalog[KODE BARANG],TblMasuk[BARANG MASUK])</f>
        <v>2</v>
      </c>
      <c r="H283" s="137">
        <f>SUMIF(TblKeluar[KODE BARANG],TblKatalog[KODE BARANG],TblKeluar[BARANG KELUAR])</f>
        <v>2</v>
      </c>
      <c r="I283" s="137">
        <f xml:space="preserve"> TblKatalog[[STOCK AWAL ]]+TblKatalog[BARANG MASUK]-TblKatalog[[#This Row],[BARANG KELUAR]]</f>
        <v>0</v>
      </c>
      <c r="J283" s="137" t="b">
        <f>IF(TblKatalog[STOCK AKHIR],"BARANG ADA",IF(I283="NOL"," BARANG KOSONG"))</f>
        <v>0</v>
      </c>
      <c r="K283" s="132"/>
      <c r="L283" s="131"/>
    </row>
    <row r="284" spans="1:12" ht="24.95" customHeight="1" x14ac:dyDescent="0.25">
      <c r="A284" s="137">
        <v>276</v>
      </c>
      <c r="B284" s="169" t="s">
        <v>2273</v>
      </c>
      <c r="C284" s="262" t="s">
        <v>2274</v>
      </c>
      <c r="D284" s="262" t="s">
        <v>2275</v>
      </c>
      <c r="E284" s="263"/>
      <c r="F284" s="263" t="s">
        <v>444</v>
      </c>
      <c r="G284" s="137">
        <f>SUMIF(TblMasuk[KODE BARANG],TblKatalog[KODE BARANG],TblMasuk[BARANG MASUK])</f>
        <v>11</v>
      </c>
      <c r="H284" s="137">
        <f>SUMIF(TblKeluar[KODE BARANG],TblKatalog[KODE BARANG],TblKeluar[BARANG KELUAR])</f>
        <v>11</v>
      </c>
      <c r="I284" s="137">
        <f xml:space="preserve"> TblKatalog[[STOCK AWAL ]]+TblKatalog[BARANG MASUK]-TblKatalog[[#This Row],[BARANG KELUAR]]</f>
        <v>0</v>
      </c>
      <c r="J284" s="137" t="b">
        <f>IF(TblKatalog[STOCK AKHIR],"BARANG ADA",IF(I284="NOL"," BARANG KOSONG"))</f>
        <v>0</v>
      </c>
      <c r="K284" s="132"/>
      <c r="L284" s="131"/>
    </row>
    <row r="285" spans="1:12" ht="24.95" customHeight="1" x14ac:dyDescent="0.25">
      <c r="A285" s="137">
        <v>277</v>
      </c>
      <c r="B285" s="169" t="s">
        <v>2515</v>
      </c>
      <c r="C285" s="262" t="s">
        <v>2516</v>
      </c>
      <c r="D285" s="262" t="s">
        <v>2275</v>
      </c>
      <c r="E285" s="263"/>
      <c r="F285" s="263" t="s">
        <v>444</v>
      </c>
      <c r="G285" s="137">
        <f>SUMIF(TblMasuk[KODE BARANG],TblKatalog[KODE BARANG],TblMasuk[BARANG MASUK])</f>
        <v>0</v>
      </c>
      <c r="H285" s="137">
        <f>SUMIF(TblKeluar[KODE BARANG],TblKatalog[KODE BARANG],TblKeluar[BARANG KELUAR])</f>
        <v>0</v>
      </c>
      <c r="I285" s="137">
        <f xml:space="preserve"> TblKatalog[[STOCK AWAL ]]+TblKatalog[BARANG MASUK]-TblKatalog[[#This Row],[BARANG KELUAR]]</f>
        <v>0</v>
      </c>
      <c r="J285" s="137" t="b">
        <f>IF(TblKatalog[STOCK AKHIR],"BARANG ADA",IF(I285="NOL"," BARANG KOSONG"))</f>
        <v>0</v>
      </c>
      <c r="K285" s="132"/>
      <c r="L285" s="131"/>
    </row>
    <row r="286" spans="1:12" ht="24.95" customHeight="1" x14ac:dyDescent="0.25">
      <c r="A286" s="137">
        <v>278</v>
      </c>
      <c r="B286" s="169" t="s">
        <v>3030</v>
      </c>
      <c r="C286" s="262" t="s">
        <v>3031</v>
      </c>
      <c r="D286" s="262" t="s">
        <v>3032</v>
      </c>
      <c r="E286" s="263"/>
      <c r="F286" s="263" t="s">
        <v>444</v>
      </c>
      <c r="G286" s="137">
        <f>SUMIF(TblMasuk[KODE BARANG],TblKatalog[KODE BARANG],TblMasuk[BARANG MASUK])</f>
        <v>8</v>
      </c>
      <c r="H286" s="137">
        <f>SUMIF(TblKeluar[KODE BARANG],TblKatalog[KODE BARANG],TblKeluar[BARANG KELUAR])</f>
        <v>8</v>
      </c>
      <c r="I286" s="137">
        <f xml:space="preserve"> TblKatalog[[STOCK AWAL ]]+TblKatalog[BARANG MASUK]-TblKatalog[[#This Row],[BARANG KELUAR]]</f>
        <v>0</v>
      </c>
      <c r="J286" s="137" t="b">
        <f>IF(TblKatalog[STOCK AKHIR],"BARANG ADA",IF(I286="NOL"," BARANG KOSONG"))</f>
        <v>0</v>
      </c>
      <c r="K286" s="132"/>
      <c r="L286" s="131"/>
    </row>
    <row r="287" spans="1:12" ht="31.5" x14ac:dyDescent="0.25">
      <c r="A287" s="137">
        <v>279</v>
      </c>
      <c r="B287" s="176" t="s">
        <v>753</v>
      </c>
      <c r="C287" s="158" t="s">
        <v>2426</v>
      </c>
      <c r="D287" s="158" t="s">
        <v>2284</v>
      </c>
      <c r="E287" s="256"/>
      <c r="F287" s="263" t="s">
        <v>444</v>
      </c>
      <c r="G287" s="137">
        <f>SUMIF(TblMasuk[KODE BARANG],TblKatalog[KODE BARANG],TblMasuk[BARANG MASUK])</f>
        <v>0</v>
      </c>
      <c r="H287" s="137">
        <f>SUMIF(TblKeluar[KODE BARANG],TblKatalog[KODE BARANG],TblKeluar[BARANG KELUAR])</f>
        <v>0</v>
      </c>
      <c r="I287" s="137">
        <f xml:space="preserve"> TblKatalog[[STOCK AWAL ]]+TblKatalog[BARANG MASUK]-TblKatalog[[#This Row],[BARANG KELUAR]]</f>
        <v>0</v>
      </c>
      <c r="J287" s="137" t="b">
        <f>IF(TblKatalog[STOCK AKHIR],"BARANG ADA",IF(I287="NOL"," BARANG KOSONG"))</f>
        <v>0</v>
      </c>
      <c r="K287" s="131"/>
      <c r="L287" s="131"/>
    </row>
    <row r="288" spans="1:12" ht="24.95" customHeight="1" x14ac:dyDescent="0.25">
      <c r="A288" s="137">
        <v>280</v>
      </c>
      <c r="B288" s="176" t="s">
        <v>2299</v>
      </c>
      <c r="C288" s="158" t="s">
        <v>2450</v>
      </c>
      <c r="D288" s="158" t="s">
        <v>2293</v>
      </c>
      <c r="E288" s="256"/>
      <c r="F288" s="263" t="s">
        <v>444</v>
      </c>
      <c r="G288" s="137">
        <f>SUMIF(TblMasuk[KODE BARANG],TblKatalog[KODE BARANG],TblMasuk[BARANG MASUK])</f>
        <v>0</v>
      </c>
      <c r="H288" s="137">
        <f>SUMIF(TblKeluar[KODE BARANG],TblKatalog[KODE BARANG],TblKeluar[BARANG KELUAR])</f>
        <v>0</v>
      </c>
      <c r="I288" s="137">
        <f xml:space="preserve"> TblKatalog[[STOCK AWAL ]]+TblKatalog[BARANG MASUK]-TblKatalog[[#This Row],[BARANG KELUAR]]</f>
        <v>0</v>
      </c>
      <c r="J288" s="137" t="b">
        <f>IF(TblKatalog[STOCK AKHIR],"BARANG ADA",IF(I288="NOL"," BARANG KOSONG"))</f>
        <v>0</v>
      </c>
      <c r="K288" s="131"/>
      <c r="L288" s="131"/>
    </row>
    <row r="289" spans="1:12" ht="24.95" customHeight="1" x14ac:dyDescent="0.25">
      <c r="A289" s="137">
        <v>281</v>
      </c>
      <c r="B289" s="176" t="s">
        <v>2299</v>
      </c>
      <c r="C289" s="158" t="s">
        <v>2449</v>
      </c>
      <c r="D289" s="158" t="s">
        <v>2294</v>
      </c>
      <c r="E289" s="256"/>
      <c r="F289" s="263" t="s">
        <v>444</v>
      </c>
      <c r="G289" s="137">
        <f>SUMIF(TblMasuk[KODE BARANG],TblKatalog[KODE BARANG],TblMasuk[BARANG MASUK])</f>
        <v>0</v>
      </c>
      <c r="H289" s="137">
        <f>SUMIF(TblKeluar[KODE BARANG],TblKatalog[KODE BARANG],TblKeluar[BARANG KELUAR])</f>
        <v>0</v>
      </c>
      <c r="I289" s="137">
        <f xml:space="preserve"> TblKatalog[[STOCK AWAL ]]+TblKatalog[BARANG MASUK]-TblKatalog[[#This Row],[BARANG KELUAR]]</f>
        <v>0</v>
      </c>
      <c r="J289" s="137" t="b">
        <f>IF(TblKatalog[STOCK AKHIR],"BARANG ADA",IF(I289="NOL"," BARANG KOSONG"))</f>
        <v>0</v>
      </c>
      <c r="K289" s="131"/>
      <c r="L289" s="131"/>
    </row>
    <row r="290" spans="1:12" ht="24.95" customHeight="1" x14ac:dyDescent="0.25">
      <c r="A290" s="137">
        <v>282</v>
      </c>
      <c r="B290" s="169" t="s">
        <v>2503</v>
      </c>
      <c r="C290" s="262" t="s">
        <v>2504</v>
      </c>
      <c r="D290" s="262" t="s">
        <v>2505</v>
      </c>
      <c r="E290" s="263"/>
      <c r="F290" s="263" t="s">
        <v>444</v>
      </c>
      <c r="G290" s="26">
        <f>SUMIF(TblMasuk[KODE BARANG],TblKatalog[KODE BARANG],TblMasuk[BARANG MASUK])</f>
        <v>3</v>
      </c>
      <c r="H290" s="26">
        <f>SUMIF(TblKeluar[KODE BARANG],TblKatalog[KODE BARANG],TblKeluar[BARANG KELUAR])</f>
        <v>3</v>
      </c>
      <c r="I290" s="26">
        <f xml:space="preserve"> TblKatalog[[STOCK AWAL ]]+TblKatalog[BARANG MASUK]-TblKatalog[[#This Row],[BARANG KELUAR]]</f>
        <v>0</v>
      </c>
      <c r="J290" s="26" t="b">
        <f>IF(TblKatalog[STOCK AKHIR],"BARANG ADA",IF(I290="NOL"," BARANG KOSONG"))</f>
        <v>0</v>
      </c>
      <c r="K290" s="132"/>
      <c r="L290" s="131"/>
    </row>
    <row r="291" spans="1:12" s="143" customFormat="1" ht="24.95" customHeight="1" x14ac:dyDescent="0.25">
      <c r="A291" s="137">
        <v>283</v>
      </c>
      <c r="B291" s="175" t="s">
        <v>2517</v>
      </c>
      <c r="C291" s="258" t="s">
        <v>2508</v>
      </c>
      <c r="D291" s="258" t="s">
        <v>2509</v>
      </c>
      <c r="E291" s="256"/>
      <c r="F291" s="256" t="s">
        <v>444</v>
      </c>
      <c r="G291" s="137">
        <f>SUMIF(TblMasuk[KODE BARANG],TblKatalog[KODE BARANG],TblMasuk[BARANG MASUK])</f>
        <v>32</v>
      </c>
      <c r="H291" s="137">
        <f>SUMIF(TblKeluar[KODE BARANG],TblKatalog[KODE BARANG],TblKeluar[BARANG KELUAR])</f>
        <v>32</v>
      </c>
      <c r="I291" s="137">
        <f xml:space="preserve"> TblKatalog[[STOCK AWAL ]]+TblKatalog[BARANG MASUK]-TblKatalog[[#This Row],[BARANG KELUAR]]</f>
        <v>0</v>
      </c>
      <c r="J291" s="137" t="b">
        <f>IF(TblKatalog[STOCK AKHIR],"BARANG ADA",IF(I291="NOL"," BARANG KOSONG"))</f>
        <v>0</v>
      </c>
      <c r="K291" s="131"/>
      <c r="L291" s="435"/>
    </row>
    <row r="292" spans="1:12" s="143" customFormat="1" ht="24.95" customHeight="1" x14ac:dyDescent="0.25">
      <c r="A292" s="137">
        <v>284</v>
      </c>
      <c r="B292" s="408" t="s">
        <v>2533</v>
      </c>
      <c r="C292" s="409" t="s">
        <v>2531</v>
      </c>
      <c r="D292" s="409" t="s">
        <v>2532</v>
      </c>
      <c r="E292" s="410"/>
      <c r="F292" s="410" t="s">
        <v>444</v>
      </c>
      <c r="G292" s="403">
        <f>SUMIF(TblMasuk[KODE BARANG],TblKatalog[KODE BARANG],TblMasuk[BARANG MASUK])</f>
        <v>6</v>
      </c>
      <c r="H292" s="403">
        <f>SUMIF(TblKeluar[KODE BARANG],TblKatalog[KODE BARANG],TblKeluar[BARANG KELUAR])</f>
        <v>6</v>
      </c>
      <c r="I292" s="403">
        <f xml:space="preserve"> TblKatalog[[STOCK AWAL ]]+TblKatalog[BARANG MASUK]-TblKatalog[[#This Row],[BARANG KELUAR]]</f>
        <v>0</v>
      </c>
      <c r="J292" s="403" t="b">
        <f>IF(TblKatalog[STOCK AKHIR],"BARANG ADA",IF(I292="NOL"," BARANG KOSONG"))</f>
        <v>0</v>
      </c>
      <c r="K292" s="407"/>
      <c r="L292" s="435"/>
    </row>
    <row r="293" spans="1:12" s="143" customFormat="1" ht="24.95" customHeight="1" x14ac:dyDescent="0.25">
      <c r="A293" s="137">
        <v>285</v>
      </c>
      <c r="B293" s="169" t="s">
        <v>2839</v>
      </c>
      <c r="C293" s="152" t="s">
        <v>2531</v>
      </c>
      <c r="D293" s="152" t="s">
        <v>2838</v>
      </c>
      <c r="E293" s="263"/>
      <c r="F293" s="263" t="s">
        <v>444</v>
      </c>
      <c r="G293" s="137">
        <f>SUMIF(TblMasuk[KODE BARANG],TblKatalog[KODE BARANG],TblMasuk[BARANG MASUK])</f>
        <v>1</v>
      </c>
      <c r="H293" s="137">
        <f>SUMIF(TblKeluar[KODE BARANG],TblKatalog[KODE BARANG],TblKeluar[BARANG KELUAR])</f>
        <v>1</v>
      </c>
      <c r="I293" s="137">
        <f xml:space="preserve"> TblKatalog[[STOCK AWAL ]]+TblKatalog[BARANG MASUK]-TblKatalog[[#This Row],[BARANG KELUAR]]</f>
        <v>0</v>
      </c>
      <c r="J293" s="137" t="b">
        <f>IF(TblKatalog[STOCK AKHIR],"BARANG ADA",IF(I293="NOL"," BARANG KOSONG"))</f>
        <v>0</v>
      </c>
      <c r="K293" s="131"/>
      <c r="L293" s="435"/>
    </row>
    <row r="294" spans="1:12" s="143" customFormat="1" ht="24.95" customHeight="1" x14ac:dyDescent="0.25">
      <c r="A294" s="137">
        <v>286</v>
      </c>
      <c r="B294" s="169" t="s">
        <v>2553</v>
      </c>
      <c r="C294" s="152" t="s">
        <v>2551</v>
      </c>
      <c r="D294" s="152" t="s">
        <v>2552</v>
      </c>
      <c r="E294" s="263"/>
      <c r="F294" s="263" t="s">
        <v>448</v>
      </c>
      <c r="G294" s="137">
        <f>SUMIF(TblMasuk[KODE BARANG],TblKatalog[KODE BARANG],TblMasuk[BARANG MASUK])</f>
        <v>5</v>
      </c>
      <c r="H294" s="137">
        <f>SUMIF(TblKeluar[KODE BARANG],TblKatalog[KODE BARANG],TblKeluar[BARANG KELUAR])</f>
        <v>5</v>
      </c>
      <c r="I294" s="137">
        <f xml:space="preserve"> TblKatalog[[STOCK AWAL ]]+TblKatalog[BARANG MASUK]-TblKatalog[[#This Row],[BARANG KELUAR]]</f>
        <v>0</v>
      </c>
      <c r="J294" s="137" t="b">
        <f>IF(TblKatalog[STOCK AKHIR],"BARANG ADA",IF(I294="NOL"," BARANG KOSONG"))</f>
        <v>0</v>
      </c>
      <c r="K294" s="131"/>
      <c r="L294" s="435"/>
    </row>
    <row r="295" spans="1:12" s="143" customFormat="1" ht="24.95" customHeight="1" x14ac:dyDescent="0.25">
      <c r="A295" s="137">
        <v>287</v>
      </c>
      <c r="B295" s="169" t="s">
        <v>2631</v>
      </c>
      <c r="C295" s="152" t="s">
        <v>2427</v>
      </c>
      <c r="D295" s="152" t="s">
        <v>2635</v>
      </c>
      <c r="E295" s="263"/>
      <c r="F295" s="263" t="s">
        <v>442</v>
      </c>
      <c r="G295" s="137">
        <f>SUMIF(TblMasuk[KODE BARANG],TblKatalog[KODE BARANG],TblMasuk[BARANG MASUK])</f>
        <v>2</v>
      </c>
      <c r="H295" s="137">
        <f>SUMIF(TblKeluar[KODE BARANG],TblKatalog[KODE BARANG],TblKeluar[BARANG KELUAR])</f>
        <v>2</v>
      </c>
      <c r="I295" s="137">
        <f xml:space="preserve"> TblKatalog[[STOCK AWAL ]]+TblKatalog[BARANG MASUK]-TblKatalog[[#This Row],[BARANG KELUAR]]</f>
        <v>0</v>
      </c>
      <c r="J295" s="137" t="b">
        <f>IF(TblKatalog[STOCK AKHIR],"BARANG ADA",IF(I295="NOL"," BARANG KOSONG"))</f>
        <v>0</v>
      </c>
      <c r="K295" s="131"/>
      <c r="L295" s="435"/>
    </row>
    <row r="296" spans="1:12" s="143" customFormat="1" ht="24.95" customHeight="1" x14ac:dyDescent="0.25">
      <c r="A296" s="137">
        <v>288</v>
      </c>
      <c r="B296" s="169" t="s">
        <v>2658</v>
      </c>
      <c r="C296" s="152" t="s">
        <v>2659</v>
      </c>
      <c r="D296" s="152" t="s">
        <v>2660</v>
      </c>
      <c r="E296" s="263"/>
      <c r="F296" s="263" t="s">
        <v>442</v>
      </c>
      <c r="G296" s="137">
        <f>SUMIF(TblMasuk[KODE BARANG],TblKatalog[KODE BARANG],TblMasuk[BARANG MASUK])</f>
        <v>1</v>
      </c>
      <c r="H296" s="137">
        <f>SUMIF(TblKeluar[KODE BARANG],TblKatalog[KODE BARANG],TblKeluar[BARANG KELUAR])</f>
        <v>1</v>
      </c>
      <c r="I296" s="137">
        <f xml:space="preserve"> TblKatalog[[STOCK AWAL ]]+TblKatalog[BARANG MASUK]-TblKatalog[[#This Row],[BARANG KELUAR]]</f>
        <v>0</v>
      </c>
      <c r="J296" s="137" t="b">
        <f>IF(TblKatalog[STOCK AKHIR],"BARANG ADA",IF(I296="NOL"," BARANG KOSONG"))</f>
        <v>0</v>
      </c>
      <c r="K296" s="131"/>
      <c r="L296" s="435"/>
    </row>
    <row r="297" spans="1:12" s="143" customFormat="1" ht="24.95" customHeight="1" x14ac:dyDescent="0.25">
      <c r="A297" s="137">
        <v>289</v>
      </c>
      <c r="B297" s="169" t="s">
        <v>2683</v>
      </c>
      <c r="C297" s="152" t="s">
        <v>2684</v>
      </c>
      <c r="D297" s="152" t="s">
        <v>2685</v>
      </c>
      <c r="E297" s="263"/>
      <c r="F297" s="263" t="s">
        <v>444</v>
      </c>
      <c r="G297" s="137">
        <f>SUMIF(TblMasuk[KODE BARANG],TblKatalog[KODE BARANG],TblMasuk[BARANG MASUK])</f>
        <v>7812</v>
      </c>
      <c r="H297" s="137">
        <f>SUMIF(TblKeluar[KODE BARANG],TblKatalog[KODE BARANG],TblKeluar[BARANG KELUAR])</f>
        <v>4580</v>
      </c>
      <c r="I297" s="137">
        <f xml:space="preserve"> TblKatalog[[STOCK AWAL ]]+TblKatalog[BARANG MASUK]-TblKatalog[[#This Row],[BARANG KELUAR]]</f>
        <v>3232</v>
      </c>
      <c r="J297" s="137" t="str">
        <f>IF(TblKatalog[STOCK AKHIR],"BARANG ADA",IF(I297="NOL"," BARANG KOSONG"))</f>
        <v>BARANG ADA</v>
      </c>
      <c r="K297" s="131"/>
      <c r="L297" s="435"/>
    </row>
    <row r="298" spans="1:12" s="143" customFormat="1" ht="24.95" customHeight="1" x14ac:dyDescent="0.25">
      <c r="A298" s="137">
        <v>290</v>
      </c>
      <c r="B298" s="169" t="s">
        <v>2661</v>
      </c>
      <c r="C298" s="152" t="s">
        <v>2662</v>
      </c>
      <c r="D298" s="152" t="s">
        <v>2663</v>
      </c>
      <c r="E298" s="263"/>
      <c r="F298" s="263" t="s">
        <v>444</v>
      </c>
      <c r="G298" s="137">
        <f>SUMIF(TblMasuk[KODE BARANG],TblKatalog[KODE BARANG],TblMasuk[BARANG MASUK])</f>
        <v>2</v>
      </c>
      <c r="H298" s="137">
        <f>SUMIF(TblKeluar[KODE BARANG],TblKatalog[KODE BARANG],TblKeluar[BARANG KELUAR])</f>
        <v>2</v>
      </c>
      <c r="I298" s="137">
        <f xml:space="preserve"> TblKatalog[[STOCK AWAL ]]+TblKatalog[BARANG MASUK]-TblKatalog[[#This Row],[BARANG KELUAR]]</f>
        <v>0</v>
      </c>
      <c r="J298" s="137" t="b">
        <f>IF(TblKatalog[STOCK AKHIR],"BARANG ADA",IF(I298="NOL"," BARANG KOSONG"))</f>
        <v>0</v>
      </c>
      <c r="K298" s="131"/>
      <c r="L298" s="435"/>
    </row>
    <row r="299" spans="1:12" s="143" customFormat="1" ht="24.95" customHeight="1" x14ac:dyDescent="0.25">
      <c r="A299" s="137">
        <v>291</v>
      </c>
      <c r="B299" s="169" t="s">
        <v>2698</v>
      </c>
      <c r="C299" s="152" t="s">
        <v>2700</v>
      </c>
      <c r="D299" s="152" t="s">
        <v>2701</v>
      </c>
      <c r="E299" s="263"/>
      <c r="F299" s="263" t="s">
        <v>442</v>
      </c>
      <c r="G299" s="137">
        <f>SUMIF(TblMasuk[KODE BARANG],TblKatalog[KODE BARANG],TblMasuk[BARANG MASUK])</f>
        <v>1</v>
      </c>
      <c r="H299" s="137">
        <f>SUMIF(TblKeluar[KODE BARANG],TblKatalog[KODE BARANG],TblKeluar[BARANG KELUAR])</f>
        <v>0</v>
      </c>
      <c r="I299" s="137">
        <f xml:space="preserve"> TblKatalog[[STOCK AWAL ]]+TblKatalog[BARANG MASUK]-TblKatalog[[#This Row],[BARANG KELUAR]]</f>
        <v>1</v>
      </c>
      <c r="J299" s="137" t="str">
        <f>IF(TblKatalog[STOCK AKHIR],"BARANG ADA",IF(I299="NOL"," BARANG KOSONG"))</f>
        <v>BARANG ADA</v>
      </c>
      <c r="K299" s="131"/>
      <c r="L299" s="435"/>
    </row>
    <row r="300" spans="1:12" s="143" customFormat="1" ht="24.95" customHeight="1" x14ac:dyDescent="0.25">
      <c r="A300" s="137">
        <v>292</v>
      </c>
      <c r="B300" s="169" t="s">
        <v>2699</v>
      </c>
      <c r="C300" s="152" t="s">
        <v>2702</v>
      </c>
      <c r="D300" s="152" t="s">
        <v>2703</v>
      </c>
      <c r="E300" s="263"/>
      <c r="F300" s="263" t="s">
        <v>444</v>
      </c>
      <c r="G300" s="137">
        <f>SUMIF(TblMasuk[KODE BARANG],TblKatalog[KODE BARANG],TblMasuk[BARANG MASUK])</f>
        <v>2</v>
      </c>
      <c r="H300" s="137">
        <f>SUMIF(TblKeluar[KODE BARANG],TblKatalog[KODE BARANG],TblKeluar[BARANG KELUAR])</f>
        <v>2</v>
      </c>
      <c r="I300" s="137">
        <f xml:space="preserve"> TblKatalog[[STOCK AWAL ]]+TblKatalog[BARANG MASUK]-TblKatalog[[#This Row],[BARANG KELUAR]]</f>
        <v>0</v>
      </c>
      <c r="J300" s="137" t="b">
        <f>IF(TblKatalog[STOCK AKHIR],"BARANG ADA",IF(I300="NOL"," BARANG KOSONG"))</f>
        <v>0</v>
      </c>
      <c r="K300" s="131"/>
      <c r="L300" s="435"/>
    </row>
    <row r="301" spans="1:12" s="143" customFormat="1" ht="24.95" customHeight="1" x14ac:dyDescent="0.25">
      <c r="A301" s="137">
        <v>293</v>
      </c>
      <c r="B301" s="169" t="s">
        <v>2765</v>
      </c>
      <c r="C301" s="152" t="s">
        <v>268</v>
      </c>
      <c r="D301" s="152" t="s">
        <v>2766</v>
      </c>
      <c r="E301" s="263"/>
      <c r="F301" s="263" t="s">
        <v>444</v>
      </c>
      <c r="G301" s="137">
        <f>SUMIF(TblMasuk[KODE BARANG],TblKatalog[KODE BARANG],TblMasuk[BARANG MASUK])</f>
        <v>0</v>
      </c>
      <c r="H301" s="137">
        <f>SUMIF(TblKeluar[KODE BARANG],TblKatalog[KODE BARANG],TblKeluar[BARANG KELUAR])</f>
        <v>0</v>
      </c>
      <c r="I301" s="137">
        <f xml:space="preserve"> TblKatalog[[STOCK AWAL ]]+TblKatalog[BARANG MASUK]-TblKatalog[[#This Row],[BARANG KELUAR]]</f>
        <v>0</v>
      </c>
      <c r="J301" s="137" t="b">
        <f>IF(TblKatalog[STOCK AKHIR],"BARANG ADA",IF(I301="NOL"," BARANG KOSONG"))</f>
        <v>0</v>
      </c>
      <c r="K301" s="131"/>
      <c r="L301" s="435"/>
    </row>
    <row r="302" spans="1:12" s="143" customFormat="1" ht="24.95" customHeight="1" x14ac:dyDescent="0.25">
      <c r="A302" s="137">
        <v>294</v>
      </c>
      <c r="B302" s="169" t="s">
        <v>2706</v>
      </c>
      <c r="C302" s="152" t="s">
        <v>2707</v>
      </c>
      <c r="D302" s="152" t="s">
        <v>2709</v>
      </c>
      <c r="E302" s="263"/>
      <c r="F302" s="263" t="s">
        <v>444</v>
      </c>
      <c r="G302" s="137">
        <f>SUMIF(TblMasuk[KODE BARANG],TblKatalog[KODE BARANG],TblMasuk[BARANG MASUK])</f>
        <v>20</v>
      </c>
      <c r="H302" s="137">
        <f>SUMIF(TblKeluar[KODE BARANG],TblKatalog[KODE BARANG],TblKeluar[BARANG KELUAR])</f>
        <v>20</v>
      </c>
      <c r="I302" s="137">
        <f xml:space="preserve"> TblKatalog[[STOCK AWAL ]]+TblKatalog[BARANG MASUK]-TblKatalog[[#This Row],[BARANG KELUAR]]</f>
        <v>0</v>
      </c>
      <c r="J302" s="137" t="b">
        <f>IF(TblKatalog[STOCK AKHIR],"BARANG ADA",IF(I302="NOL"," BARANG KOSONG"))</f>
        <v>0</v>
      </c>
      <c r="K302" s="131"/>
      <c r="L302" s="435"/>
    </row>
    <row r="303" spans="1:12" s="143" customFormat="1" ht="24.95" customHeight="1" x14ac:dyDescent="0.25">
      <c r="A303" s="137">
        <v>295</v>
      </c>
      <c r="B303" s="169" t="s">
        <v>2825</v>
      </c>
      <c r="C303" s="152" t="s">
        <v>2823</v>
      </c>
      <c r="D303" s="152" t="s">
        <v>2824</v>
      </c>
      <c r="E303" s="263"/>
      <c r="F303" s="263" t="s">
        <v>444</v>
      </c>
      <c r="G303" s="137">
        <f>SUMIF(TblMasuk[KODE BARANG],TblKatalog[KODE BARANG],TblMasuk[BARANG MASUK])</f>
        <v>1</v>
      </c>
      <c r="H303" s="137">
        <f>SUMIF(TblKeluar[KODE BARANG],TblKatalog[KODE BARANG],TblKeluar[BARANG KELUAR])</f>
        <v>1</v>
      </c>
      <c r="I303" s="137">
        <f xml:space="preserve"> TblKatalog[[STOCK AWAL ]]+TblKatalog[BARANG MASUK]-TblKatalog[[#This Row],[BARANG KELUAR]]</f>
        <v>0</v>
      </c>
      <c r="J303" s="137" t="b">
        <f>IF(TblKatalog[STOCK AKHIR],"BARANG ADA",IF(I303="NOL"," BARANG KOSONG"))</f>
        <v>0</v>
      </c>
      <c r="K303" s="131"/>
      <c r="L303" s="435"/>
    </row>
    <row r="304" spans="1:12" s="143" customFormat="1" ht="24.95" customHeight="1" x14ac:dyDescent="0.25">
      <c r="A304" s="137">
        <v>296</v>
      </c>
      <c r="B304" s="169" t="s">
        <v>2842</v>
      </c>
      <c r="C304" s="152" t="s">
        <v>2847</v>
      </c>
      <c r="D304" s="152" t="s">
        <v>2843</v>
      </c>
      <c r="E304" s="263"/>
      <c r="F304" s="263" t="s">
        <v>444</v>
      </c>
      <c r="G304" s="137">
        <f>SUMIF(TblMasuk[KODE BARANG],TblKatalog[KODE BARANG],TblMasuk[BARANG MASUK])</f>
        <v>2</v>
      </c>
      <c r="H304" s="137">
        <f>SUMIF(TblKeluar[KODE BARANG],TblKatalog[KODE BARANG],TblKeluar[BARANG KELUAR])</f>
        <v>2</v>
      </c>
      <c r="I304" s="137">
        <f xml:space="preserve"> TblKatalog[[STOCK AWAL ]]+TblKatalog[BARANG MASUK]-TblKatalog[[#This Row],[BARANG KELUAR]]</f>
        <v>0</v>
      </c>
      <c r="J304" s="137" t="b">
        <f>IF(TblKatalog[STOCK AKHIR],"BARANG ADA",IF(I304="NOL"," BARANG KOSONG"))</f>
        <v>0</v>
      </c>
      <c r="K304" s="131"/>
      <c r="L304" s="435"/>
    </row>
    <row r="305" spans="1:12" s="143" customFormat="1" ht="24.95" customHeight="1" x14ac:dyDescent="0.25">
      <c r="A305" s="137">
        <v>297</v>
      </c>
      <c r="B305" s="169" t="s">
        <v>2901</v>
      </c>
      <c r="C305" s="152" t="s">
        <v>2902</v>
      </c>
      <c r="D305" s="152" t="s">
        <v>2903</v>
      </c>
      <c r="E305" s="263"/>
      <c r="F305" s="263" t="s">
        <v>444</v>
      </c>
      <c r="G305" s="137">
        <f>SUMIF(TblMasuk[KODE BARANG],TblKatalog[KODE BARANG],TblMasuk[BARANG MASUK])</f>
        <v>6</v>
      </c>
      <c r="H305" s="137">
        <f>SUMIF(TblKeluar[KODE BARANG],TblKatalog[KODE BARANG],TblKeluar[BARANG KELUAR])</f>
        <v>6</v>
      </c>
      <c r="I305" s="137">
        <f xml:space="preserve"> TblKatalog[[STOCK AWAL ]]+TblKatalog[BARANG MASUK]-TblKatalog[[#This Row],[BARANG KELUAR]]</f>
        <v>0</v>
      </c>
      <c r="J305" s="137" t="b">
        <f>IF(TblKatalog[STOCK AKHIR],"BARANG ADA",IF(I305="NOL"," BARANG KOSONG"))</f>
        <v>0</v>
      </c>
      <c r="K305" s="131"/>
      <c r="L305" s="435"/>
    </row>
    <row r="306" spans="1:12" s="143" customFormat="1" ht="24.95" customHeight="1" x14ac:dyDescent="0.25">
      <c r="A306" s="137">
        <v>298</v>
      </c>
      <c r="B306" s="169" t="s">
        <v>2926</v>
      </c>
      <c r="C306" s="152" t="s">
        <v>2924</v>
      </c>
      <c r="D306" s="152" t="s">
        <v>2925</v>
      </c>
      <c r="E306" s="263"/>
      <c r="F306" s="263" t="s">
        <v>444</v>
      </c>
      <c r="G306" s="137">
        <f>SUMIF(TblMasuk[KODE BARANG],TblKatalog[KODE BARANG],TblMasuk[BARANG MASUK])</f>
        <v>2</v>
      </c>
      <c r="H306" s="137">
        <f>SUMIF(TblKeluar[KODE BARANG],TblKatalog[KODE BARANG],TblKeluar[BARANG KELUAR])</f>
        <v>2</v>
      </c>
      <c r="I306" s="137">
        <f xml:space="preserve"> TblKatalog[[STOCK AWAL ]]+TblKatalog[BARANG MASUK]-TblKatalog[[#This Row],[BARANG KELUAR]]</f>
        <v>0</v>
      </c>
      <c r="J306" s="137" t="b">
        <f>IF(TblKatalog[STOCK AKHIR],"BARANG ADA",IF(I306="NOL"," BARANG KOSONG"))</f>
        <v>0</v>
      </c>
      <c r="K306" s="131"/>
      <c r="L306" s="435"/>
    </row>
    <row r="307" spans="1:12" s="143" customFormat="1" ht="24.95" customHeight="1" x14ac:dyDescent="0.25">
      <c r="A307" s="137">
        <v>299</v>
      </c>
      <c r="B307" s="348" t="s">
        <v>2933</v>
      </c>
      <c r="C307" s="152" t="s">
        <v>2931</v>
      </c>
      <c r="D307" s="152" t="s">
        <v>2932</v>
      </c>
      <c r="E307" s="263"/>
      <c r="F307" s="263" t="s">
        <v>444</v>
      </c>
      <c r="G307" s="137">
        <f>SUMIF(TblMasuk[KODE BARANG],TblKatalog[KODE BARANG],TblMasuk[BARANG MASUK])</f>
        <v>20</v>
      </c>
      <c r="H307" s="137">
        <f>SUMIF(TblKeluar[KODE BARANG],TblKatalog[KODE BARANG],TblKeluar[BARANG KELUAR])</f>
        <v>20</v>
      </c>
      <c r="I307" s="137">
        <f xml:space="preserve"> TblKatalog[[STOCK AWAL ]]+TblKatalog[BARANG MASUK]-TblKatalog[[#This Row],[BARANG KELUAR]]</f>
        <v>0</v>
      </c>
      <c r="J307" s="137" t="b">
        <f>IF(TblKatalog[STOCK AKHIR],"BARANG ADA",IF(I307="NOL"," BARANG KOSONG"))</f>
        <v>0</v>
      </c>
      <c r="K307" s="131"/>
      <c r="L307" s="435"/>
    </row>
    <row r="308" spans="1:12" s="143" customFormat="1" ht="24.95" customHeight="1" x14ac:dyDescent="0.25">
      <c r="A308" s="137">
        <v>300</v>
      </c>
      <c r="B308" s="348" t="s">
        <v>3039</v>
      </c>
      <c r="C308" s="152" t="s">
        <v>3040</v>
      </c>
      <c r="D308" s="152" t="s">
        <v>3041</v>
      </c>
      <c r="E308" s="263"/>
      <c r="F308" s="263" t="s">
        <v>444</v>
      </c>
      <c r="G308" s="137">
        <f>SUMIF(TblMasuk[KODE BARANG],TblKatalog[KODE BARANG],TblMasuk[BARANG MASUK])</f>
        <v>1</v>
      </c>
      <c r="H308" s="137">
        <f>SUMIF(TblKeluar[KODE BARANG],TblKatalog[KODE BARANG],TblKeluar[BARANG KELUAR])</f>
        <v>1</v>
      </c>
      <c r="I308" s="137">
        <f xml:space="preserve"> TblKatalog[[STOCK AWAL ]]+TblKatalog[BARANG MASUK]-TblKatalog[[#This Row],[BARANG KELUAR]]</f>
        <v>0</v>
      </c>
      <c r="J308" s="137" t="b">
        <f>IF(TblKatalog[STOCK AKHIR],"BARANG ADA",IF(I308="NOL"," BARANG KOSONG"))</f>
        <v>0</v>
      </c>
      <c r="K308" s="131"/>
      <c r="L308" s="435"/>
    </row>
    <row r="309" spans="1:12" s="143" customFormat="1" ht="29.25" customHeight="1" x14ac:dyDescent="0.25">
      <c r="A309" s="137">
        <v>301</v>
      </c>
      <c r="B309" s="348" t="s">
        <v>3047</v>
      </c>
      <c r="C309" s="152" t="s">
        <v>3448</v>
      </c>
      <c r="D309" s="152" t="s">
        <v>3048</v>
      </c>
      <c r="E309" s="263"/>
      <c r="F309" s="263" t="s">
        <v>448</v>
      </c>
      <c r="G309" s="137">
        <f>SUMIF(TblMasuk[KODE BARANG],TblKatalog[KODE BARANG],TblMasuk[BARANG MASUK])</f>
        <v>3</v>
      </c>
      <c r="H309" s="137">
        <f>SUMIF(TblKeluar[KODE BARANG],TblKatalog[KODE BARANG],TblKeluar[BARANG KELUAR])</f>
        <v>3</v>
      </c>
      <c r="I309" s="137">
        <f xml:space="preserve"> TblKatalog[[STOCK AWAL ]]+TblKatalog[BARANG MASUK]-TblKatalog[[#This Row],[BARANG KELUAR]]</f>
        <v>0</v>
      </c>
      <c r="J309" s="137" t="b">
        <f>IF(TblKatalog[STOCK AKHIR],"BARANG ADA",IF(I309="NOL"," BARANG KOSONG"))</f>
        <v>0</v>
      </c>
      <c r="K309" s="131"/>
      <c r="L309" s="435"/>
    </row>
    <row r="310" spans="1:12" s="143" customFormat="1" ht="29.25" customHeight="1" x14ac:dyDescent="0.25">
      <c r="A310" s="137">
        <v>302</v>
      </c>
      <c r="B310" s="348" t="s">
        <v>3100</v>
      </c>
      <c r="C310" s="152" t="s">
        <v>3098</v>
      </c>
      <c r="D310" s="152" t="s">
        <v>3099</v>
      </c>
      <c r="E310" s="263"/>
      <c r="F310" s="263" t="s">
        <v>444</v>
      </c>
      <c r="G310" s="137">
        <f>SUMIF(TblMasuk[KODE BARANG],TblKatalog[KODE BARANG],TblMasuk[BARANG MASUK])</f>
        <v>16</v>
      </c>
      <c r="H310" s="137">
        <f>SUMIF(TblKeluar[KODE BARANG],TblKatalog[KODE BARANG],TblKeluar[BARANG KELUAR])</f>
        <v>16</v>
      </c>
      <c r="I310" s="137">
        <f xml:space="preserve"> TblKatalog[[STOCK AWAL ]]+TblKatalog[BARANG MASUK]-TblKatalog[[#This Row],[BARANG KELUAR]]</f>
        <v>0</v>
      </c>
      <c r="J310" s="137" t="b">
        <f>IF(TblKatalog[STOCK AKHIR],"BARANG ADA",IF(I310="NOL"," BARANG KOSONG"))</f>
        <v>0</v>
      </c>
      <c r="K310" s="131"/>
      <c r="L310" s="435"/>
    </row>
    <row r="311" spans="1:12" s="143" customFormat="1" ht="29.25" customHeight="1" x14ac:dyDescent="0.25">
      <c r="A311" s="137">
        <v>303</v>
      </c>
      <c r="B311" s="348" t="s">
        <v>3130</v>
      </c>
      <c r="C311" s="152" t="s">
        <v>3128</v>
      </c>
      <c r="D311" s="152" t="s">
        <v>3129</v>
      </c>
      <c r="E311" s="263"/>
      <c r="F311" s="263" t="s">
        <v>448</v>
      </c>
      <c r="G311" s="137">
        <f>SUMIF(TblMasuk[KODE BARANG],TblKatalog[KODE BARANG],TblMasuk[BARANG MASUK])</f>
        <v>2</v>
      </c>
      <c r="H311" s="137">
        <f>SUMIF(TblKeluar[KODE BARANG],TblKatalog[KODE BARANG],TblKeluar[BARANG KELUAR])</f>
        <v>2</v>
      </c>
      <c r="I311" s="137">
        <f xml:space="preserve"> TblKatalog[[STOCK AWAL ]]+TblKatalog[BARANG MASUK]-TblKatalog[[#This Row],[BARANG KELUAR]]</f>
        <v>0</v>
      </c>
      <c r="J311" s="137" t="b">
        <f>IF(TblKatalog[STOCK AKHIR],"BARANG ADA",IF(I311="NOL"," BARANG KOSONG"))</f>
        <v>0</v>
      </c>
      <c r="K311" s="131"/>
      <c r="L311" s="435"/>
    </row>
    <row r="312" spans="1:12" s="143" customFormat="1" ht="29.25" customHeight="1" x14ac:dyDescent="0.25">
      <c r="A312" s="137"/>
      <c r="B312" s="348" t="s">
        <v>3461</v>
      </c>
      <c r="C312" s="152" t="s">
        <v>3459</v>
      </c>
      <c r="D312" s="152" t="s">
        <v>3460</v>
      </c>
      <c r="E312" s="263"/>
      <c r="F312" s="263" t="s">
        <v>444</v>
      </c>
      <c r="G312" s="137">
        <f>SUMIF(TblMasuk[KODE BARANG],TblKatalog[KODE BARANG],TblMasuk[BARANG MASUK])</f>
        <v>3</v>
      </c>
      <c r="H312" s="137">
        <f>SUMIF(TblKeluar[KODE BARANG],TblKatalog[KODE BARANG],TblKeluar[BARANG KELUAR])</f>
        <v>0</v>
      </c>
      <c r="I312" s="137">
        <f xml:space="preserve"> TblKatalog[[STOCK AWAL ]]+TblKatalog[BARANG MASUK]-TblKatalog[[#This Row],[BARANG KELUAR]]</f>
        <v>3</v>
      </c>
      <c r="J312" s="137" t="str">
        <f>IF(TblKatalog[STOCK AKHIR],"BARANG ADA",IF(I312="NOL"," BARANG KOSONG"))</f>
        <v>BARANG ADA</v>
      </c>
      <c r="K312" s="131"/>
      <c r="L312" s="435"/>
    </row>
    <row r="313" spans="1:12" s="143" customFormat="1" ht="29.25" customHeight="1" x14ac:dyDescent="0.25">
      <c r="A313" s="137"/>
      <c r="B313" s="348" t="s">
        <v>3478</v>
      </c>
      <c r="C313" s="152" t="s">
        <v>3476</v>
      </c>
      <c r="D313" s="152" t="s">
        <v>3477</v>
      </c>
      <c r="E313" s="263"/>
      <c r="F313" s="263" t="s">
        <v>444</v>
      </c>
      <c r="G313" s="137">
        <f>SUMIF(TblMasuk[KODE BARANG],TblKatalog[KODE BARANG],TblMasuk[BARANG MASUK])</f>
        <v>0</v>
      </c>
      <c r="H313" s="137">
        <f>SUMIF(TblKeluar[KODE BARANG],TblKatalog[KODE BARANG],TblKeluar[BARANG KELUAR])</f>
        <v>0</v>
      </c>
      <c r="I313" s="137">
        <f xml:space="preserve"> TblKatalog[[STOCK AWAL ]]+TblKatalog[BARANG MASUK]-TblKatalog[[#This Row],[BARANG KELUAR]]</f>
        <v>0</v>
      </c>
      <c r="J313" s="137" t="b">
        <f>IF(TblKatalog[STOCK AKHIR],"BARANG ADA",IF(I313="NOL"," BARANG KOSONG"))</f>
        <v>0</v>
      </c>
      <c r="K313" s="131"/>
      <c r="L313" s="435"/>
    </row>
    <row r="314" spans="1:12" s="143" customFormat="1" ht="29.25" customHeight="1" x14ac:dyDescent="0.25">
      <c r="A314" s="137"/>
      <c r="B314" s="348" t="s">
        <v>3481</v>
      </c>
      <c r="C314" s="152" t="s">
        <v>3479</v>
      </c>
      <c r="D314" s="152" t="s">
        <v>3480</v>
      </c>
      <c r="E314" s="263"/>
      <c r="F314" s="263" t="s">
        <v>444</v>
      </c>
      <c r="G314" s="137">
        <f>SUMIF(TblMasuk[KODE BARANG],TblKatalog[KODE BARANG],TblMasuk[BARANG MASUK])</f>
        <v>0</v>
      </c>
      <c r="H314" s="137">
        <f>SUMIF(TblKeluar[KODE BARANG],TblKatalog[KODE BARANG],TblKeluar[BARANG KELUAR])</f>
        <v>0</v>
      </c>
      <c r="I314" s="137">
        <f xml:space="preserve"> TblKatalog[[STOCK AWAL ]]+TblKatalog[BARANG MASUK]-TblKatalog[[#This Row],[BARANG KELUAR]]</f>
        <v>0</v>
      </c>
      <c r="J314" s="137" t="b">
        <f>IF(TblKatalog[STOCK AKHIR],"BARANG ADA",IF(I314="NOL"," BARANG KOSONG"))</f>
        <v>0</v>
      </c>
      <c r="K314" s="131"/>
      <c r="L314" s="435"/>
    </row>
    <row r="315" spans="1:12" s="143" customFormat="1" ht="29.25" customHeight="1" x14ac:dyDescent="0.25">
      <c r="A315" s="137"/>
      <c r="B315" s="348" t="s">
        <v>3493</v>
      </c>
      <c r="C315" s="152" t="s">
        <v>3494</v>
      </c>
      <c r="D315" s="152" t="s">
        <v>3495</v>
      </c>
      <c r="E315" s="263"/>
      <c r="F315" s="263" t="s">
        <v>444</v>
      </c>
      <c r="G315" s="137">
        <f>SUMIF(TblMasuk[KODE BARANG],TblKatalog[KODE BARANG],TblMasuk[BARANG MASUK])</f>
        <v>22</v>
      </c>
      <c r="H315" s="137">
        <f>SUMIF(TblKeluar[KODE BARANG],TblKatalog[KODE BARANG],TblKeluar[BARANG KELUAR])</f>
        <v>6</v>
      </c>
      <c r="I315" s="137">
        <f xml:space="preserve"> TblKatalog[[STOCK AWAL ]]+TblKatalog[BARANG MASUK]-TblKatalog[[#This Row],[BARANG KELUAR]]</f>
        <v>16</v>
      </c>
      <c r="J315" s="137" t="str">
        <f>IF(TblKatalog[STOCK AKHIR],"BARANG ADA",IF(I315="NOL"," BARANG KOSONG"))</f>
        <v>BARANG ADA</v>
      </c>
      <c r="K315" s="131"/>
      <c r="L315" s="435"/>
    </row>
    <row r="316" spans="1:12" s="143" customFormat="1" ht="29.25" customHeight="1" x14ac:dyDescent="0.25">
      <c r="A316" s="137"/>
      <c r="B316" s="348" t="s">
        <v>3503</v>
      </c>
      <c r="C316" s="152" t="s">
        <v>3500</v>
      </c>
      <c r="D316" s="152" t="s">
        <v>3501</v>
      </c>
      <c r="E316" s="263"/>
      <c r="F316" s="263" t="s">
        <v>444</v>
      </c>
      <c r="G316" s="137">
        <f>SUMIF(TblMasuk[KODE BARANG],TblKatalog[KODE BARANG],TblMasuk[BARANG MASUK])</f>
        <v>1</v>
      </c>
      <c r="H316" s="137">
        <f>SUMIF(TblKeluar[KODE BARANG],TblKatalog[KODE BARANG],TblKeluar[BARANG KELUAR])</f>
        <v>0</v>
      </c>
      <c r="I316" s="137">
        <f xml:space="preserve"> TblKatalog[[STOCK AWAL ]]+TblKatalog[BARANG MASUK]-TblKatalog[[#This Row],[BARANG KELUAR]]</f>
        <v>1</v>
      </c>
      <c r="J316" s="137" t="str">
        <f>IF(TblKatalog[STOCK AKHIR],"BARANG ADA",IF(I316="NOL"," BARANG KOSONG"))</f>
        <v>BARANG ADA</v>
      </c>
      <c r="K316" s="131"/>
      <c r="L316" s="435"/>
    </row>
    <row r="317" spans="1:12" s="143" customFormat="1" ht="29.25" customHeight="1" x14ac:dyDescent="0.25">
      <c r="A317" s="137"/>
      <c r="B317" s="348" t="s">
        <v>3504</v>
      </c>
      <c r="C317" s="152" t="s">
        <v>3500</v>
      </c>
      <c r="D317" s="152" t="s">
        <v>3502</v>
      </c>
      <c r="E317" s="263"/>
      <c r="F317" s="263" t="s">
        <v>444</v>
      </c>
      <c r="G317" s="137">
        <f>SUMIF(TblMasuk[KODE BARANG],TblKatalog[KODE BARANG],TblMasuk[BARANG MASUK])</f>
        <v>2</v>
      </c>
      <c r="H317" s="137">
        <f>SUMIF(TblKeluar[KODE BARANG],TblKatalog[KODE BARANG],TblKeluar[BARANG KELUAR])</f>
        <v>0</v>
      </c>
      <c r="I317" s="137">
        <f xml:space="preserve"> TblKatalog[[STOCK AWAL ]]+TblKatalog[BARANG MASUK]-TblKatalog[[#This Row],[BARANG KELUAR]]</f>
        <v>2</v>
      </c>
      <c r="J317" s="137" t="str">
        <f>IF(TblKatalog[STOCK AKHIR],"BARANG ADA",IF(I317="NOL"," BARANG KOSONG"))</f>
        <v>BARANG ADA</v>
      </c>
      <c r="K317" s="131"/>
      <c r="L317" s="435"/>
    </row>
    <row r="318" spans="1:12" ht="25.5" x14ac:dyDescent="0.25">
      <c r="A318" s="137">
        <v>304</v>
      </c>
      <c r="B318" s="280" t="s">
        <v>1061</v>
      </c>
      <c r="C318" s="258" t="s">
        <v>2308</v>
      </c>
      <c r="D318" s="258" t="s">
        <v>2309</v>
      </c>
      <c r="E318" s="256"/>
      <c r="F318" s="263" t="s">
        <v>444</v>
      </c>
      <c r="G318" s="137">
        <f>SUMIF(TblMasuk[KODE BARANG],TblKatalog[KODE BARANG],TblMasuk[BARANG MASUK])</f>
        <v>25</v>
      </c>
      <c r="H318" s="137">
        <f>SUMIF(TblKeluar[KODE BARANG],TblKatalog[KODE BARANG],TblKeluar[BARANG KELUAR])</f>
        <v>25</v>
      </c>
      <c r="I318" s="137">
        <f xml:space="preserve"> TblKatalog[[STOCK AWAL ]]+TblKatalog[BARANG MASUK]-TblKatalog[[#This Row],[BARANG KELUAR]]</f>
        <v>0</v>
      </c>
      <c r="J318" s="137" t="b">
        <f>IF(TblKatalog[STOCK AKHIR],"BARANG ADA",IF(I318="NOL"," BARANG KOSONG"))</f>
        <v>0</v>
      </c>
      <c r="K318" s="141" t="s">
        <v>2513</v>
      </c>
      <c r="L318" s="131"/>
    </row>
    <row r="319" spans="1:12" ht="31.5" x14ac:dyDescent="0.25">
      <c r="A319" s="137">
        <v>305</v>
      </c>
      <c r="B319" s="280" t="s">
        <v>652</v>
      </c>
      <c r="C319" s="258" t="s">
        <v>2448</v>
      </c>
      <c r="D319" s="258" t="s">
        <v>2310</v>
      </c>
      <c r="E319" s="256"/>
      <c r="F319" s="263" t="s">
        <v>444</v>
      </c>
      <c r="G319" s="137">
        <f>SUMIF(TblMasuk[KODE BARANG],TblKatalog[KODE BARANG],TblMasuk[BARANG MASUK])</f>
        <v>0</v>
      </c>
      <c r="H319" s="137">
        <f>SUMIF(TblKeluar[KODE BARANG],TblKatalog[KODE BARANG],TblKeluar[BARANG KELUAR])</f>
        <v>0</v>
      </c>
      <c r="I319" s="137">
        <f xml:space="preserve"> TblKatalog[[STOCK AWAL ]]+TblKatalog[BARANG MASUK]-TblKatalog[[#This Row],[BARANG KELUAR]]</f>
        <v>0</v>
      </c>
      <c r="J319" s="137" t="b">
        <f>IF(TblKatalog[STOCK AKHIR],"BARANG ADA",IF(I319="NOL"," BARANG KOSONG"))</f>
        <v>0</v>
      </c>
      <c r="K319" s="131"/>
      <c r="L319" s="131"/>
    </row>
    <row r="320" spans="1:12" ht="31.5" x14ac:dyDescent="0.25">
      <c r="A320" s="137">
        <v>306</v>
      </c>
      <c r="B320" s="281" t="s">
        <v>2317</v>
      </c>
      <c r="C320" s="258" t="s">
        <v>2452</v>
      </c>
      <c r="D320" s="258" t="s">
        <v>2311</v>
      </c>
      <c r="E320" s="256"/>
      <c r="F320" s="263" t="s">
        <v>444</v>
      </c>
      <c r="G320" s="137">
        <f>SUMIF(TblMasuk[KODE BARANG],TblKatalog[KODE BARANG],TblMasuk[BARANG MASUK])</f>
        <v>20</v>
      </c>
      <c r="H320" s="137">
        <f>SUMIF(TblKeluar[KODE BARANG],TblKatalog[KODE BARANG],TblKeluar[BARANG KELUAR])</f>
        <v>20</v>
      </c>
      <c r="I320" s="137">
        <f xml:space="preserve"> TblKatalog[[STOCK AWAL ]]+TblKatalog[BARANG MASUK]-TblKatalog[[#This Row],[BARANG KELUAR]]</f>
        <v>0</v>
      </c>
      <c r="J320" s="137" t="b">
        <f>IF(TblKatalog[STOCK AKHIR],"BARANG ADA",IF(I320="NOL"," BARANG KOSONG"))</f>
        <v>0</v>
      </c>
      <c r="K320" s="131"/>
      <c r="L320" s="131"/>
    </row>
    <row r="321" spans="1:12" ht="25.5" customHeight="1" x14ac:dyDescent="0.25">
      <c r="A321" s="137">
        <v>307</v>
      </c>
      <c r="B321" s="281" t="s">
        <v>2318</v>
      </c>
      <c r="C321" s="258" t="s">
        <v>2452</v>
      </c>
      <c r="D321" s="258" t="s">
        <v>2312</v>
      </c>
      <c r="E321" s="256"/>
      <c r="F321" s="263" t="s">
        <v>444</v>
      </c>
      <c r="G321" s="137">
        <f>SUMIF(TblMasuk[KODE BARANG],TblKatalog[KODE BARANG],TblMasuk[BARANG MASUK])</f>
        <v>10</v>
      </c>
      <c r="H321" s="137">
        <f>SUMIF(TblKeluar[KODE BARANG],TblKatalog[KODE BARANG],TblKeluar[BARANG KELUAR])</f>
        <v>10</v>
      </c>
      <c r="I321" s="137">
        <f xml:space="preserve"> TblKatalog[[STOCK AWAL ]]+TblKatalog[BARANG MASUK]-TblKatalog[[#This Row],[BARANG KELUAR]]</f>
        <v>0</v>
      </c>
      <c r="J321" s="137" t="b">
        <f>IF(TblKatalog[STOCK AKHIR],"BARANG ADA",IF(I321="NOL"," BARANG KOSONG"))</f>
        <v>0</v>
      </c>
      <c r="K321" s="131"/>
      <c r="L321" s="131"/>
    </row>
    <row r="322" spans="1:12" ht="24.95" customHeight="1" x14ac:dyDescent="0.25">
      <c r="A322" s="137">
        <v>308</v>
      </c>
      <c r="B322" s="280" t="s">
        <v>2319</v>
      </c>
      <c r="C322" s="258" t="s">
        <v>2453</v>
      </c>
      <c r="D322" s="258" t="s">
        <v>2313</v>
      </c>
      <c r="E322" s="256"/>
      <c r="F322" s="263" t="s">
        <v>444</v>
      </c>
      <c r="G322" s="137">
        <f>SUMIF(TblMasuk[KODE BARANG],TblKatalog[KODE BARANG],TblMasuk[BARANG MASUK])</f>
        <v>0</v>
      </c>
      <c r="H322" s="137">
        <f>SUMIF(TblKeluar[KODE BARANG],TblKatalog[KODE BARANG],TblKeluar[BARANG KELUAR])</f>
        <v>0</v>
      </c>
      <c r="I322" s="137">
        <f xml:space="preserve"> TblKatalog[[STOCK AWAL ]]+TblKatalog[BARANG MASUK]-TblKatalog[[#This Row],[BARANG KELUAR]]</f>
        <v>0</v>
      </c>
      <c r="J322" s="137" t="b">
        <f>IF(TblKatalog[STOCK AKHIR],"BARANG ADA",IF(I322="NOL"," BARANG KOSONG"))</f>
        <v>0</v>
      </c>
      <c r="K322" s="131"/>
      <c r="L322" s="131"/>
    </row>
    <row r="323" spans="1:12" ht="24.95" customHeight="1" x14ac:dyDescent="0.25">
      <c r="A323" s="137">
        <v>309</v>
      </c>
      <c r="B323" s="280" t="s">
        <v>1073</v>
      </c>
      <c r="C323" s="258" t="s">
        <v>2453</v>
      </c>
      <c r="D323" s="258" t="s">
        <v>2314</v>
      </c>
      <c r="E323" s="256"/>
      <c r="F323" s="263" t="s">
        <v>444</v>
      </c>
      <c r="G323" s="137">
        <f>SUMIF(TblMasuk[KODE BARANG],TblKatalog[KODE BARANG],TblMasuk[BARANG MASUK])</f>
        <v>0</v>
      </c>
      <c r="H323" s="137">
        <f>SUMIF(TblKeluar[KODE BARANG],TblKatalog[KODE BARANG],TblKeluar[BARANG KELUAR])</f>
        <v>0</v>
      </c>
      <c r="I323" s="137">
        <f xml:space="preserve"> TblKatalog[[STOCK AWAL ]]+TblKatalog[BARANG MASUK]-TblKatalog[[#This Row],[BARANG KELUAR]]</f>
        <v>0</v>
      </c>
      <c r="J323" s="137" t="b">
        <f>IF(TblKatalog[STOCK AKHIR],"BARANG ADA",IF(I323="NOL"," BARANG KOSONG"))</f>
        <v>0</v>
      </c>
      <c r="K323" s="131"/>
      <c r="L323" s="131"/>
    </row>
    <row r="324" spans="1:12" ht="24.95" customHeight="1" x14ac:dyDescent="0.25">
      <c r="A324" s="137">
        <v>310</v>
      </c>
      <c r="B324" s="280" t="s">
        <v>1076</v>
      </c>
      <c r="C324" s="262" t="s">
        <v>2315</v>
      </c>
      <c r="D324" s="262" t="s">
        <v>2316</v>
      </c>
      <c r="E324" s="263"/>
      <c r="F324" s="263" t="s">
        <v>444</v>
      </c>
      <c r="G324" s="137">
        <f>SUMIF(TblMasuk[KODE BARANG],TblKatalog[KODE BARANG],TblMasuk[BARANG MASUK])</f>
        <v>1</v>
      </c>
      <c r="H324" s="137">
        <f>SUMIF(TblKeluar[KODE BARANG],TblKatalog[KODE BARANG],TblKeluar[BARANG KELUAR])</f>
        <v>1</v>
      </c>
      <c r="I324" s="137">
        <f xml:space="preserve"> TblKatalog[[STOCK AWAL ]]+TblKatalog[BARANG MASUK]-TblKatalog[[#This Row],[BARANG KELUAR]]</f>
        <v>0</v>
      </c>
      <c r="J324" s="137" t="b">
        <f>IF(TblKatalog[STOCK AKHIR],"BARANG ADA",IF(I324="NOL"," BARANG KOSONG"))</f>
        <v>0</v>
      </c>
      <c r="K324" s="132"/>
      <c r="L324" s="131"/>
    </row>
    <row r="325" spans="1:12" ht="24.95" customHeight="1" x14ac:dyDescent="0.25">
      <c r="A325" s="137">
        <v>311</v>
      </c>
      <c r="B325" s="280" t="s">
        <v>2627</v>
      </c>
      <c r="C325" s="262" t="s">
        <v>2315</v>
      </c>
      <c r="D325" s="262" t="s">
        <v>2628</v>
      </c>
      <c r="E325" s="263"/>
      <c r="F325" s="263" t="s">
        <v>444</v>
      </c>
      <c r="G325" s="137">
        <f>SUMIF(TblMasuk[KODE BARANG],TblKatalog[KODE BARANG],TblMasuk[BARANG MASUK])</f>
        <v>2</v>
      </c>
      <c r="H325" s="137">
        <f>SUMIF(TblKeluar[KODE BARANG],TblKatalog[KODE BARANG],TblKeluar[BARANG KELUAR])</f>
        <v>2</v>
      </c>
      <c r="I325" s="137">
        <f xml:space="preserve"> TblKatalog[[STOCK AWAL ]]+TblKatalog[BARANG MASUK]-TblKatalog[[#This Row],[BARANG KELUAR]]</f>
        <v>0</v>
      </c>
      <c r="J325" s="137" t="b">
        <f>IF(TblKatalog[STOCK AKHIR],"BARANG ADA",IF(I325="NOL"," BARANG KOSONG"))</f>
        <v>0</v>
      </c>
      <c r="K325" s="132"/>
      <c r="L325" s="131"/>
    </row>
    <row r="326" spans="1:12" ht="24.95" customHeight="1" x14ac:dyDescent="0.25">
      <c r="A326" s="137">
        <v>312</v>
      </c>
      <c r="B326" s="176" t="s">
        <v>2354</v>
      </c>
      <c r="C326" s="158" t="s">
        <v>2352</v>
      </c>
      <c r="D326" s="158" t="s">
        <v>2353</v>
      </c>
      <c r="E326" s="256"/>
      <c r="F326" s="263" t="s">
        <v>444</v>
      </c>
      <c r="G326" s="137">
        <f>SUMIF(TblMasuk[KODE BARANG],TblKatalog[KODE BARANG],TblMasuk[BARANG MASUK])</f>
        <v>0</v>
      </c>
      <c r="H326" s="137">
        <f>SUMIF(TblKeluar[KODE BARANG],TblKatalog[KODE BARANG],TblKeluar[BARANG KELUAR])</f>
        <v>0</v>
      </c>
      <c r="I326" s="137">
        <f xml:space="preserve"> TblKatalog[[STOCK AWAL ]]+TblKatalog[BARANG MASUK]-TblKatalog[[#This Row],[BARANG KELUAR]]</f>
        <v>0</v>
      </c>
      <c r="J326" s="137" t="b">
        <f>IF(TblKatalog[STOCK AKHIR],"BARANG ADA",IF(I326="NOL"," BARANG KOSONG"))</f>
        <v>0</v>
      </c>
      <c r="K326" s="131"/>
      <c r="L326" s="131"/>
    </row>
    <row r="327" spans="1:12" ht="24.95" customHeight="1" x14ac:dyDescent="0.25">
      <c r="A327" s="137">
        <v>313</v>
      </c>
      <c r="B327" s="176" t="s">
        <v>2355</v>
      </c>
      <c r="C327" s="268" t="s">
        <v>1778</v>
      </c>
      <c r="D327" s="268" t="s">
        <v>2353</v>
      </c>
      <c r="E327" s="263"/>
      <c r="F327" s="263" t="s">
        <v>444</v>
      </c>
      <c r="G327" s="137">
        <f>SUMIF(TblMasuk[KODE BARANG],TblKatalog[KODE BARANG],TblMasuk[BARANG MASUK])</f>
        <v>0</v>
      </c>
      <c r="H327" s="137">
        <f>SUMIF(TblKeluar[KODE BARANG],TblKatalog[KODE BARANG],TblKeluar[BARANG KELUAR])</f>
        <v>0</v>
      </c>
      <c r="I327" s="137">
        <f xml:space="preserve"> TblKatalog[[STOCK AWAL ]]+TblKatalog[BARANG MASUK]-TblKatalog[[#This Row],[BARANG KELUAR]]</f>
        <v>0</v>
      </c>
      <c r="J327" s="137" t="b">
        <f>IF(TblKatalog[STOCK AKHIR],"BARANG ADA",IF(I327="NOL"," BARANG KOSONG"))</f>
        <v>0</v>
      </c>
      <c r="K327" s="132"/>
      <c r="L327" s="131"/>
    </row>
    <row r="328" spans="1:12" ht="24.95" customHeight="1" x14ac:dyDescent="0.25">
      <c r="A328" s="137">
        <v>314</v>
      </c>
      <c r="B328" s="176" t="s">
        <v>1829</v>
      </c>
      <c r="C328" s="158" t="s">
        <v>2443</v>
      </c>
      <c r="D328" s="158" t="s">
        <v>2356</v>
      </c>
      <c r="E328" s="256"/>
      <c r="F328" s="263" t="s">
        <v>444</v>
      </c>
      <c r="G328" s="137">
        <f>SUMIF(TblMasuk[KODE BARANG],TblKatalog[KODE BARANG],TblMasuk[BARANG MASUK])</f>
        <v>0</v>
      </c>
      <c r="H328" s="137">
        <f>SUMIF(TblKeluar[KODE BARANG],TblKatalog[KODE BARANG],TblKeluar[BARANG KELUAR])</f>
        <v>0</v>
      </c>
      <c r="I328" s="137">
        <f xml:space="preserve"> TblKatalog[[STOCK AWAL ]]+TblKatalog[BARANG MASUK]-TblKatalog[[#This Row],[BARANG KELUAR]]</f>
        <v>0</v>
      </c>
      <c r="J328" s="137" t="b">
        <f>IF(TblKatalog[STOCK AKHIR],"BARANG ADA",IF(I328="NOL"," BARANG KOSONG"))</f>
        <v>0</v>
      </c>
      <c r="K328" s="131"/>
      <c r="L328" s="131"/>
    </row>
    <row r="329" spans="1:12" ht="24.95" customHeight="1" x14ac:dyDescent="0.25">
      <c r="A329" s="137">
        <v>315</v>
      </c>
      <c r="B329" s="176" t="s">
        <v>1856</v>
      </c>
      <c r="C329" s="268" t="s">
        <v>2444</v>
      </c>
      <c r="D329" s="268" t="s">
        <v>2357</v>
      </c>
      <c r="E329" s="263"/>
      <c r="F329" s="263" t="s">
        <v>444</v>
      </c>
      <c r="G329" s="137">
        <f>SUMIF(TblMasuk[KODE BARANG],TblKatalog[KODE BARANG],TblMasuk[BARANG MASUK])</f>
        <v>0</v>
      </c>
      <c r="H329" s="137">
        <f>SUMIF(TblKeluar[KODE BARANG],TblKatalog[KODE BARANG],TblKeluar[BARANG KELUAR])</f>
        <v>0</v>
      </c>
      <c r="I329" s="137">
        <f xml:space="preserve"> TblKatalog[[STOCK AWAL ]]+TblKatalog[BARANG MASUK]-TblKatalog[[#This Row],[BARANG KELUAR]]</f>
        <v>0</v>
      </c>
      <c r="J329" s="137" t="b">
        <f>IF(TblKatalog[STOCK AKHIR],"BARANG ADA",IF(I329="NOL"," BARANG KOSONG"))</f>
        <v>0</v>
      </c>
      <c r="K329" s="132"/>
      <c r="L329" s="131"/>
    </row>
    <row r="330" spans="1:12" ht="24.95" customHeight="1" x14ac:dyDescent="0.25">
      <c r="A330" s="137">
        <v>316</v>
      </c>
      <c r="B330" s="145" t="s">
        <v>2361</v>
      </c>
      <c r="C330" s="258" t="s">
        <v>2442</v>
      </c>
      <c r="D330" s="258" t="s">
        <v>2358</v>
      </c>
      <c r="E330" s="256"/>
      <c r="F330" s="263" t="s">
        <v>444</v>
      </c>
      <c r="G330" s="137">
        <f>SUMIF(TblMasuk[KODE BARANG],TblKatalog[KODE BARANG],TblMasuk[BARANG MASUK])</f>
        <v>0</v>
      </c>
      <c r="H330" s="137">
        <f>SUMIF(TblKeluar[KODE BARANG],TblKatalog[KODE BARANG],TblKeluar[BARANG KELUAR])</f>
        <v>0</v>
      </c>
      <c r="I330" s="137">
        <f xml:space="preserve"> TblKatalog[[STOCK AWAL ]]+TblKatalog[BARANG MASUK]-TblKatalog[[#This Row],[BARANG KELUAR]]</f>
        <v>0</v>
      </c>
      <c r="J330" s="137" t="b">
        <f>IF(TblKatalog[STOCK AKHIR],"BARANG ADA",IF(I330="NOL"," BARANG KOSONG"))</f>
        <v>0</v>
      </c>
      <c r="K330" s="131"/>
      <c r="L330" s="131"/>
    </row>
    <row r="331" spans="1:12" ht="24.95" customHeight="1" x14ac:dyDescent="0.25">
      <c r="A331" s="137">
        <v>317</v>
      </c>
      <c r="B331" s="255" t="s">
        <v>2362</v>
      </c>
      <c r="C331" s="258" t="s">
        <v>2442</v>
      </c>
      <c r="D331" s="258" t="s">
        <v>2359</v>
      </c>
      <c r="E331" s="256"/>
      <c r="F331" s="263" t="s">
        <v>444</v>
      </c>
      <c r="G331" s="137">
        <f>SUMIF(TblMasuk[KODE BARANG],TblKatalog[KODE BARANG],TblMasuk[BARANG MASUK])</f>
        <v>0</v>
      </c>
      <c r="H331" s="137">
        <f>SUMIF(TblKeluar[KODE BARANG],TblKatalog[KODE BARANG],TblKeluar[BARANG KELUAR])</f>
        <v>0</v>
      </c>
      <c r="I331" s="137">
        <f xml:space="preserve"> TblKatalog[[STOCK AWAL ]]+TblKatalog[BARANG MASUK]-TblKatalog[[#This Row],[BARANG KELUAR]]</f>
        <v>0</v>
      </c>
      <c r="J331" s="137" t="b">
        <f>IF(TblKatalog[STOCK AKHIR],"BARANG ADA",IF(I331="NOL"," BARANG KOSONG"))</f>
        <v>0</v>
      </c>
      <c r="K331" s="131"/>
      <c r="L331" s="131"/>
    </row>
    <row r="332" spans="1:12" ht="24.95" customHeight="1" x14ac:dyDescent="0.25">
      <c r="A332" s="137">
        <v>318</v>
      </c>
      <c r="B332" s="255" t="s">
        <v>2363</v>
      </c>
      <c r="C332" s="262" t="s">
        <v>2442</v>
      </c>
      <c r="D332" s="262" t="s">
        <v>2360</v>
      </c>
      <c r="E332" s="263"/>
      <c r="F332" s="263" t="s">
        <v>444</v>
      </c>
      <c r="G332" s="137">
        <f>SUMIF(TblMasuk[KODE BARANG],TblKatalog[KODE BARANG],TblMasuk[BARANG MASUK])</f>
        <v>0</v>
      </c>
      <c r="H332" s="137">
        <f>SUMIF(TblKeluar[KODE BARANG],TblKatalog[KODE BARANG],TblKeluar[BARANG KELUAR])</f>
        <v>0</v>
      </c>
      <c r="I332" s="137">
        <f xml:space="preserve"> TblKatalog[[STOCK AWAL ]]+TblKatalog[BARANG MASUK]-TblKatalog[[#This Row],[BARANG KELUAR]]</f>
        <v>0</v>
      </c>
      <c r="J332" s="137" t="b">
        <f>IF(TblKatalog[STOCK AKHIR],"BARANG ADA",IF(I332="NOL"," BARANG KOSONG"))</f>
        <v>0</v>
      </c>
      <c r="K332" s="132"/>
      <c r="L332" s="131"/>
    </row>
    <row r="333" spans="1:12" ht="46.5" customHeight="1" x14ac:dyDescent="0.25">
      <c r="A333" s="137">
        <v>319</v>
      </c>
      <c r="B333" s="176" t="s">
        <v>2223</v>
      </c>
      <c r="C333" s="258" t="s">
        <v>2486</v>
      </c>
      <c r="D333" s="258" t="s">
        <v>3064</v>
      </c>
      <c r="E333" s="256"/>
      <c r="F333" s="263" t="s">
        <v>444</v>
      </c>
      <c r="G333" s="137">
        <f>SUMIF(TblMasuk[KODE BARANG],TblKatalog[KODE BARANG],TblMasuk[BARANG MASUK])</f>
        <v>20</v>
      </c>
      <c r="H333" s="137">
        <f>SUMIF(TblKeluar[KODE BARANG],TblKatalog[KODE BARANG],TblKeluar[BARANG KELUAR])</f>
        <v>20</v>
      </c>
      <c r="I333" s="137">
        <f xml:space="preserve"> TblKatalog[[STOCK AWAL ]]+TblKatalog[BARANG MASUK]-TblKatalog[[#This Row],[BARANG KELUAR]]</f>
        <v>0</v>
      </c>
      <c r="J333" s="137" t="b">
        <f>IF(TblKatalog[STOCK AKHIR],"BARANG ADA",IF(I333="NOL"," BARANG KOSONG"))</f>
        <v>0</v>
      </c>
      <c r="K333" s="131"/>
      <c r="L333" s="131"/>
    </row>
    <row r="334" spans="1:12" ht="31.5" x14ac:dyDescent="0.25">
      <c r="A334" s="137">
        <v>320</v>
      </c>
      <c r="B334" s="176" t="s">
        <v>2225</v>
      </c>
      <c r="C334" s="262" t="s">
        <v>2487</v>
      </c>
      <c r="D334" s="262" t="s">
        <v>2366</v>
      </c>
      <c r="E334" s="263"/>
      <c r="F334" s="263" t="s">
        <v>444</v>
      </c>
      <c r="G334" s="137">
        <f>SUMIF(TblMasuk[KODE BARANG],TblKatalog[KODE BARANG],TblMasuk[BARANG MASUK])</f>
        <v>15</v>
      </c>
      <c r="H334" s="137">
        <f>SUMIF(TblKeluar[KODE BARANG],TblKatalog[KODE BARANG],TblKeluar[BARANG KELUAR])</f>
        <v>15</v>
      </c>
      <c r="I334" s="137">
        <f xml:space="preserve"> TblKatalog[[STOCK AWAL ]]+TblKatalog[BARANG MASUK]-TblKatalog[[#This Row],[BARANG KELUAR]]</f>
        <v>0</v>
      </c>
      <c r="J334" s="137" t="b">
        <f>IF(TblKatalog[STOCK AKHIR],"BARANG ADA",IF(I334="NOL"," BARANG KOSONG"))</f>
        <v>0</v>
      </c>
      <c r="K334" s="132"/>
      <c r="L334" s="131"/>
    </row>
    <row r="335" spans="1:12" ht="24.95" customHeight="1" x14ac:dyDescent="0.25">
      <c r="A335" s="137">
        <v>321</v>
      </c>
      <c r="B335" s="282" t="s">
        <v>2387</v>
      </c>
      <c r="C335" s="258" t="s">
        <v>2488</v>
      </c>
      <c r="D335" s="258" t="s">
        <v>2368</v>
      </c>
      <c r="E335" s="256"/>
      <c r="F335" s="263" t="s">
        <v>444</v>
      </c>
      <c r="G335" s="137">
        <f>SUMIF(TblMasuk[KODE BARANG],TblKatalog[KODE BARANG],TblMasuk[BARANG MASUK])</f>
        <v>0</v>
      </c>
      <c r="H335" s="137">
        <f>SUMIF(TblKeluar[KODE BARANG],TblKatalog[KODE BARANG],TblKeluar[BARANG KELUAR])</f>
        <v>0</v>
      </c>
      <c r="I335" s="137">
        <f xml:space="preserve"> TblKatalog[[STOCK AWAL ]]+TblKatalog[BARANG MASUK]-TblKatalog[[#This Row],[BARANG KELUAR]]</f>
        <v>0</v>
      </c>
      <c r="J335" s="137" t="b">
        <f>IF(TblKatalog[STOCK AKHIR],"BARANG ADA",IF(I335="NOL"," BARANG KOSONG"))</f>
        <v>0</v>
      </c>
      <c r="K335" s="131"/>
      <c r="L335" s="131"/>
    </row>
    <row r="336" spans="1:12" ht="24.95" customHeight="1" x14ac:dyDescent="0.25">
      <c r="A336" s="137">
        <v>322</v>
      </c>
      <c r="B336" s="282" t="s">
        <v>2494</v>
      </c>
      <c r="C336" s="258" t="s">
        <v>2540</v>
      </c>
      <c r="D336" s="258" t="s">
        <v>2541</v>
      </c>
      <c r="E336" s="256"/>
      <c r="F336" s="263" t="s">
        <v>444</v>
      </c>
      <c r="G336" s="137">
        <f>SUMIF(TblMasuk[KODE BARANG],TblKatalog[KODE BARANG],TblMasuk[BARANG MASUK])</f>
        <v>3</v>
      </c>
      <c r="H336" s="137">
        <f>SUMIF(TblKeluar[KODE BARANG],TblKatalog[KODE BARANG],TblKeluar[BARANG KELUAR])</f>
        <v>3</v>
      </c>
      <c r="I336" s="137">
        <f xml:space="preserve"> TblKatalog[[STOCK AWAL ]]+TblKatalog[BARANG MASUK]-TblKatalog[[#This Row],[BARANG KELUAR]]</f>
        <v>0</v>
      </c>
      <c r="J336" s="137" t="b">
        <f>IF(TblKatalog[STOCK AKHIR],"BARANG ADA",IF(I336="NOL"," BARANG KOSONG"))</f>
        <v>0</v>
      </c>
      <c r="K336" s="131"/>
      <c r="L336" s="131"/>
    </row>
    <row r="337" spans="1:12" ht="24.95" customHeight="1" x14ac:dyDescent="0.25">
      <c r="A337" s="137">
        <v>323</v>
      </c>
      <c r="B337" s="282" t="s">
        <v>2388</v>
      </c>
      <c r="C337" s="258" t="s">
        <v>2369</v>
      </c>
      <c r="D337" s="258" t="s">
        <v>2369</v>
      </c>
      <c r="E337" s="256"/>
      <c r="F337" s="263" t="s">
        <v>444</v>
      </c>
      <c r="G337" s="137">
        <f>SUMIF(TblMasuk[KODE BARANG],TblKatalog[KODE BARANG],TblMasuk[BARANG MASUK])</f>
        <v>0</v>
      </c>
      <c r="H337" s="137">
        <f>SUMIF(TblKeluar[KODE BARANG],TblKatalog[KODE BARANG],TblKeluar[BARANG KELUAR])</f>
        <v>0</v>
      </c>
      <c r="I337" s="137">
        <f xml:space="preserve"> TblKatalog[[STOCK AWAL ]]+TblKatalog[BARANG MASUK]-TblKatalog[[#This Row],[BARANG KELUAR]]</f>
        <v>0</v>
      </c>
      <c r="J337" s="137" t="b">
        <f>IF(TblKatalog[STOCK AKHIR],"BARANG ADA",IF(I337="NOL"," BARANG KOSONG"))</f>
        <v>0</v>
      </c>
      <c r="K337" s="131"/>
      <c r="L337" s="131"/>
    </row>
    <row r="338" spans="1:12" ht="24.95" customHeight="1" x14ac:dyDescent="0.25">
      <c r="A338" s="137">
        <v>324</v>
      </c>
      <c r="B338" s="282" t="s">
        <v>2389</v>
      </c>
      <c r="C338" s="258" t="s">
        <v>2370</v>
      </c>
      <c r="D338" s="258" t="s">
        <v>2370</v>
      </c>
      <c r="E338" s="256"/>
      <c r="F338" s="263" t="s">
        <v>444</v>
      </c>
      <c r="G338" s="137">
        <f>SUMIF(TblMasuk[KODE BARANG],TblKatalog[KODE BARANG],TblMasuk[BARANG MASUK])</f>
        <v>0</v>
      </c>
      <c r="H338" s="137">
        <f>SUMIF(TblKeluar[KODE BARANG],TblKatalog[KODE BARANG],TblKeluar[BARANG KELUAR])</f>
        <v>0</v>
      </c>
      <c r="I338" s="137">
        <f xml:space="preserve"> TblKatalog[[STOCK AWAL ]]+TblKatalog[BARANG MASUK]-TblKatalog[[#This Row],[BARANG KELUAR]]</f>
        <v>0</v>
      </c>
      <c r="J338" s="137" t="b">
        <f>IF(TblKatalog[STOCK AKHIR],"BARANG ADA",IF(I338="NOL"," BARANG KOSONG"))</f>
        <v>0</v>
      </c>
      <c r="K338" s="131"/>
      <c r="L338" s="131"/>
    </row>
    <row r="339" spans="1:12" ht="24.95" customHeight="1" x14ac:dyDescent="0.25">
      <c r="A339" s="137">
        <v>325</v>
      </c>
      <c r="B339" s="282" t="s">
        <v>2390</v>
      </c>
      <c r="C339" s="258" t="s">
        <v>2645</v>
      </c>
      <c r="D339" s="258" t="s">
        <v>2646</v>
      </c>
      <c r="E339" s="256"/>
      <c r="F339" s="263" t="s">
        <v>444</v>
      </c>
      <c r="G339" s="137">
        <f>SUMIF(TblMasuk[KODE BARANG],TblKatalog[KODE BARANG],TblMasuk[BARANG MASUK])</f>
        <v>0</v>
      </c>
      <c r="H339" s="137">
        <f>SUMIF(TblKeluar[KODE BARANG],TblKatalog[KODE BARANG],TblKeluar[BARANG KELUAR])</f>
        <v>0</v>
      </c>
      <c r="I339" s="137">
        <f xml:space="preserve"> TblKatalog[[STOCK AWAL ]]+TblKatalog[BARANG MASUK]-TblKatalog[[#This Row],[BARANG KELUAR]]</f>
        <v>0</v>
      </c>
      <c r="J339" s="137" t="b">
        <f>IF(TblKatalog[STOCK AKHIR],"BARANG ADA",IF(I339="NOL"," BARANG KOSONG"))</f>
        <v>0</v>
      </c>
      <c r="K339" s="131"/>
      <c r="L339" s="131"/>
    </row>
    <row r="340" spans="1:12" ht="24.95" customHeight="1" x14ac:dyDescent="0.25">
      <c r="A340" s="137">
        <v>326</v>
      </c>
      <c r="B340" s="282" t="s">
        <v>2391</v>
      </c>
      <c r="C340" s="258" t="s">
        <v>2645</v>
      </c>
      <c r="D340" s="258" t="s">
        <v>2647</v>
      </c>
      <c r="E340" s="256"/>
      <c r="F340" s="263" t="s">
        <v>444</v>
      </c>
      <c r="G340" s="137">
        <f>SUMIF(TblMasuk[KODE BARANG],TblKatalog[KODE BARANG],TblMasuk[BARANG MASUK])</f>
        <v>0</v>
      </c>
      <c r="H340" s="137">
        <f>SUMIF(TblKeluar[KODE BARANG],TblKatalog[KODE BARANG],TblKeluar[BARANG KELUAR])</f>
        <v>0</v>
      </c>
      <c r="I340" s="137">
        <f xml:space="preserve"> TblKatalog[[STOCK AWAL ]]+TblKatalog[BARANG MASUK]-TblKatalog[[#This Row],[BARANG KELUAR]]</f>
        <v>0</v>
      </c>
      <c r="J340" s="137" t="b">
        <f>IF(TblKatalog[STOCK AKHIR],"BARANG ADA",IF(I340="NOL"," BARANG KOSONG"))</f>
        <v>0</v>
      </c>
      <c r="K340" s="131"/>
      <c r="L340" s="131"/>
    </row>
    <row r="341" spans="1:12" ht="24.95" customHeight="1" x14ac:dyDescent="0.25">
      <c r="A341" s="137">
        <v>327</v>
      </c>
      <c r="B341" s="282" t="s">
        <v>2392</v>
      </c>
      <c r="C341" s="258" t="s">
        <v>2427</v>
      </c>
      <c r="D341" s="258" t="s">
        <v>2371</v>
      </c>
      <c r="E341" s="256"/>
      <c r="F341" s="263" t="s">
        <v>444</v>
      </c>
      <c r="G341" s="137">
        <f>SUMIF(TblMasuk[KODE BARANG],TblKatalog[KODE BARANG],TblMasuk[BARANG MASUK])</f>
        <v>0</v>
      </c>
      <c r="H341" s="137">
        <f>SUMIF(TblKeluar[KODE BARANG],TblKatalog[KODE BARANG],TblKeluar[BARANG KELUAR])</f>
        <v>0</v>
      </c>
      <c r="I341" s="137">
        <f xml:space="preserve"> TblKatalog[[STOCK AWAL ]]+TblKatalog[BARANG MASUK]-TblKatalog[[#This Row],[BARANG KELUAR]]</f>
        <v>0</v>
      </c>
      <c r="J341" s="137" t="b">
        <f>IF(TblKatalog[STOCK AKHIR],"BARANG ADA",IF(I341="NOL"," BARANG KOSONG"))</f>
        <v>0</v>
      </c>
      <c r="K341" s="131"/>
      <c r="L341" s="131"/>
    </row>
    <row r="342" spans="1:12" ht="24.95" customHeight="1" x14ac:dyDescent="0.25">
      <c r="A342" s="137">
        <v>328</v>
      </c>
      <c r="B342" s="282" t="s">
        <v>2393</v>
      </c>
      <c r="C342" s="258" t="s">
        <v>2428</v>
      </c>
      <c r="D342" s="258" t="s">
        <v>2372</v>
      </c>
      <c r="E342" s="256"/>
      <c r="F342" s="263" t="s">
        <v>444</v>
      </c>
      <c r="G342" s="137">
        <f>SUMIF(TblMasuk[KODE BARANG],TblKatalog[KODE BARANG],TblMasuk[BARANG MASUK])</f>
        <v>0</v>
      </c>
      <c r="H342" s="137">
        <f>SUMIF(TblKeluar[KODE BARANG],TblKatalog[KODE BARANG],TblKeluar[BARANG KELUAR])</f>
        <v>0</v>
      </c>
      <c r="I342" s="137">
        <f xml:space="preserve"> TblKatalog[[STOCK AWAL ]]+TblKatalog[BARANG MASUK]-TblKatalog[[#This Row],[BARANG KELUAR]]</f>
        <v>0</v>
      </c>
      <c r="J342" s="137" t="b">
        <f>IF(TblKatalog[STOCK AKHIR],"BARANG ADA",IF(I342="NOL"," BARANG KOSONG"))</f>
        <v>0</v>
      </c>
      <c r="K342" s="131"/>
      <c r="L342" s="131"/>
    </row>
    <row r="343" spans="1:12" ht="24.95" customHeight="1" x14ac:dyDescent="0.25">
      <c r="A343" s="137">
        <v>329</v>
      </c>
      <c r="B343" s="282" t="s">
        <v>2394</v>
      </c>
      <c r="C343" s="258" t="s">
        <v>2429</v>
      </c>
      <c r="D343" s="258" t="s">
        <v>2373</v>
      </c>
      <c r="E343" s="256"/>
      <c r="F343" s="263" t="s">
        <v>444</v>
      </c>
      <c r="G343" s="137">
        <f>SUMIF(TblMasuk[KODE BARANG],TblKatalog[KODE BARANG],TblMasuk[BARANG MASUK])</f>
        <v>0</v>
      </c>
      <c r="H343" s="137">
        <f>SUMIF(TblKeluar[KODE BARANG],TblKatalog[KODE BARANG],TblKeluar[BARANG KELUAR])</f>
        <v>0</v>
      </c>
      <c r="I343" s="137">
        <f xml:space="preserve"> TblKatalog[[STOCK AWAL ]]+TblKatalog[BARANG MASUK]-TblKatalog[[#This Row],[BARANG KELUAR]]</f>
        <v>0</v>
      </c>
      <c r="J343" s="137" t="b">
        <f>IF(TblKatalog[STOCK AKHIR],"BARANG ADA",IF(I343="NOL"," BARANG KOSONG"))</f>
        <v>0</v>
      </c>
      <c r="K343" s="131"/>
      <c r="L343" s="131"/>
    </row>
    <row r="344" spans="1:12" ht="24.95" customHeight="1" x14ac:dyDescent="0.25">
      <c r="A344" s="137">
        <v>330</v>
      </c>
      <c r="B344" s="282" t="s">
        <v>2395</v>
      </c>
      <c r="C344" s="258" t="s">
        <v>2430</v>
      </c>
      <c r="D344" s="258" t="s">
        <v>2374</v>
      </c>
      <c r="E344" s="256"/>
      <c r="F344" s="263" t="s">
        <v>444</v>
      </c>
      <c r="G344" s="137">
        <f>SUMIF(TblMasuk[KODE BARANG],TblKatalog[KODE BARANG],TblMasuk[BARANG MASUK])</f>
        <v>0</v>
      </c>
      <c r="H344" s="137">
        <f>SUMIF(TblKeluar[KODE BARANG],TblKatalog[KODE BARANG],TblKeluar[BARANG KELUAR])</f>
        <v>0</v>
      </c>
      <c r="I344" s="137">
        <f xml:space="preserve"> TblKatalog[[STOCK AWAL ]]+TblKatalog[BARANG MASUK]-TblKatalog[[#This Row],[BARANG KELUAR]]</f>
        <v>0</v>
      </c>
      <c r="J344" s="137" t="b">
        <f>IF(TblKatalog[STOCK AKHIR],"BARANG ADA",IF(I344="NOL"," BARANG KOSONG"))</f>
        <v>0</v>
      </c>
      <c r="K344" s="131"/>
      <c r="L344" s="131"/>
    </row>
    <row r="345" spans="1:12" ht="24.95" customHeight="1" x14ac:dyDescent="0.25">
      <c r="A345" s="137">
        <v>331</v>
      </c>
      <c r="B345" s="282" t="s">
        <v>2396</v>
      </c>
      <c r="C345" s="258" t="s">
        <v>2375</v>
      </c>
      <c r="D345" s="258" t="s">
        <v>2375</v>
      </c>
      <c r="E345" s="256"/>
      <c r="F345" s="263" t="s">
        <v>444</v>
      </c>
      <c r="G345" s="137">
        <f>SUMIF(TblMasuk[KODE BARANG],TblKatalog[KODE BARANG],TblMasuk[BARANG MASUK])</f>
        <v>0</v>
      </c>
      <c r="H345" s="137">
        <f>SUMIF(TblKeluar[KODE BARANG],TblKatalog[KODE BARANG],TblKeluar[BARANG KELUAR])</f>
        <v>0</v>
      </c>
      <c r="I345" s="137">
        <f xml:space="preserve"> TblKatalog[[STOCK AWAL ]]+TblKatalog[BARANG MASUK]-TblKatalog[[#This Row],[BARANG KELUAR]]</f>
        <v>0</v>
      </c>
      <c r="J345" s="137" t="b">
        <f>IF(TblKatalog[STOCK AKHIR],"BARANG ADA",IF(I345="NOL"," BARANG KOSONG"))</f>
        <v>0</v>
      </c>
      <c r="K345" s="131"/>
      <c r="L345" s="131"/>
    </row>
    <row r="346" spans="1:12" ht="24.95" customHeight="1" x14ac:dyDescent="0.25">
      <c r="A346" s="137">
        <v>332</v>
      </c>
      <c r="B346" s="282" t="s">
        <v>2397</v>
      </c>
      <c r="C346" s="258" t="s">
        <v>3062</v>
      </c>
      <c r="D346" s="258" t="s">
        <v>3063</v>
      </c>
      <c r="E346" s="256"/>
      <c r="F346" s="263" t="s">
        <v>444</v>
      </c>
      <c r="G346" s="137">
        <f>SUMIF(TblMasuk[KODE BARANG],TblKatalog[KODE BARANG],TblMasuk[BARANG MASUK])</f>
        <v>0</v>
      </c>
      <c r="H346" s="137">
        <f>SUMIF(TblKeluar[KODE BARANG],TblKatalog[KODE BARANG],TblKeluar[BARANG KELUAR])</f>
        <v>0</v>
      </c>
      <c r="I346" s="137">
        <f xml:space="preserve"> TblKatalog[[STOCK AWAL ]]+TblKatalog[BARANG MASUK]-TblKatalog[[#This Row],[BARANG KELUAR]]</f>
        <v>0</v>
      </c>
      <c r="J346" s="137" t="b">
        <f>IF(TblKatalog[STOCK AKHIR],"BARANG ADA",IF(I346="NOL"," BARANG KOSONG"))</f>
        <v>0</v>
      </c>
      <c r="K346" s="131"/>
      <c r="L346" s="131"/>
    </row>
    <row r="347" spans="1:12" ht="24.95" customHeight="1" x14ac:dyDescent="0.25">
      <c r="A347" s="137">
        <v>333</v>
      </c>
      <c r="B347" s="282" t="s">
        <v>2398</v>
      </c>
      <c r="C347" s="258" t="s">
        <v>621</v>
      </c>
      <c r="D347" s="258" t="s">
        <v>621</v>
      </c>
      <c r="E347" s="256"/>
      <c r="F347" s="263" t="s">
        <v>444</v>
      </c>
      <c r="G347" s="137">
        <f>SUMIF(TblMasuk[KODE BARANG],TblKatalog[KODE BARANG],TblMasuk[BARANG MASUK])</f>
        <v>0</v>
      </c>
      <c r="H347" s="137">
        <f>SUMIF(TblKeluar[KODE BARANG],TblKatalog[KODE BARANG],TblKeluar[BARANG KELUAR])</f>
        <v>0</v>
      </c>
      <c r="I347" s="137">
        <f xml:space="preserve"> TblKatalog[[STOCK AWAL ]]+TblKatalog[BARANG MASUK]-TblKatalog[[#This Row],[BARANG KELUAR]]</f>
        <v>0</v>
      </c>
      <c r="J347" s="137" t="b">
        <f>IF(TblKatalog[STOCK AKHIR],"BARANG ADA",IF(I347="NOL"," BARANG KOSONG"))</f>
        <v>0</v>
      </c>
      <c r="K347" s="131"/>
      <c r="L347" s="131"/>
    </row>
    <row r="348" spans="1:12" ht="24.95" customHeight="1" x14ac:dyDescent="0.25">
      <c r="A348" s="137">
        <v>334</v>
      </c>
      <c r="B348" s="282" t="s">
        <v>2399</v>
      </c>
      <c r="C348" s="258" t="s">
        <v>2445</v>
      </c>
      <c r="D348" s="258" t="s">
        <v>2376</v>
      </c>
      <c r="E348" s="256"/>
      <c r="F348" s="263" t="s">
        <v>444</v>
      </c>
      <c r="G348" s="137">
        <f>SUMIF(TblMasuk[KODE BARANG],TblKatalog[KODE BARANG],TblMasuk[BARANG MASUK])</f>
        <v>0</v>
      </c>
      <c r="H348" s="137">
        <f>SUMIF(TblKeluar[KODE BARANG],TblKatalog[KODE BARANG],TblKeluar[BARANG KELUAR])</f>
        <v>0</v>
      </c>
      <c r="I348" s="137">
        <f xml:space="preserve"> TblKatalog[[STOCK AWAL ]]+TblKatalog[BARANG MASUK]-TblKatalog[[#This Row],[BARANG KELUAR]]</f>
        <v>0</v>
      </c>
      <c r="J348" s="137" t="b">
        <f>IF(TblKatalog[STOCK AKHIR],"BARANG ADA",IF(I348="NOL"," BARANG KOSONG"))</f>
        <v>0</v>
      </c>
      <c r="K348" s="131"/>
      <c r="L348" s="131"/>
    </row>
    <row r="349" spans="1:12" ht="24.95" customHeight="1" x14ac:dyDescent="0.25">
      <c r="A349" s="137">
        <v>335</v>
      </c>
      <c r="B349" s="282" t="s">
        <v>2400</v>
      </c>
      <c r="C349" s="258" t="s">
        <v>2446</v>
      </c>
      <c r="D349" s="258" t="s">
        <v>2377</v>
      </c>
      <c r="E349" s="256"/>
      <c r="F349" s="263" t="s">
        <v>444</v>
      </c>
      <c r="G349" s="137">
        <f>SUMIF(TblMasuk[KODE BARANG],TblKatalog[KODE BARANG],TblMasuk[BARANG MASUK])</f>
        <v>0</v>
      </c>
      <c r="H349" s="137">
        <f>SUMIF(TblKeluar[KODE BARANG],TblKatalog[KODE BARANG],TblKeluar[BARANG KELUAR])</f>
        <v>0</v>
      </c>
      <c r="I349" s="137">
        <f xml:space="preserve"> TblKatalog[[STOCK AWAL ]]+TblKatalog[BARANG MASUK]-TblKatalog[[#This Row],[BARANG KELUAR]]</f>
        <v>0</v>
      </c>
      <c r="J349" s="137" t="b">
        <f>IF(TblKatalog[STOCK AKHIR],"BARANG ADA",IF(I349="NOL"," BARANG KOSONG"))</f>
        <v>0</v>
      </c>
      <c r="K349" s="131"/>
      <c r="L349" s="131"/>
    </row>
    <row r="350" spans="1:12" ht="24.95" customHeight="1" x14ac:dyDescent="0.25">
      <c r="A350" s="137">
        <v>336</v>
      </c>
      <c r="B350" s="282" t="s">
        <v>2401</v>
      </c>
      <c r="C350" s="258" t="s">
        <v>2447</v>
      </c>
      <c r="D350" s="258" t="s">
        <v>2378</v>
      </c>
      <c r="E350" s="256"/>
      <c r="F350" s="263" t="s">
        <v>444</v>
      </c>
      <c r="G350" s="137">
        <f>SUMIF(TblMasuk[KODE BARANG],TblKatalog[KODE BARANG],TblMasuk[BARANG MASUK])</f>
        <v>0</v>
      </c>
      <c r="H350" s="137">
        <f>SUMIF(TblKeluar[KODE BARANG],TblKatalog[KODE BARANG],TblKeluar[BARANG KELUAR])</f>
        <v>0</v>
      </c>
      <c r="I350" s="137">
        <f xml:space="preserve"> TblKatalog[[STOCK AWAL ]]+TblKatalog[BARANG MASUK]-TblKatalog[[#This Row],[BARANG KELUAR]]</f>
        <v>0</v>
      </c>
      <c r="J350" s="137" t="b">
        <f>IF(TblKatalog[STOCK AKHIR],"BARANG ADA",IF(I350="NOL"," BARANG KOSONG"))</f>
        <v>0</v>
      </c>
      <c r="K350" s="131"/>
      <c r="L350" s="131"/>
    </row>
    <row r="351" spans="1:12" ht="24.95" customHeight="1" x14ac:dyDescent="0.25">
      <c r="A351" s="137">
        <v>337</v>
      </c>
      <c r="B351" s="282" t="s">
        <v>2402</v>
      </c>
      <c r="C351" s="258" t="s">
        <v>2379</v>
      </c>
      <c r="D351" s="258" t="s">
        <v>2379</v>
      </c>
      <c r="E351" s="256"/>
      <c r="F351" s="263" t="s">
        <v>444</v>
      </c>
      <c r="G351" s="137">
        <f>SUMIF(TblMasuk[KODE BARANG],TblKatalog[KODE BARANG],TblMasuk[BARANG MASUK])</f>
        <v>0</v>
      </c>
      <c r="H351" s="137">
        <f>SUMIF(TblKeluar[KODE BARANG],TblKatalog[KODE BARANG],TblKeluar[BARANG KELUAR])</f>
        <v>0</v>
      </c>
      <c r="I351" s="137">
        <f xml:space="preserve"> TblKatalog[[STOCK AWAL ]]+TblKatalog[BARANG MASUK]-TblKatalog[[#This Row],[BARANG KELUAR]]</f>
        <v>0</v>
      </c>
      <c r="J351" s="137" t="b">
        <f>IF(TblKatalog[STOCK AKHIR],"BARANG ADA",IF(I351="NOL"," BARANG KOSONG"))</f>
        <v>0</v>
      </c>
      <c r="K351" s="131"/>
      <c r="L351" s="131"/>
    </row>
    <row r="352" spans="1:12" ht="24.95" customHeight="1" x14ac:dyDescent="0.25">
      <c r="A352" s="137">
        <v>338</v>
      </c>
      <c r="B352" s="282" t="s">
        <v>2403</v>
      </c>
      <c r="C352" s="258" t="s">
        <v>2417</v>
      </c>
      <c r="D352" s="258" t="s">
        <v>2380</v>
      </c>
      <c r="E352" s="256"/>
      <c r="F352" s="263" t="s">
        <v>444</v>
      </c>
      <c r="G352" s="137">
        <f>SUMIF(TblMasuk[KODE BARANG],TblKatalog[KODE BARANG],TblMasuk[BARANG MASUK])</f>
        <v>0</v>
      </c>
      <c r="H352" s="137">
        <f>SUMIF(TblKeluar[KODE BARANG],TblKatalog[KODE BARANG],TblKeluar[BARANG KELUAR])</f>
        <v>0</v>
      </c>
      <c r="I352" s="137">
        <f xml:space="preserve"> TblKatalog[[STOCK AWAL ]]+TblKatalog[BARANG MASUK]-TblKatalog[[#This Row],[BARANG KELUAR]]</f>
        <v>0</v>
      </c>
      <c r="J352" s="137" t="b">
        <f>IF(TblKatalog[STOCK AKHIR],"BARANG ADA",IF(I352="NOL"," BARANG KOSONG"))</f>
        <v>0</v>
      </c>
      <c r="K352" s="131"/>
      <c r="L352" s="131"/>
    </row>
    <row r="353" spans="1:12" ht="24.95" customHeight="1" x14ac:dyDescent="0.25">
      <c r="A353" s="137">
        <v>339</v>
      </c>
      <c r="B353" s="282" t="s">
        <v>2404</v>
      </c>
      <c r="C353" s="258" t="s">
        <v>2418</v>
      </c>
      <c r="D353" s="258" t="s">
        <v>2381</v>
      </c>
      <c r="E353" s="256"/>
      <c r="F353" s="263" t="s">
        <v>444</v>
      </c>
      <c r="G353" s="137">
        <f>SUMIF(TblMasuk[KODE BARANG],TblKatalog[KODE BARANG],TblMasuk[BARANG MASUK])</f>
        <v>0</v>
      </c>
      <c r="H353" s="137">
        <f>SUMIF(TblKeluar[KODE BARANG],TblKatalog[KODE BARANG],TblKeluar[BARANG KELUAR])</f>
        <v>0</v>
      </c>
      <c r="I353" s="137">
        <f xml:space="preserve"> TblKatalog[[STOCK AWAL ]]+TblKatalog[BARANG MASUK]-TblKatalog[[#This Row],[BARANG KELUAR]]</f>
        <v>0</v>
      </c>
      <c r="J353" s="137" t="b">
        <f>IF(TblKatalog[STOCK AKHIR],"BARANG ADA",IF(I353="NOL"," BARANG KOSONG"))</f>
        <v>0</v>
      </c>
      <c r="K353" s="131"/>
      <c r="L353" s="131"/>
    </row>
    <row r="354" spans="1:12" ht="24.95" customHeight="1" x14ac:dyDescent="0.25">
      <c r="A354" s="137">
        <v>340</v>
      </c>
      <c r="B354" s="282" t="s">
        <v>2405</v>
      </c>
      <c r="C354" s="258" t="s">
        <v>2382</v>
      </c>
      <c r="D354" s="258" t="s">
        <v>2382</v>
      </c>
      <c r="E354" s="256"/>
      <c r="F354" s="263" t="s">
        <v>444</v>
      </c>
      <c r="G354" s="137">
        <f>SUMIF(TblMasuk[KODE BARANG],TblKatalog[KODE BARANG],TblMasuk[BARANG MASUK])</f>
        <v>0</v>
      </c>
      <c r="H354" s="137">
        <f>SUMIF(TblKeluar[KODE BARANG],TblKatalog[KODE BARANG],TblKeluar[BARANG KELUAR])</f>
        <v>0</v>
      </c>
      <c r="I354" s="137">
        <f xml:space="preserve"> TblKatalog[[STOCK AWAL ]]+TblKatalog[BARANG MASUK]-TblKatalog[[#This Row],[BARANG KELUAR]]</f>
        <v>0</v>
      </c>
      <c r="J354" s="137" t="b">
        <f>IF(TblKatalog[STOCK AKHIR],"BARANG ADA",IF(I354="NOL"," BARANG KOSONG"))</f>
        <v>0</v>
      </c>
      <c r="K354" s="131"/>
      <c r="L354" s="131"/>
    </row>
    <row r="355" spans="1:12" ht="24.95" customHeight="1" x14ac:dyDescent="0.25">
      <c r="A355" s="137">
        <v>341</v>
      </c>
      <c r="B355" s="282" t="s">
        <v>2406</v>
      </c>
      <c r="C355" s="258" t="s">
        <v>2383</v>
      </c>
      <c r="D355" s="258" t="s">
        <v>2383</v>
      </c>
      <c r="E355" s="256"/>
      <c r="F355" s="263" t="s">
        <v>444</v>
      </c>
      <c r="G355" s="137">
        <f>SUMIF(TblMasuk[KODE BARANG],TblKatalog[KODE BARANG],TblMasuk[BARANG MASUK])</f>
        <v>0</v>
      </c>
      <c r="H355" s="137">
        <f>SUMIF(TblKeluar[KODE BARANG],TblKatalog[KODE BARANG],TblKeluar[BARANG KELUAR])</f>
        <v>0</v>
      </c>
      <c r="I355" s="137">
        <f xml:space="preserve"> TblKatalog[[STOCK AWAL ]]+TblKatalog[BARANG MASUK]-TblKatalog[[#This Row],[BARANG KELUAR]]</f>
        <v>0</v>
      </c>
      <c r="J355" s="137" t="b">
        <f>IF(TblKatalog[STOCK AKHIR],"BARANG ADA",IF(I355="NOL"," BARANG KOSONG"))</f>
        <v>0</v>
      </c>
      <c r="K355" s="131"/>
      <c r="L355" s="131"/>
    </row>
    <row r="356" spans="1:12" ht="24.95" customHeight="1" x14ac:dyDescent="0.25">
      <c r="A356" s="137">
        <v>342</v>
      </c>
      <c r="B356" s="282" t="s">
        <v>2407</v>
      </c>
      <c r="C356" s="258" t="s">
        <v>2384</v>
      </c>
      <c r="D356" s="258" t="s">
        <v>2384</v>
      </c>
      <c r="E356" s="256"/>
      <c r="F356" s="263" t="s">
        <v>444</v>
      </c>
      <c r="G356" s="137">
        <f>SUMIF(TblMasuk[KODE BARANG],TblKatalog[KODE BARANG],TblMasuk[BARANG MASUK])</f>
        <v>0</v>
      </c>
      <c r="H356" s="137">
        <f>SUMIF(TblKeluar[KODE BARANG],TblKatalog[KODE BARANG],TblKeluar[BARANG KELUAR])</f>
        <v>0</v>
      </c>
      <c r="I356" s="137">
        <f xml:space="preserve"> TblKatalog[[STOCK AWAL ]]+TblKatalog[BARANG MASUK]-TblKatalog[[#This Row],[BARANG KELUAR]]</f>
        <v>0</v>
      </c>
      <c r="J356" s="137" t="b">
        <f>IF(TblKatalog[STOCK AKHIR],"BARANG ADA",IF(I356="NOL"," BARANG KOSONG"))</f>
        <v>0</v>
      </c>
      <c r="K356" s="131"/>
      <c r="L356" s="131"/>
    </row>
    <row r="357" spans="1:12" ht="24.95" customHeight="1" x14ac:dyDescent="0.25">
      <c r="A357" s="137">
        <v>343</v>
      </c>
      <c r="B357" s="282" t="s">
        <v>2408</v>
      </c>
      <c r="C357" s="258" t="s">
        <v>2385</v>
      </c>
      <c r="D357" s="258" t="s">
        <v>2385</v>
      </c>
      <c r="E357" s="256"/>
      <c r="F357" s="263" t="s">
        <v>444</v>
      </c>
      <c r="G357" s="137">
        <f>SUMIF(TblMasuk[KODE BARANG],TblKatalog[KODE BARANG],TblMasuk[BARANG MASUK])</f>
        <v>0</v>
      </c>
      <c r="H357" s="137">
        <f>SUMIF(TblKeluar[KODE BARANG],TblKatalog[KODE BARANG],TblKeluar[BARANG KELUAR])</f>
        <v>0</v>
      </c>
      <c r="I357" s="137">
        <f xml:space="preserve"> TblKatalog[[STOCK AWAL ]]+TblKatalog[BARANG MASUK]-TblKatalog[[#This Row],[BARANG KELUAR]]</f>
        <v>0</v>
      </c>
      <c r="J357" s="137" t="b">
        <f>IF(TblKatalog[STOCK AKHIR],"BARANG ADA",IF(I357="NOL"," BARANG KOSONG"))</f>
        <v>0</v>
      </c>
      <c r="K357" s="131"/>
      <c r="L357" s="131"/>
    </row>
    <row r="358" spans="1:12" ht="24.95" customHeight="1" x14ac:dyDescent="0.25">
      <c r="A358" s="137">
        <v>344</v>
      </c>
      <c r="B358" s="282" t="s">
        <v>2409</v>
      </c>
      <c r="C358" s="262" t="s">
        <v>2386</v>
      </c>
      <c r="D358" s="262" t="s">
        <v>2386</v>
      </c>
      <c r="E358" s="263"/>
      <c r="F358" s="263" t="s">
        <v>444</v>
      </c>
      <c r="G358" s="137">
        <f>SUMIF(TblMasuk[KODE BARANG],TblKatalog[KODE BARANG],TblMasuk[BARANG MASUK])</f>
        <v>0</v>
      </c>
      <c r="H358" s="137">
        <f>SUMIF(TblKeluar[KODE BARANG],TblKatalog[KODE BARANG],TblKeluar[BARANG KELUAR])</f>
        <v>0</v>
      </c>
      <c r="I358" s="137">
        <f xml:space="preserve"> TblKatalog[[STOCK AWAL ]]+TblKatalog[BARANG MASUK]-TblKatalog[[#This Row],[BARANG KELUAR]]</f>
        <v>0</v>
      </c>
      <c r="J358" s="137" t="b">
        <f>IF(TblKatalog[STOCK AKHIR],"BARANG ADA",IF(I358="NOL"," BARANG KOSONG"))</f>
        <v>0</v>
      </c>
      <c r="K358" s="132"/>
      <c r="L358" s="131"/>
    </row>
    <row r="359" spans="1:12" ht="24.95" customHeight="1" x14ac:dyDescent="0.25">
      <c r="A359" s="137">
        <v>345</v>
      </c>
      <c r="B359" s="272" t="s">
        <v>2413</v>
      </c>
      <c r="C359" s="158" t="s">
        <v>2410</v>
      </c>
      <c r="D359" s="158" t="s">
        <v>1116</v>
      </c>
      <c r="E359" s="256"/>
      <c r="F359" s="263" t="s">
        <v>444</v>
      </c>
      <c r="G359" s="137">
        <f>SUMIF(TblMasuk[KODE BARANG],TblKatalog[KODE BARANG],TblMasuk[BARANG MASUK])</f>
        <v>10</v>
      </c>
      <c r="H359" s="137">
        <f>SUMIF(TblKeluar[KODE BARANG],TblKatalog[KODE BARANG],TblKeluar[BARANG KELUAR])</f>
        <v>10</v>
      </c>
      <c r="I359" s="137">
        <f xml:space="preserve"> TblKatalog[[STOCK AWAL ]]+TblKatalog[BARANG MASUK]-TblKatalog[[#This Row],[BARANG KELUAR]]</f>
        <v>0</v>
      </c>
      <c r="J359" s="137" t="b">
        <f>IF(TblKatalog[STOCK AKHIR],"BARANG ADA",IF(I359="NOL"," BARANG KOSONG"))</f>
        <v>0</v>
      </c>
      <c r="K359" s="131"/>
      <c r="L359" s="131"/>
    </row>
    <row r="360" spans="1:12" ht="24.95" customHeight="1" x14ac:dyDescent="0.25">
      <c r="A360" s="137">
        <v>346</v>
      </c>
      <c r="B360" s="176" t="s">
        <v>2612</v>
      </c>
      <c r="C360" s="268" t="s">
        <v>2414</v>
      </c>
      <c r="D360" s="268" t="s">
        <v>2415</v>
      </c>
      <c r="E360" s="263"/>
      <c r="F360" s="263" t="s">
        <v>444</v>
      </c>
      <c r="G360" s="137">
        <f>SUMIF(TblMasuk[KODE BARANG],TblKatalog[KODE BARANG],TblMasuk[BARANG MASUK])</f>
        <v>3</v>
      </c>
      <c r="H360" s="137">
        <f>SUMIF(TblKeluar[KODE BARANG],TblKatalog[KODE BARANG],TblKeluar[BARANG KELUAR])</f>
        <v>3</v>
      </c>
      <c r="I360" s="137">
        <f xml:space="preserve"> TblKatalog[[STOCK AWAL ]]+TblKatalog[BARANG MASUK]-TblKatalog[[#This Row],[BARANG KELUAR]]</f>
        <v>0</v>
      </c>
      <c r="J360" s="137" t="b">
        <f>IF(TblKatalog[STOCK AKHIR],"BARANG ADA",IF(I360="NOL"," BARANG KOSONG"))</f>
        <v>0</v>
      </c>
      <c r="K360" s="132"/>
      <c r="L360" s="131"/>
    </row>
    <row r="361" spans="1:12" ht="24.95" customHeight="1" x14ac:dyDescent="0.25">
      <c r="A361" s="137">
        <v>347</v>
      </c>
      <c r="B361" s="176" t="s">
        <v>2438</v>
      </c>
      <c r="C361" s="268" t="s">
        <v>2435</v>
      </c>
      <c r="D361" s="268" t="s">
        <v>2436</v>
      </c>
      <c r="E361" s="263"/>
      <c r="F361" s="263" t="s">
        <v>444</v>
      </c>
      <c r="G361" s="137">
        <f>SUMIF(TblMasuk[KODE BARANG],TblKatalog[KODE BARANG],TblMasuk[BARANG MASUK])</f>
        <v>0</v>
      </c>
      <c r="H361" s="137">
        <f>SUMIF(TblKeluar[KODE BARANG],TblKatalog[KODE BARANG],TblKeluar[BARANG KELUAR])</f>
        <v>0</v>
      </c>
      <c r="I361" s="137">
        <f xml:space="preserve"> TblKatalog[[STOCK AWAL ]]+TblKatalog[BARANG MASUK]-TblKatalog[[#This Row],[BARANG KELUAR]]</f>
        <v>0</v>
      </c>
      <c r="J361" s="137" t="b">
        <f>IF(TblKatalog[STOCK AKHIR],"BARANG ADA",IF(I361="NOL"," BARANG KOSONG"))</f>
        <v>0</v>
      </c>
      <c r="K361" s="132"/>
      <c r="L361" s="131"/>
    </row>
    <row r="362" spans="1:12" ht="24.95" customHeight="1" x14ac:dyDescent="0.25">
      <c r="A362" s="137">
        <v>348</v>
      </c>
      <c r="B362" s="169" t="s">
        <v>2474</v>
      </c>
      <c r="C362" s="262" t="s">
        <v>2489</v>
      </c>
      <c r="D362" s="262" t="s">
        <v>2644</v>
      </c>
      <c r="E362" s="263"/>
      <c r="F362" s="263" t="s">
        <v>444</v>
      </c>
      <c r="G362" s="137">
        <f>SUMIF(TblMasuk[KODE BARANG],TblKatalog[KODE BARANG],TblMasuk[BARANG MASUK])</f>
        <v>100</v>
      </c>
      <c r="H362" s="137">
        <f>SUMIF(TblKeluar[KODE BARANG],TblKatalog[KODE BARANG],TblKeluar[BARANG KELUAR])</f>
        <v>96</v>
      </c>
      <c r="I362" s="137">
        <f xml:space="preserve"> TblKatalog[[STOCK AWAL ]]+TblKatalog[BARANG MASUK]-TblKatalog[[#This Row],[BARANG KELUAR]]</f>
        <v>4</v>
      </c>
      <c r="J362" s="137" t="str">
        <f>IF(TblKatalog[STOCK AKHIR],"BARANG ADA",IF(I362="NOL"," BARANG KOSONG"))</f>
        <v>BARANG ADA</v>
      </c>
      <c r="K362" s="135"/>
      <c r="L362" s="131"/>
    </row>
    <row r="363" spans="1:12" ht="24.95" customHeight="1" x14ac:dyDescent="0.25">
      <c r="A363" s="137">
        <v>349</v>
      </c>
      <c r="B363" s="169" t="s">
        <v>25</v>
      </c>
      <c r="C363" s="262" t="s">
        <v>26</v>
      </c>
      <c r="D363" s="262" t="s">
        <v>27</v>
      </c>
      <c r="E363" s="263">
        <v>2</v>
      </c>
      <c r="F363" s="263" t="s">
        <v>442</v>
      </c>
      <c r="G363" s="137">
        <f>SUMIF(TblMasuk[KODE BARANG],TblKatalog[KODE BARANG],TblMasuk[BARANG MASUK])</f>
        <v>0</v>
      </c>
      <c r="H363" s="137">
        <f>SUMIF(TblKeluar[KODE BARANG],TblKatalog[KODE BARANG],TblKeluar[BARANG KELUAR])</f>
        <v>0</v>
      </c>
      <c r="I363" s="137">
        <f xml:space="preserve"> TblKatalog[[STOCK AWAL ]]+TblKatalog[BARANG MASUK]-TblKatalog[[#This Row],[BARANG KELUAR]]</f>
        <v>2</v>
      </c>
      <c r="J363" s="137" t="str">
        <f>IF(TblKatalog[STOCK AKHIR],"BARANG ADA",IF(I363="NOL"," BARANG KOSONG"))</f>
        <v>BARANG ADA</v>
      </c>
      <c r="K363" s="132"/>
      <c r="L363" s="131"/>
    </row>
    <row r="364" spans="1:12" ht="24.95" customHeight="1" x14ac:dyDescent="0.25">
      <c r="A364" s="137">
        <v>350</v>
      </c>
      <c r="B364" s="169" t="s">
        <v>30</v>
      </c>
      <c r="C364" s="262" t="s">
        <v>31</v>
      </c>
      <c r="D364" s="283" t="s">
        <v>32</v>
      </c>
      <c r="E364" s="263">
        <v>1</v>
      </c>
      <c r="F364" s="284" t="s">
        <v>442</v>
      </c>
      <c r="G364" s="137">
        <f>SUMIF(TblMasuk[KODE BARANG],TblKatalog[KODE BARANG],TblMasuk[BARANG MASUK])</f>
        <v>0</v>
      </c>
      <c r="H364" s="137">
        <f>SUMIF(TblKeluar[KODE BARANG],TblKatalog[KODE BARANG],TblKeluar[BARANG KELUAR])</f>
        <v>0</v>
      </c>
      <c r="I364" s="137">
        <f xml:space="preserve"> TblKatalog[[STOCK AWAL ]]+TblKatalog[BARANG MASUK]-TblKatalog[[#This Row],[BARANG KELUAR]]</f>
        <v>1</v>
      </c>
      <c r="J364" s="137" t="str">
        <f>IF(TblKatalog[STOCK AKHIR],"BARANG ADA",IF(I364="NOL"," BARANG KOSONG"))</f>
        <v>BARANG ADA</v>
      </c>
      <c r="K364" s="132"/>
      <c r="L364" s="131"/>
    </row>
    <row r="365" spans="1:12" ht="24.95" customHeight="1" x14ac:dyDescent="0.25">
      <c r="A365" s="137">
        <v>351</v>
      </c>
      <c r="B365" s="175" t="s">
        <v>434</v>
      </c>
      <c r="C365" s="258" t="s">
        <v>43</v>
      </c>
      <c r="D365" s="258" t="s">
        <v>44</v>
      </c>
      <c r="E365" s="256">
        <v>0</v>
      </c>
      <c r="F365" s="256" t="s">
        <v>445</v>
      </c>
      <c r="G365" s="137">
        <f>SUMIF(TblMasuk[KODE BARANG],TblKatalog[KODE BARANG],TblMasuk[BARANG MASUK])</f>
        <v>450</v>
      </c>
      <c r="H365" s="137">
        <f>SUMIF(TblKeluar[KODE BARANG],TblKatalog[KODE BARANG],TblKeluar[BARANG KELUAR])</f>
        <v>450</v>
      </c>
      <c r="I365" s="137">
        <f xml:space="preserve"> TblKatalog[[STOCK AWAL ]]+TblKatalog[BARANG MASUK]-TblKatalog[[#This Row],[BARANG KELUAR]]</f>
        <v>0</v>
      </c>
      <c r="J365" s="137" t="b">
        <f>IF(TblKatalog[STOCK AKHIR],"BARANG ADA",IF(I365="NOL"," BARANG KOSONG"))</f>
        <v>0</v>
      </c>
      <c r="K365" s="131"/>
      <c r="L365" s="131"/>
    </row>
    <row r="366" spans="1:12" ht="24.95" customHeight="1" x14ac:dyDescent="0.25">
      <c r="A366" s="137">
        <v>352</v>
      </c>
      <c r="B366" s="169" t="s">
        <v>115</v>
      </c>
      <c r="C366" s="262" t="s">
        <v>116</v>
      </c>
      <c r="D366" s="262" t="s">
        <v>117</v>
      </c>
      <c r="E366" s="263">
        <v>24</v>
      </c>
      <c r="F366" s="284" t="s">
        <v>442</v>
      </c>
      <c r="G366" s="137">
        <f>SUMIF(TblMasuk[KODE BARANG],TblKatalog[KODE BARANG],TblMasuk[BARANG MASUK])</f>
        <v>0</v>
      </c>
      <c r="H366" s="137">
        <f>SUMIF(TblKeluar[KODE BARANG],TblKatalog[KODE BARANG],TblKeluar[BARANG KELUAR])</f>
        <v>0</v>
      </c>
      <c r="I366" s="137">
        <f xml:space="preserve"> TblKatalog[[STOCK AWAL ]]+TblKatalog[BARANG MASUK]-TblKatalog[[#This Row],[BARANG KELUAR]]</f>
        <v>24</v>
      </c>
      <c r="J366" s="137" t="str">
        <f>IF(TblKatalog[STOCK AKHIR],"BARANG ADA",IF(I366="NOL"," BARANG KOSONG"))</f>
        <v>BARANG ADA</v>
      </c>
      <c r="K366" s="132"/>
      <c r="L366" s="131"/>
    </row>
    <row r="367" spans="1:12" ht="24.95" customHeight="1" x14ac:dyDescent="0.25">
      <c r="A367" s="137">
        <v>353</v>
      </c>
      <c r="B367" s="169" t="s">
        <v>326</v>
      </c>
      <c r="C367" s="262" t="s">
        <v>327</v>
      </c>
      <c r="D367" s="262" t="s">
        <v>328</v>
      </c>
      <c r="E367" s="263">
        <v>24</v>
      </c>
      <c r="F367" s="263" t="s">
        <v>444</v>
      </c>
      <c r="G367" s="137">
        <f>SUMIF(TblMasuk[KODE BARANG],TblKatalog[KODE BARANG],TblMasuk[BARANG MASUK])</f>
        <v>0</v>
      </c>
      <c r="H367" s="137">
        <f>SUMIF(TblKeluar[KODE BARANG],TblKatalog[KODE BARANG],TblKeluar[BARANG KELUAR])</f>
        <v>0</v>
      </c>
      <c r="I367" s="137">
        <f xml:space="preserve"> TblKatalog[[STOCK AWAL ]]+TblKatalog[BARANG MASUK]-TblKatalog[[#This Row],[BARANG KELUAR]]</f>
        <v>24</v>
      </c>
      <c r="J367" s="137" t="str">
        <f>IF(TblKatalog[STOCK AKHIR],"BARANG ADA",IF(I367="NOL"," BARANG KOSONG"))</f>
        <v>BARANG ADA</v>
      </c>
      <c r="K367" s="132"/>
      <c r="L367" s="131"/>
    </row>
    <row r="368" spans="1:12" ht="24.95" customHeight="1" x14ac:dyDescent="0.25">
      <c r="A368" s="137">
        <v>354</v>
      </c>
      <c r="B368" s="169" t="s">
        <v>332</v>
      </c>
      <c r="C368" s="262" t="s">
        <v>333</v>
      </c>
      <c r="D368" s="262" t="s">
        <v>334</v>
      </c>
      <c r="E368" s="263">
        <v>1</v>
      </c>
      <c r="F368" s="263" t="s">
        <v>444</v>
      </c>
      <c r="G368" s="137">
        <f>SUMIF(TblMasuk[KODE BARANG],TblKatalog[KODE BARANG],TblMasuk[BARANG MASUK])</f>
        <v>0</v>
      </c>
      <c r="H368" s="137">
        <f>SUMIF(TblKeluar[KODE BARANG],TblKatalog[KODE BARANG],TblKeluar[BARANG KELUAR])</f>
        <v>0</v>
      </c>
      <c r="I368" s="137">
        <f xml:space="preserve"> TblKatalog[[STOCK AWAL ]]+TblKatalog[BARANG MASUK]-TblKatalog[[#This Row],[BARANG KELUAR]]</f>
        <v>1</v>
      </c>
      <c r="J368" s="137" t="str">
        <f>IF(TblKatalog[STOCK AKHIR],"BARANG ADA",IF(I368="NOL"," BARANG KOSONG"))</f>
        <v>BARANG ADA</v>
      </c>
      <c r="K368" s="132"/>
      <c r="L368" s="131"/>
    </row>
    <row r="369" spans="1:12" ht="24.95" customHeight="1" x14ac:dyDescent="0.25">
      <c r="A369" s="137">
        <v>355</v>
      </c>
      <c r="B369" s="169" t="s">
        <v>498</v>
      </c>
      <c r="C369" s="262" t="s">
        <v>405</v>
      </c>
      <c r="D369" s="262" t="s">
        <v>406</v>
      </c>
      <c r="E369" s="263">
        <v>13</v>
      </c>
      <c r="F369" s="263" t="s">
        <v>444</v>
      </c>
      <c r="G369" s="137">
        <f>SUMIF(TblMasuk[KODE BARANG],TblKatalog[KODE BARANG],TblMasuk[BARANG MASUK])</f>
        <v>0</v>
      </c>
      <c r="H369" s="137">
        <f>SUMIF(TblKeluar[KODE BARANG],TblKatalog[KODE BARANG],TblKeluar[BARANG KELUAR])</f>
        <v>0</v>
      </c>
      <c r="I369" s="137">
        <f xml:space="preserve"> TblKatalog[[STOCK AWAL ]]+TblKatalog[BARANG MASUK]-TblKatalog[[#This Row],[BARANG KELUAR]]</f>
        <v>13</v>
      </c>
      <c r="J369" s="137" t="str">
        <f>IF(TblKatalog[STOCK AKHIR],"BARANG ADA",IF(I369="NOL"," BARANG KOSONG"))</f>
        <v>BARANG ADA</v>
      </c>
      <c r="K369" s="132"/>
      <c r="L369" s="131"/>
    </row>
    <row r="370" spans="1:12" ht="24.95" customHeight="1" x14ac:dyDescent="0.25">
      <c r="A370" s="137">
        <v>356</v>
      </c>
      <c r="B370" s="169" t="s">
        <v>503</v>
      </c>
      <c r="C370" s="262" t="s">
        <v>414</v>
      </c>
      <c r="D370" s="262" t="s">
        <v>415</v>
      </c>
      <c r="E370" s="263">
        <v>8</v>
      </c>
      <c r="F370" s="263" t="s">
        <v>444</v>
      </c>
      <c r="G370" s="137">
        <f>SUMIF(TblMasuk[KODE BARANG],TblKatalog[KODE BARANG],TblMasuk[BARANG MASUK])</f>
        <v>0</v>
      </c>
      <c r="H370" s="137">
        <f>SUMIF(TblKeluar[KODE BARANG],TblKatalog[KODE BARANG],TblKeluar[BARANG KELUAR])</f>
        <v>0</v>
      </c>
      <c r="I370" s="137">
        <f xml:space="preserve"> TblKatalog[[STOCK AWAL ]]+TblKatalog[BARANG MASUK]-TblKatalog[[#This Row],[BARANG KELUAR]]</f>
        <v>8</v>
      </c>
      <c r="J370" s="137" t="str">
        <f>IF(TblKatalog[STOCK AKHIR],"BARANG ADA",IF(I370="NOL"," BARANG KOSONG"))</f>
        <v>BARANG ADA</v>
      </c>
      <c r="K370" s="132"/>
      <c r="L370" s="131"/>
    </row>
    <row r="371" spans="1:12" ht="24.95" customHeight="1" x14ac:dyDescent="0.25">
      <c r="A371" s="137">
        <v>357</v>
      </c>
      <c r="B371" s="169" t="s">
        <v>509</v>
      </c>
      <c r="C371" s="262" t="s">
        <v>477</v>
      </c>
      <c r="D371" s="262" t="s">
        <v>478</v>
      </c>
      <c r="E371" s="263">
        <v>0</v>
      </c>
      <c r="F371" s="263" t="s">
        <v>444</v>
      </c>
      <c r="G371" s="137">
        <f>SUMIF(TblMasuk[KODE BARANG],TblKatalog[KODE BARANG],TblMasuk[BARANG MASUK])</f>
        <v>0</v>
      </c>
      <c r="H371" s="137">
        <f>SUMIF(TblKeluar[KODE BARANG],TblKatalog[KODE BARANG],TblKeluar[BARANG KELUAR])</f>
        <v>0</v>
      </c>
      <c r="I371" s="137">
        <f xml:space="preserve"> TblKatalog[[STOCK AWAL ]]+TblKatalog[BARANG MASUK]-TblKatalog[[#This Row],[BARANG KELUAR]]</f>
        <v>0</v>
      </c>
      <c r="J371" s="137" t="b">
        <f>IF(TblKatalog[STOCK AKHIR],"BARANG ADA",IF(I371="NOL"," BARANG KOSONG"))</f>
        <v>0</v>
      </c>
      <c r="K371" s="132"/>
      <c r="L371" s="131"/>
    </row>
    <row r="372" spans="1:12" ht="29.25" customHeight="1" x14ac:dyDescent="0.25">
      <c r="A372" s="137">
        <v>358</v>
      </c>
      <c r="B372" s="169" t="s">
        <v>871</v>
      </c>
      <c r="C372" s="268" t="s">
        <v>2285</v>
      </c>
      <c r="D372" s="268" t="s">
        <v>2286</v>
      </c>
      <c r="E372" s="263"/>
      <c r="F372" s="263" t="s">
        <v>444</v>
      </c>
      <c r="G372" s="137">
        <f>SUMIF(TblMasuk[KODE BARANG],TblKatalog[KODE BARANG],TblMasuk[BARANG MASUK])</f>
        <v>0</v>
      </c>
      <c r="H372" s="137">
        <f>SUMIF(TblKeluar[KODE BARANG],TblKatalog[KODE BARANG],TblKeluar[BARANG KELUAR])</f>
        <v>0</v>
      </c>
      <c r="I372" s="137">
        <f xml:space="preserve"> TblKatalog[[STOCK AWAL ]]+TblKatalog[BARANG MASUK]-TblKatalog[[#This Row],[BARANG KELUAR]]</f>
        <v>0</v>
      </c>
      <c r="J372" s="137" t="b">
        <f>IF(TblKatalog[STOCK AKHIR],"BARANG ADA",IF(I372="NOL"," BARANG KOSONG"))</f>
        <v>0</v>
      </c>
      <c r="K372" s="132"/>
      <c r="L372" s="131"/>
    </row>
    <row r="373" spans="1:12" ht="24.95" customHeight="1" x14ac:dyDescent="0.25">
      <c r="A373" s="137">
        <v>359</v>
      </c>
      <c r="B373" s="175" t="s">
        <v>1292</v>
      </c>
      <c r="C373" s="158" t="s">
        <v>2424</v>
      </c>
      <c r="D373" s="158" t="s">
        <v>2287</v>
      </c>
      <c r="E373" s="256"/>
      <c r="F373" s="256" t="s">
        <v>444</v>
      </c>
      <c r="G373" s="137">
        <f>SUMIF(TblMasuk[KODE BARANG],TblKatalog[KODE BARANG],TblMasuk[BARANG MASUK])</f>
        <v>0</v>
      </c>
      <c r="H373" s="137">
        <f>SUMIF(TblKeluar[KODE BARANG],TblKatalog[KODE BARANG],TblKeluar[BARANG KELUAR])</f>
        <v>0</v>
      </c>
      <c r="I373" s="137">
        <f xml:space="preserve"> TblKatalog[[STOCK AWAL ]]+TblKatalog[BARANG MASUK]-TblKatalog[[#This Row],[BARANG KELUAR]]</f>
        <v>0</v>
      </c>
      <c r="J373" s="137" t="b">
        <f>IF(TblKatalog[STOCK AKHIR],"BARANG ADA",IF(I373="NOL"," BARANG KOSONG"))</f>
        <v>0</v>
      </c>
      <c r="K373" s="131"/>
      <c r="L373" s="131"/>
    </row>
    <row r="374" spans="1:12" ht="24.95" customHeight="1" x14ac:dyDescent="0.25">
      <c r="A374" s="137">
        <v>360</v>
      </c>
      <c r="B374" s="175" t="s">
        <v>2297</v>
      </c>
      <c r="C374" s="158" t="s">
        <v>2425</v>
      </c>
      <c r="D374" s="158" t="s">
        <v>2288</v>
      </c>
      <c r="E374" s="256"/>
      <c r="F374" s="256" t="s">
        <v>444</v>
      </c>
      <c r="G374" s="137">
        <f>SUMIF(TblMasuk[KODE BARANG],TblKatalog[KODE BARANG],TblMasuk[BARANG MASUK])</f>
        <v>0</v>
      </c>
      <c r="H374" s="137">
        <f>SUMIF(TblKeluar[KODE BARANG],TblKatalog[KODE BARANG],TblKeluar[BARANG KELUAR])</f>
        <v>0</v>
      </c>
      <c r="I374" s="137">
        <f xml:space="preserve"> TblKatalog[[STOCK AWAL ]]+TblKatalog[BARANG MASUK]-TblKatalog[[#This Row],[BARANG KELUAR]]</f>
        <v>0</v>
      </c>
      <c r="J374" s="137" t="b">
        <f>IF(TblKatalog[STOCK AKHIR],"BARANG ADA",IF(I374="NOL"," BARANG KOSONG"))</f>
        <v>0</v>
      </c>
      <c r="K374" s="131"/>
      <c r="L374" s="131"/>
    </row>
    <row r="375" spans="1:12" ht="24.95" customHeight="1" x14ac:dyDescent="0.25">
      <c r="A375" s="137">
        <v>361</v>
      </c>
      <c r="B375" s="175" t="s">
        <v>2298</v>
      </c>
      <c r="C375" s="158" t="s">
        <v>2289</v>
      </c>
      <c r="D375" s="158" t="s">
        <v>2290</v>
      </c>
      <c r="E375" s="256"/>
      <c r="F375" s="256" t="s">
        <v>444</v>
      </c>
      <c r="G375" s="137">
        <f>SUMIF(TblMasuk[KODE BARANG],TblKatalog[KODE BARANG],TblMasuk[BARANG MASUK])</f>
        <v>0</v>
      </c>
      <c r="H375" s="137">
        <f>SUMIF(TblKeluar[KODE BARANG],TblKatalog[KODE BARANG],TblKeluar[BARANG KELUAR])</f>
        <v>0</v>
      </c>
      <c r="I375" s="137">
        <f xml:space="preserve"> TblKatalog[[STOCK AWAL ]]+TblKatalog[BARANG MASUK]-TblKatalog[[#This Row],[BARANG KELUAR]]</f>
        <v>0</v>
      </c>
      <c r="J375" s="137" t="b">
        <f>IF(TblKatalog[STOCK AKHIR],"BARANG ADA",IF(I375="NOL"," BARANG KOSONG"))</f>
        <v>0</v>
      </c>
      <c r="K375" s="131"/>
      <c r="L375" s="131"/>
    </row>
    <row r="376" spans="1:12" ht="24.95" customHeight="1" x14ac:dyDescent="0.25">
      <c r="A376" s="137">
        <v>362</v>
      </c>
      <c r="B376" s="175" t="s">
        <v>1300</v>
      </c>
      <c r="C376" s="158" t="s">
        <v>2454</v>
      </c>
      <c r="D376" s="158" t="s">
        <v>2291</v>
      </c>
      <c r="E376" s="256"/>
      <c r="F376" s="256" t="s">
        <v>444</v>
      </c>
      <c r="G376" s="137">
        <f>SUMIF(TblMasuk[KODE BARANG],TblKatalog[KODE BARANG],TblMasuk[BARANG MASUK])</f>
        <v>0</v>
      </c>
      <c r="H376" s="137">
        <f>SUMIF(TblKeluar[KODE BARANG],TblKatalog[KODE BARANG],TblKeluar[BARANG KELUAR])</f>
        <v>0</v>
      </c>
      <c r="I376" s="137">
        <f xml:space="preserve"> TblKatalog[[STOCK AWAL ]]+TblKatalog[BARANG MASUK]-TblKatalog[[#This Row],[BARANG KELUAR]]</f>
        <v>0</v>
      </c>
      <c r="J376" s="137" t="b">
        <f>IF(TblKatalog[STOCK AKHIR],"BARANG ADA",IF(I376="NOL"," BARANG KOSONG"))</f>
        <v>0</v>
      </c>
      <c r="K376" s="131"/>
      <c r="L376" s="131"/>
    </row>
    <row r="377" spans="1:12" ht="24.95" customHeight="1" x14ac:dyDescent="0.25">
      <c r="A377" s="137">
        <v>363</v>
      </c>
      <c r="B377" s="169" t="s">
        <v>1303</v>
      </c>
      <c r="C377" s="268" t="s">
        <v>2292</v>
      </c>
      <c r="D377" s="268" t="s">
        <v>2292</v>
      </c>
      <c r="E377" s="263"/>
      <c r="F377" s="263" t="s">
        <v>444</v>
      </c>
      <c r="G377" s="137">
        <f>SUMIF(TblMasuk[KODE BARANG],TblKatalog[KODE BARANG],TblMasuk[BARANG MASUK])</f>
        <v>0</v>
      </c>
      <c r="H377" s="137">
        <f>SUMIF(TblKeluar[KODE BARANG],TblKatalog[KODE BARANG],TblKeluar[BARANG KELUAR])</f>
        <v>0</v>
      </c>
      <c r="I377" s="137">
        <f xml:space="preserve"> TblKatalog[[STOCK AWAL ]]+TblKatalog[BARANG MASUK]-TblKatalog[[#This Row],[BARANG KELUAR]]</f>
        <v>0</v>
      </c>
      <c r="J377" s="137" t="b">
        <f>IF(TblKatalog[STOCK AKHIR],"BARANG ADA",IF(I377="NOL"," BARANG KOSONG"))</f>
        <v>0</v>
      </c>
      <c r="K377" s="132"/>
      <c r="L377" s="131"/>
    </row>
    <row r="378" spans="1:12" ht="24.95" customHeight="1" x14ac:dyDescent="0.25">
      <c r="A378" s="137">
        <v>364</v>
      </c>
      <c r="B378" s="169" t="s">
        <v>2527</v>
      </c>
      <c r="C378" s="268" t="s">
        <v>2528</v>
      </c>
      <c r="D378" s="268" t="s">
        <v>2529</v>
      </c>
      <c r="E378" s="263"/>
      <c r="F378" s="263" t="s">
        <v>444</v>
      </c>
      <c r="G378" s="137">
        <f>SUMIF(TblMasuk[KODE BARANG],TblKatalog[KODE BARANG],TblMasuk[BARANG MASUK])</f>
        <v>1</v>
      </c>
      <c r="H378" s="137">
        <f>SUMIF(TblKeluar[KODE BARANG],TblKatalog[KODE BARANG],TblKeluar[BARANG KELUAR])</f>
        <v>1</v>
      </c>
      <c r="I378" s="137">
        <f xml:space="preserve"> TblKatalog[[STOCK AWAL ]]+TblKatalog[BARANG MASUK]-TblKatalog[[#This Row],[BARANG KELUAR]]</f>
        <v>0</v>
      </c>
      <c r="J378" s="137" t="b">
        <f>IF(TblKatalog[STOCK AKHIR],"BARANG ADA",IF(I378="NOL"," BARANG KOSONG"))</f>
        <v>0</v>
      </c>
      <c r="K378" s="132"/>
      <c r="L378" s="131"/>
    </row>
    <row r="379" spans="1:12" ht="24.95" customHeight="1" x14ac:dyDescent="0.25">
      <c r="A379" s="137">
        <v>365</v>
      </c>
      <c r="B379" s="169" t="s">
        <v>2756</v>
      </c>
      <c r="C379" s="268" t="s">
        <v>2757</v>
      </c>
      <c r="D379" s="268" t="s">
        <v>2758</v>
      </c>
      <c r="E379" s="263"/>
      <c r="F379" s="263" t="s">
        <v>444</v>
      </c>
      <c r="G379" s="137">
        <f>SUMIF(TblMasuk[KODE BARANG],TblKatalog[KODE BARANG],TblMasuk[BARANG MASUK])</f>
        <v>6</v>
      </c>
      <c r="H379" s="137">
        <f>SUMIF(TblKeluar[KODE BARANG],TblKatalog[KODE BARANG],TblKeluar[BARANG KELUAR])</f>
        <v>6</v>
      </c>
      <c r="I379" s="137">
        <f xml:space="preserve"> TblKatalog[[STOCK AWAL ]]+TblKatalog[BARANG MASUK]-TblKatalog[[#This Row],[BARANG KELUAR]]</f>
        <v>0</v>
      </c>
      <c r="J379" s="137" t="b">
        <f>IF(TblKatalog[STOCK AKHIR],"BARANG ADA",IF(I379="NOL"," BARANG KOSONG"))</f>
        <v>0</v>
      </c>
      <c r="K379" s="132"/>
      <c r="L379" s="131"/>
    </row>
    <row r="380" spans="1:12" ht="24.95" customHeight="1" x14ac:dyDescent="0.25">
      <c r="A380" s="137">
        <v>366</v>
      </c>
      <c r="B380" s="169" t="s">
        <v>2759</v>
      </c>
      <c r="C380" s="268" t="s">
        <v>2757</v>
      </c>
      <c r="D380" s="268" t="s">
        <v>2760</v>
      </c>
      <c r="E380" s="263"/>
      <c r="F380" s="263" t="s">
        <v>444</v>
      </c>
      <c r="G380" s="137">
        <f>SUMIF(TblMasuk[KODE BARANG],TblKatalog[KODE BARANG],TblMasuk[BARANG MASUK])</f>
        <v>0</v>
      </c>
      <c r="H380" s="137">
        <f>SUMIF(TblKeluar[KODE BARANG],TblKatalog[KODE BARANG],TblKeluar[BARANG KELUAR])</f>
        <v>0</v>
      </c>
      <c r="I380" s="137">
        <f xml:space="preserve"> TblKatalog[[STOCK AWAL ]]+TblKatalog[BARANG MASUK]-TblKatalog[[#This Row],[BARANG KELUAR]]</f>
        <v>0</v>
      </c>
      <c r="J380" s="137" t="b">
        <f>IF(TblKatalog[STOCK AKHIR],"BARANG ADA",IF(I380="NOL"," BARANG KOSONG"))</f>
        <v>0</v>
      </c>
      <c r="K380" s="132"/>
      <c r="L380" s="131"/>
    </row>
    <row r="381" spans="1:12" ht="24.95" customHeight="1" x14ac:dyDescent="0.25">
      <c r="A381" s="137">
        <v>367</v>
      </c>
      <c r="B381" s="169" t="s">
        <v>2741</v>
      </c>
      <c r="C381" s="268" t="s">
        <v>2767</v>
      </c>
      <c r="D381" s="268" t="s">
        <v>2768</v>
      </c>
      <c r="E381" s="263"/>
      <c r="F381" s="263" t="s">
        <v>444</v>
      </c>
      <c r="G381" s="137">
        <f>SUMIF(TblMasuk[KODE BARANG],TblKatalog[KODE BARANG],TblMasuk[BARANG MASUK])</f>
        <v>0</v>
      </c>
      <c r="H381" s="137">
        <f>SUMIF(TblKeluar[KODE BARANG],TblKatalog[KODE BARANG],TblKeluar[BARANG KELUAR])</f>
        <v>0</v>
      </c>
      <c r="I381" s="137">
        <f xml:space="preserve"> TblKatalog[[STOCK AWAL ]]+TblKatalog[BARANG MASUK]-TblKatalog[[#This Row],[BARANG KELUAR]]</f>
        <v>0</v>
      </c>
      <c r="J381" s="137" t="b">
        <f>IF(TblKatalog[STOCK AKHIR],"BARANG ADA",IF(I381="NOL"," BARANG KOSONG"))</f>
        <v>0</v>
      </c>
      <c r="K381" s="132"/>
      <c r="L381" s="131"/>
    </row>
    <row r="382" spans="1:12" ht="24.95" customHeight="1" x14ac:dyDescent="0.25">
      <c r="A382" s="137">
        <v>368</v>
      </c>
      <c r="B382" s="169" t="s">
        <v>2769</v>
      </c>
      <c r="C382" s="268" t="s">
        <v>2770</v>
      </c>
      <c r="D382" s="285" t="s">
        <v>2134</v>
      </c>
      <c r="E382" s="263"/>
      <c r="F382" s="263" t="s">
        <v>444</v>
      </c>
      <c r="G382" s="137">
        <f>SUMIF(TblMasuk[KODE BARANG],TblKatalog[KODE BARANG],TblMasuk[BARANG MASUK])</f>
        <v>0</v>
      </c>
      <c r="H382" s="137">
        <f>SUMIF(TblKeluar[KODE BARANG],TblKatalog[KODE BARANG],TblKeluar[BARANG KELUAR])</f>
        <v>0</v>
      </c>
      <c r="I382" s="137">
        <f xml:space="preserve"> TblKatalog[[STOCK AWAL ]]+TblKatalog[BARANG MASUK]-TblKatalog[[#This Row],[BARANG KELUAR]]</f>
        <v>0</v>
      </c>
      <c r="J382" s="137" t="b">
        <f>IF(TblKatalog[STOCK AKHIR],"BARANG ADA",IF(I382="NOL"," BARANG KOSONG"))</f>
        <v>0</v>
      </c>
      <c r="K382" s="132"/>
      <c r="L382" s="131"/>
    </row>
    <row r="383" spans="1:12" ht="24.95" customHeight="1" x14ac:dyDescent="0.25">
      <c r="A383" s="137">
        <v>369</v>
      </c>
      <c r="B383" s="169" t="s">
        <v>2804</v>
      </c>
      <c r="C383" s="268" t="s">
        <v>2801</v>
      </c>
      <c r="D383" s="285" t="s">
        <v>2802</v>
      </c>
      <c r="E383" s="263"/>
      <c r="F383" s="263" t="s">
        <v>444</v>
      </c>
      <c r="G383" s="137">
        <f>SUMIF(TblMasuk[KODE BARANG],TblKatalog[KODE BARANG],TblMasuk[BARANG MASUK])</f>
        <v>1</v>
      </c>
      <c r="H383" s="137">
        <f>SUMIF(TblKeluar[KODE BARANG],TblKatalog[KODE BARANG],TblKeluar[BARANG KELUAR])</f>
        <v>1</v>
      </c>
      <c r="I383" s="137">
        <f xml:space="preserve"> TblKatalog[[STOCK AWAL ]]+TblKatalog[BARANG MASUK]-TblKatalog[[#This Row],[BARANG KELUAR]]</f>
        <v>0</v>
      </c>
      <c r="J383" s="137" t="b">
        <f>IF(TblKatalog[STOCK AKHIR],"BARANG ADA",IF(I383="NOL"," BARANG KOSONG"))</f>
        <v>0</v>
      </c>
      <c r="K383" s="132"/>
      <c r="L383" s="131"/>
    </row>
    <row r="384" spans="1:12" ht="24.95" customHeight="1" x14ac:dyDescent="0.25">
      <c r="A384" s="137">
        <v>370</v>
      </c>
      <c r="B384" s="169" t="s">
        <v>2805</v>
      </c>
      <c r="C384" s="268" t="s">
        <v>2801</v>
      </c>
      <c r="D384" s="285" t="s">
        <v>2803</v>
      </c>
      <c r="E384" s="263"/>
      <c r="F384" s="263" t="s">
        <v>444</v>
      </c>
      <c r="G384" s="137">
        <f>SUMIF(TblMasuk[KODE BARANG],TblKatalog[KODE BARANG],TblMasuk[BARANG MASUK])</f>
        <v>8</v>
      </c>
      <c r="H384" s="137">
        <f>SUMIF(TblKeluar[KODE BARANG],TblKatalog[KODE BARANG],TblKeluar[BARANG KELUAR])</f>
        <v>8</v>
      </c>
      <c r="I384" s="137">
        <f xml:space="preserve"> TblKatalog[[STOCK AWAL ]]+TblKatalog[BARANG MASUK]-TblKatalog[[#This Row],[BARANG KELUAR]]</f>
        <v>0</v>
      </c>
      <c r="J384" s="137" t="b">
        <f>IF(TblKatalog[STOCK AKHIR],"BARANG ADA",IF(I384="NOL"," BARANG KOSONG"))</f>
        <v>0</v>
      </c>
      <c r="K384" s="132"/>
      <c r="L384" s="131"/>
    </row>
    <row r="385" spans="1:12" ht="24.95" customHeight="1" x14ac:dyDescent="0.25">
      <c r="A385" s="137">
        <v>371</v>
      </c>
      <c r="B385" s="169" t="s">
        <v>3012</v>
      </c>
      <c r="C385" s="268" t="s">
        <v>3014</v>
      </c>
      <c r="D385" s="285" t="s">
        <v>3015</v>
      </c>
      <c r="E385" s="263"/>
      <c r="F385" s="263" t="s">
        <v>444</v>
      </c>
      <c r="G385" s="137">
        <f>SUMIF(TblMasuk[KODE BARANG],TblKatalog[KODE BARANG],TblMasuk[BARANG MASUK])</f>
        <v>2</v>
      </c>
      <c r="H385" s="137">
        <f>SUMIF(TblKeluar[KODE BARANG],TblKatalog[KODE BARANG],TblKeluar[BARANG KELUAR])</f>
        <v>2</v>
      </c>
      <c r="I385" s="137">
        <f xml:space="preserve"> TblKatalog[[STOCK AWAL ]]+TblKatalog[BARANG MASUK]-TblKatalog[[#This Row],[BARANG KELUAR]]</f>
        <v>0</v>
      </c>
      <c r="J385" s="137" t="b">
        <f>IF(TblKatalog[STOCK AKHIR],"BARANG ADA",IF(I385="NOL"," BARANG KOSONG"))</f>
        <v>0</v>
      </c>
      <c r="K385" s="132"/>
      <c r="L385" s="131"/>
    </row>
    <row r="386" spans="1:12" ht="24.95" customHeight="1" x14ac:dyDescent="0.25">
      <c r="A386" s="137">
        <v>372</v>
      </c>
      <c r="B386" s="169" t="s">
        <v>3013</v>
      </c>
      <c r="C386" s="268" t="s">
        <v>3014</v>
      </c>
      <c r="D386" s="285" t="s">
        <v>3016</v>
      </c>
      <c r="E386" s="263"/>
      <c r="F386" s="263" t="s">
        <v>444</v>
      </c>
      <c r="G386" s="137">
        <f>SUMIF(TblMasuk[KODE BARANG],TblKatalog[KODE BARANG],TblMasuk[BARANG MASUK])</f>
        <v>1</v>
      </c>
      <c r="H386" s="137">
        <f>SUMIF(TblKeluar[KODE BARANG],TblKatalog[KODE BARANG],TblKeluar[BARANG KELUAR])</f>
        <v>1</v>
      </c>
      <c r="I386" s="137">
        <f xml:space="preserve"> TblKatalog[[STOCK AWAL ]]+TblKatalog[BARANG MASUK]-TblKatalog[[#This Row],[BARANG KELUAR]]</f>
        <v>0</v>
      </c>
      <c r="J386" s="137" t="b">
        <f>IF(TblKatalog[STOCK AKHIR],"BARANG ADA",IF(I386="NOL"," BARANG KOSONG"))</f>
        <v>0</v>
      </c>
      <c r="K386" s="132"/>
      <c r="L386" s="131"/>
    </row>
    <row r="387" spans="1:12" ht="24.95" customHeight="1" x14ac:dyDescent="0.25">
      <c r="A387" s="137">
        <v>373</v>
      </c>
      <c r="B387" s="169" t="s">
        <v>2815</v>
      </c>
      <c r="C387" s="268" t="s">
        <v>2816</v>
      </c>
      <c r="D387" s="285" t="s">
        <v>2817</v>
      </c>
      <c r="E387" s="263"/>
      <c r="F387" s="263" t="s">
        <v>443</v>
      </c>
      <c r="G387" s="137">
        <f>SUMIF(TblMasuk[KODE BARANG],TblKatalog[KODE BARANG],TblMasuk[BARANG MASUK])</f>
        <v>3</v>
      </c>
      <c r="H387" s="137">
        <f>SUMIF(TblKeluar[KODE BARANG],TblKatalog[KODE BARANG],TblKeluar[BARANG KELUAR])</f>
        <v>3</v>
      </c>
      <c r="I387" s="137">
        <f xml:space="preserve"> TblKatalog[[STOCK AWAL ]]+TblKatalog[BARANG MASUK]-TblKatalog[[#This Row],[BARANG KELUAR]]</f>
        <v>0</v>
      </c>
      <c r="J387" s="137" t="b">
        <f>IF(TblKatalog[STOCK AKHIR],"BARANG ADA",IF(I387="NOL"," BARANG KOSONG"))</f>
        <v>0</v>
      </c>
      <c r="K387" s="132"/>
      <c r="L387" s="131"/>
    </row>
    <row r="388" spans="1:12" ht="24.95" customHeight="1" x14ac:dyDescent="0.25">
      <c r="A388" s="137">
        <v>374</v>
      </c>
      <c r="B388" s="169" t="s">
        <v>2921</v>
      </c>
      <c r="C388" s="268" t="s">
        <v>2920</v>
      </c>
      <c r="D388" s="285" t="s">
        <v>3449</v>
      </c>
      <c r="E388" s="263"/>
      <c r="F388" s="263" t="s">
        <v>448</v>
      </c>
      <c r="G388" s="137">
        <f>SUMIF(TblMasuk[KODE BARANG],TblKatalog[KODE BARANG],TblMasuk[BARANG MASUK])</f>
        <v>6</v>
      </c>
      <c r="H388" s="137">
        <f>SUMIF(TblKeluar[KODE BARANG],TblKatalog[KODE BARANG],TblKeluar[BARANG KELUAR])</f>
        <v>6</v>
      </c>
      <c r="I388" s="137">
        <f xml:space="preserve"> TblKatalog[[STOCK AWAL ]]+TblKatalog[BARANG MASUK]-TblKatalog[[#This Row],[BARANG KELUAR]]</f>
        <v>0</v>
      </c>
      <c r="J388" s="137" t="b">
        <f>IF(TblKatalog[STOCK AKHIR],"BARANG ADA",IF(I388="NOL"," BARANG KOSONG"))</f>
        <v>0</v>
      </c>
      <c r="K388" s="132"/>
      <c r="L388" s="131"/>
    </row>
    <row r="389" spans="1:12" ht="24.95" customHeight="1" x14ac:dyDescent="0.25">
      <c r="A389" s="137">
        <v>375</v>
      </c>
      <c r="B389" s="169" t="s">
        <v>2974</v>
      </c>
      <c r="C389" s="268" t="s">
        <v>2975</v>
      </c>
      <c r="D389" s="285" t="s">
        <v>2270</v>
      </c>
      <c r="E389" s="263"/>
      <c r="F389" s="263" t="s">
        <v>444</v>
      </c>
      <c r="G389" s="137">
        <f>SUMIF(TblMasuk[KODE BARANG],TblKatalog[KODE BARANG],TblMasuk[BARANG MASUK])</f>
        <v>10</v>
      </c>
      <c r="H389" s="137">
        <f>SUMIF(TblKeluar[KODE BARANG],TblKatalog[KODE BARANG],TblKeluar[BARANG KELUAR])</f>
        <v>10</v>
      </c>
      <c r="I389" s="137">
        <f xml:space="preserve"> TblKatalog[[STOCK AWAL ]]+TblKatalog[BARANG MASUK]-TblKatalog[[#This Row],[BARANG KELUAR]]</f>
        <v>0</v>
      </c>
      <c r="J389" s="137" t="b">
        <f>IF(TblKatalog[STOCK AKHIR],"BARANG ADA",IF(I389="NOL"," BARANG KOSONG"))</f>
        <v>0</v>
      </c>
      <c r="K389" s="132"/>
      <c r="L389" s="131"/>
    </row>
    <row r="390" spans="1:12" ht="24.95" customHeight="1" x14ac:dyDescent="0.25">
      <c r="A390" s="137">
        <v>376</v>
      </c>
      <c r="B390" s="169" t="s">
        <v>2977</v>
      </c>
      <c r="C390" s="268" t="s">
        <v>2978</v>
      </c>
      <c r="D390" s="285" t="s">
        <v>2979</v>
      </c>
      <c r="E390" s="263"/>
      <c r="F390" s="263" t="s">
        <v>448</v>
      </c>
      <c r="G390" s="137">
        <f>SUMIF(TblMasuk[KODE BARANG],TblKatalog[KODE BARANG],TblMasuk[BARANG MASUK])</f>
        <v>24</v>
      </c>
      <c r="H390" s="137">
        <f>SUMIF(TblKeluar[KODE BARANG],TblKatalog[KODE BARANG],TblKeluar[BARANG KELUAR])</f>
        <v>24</v>
      </c>
      <c r="I390" s="137">
        <f xml:space="preserve"> TblKatalog[[STOCK AWAL ]]+TblKatalog[BARANG MASUK]-TblKatalog[[#This Row],[BARANG KELUAR]]</f>
        <v>0</v>
      </c>
      <c r="J390" s="137" t="b">
        <f>IF(TblKatalog[STOCK AKHIR],"BARANG ADA",IF(I390="NOL"," BARANG KOSONG"))</f>
        <v>0</v>
      </c>
      <c r="K390" s="132"/>
      <c r="L390" s="131"/>
    </row>
    <row r="391" spans="1:12" ht="31.5" x14ac:dyDescent="0.25">
      <c r="A391" s="137">
        <v>377</v>
      </c>
      <c r="B391" s="169" t="s">
        <v>2997</v>
      </c>
      <c r="C391" s="268" t="s">
        <v>2995</v>
      </c>
      <c r="D391" s="285" t="s">
        <v>2996</v>
      </c>
      <c r="E391" s="263"/>
      <c r="F391" s="263" t="s">
        <v>444</v>
      </c>
      <c r="G391" s="137">
        <f>SUMIF(TblMasuk[KODE BARANG],TblKatalog[KODE BARANG],TblMasuk[BARANG MASUK])</f>
        <v>14</v>
      </c>
      <c r="H391" s="137">
        <f>SUMIF(TblKeluar[KODE BARANG],TblKatalog[KODE BARANG],TblKeluar[BARANG KELUAR])</f>
        <v>14</v>
      </c>
      <c r="I391" s="137">
        <f xml:space="preserve"> TblKatalog[[STOCK AWAL ]]+TblKatalog[BARANG MASUK]-TblKatalog[[#This Row],[BARANG KELUAR]]</f>
        <v>0</v>
      </c>
      <c r="J391" s="137" t="b">
        <f>IF(TblKatalog[STOCK AKHIR],"BARANG ADA",IF(I391="NOL"," BARANG KOSONG"))</f>
        <v>0</v>
      </c>
      <c r="K391" s="132"/>
      <c r="L391" s="131"/>
    </row>
    <row r="392" spans="1:12" ht="26.25" customHeight="1" x14ac:dyDescent="0.25">
      <c r="A392" s="137">
        <v>378</v>
      </c>
      <c r="B392" s="169" t="s">
        <v>3141</v>
      </c>
      <c r="C392" s="268" t="s">
        <v>3142</v>
      </c>
      <c r="D392" s="285" t="s">
        <v>3143</v>
      </c>
      <c r="E392" s="263"/>
      <c r="F392" s="263" t="s">
        <v>444</v>
      </c>
      <c r="G392" s="137">
        <f>SUMIF(TblMasuk[KODE BARANG],TblKatalog[KODE BARANG],TblMasuk[BARANG MASUK])</f>
        <v>6</v>
      </c>
      <c r="H392" s="137">
        <f>SUMIF(TblKeluar[KODE BARANG],TblKatalog[KODE BARANG],TblKeluar[BARANG KELUAR])</f>
        <v>6</v>
      </c>
      <c r="I392" s="137">
        <f xml:space="preserve"> TblKatalog[[STOCK AWAL ]]+TblKatalog[BARANG MASUK]-TblKatalog[[#This Row],[BARANG KELUAR]]</f>
        <v>0</v>
      </c>
      <c r="J392" s="137" t="b">
        <f>IF(TblKatalog[STOCK AKHIR],"BARANG ADA",IF(I392="NOL"," BARANG KOSONG"))</f>
        <v>0</v>
      </c>
      <c r="K392" s="132"/>
      <c r="L392" s="131"/>
    </row>
    <row r="393" spans="1:12" ht="26.25" customHeight="1" x14ac:dyDescent="0.25">
      <c r="A393" s="137">
        <v>379</v>
      </c>
      <c r="B393" s="169" t="s">
        <v>3345</v>
      </c>
      <c r="C393" s="268" t="s">
        <v>3343</v>
      </c>
      <c r="D393" s="285" t="s">
        <v>3344</v>
      </c>
      <c r="E393" s="263"/>
      <c r="F393" s="263" t="s">
        <v>444</v>
      </c>
      <c r="G393" s="137">
        <f>SUMIF(TblMasuk[KODE BARANG],TblKatalog[KODE BARANG],TblMasuk[BARANG MASUK])</f>
        <v>10</v>
      </c>
      <c r="H393" s="137">
        <f>SUMIF(TblKeluar[KODE BARANG],TblKatalog[KODE BARANG],TblKeluar[BARANG KELUAR])</f>
        <v>10</v>
      </c>
      <c r="I393" s="137">
        <f xml:space="preserve"> TblKatalog[[STOCK AWAL ]]+TblKatalog[BARANG MASUK]-TblKatalog[[#This Row],[BARANG KELUAR]]</f>
        <v>0</v>
      </c>
      <c r="J393" s="137" t="b">
        <f>IF(TblKatalog[STOCK AKHIR],"BARANG ADA",IF(I393="NOL"," BARANG KOSONG"))</f>
        <v>0</v>
      </c>
      <c r="K393" s="132"/>
      <c r="L393" s="131"/>
    </row>
    <row r="394" spans="1:12" ht="26.25" customHeight="1" x14ac:dyDescent="0.25">
      <c r="A394" s="137">
        <v>380</v>
      </c>
      <c r="B394" s="169" t="s">
        <v>3363</v>
      </c>
      <c r="C394" s="268" t="s">
        <v>3361</v>
      </c>
      <c r="D394" s="285" t="s">
        <v>3362</v>
      </c>
      <c r="E394" s="263"/>
      <c r="F394" s="263" t="s">
        <v>444</v>
      </c>
      <c r="G394" s="137">
        <f>SUMIF(TblMasuk[KODE BARANG],TblKatalog[KODE BARANG],TblMasuk[BARANG MASUK])</f>
        <v>1</v>
      </c>
      <c r="H394" s="137">
        <f>SUMIF(TblKeluar[KODE BARANG],TblKatalog[KODE BARANG],TblKeluar[BARANG KELUAR])</f>
        <v>1</v>
      </c>
      <c r="I394" s="137">
        <f xml:space="preserve"> TblKatalog[[STOCK AWAL ]]+TblKatalog[BARANG MASUK]-TblKatalog[[#This Row],[BARANG KELUAR]]</f>
        <v>0</v>
      </c>
      <c r="J394" s="137" t="b">
        <f>IF(TblKatalog[STOCK AKHIR],"BARANG ADA",IF(I394="NOL"," BARANG KOSONG"))</f>
        <v>0</v>
      </c>
      <c r="K394" s="132"/>
      <c r="L394" s="131"/>
    </row>
    <row r="395" spans="1:12" ht="26.25" customHeight="1" x14ac:dyDescent="0.25">
      <c r="A395" s="137">
        <v>381</v>
      </c>
      <c r="B395" s="169" t="s">
        <v>3366</v>
      </c>
      <c r="C395" s="268" t="s">
        <v>3364</v>
      </c>
      <c r="D395" s="285" t="s">
        <v>3365</v>
      </c>
      <c r="E395" s="263"/>
      <c r="F395" s="263" t="s">
        <v>444</v>
      </c>
      <c r="G395" s="137">
        <f>SUMIF(TblMasuk[KODE BARANG],TblKatalog[KODE BARANG],TblMasuk[BARANG MASUK])</f>
        <v>1</v>
      </c>
      <c r="H395" s="137">
        <f>SUMIF(TblKeluar[KODE BARANG],TblKatalog[KODE BARANG],TblKeluar[BARANG KELUAR])</f>
        <v>1</v>
      </c>
      <c r="I395" s="137">
        <f xml:space="preserve"> TblKatalog[[STOCK AWAL ]]+TblKatalog[BARANG MASUK]-TblKatalog[[#This Row],[BARANG KELUAR]]</f>
        <v>0</v>
      </c>
      <c r="J395" s="137" t="b">
        <f>IF(TblKatalog[STOCK AKHIR],"BARANG ADA",IF(I395="NOL"," BARANG KOSONG"))</f>
        <v>0</v>
      </c>
      <c r="K395" s="132"/>
      <c r="L395" s="131"/>
    </row>
    <row r="396" spans="1:12" ht="26.25" customHeight="1" x14ac:dyDescent="0.25">
      <c r="A396" s="137">
        <v>382</v>
      </c>
      <c r="B396" s="169" t="s">
        <v>3377</v>
      </c>
      <c r="C396" s="268" t="s">
        <v>3369</v>
      </c>
      <c r="D396" s="285" t="s">
        <v>3370</v>
      </c>
      <c r="E396" s="263"/>
      <c r="F396" s="263" t="s">
        <v>444</v>
      </c>
      <c r="G396" s="137">
        <f>SUMIF(TblMasuk[KODE BARANG],TblKatalog[KODE BARANG],TblMasuk[BARANG MASUK])</f>
        <v>10</v>
      </c>
      <c r="H396" s="137">
        <f>SUMIF(TblKeluar[KODE BARANG],TblKatalog[KODE BARANG],TblKeluar[BARANG KELUAR])</f>
        <v>10</v>
      </c>
      <c r="I396" s="137">
        <f xml:space="preserve"> TblKatalog[[STOCK AWAL ]]+TblKatalog[BARANG MASUK]-TblKatalog[[#This Row],[BARANG KELUAR]]</f>
        <v>0</v>
      </c>
      <c r="J396" s="137" t="b">
        <f>IF(TblKatalog[STOCK AKHIR],"BARANG ADA",IF(I396="NOL"," BARANG KOSONG"))</f>
        <v>0</v>
      </c>
      <c r="K396" s="132"/>
      <c r="L396" s="131"/>
    </row>
    <row r="397" spans="1:12" ht="26.25" customHeight="1" x14ac:dyDescent="0.25">
      <c r="A397" s="137">
        <v>383</v>
      </c>
      <c r="B397" s="169" t="s">
        <v>3378</v>
      </c>
      <c r="C397" s="268" t="s">
        <v>3369</v>
      </c>
      <c r="D397" s="285" t="s">
        <v>3371</v>
      </c>
      <c r="E397" s="263"/>
      <c r="F397" s="263" t="s">
        <v>444</v>
      </c>
      <c r="G397" s="137">
        <f>SUMIF(TblMasuk[KODE BARANG],TblKatalog[KODE BARANG],TblMasuk[BARANG MASUK])</f>
        <v>10</v>
      </c>
      <c r="H397" s="137">
        <f>SUMIF(TblKeluar[KODE BARANG],TblKatalog[KODE BARANG],TblKeluar[BARANG KELUAR])</f>
        <v>10</v>
      </c>
      <c r="I397" s="137">
        <f xml:space="preserve"> TblKatalog[[STOCK AWAL ]]+TblKatalog[BARANG MASUK]-TblKatalog[[#This Row],[BARANG KELUAR]]</f>
        <v>0</v>
      </c>
      <c r="J397" s="137" t="b">
        <f>IF(TblKatalog[STOCK AKHIR],"BARANG ADA",IF(I397="NOL"," BARANG KOSONG"))</f>
        <v>0</v>
      </c>
      <c r="K397" s="132"/>
      <c r="L397" s="131"/>
    </row>
    <row r="398" spans="1:12" ht="26.25" customHeight="1" x14ac:dyDescent="0.25">
      <c r="A398" s="137">
        <v>384</v>
      </c>
      <c r="B398" s="169" t="s">
        <v>3379</v>
      </c>
      <c r="C398" s="268" t="s">
        <v>3369</v>
      </c>
      <c r="D398" s="285" t="s">
        <v>3372</v>
      </c>
      <c r="E398" s="263"/>
      <c r="F398" s="263" t="s">
        <v>444</v>
      </c>
      <c r="G398" s="137">
        <f>SUMIF(TblMasuk[KODE BARANG],TblKatalog[KODE BARANG],TblMasuk[BARANG MASUK])</f>
        <v>30</v>
      </c>
      <c r="H398" s="137">
        <f>SUMIF(TblKeluar[KODE BARANG],TblKatalog[KODE BARANG],TblKeluar[BARANG KELUAR])</f>
        <v>30</v>
      </c>
      <c r="I398" s="137">
        <f xml:space="preserve"> TblKatalog[[STOCK AWAL ]]+TblKatalog[BARANG MASUK]-TblKatalog[[#This Row],[BARANG KELUAR]]</f>
        <v>0</v>
      </c>
      <c r="J398" s="137" t="b">
        <f>IF(TblKatalog[STOCK AKHIR],"BARANG ADA",IF(I398="NOL"," BARANG KOSONG"))</f>
        <v>0</v>
      </c>
      <c r="K398" s="132"/>
      <c r="L398" s="131"/>
    </row>
    <row r="399" spans="1:12" ht="26.25" customHeight="1" x14ac:dyDescent="0.25">
      <c r="A399" s="137">
        <v>385</v>
      </c>
      <c r="B399" s="169" t="s">
        <v>3380</v>
      </c>
      <c r="C399" s="268" t="s">
        <v>3369</v>
      </c>
      <c r="D399" s="285" t="s">
        <v>3373</v>
      </c>
      <c r="E399" s="263"/>
      <c r="F399" s="263" t="s">
        <v>444</v>
      </c>
      <c r="G399" s="137">
        <f>SUMIF(TblMasuk[KODE BARANG],TblKatalog[KODE BARANG],TblMasuk[BARANG MASUK])</f>
        <v>20</v>
      </c>
      <c r="H399" s="137">
        <f>SUMIF(TblKeluar[KODE BARANG],TblKatalog[KODE BARANG],TblKeluar[BARANG KELUAR])</f>
        <v>20</v>
      </c>
      <c r="I399" s="137">
        <f xml:space="preserve"> TblKatalog[[STOCK AWAL ]]+TblKatalog[BARANG MASUK]-TblKatalog[[#This Row],[BARANG KELUAR]]</f>
        <v>0</v>
      </c>
      <c r="J399" s="137" t="b">
        <f>IF(TblKatalog[STOCK AKHIR],"BARANG ADA",IF(I399="NOL"," BARANG KOSONG"))</f>
        <v>0</v>
      </c>
      <c r="K399" s="132"/>
      <c r="L399" s="131"/>
    </row>
    <row r="400" spans="1:12" ht="26.25" customHeight="1" x14ac:dyDescent="0.25">
      <c r="A400" s="137">
        <v>386</v>
      </c>
      <c r="B400" s="169" t="s">
        <v>3381</v>
      </c>
      <c r="C400" s="268" t="s">
        <v>2340</v>
      </c>
      <c r="D400" s="285" t="s">
        <v>3374</v>
      </c>
      <c r="E400" s="263"/>
      <c r="F400" s="263" t="s">
        <v>444</v>
      </c>
      <c r="G400" s="137">
        <f>SUMIF(TblMasuk[KODE BARANG],TblKatalog[KODE BARANG],TblMasuk[BARANG MASUK])</f>
        <v>0</v>
      </c>
      <c r="H400" s="137">
        <f>SUMIF(TblKeluar[KODE BARANG],TblKatalog[KODE BARANG],TblKeluar[BARANG KELUAR])</f>
        <v>0</v>
      </c>
      <c r="I400" s="137">
        <f xml:space="preserve"> TblKatalog[[STOCK AWAL ]]+TblKatalog[BARANG MASUK]-TblKatalog[[#This Row],[BARANG KELUAR]]</f>
        <v>0</v>
      </c>
      <c r="J400" s="137" t="b">
        <f>IF(TblKatalog[STOCK AKHIR],"BARANG ADA",IF(I400="NOL"," BARANG KOSONG"))</f>
        <v>0</v>
      </c>
      <c r="K400" s="132"/>
      <c r="L400" s="131"/>
    </row>
    <row r="401" spans="1:12" ht="26.25" customHeight="1" x14ac:dyDescent="0.25">
      <c r="A401" s="137">
        <v>387</v>
      </c>
      <c r="B401" s="169" t="s">
        <v>3382</v>
      </c>
      <c r="C401" s="268" t="s">
        <v>3375</v>
      </c>
      <c r="D401" s="285" t="s">
        <v>3376</v>
      </c>
      <c r="E401" s="263"/>
      <c r="F401" s="263" t="s">
        <v>444</v>
      </c>
      <c r="G401" s="137">
        <f>SUMIF(TblMasuk[KODE BARANG],TblKatalog[KODE BARANG],TblMasuk[BARANG MASUK])</f>
        <v>5</v>
      </c>
      <c r="H401" s="137">
        <f>SUMIF(TblKeluar[KODE BARANG],TblKatalog[KODE BARANG],TblKeluar[BARANG KELUAR])</f>
        <v>5</v>
      </c>
      <c r="I401" s="137">
        <f xml:space="preserve"> TblKatalog[[STOCK AWAL ]]+TblKatalog[BARANG MASUK]-TblKatalog[[#This Row],[BARANG KELUAR]]</f>
        <v>0</v>
      </c>
      <c r="J401" s="137" t="b">
        <f>IF(TblKatalog[STOCK AKHIR],"BARANG ADA",IF(I401="NOL"," BARANG KOSONG"))</f>
        <v>0</v>
      </c>
      <c r="K401" s="132"/>
      <c r="L401" s="131"/>
    </row>
    <row r="402" spans="1:12" ht="26.25" customHeight="1" x14ac:dyDescent="0.25">
      <c r="A402" s="137">
        <v>388</v>
      </c>
      <c r="B402" s="169" t="s">
        <v>3401</v>
      </c>
      <c r="C402" s="268" t="s">
        <v>3399</v>
      </c>
      <c r="D402" s="285" t="s">
        <v>3400</v>
      </c>
      <c r="E402" s="263"/>
      <c r="F402" s="263" t="s">
        <v>444</v>
      </c>
      <c r="G402" s="137">
        <f>SUMIF(TblMasuk[KODE BARANG],TblKatalog[KODE BARANG],TblMasuk[BARANG MASUK])</f>
        <v>12</v>
      </c>
      <c r="H402" s="137">
        <f>SUMIF(TblKeluar[KODE BARANG],TblKatalog[KODE BARANG],TblKeluar[BARANG KELUAR])</f>
        <v>12</v>
      </c>
      <c r="I402" s="137">
        <f xml:space="preserve"> TblKatalog[[STOCK AWAL ]]+TblKatalog[BARANG MASUK]-TblKatalog[[#This Row],[BARANG KELUAR]]</f>
        <v>0</v>
      </c>
      <c r="J402" s="137" t="b">
        <f>IF(TblKatalog[STOCK AKHIR],"BARANG ADA",IF(I402="NOL"," BARANG KOSONG"))</f>
        <v>0</v>
      </c>
      <c r="K402" s="132"/>
      <c r="L402" s="131"/>
    </row>
    <row r="403" spans="1:12" ht="26.25" customHeight="1" x14ac:dyDescent="0.25">
      <c r="A403" s="137"/>
      <c r="B403" s="169" t="s">
        <v>3455</v>
      </c>
      <c r="C403" s="268" t="s">
        <v>3453</v>
      </c>
      <c r="D403" s="285" t="s">
        <v>3454</v>
      </c>
      <c r="E403" s="263">
        <v>4</v>
      </c>
      <c r="F403" s="263" t="s">
        <v>444</v>
      </c>
      <c r="G403" s="137">
        <f>SUMIF(TblMasuk[KODE BARANG],TblKatalog[KODE BARANG],TblMasuk[BARANG MASUK])</f>
        <v>0</v>
      </c>
      <c r="H403" s="137">
        <f>SUMIF(TblKeluar[KODE BARANG],TblKatalog[KODE BARANG],TblKeluar[BARANG KELUAR])</f>
        <v>0</v>
      </c>
      <c r="I403" s="137">
        <f xml:space="preserve"> TblKatalog[[STOCK AWAL ]]+TblKatalog[BARANG MASUK]-TblKatalog[[#This Row],[BARANG KELUAR]]</f>
        <v>4</v>
      </c>
      <c r="J403" s="137" t="str">
        <f>IF(TblKatalog[STOCK AKHIR],"BARANG ADA",IF(I403="NOL"," BARANG KOSONG"))</f>
        <v>BARANG ADA</v>
      </c>
      <c r="K403" s="132"/>
      <c r="L403" s="131"/>
    </row>
    <row r="404" spans="1:12" ht="26.25" customHeight="1" x14ac:dyDescent="0.25">
      <c r="A404" s="137"/>
      <c r="B404" s="175" t="s">
        <v>3465</v>
      </c>
      <c r="C404" s="158" t="s">
        <v>3463</v>
      </c>
      <c r="D404" s="258" t="s">
        <v>3464</v>
      </c>
      <c r="E404" s="263"/>
      <c r="F404" s="263" t="s">
        <v>444</v>
      </c>
      <c r="G404" s="137">
        <f>SUMIF(TblMasuk[KODE BARANG],TblKatalog[KODE BARANG],TblMasuk[BARANG MASUK])</f>
        <v>1</v>
      </c>
      <c r="H404" s="137">
        <f>SUMIF(TblKeluar[KODE BARANG],TblKatalog[KODE BARANG],TblKeluar[BARANG KELUAR])</f>
        <v>1</v>
      </c>
      <c r="I404" s="137">
        <f xml:space="preserve"> TblKatalog[[STOCK AWAL ]]+TblKatalog[BARANG MASUK]-TblKatalog[[#This Row],[BARANG KELUAR]]</f>
        <v>0</v>
      </c>
      <c r="J404" s="137" t="b">
        <f>IF(TblKatalog[STOCK AKHIR],"BARANG ADA",IF(I404="NOL"," BARANG KOSONG"))</f>
        <v>0</v>
      </c>
      <c r="K404" s="132"/>
      <c r="L404" s="131"/>
    </row>
    <row r="405" spans="1:12" ht="26.25" customHeight="1" x14ac:dyDescent="0.25">
      <c r="A405" s="137"/>
      <c r="B405" s="175" t="s">
        <v>3472</v>
      </c>
      <c r="C405" s="158" t="s">
        <v>1936</v>
      </c>
      <c r="D405" s="258" t="s">
        <v>3471</v>
      </c>
      <c r="E405" s="263"/>
      <c r="F405" s="263" t="s">
        <v>444</v>
      </c>
      <c r="G405" s="137">
        <f>SUMIF(TblMasuk[KODE BARANG],TblKatalog[KODE BARANG],TblMasuk[BARANG MASUK])</f>
        <v>96</v>
      </c>
      <c r="H405" s="137">
        <f>SUMIF(TblKeluar[KODE BARANG],TblKatalog[KODE BARANG],TblKeluar[BARANG KELUAR])</f>
        <v>96</v>
      </c>
      <c r="I405" s="137">
        <f xml:space="preserve"> TblKatalog[[STOCK AWAL ]]+TblKatalog[BARANG MASUK]-TblKatalog[[#This Row],[BARANG KELUAR]]</f>
        <v>0</v>
      </c>
      <c r="J405" s="137" t="b">
        <f>IF(TblKatalog[STOCK AKHIR],"BARANG ADA",IF(I405="NOL"," BARANG KOSONG"))</f>
        <v>0</v>
      </c>
      <c r="K405" s="132"/>
      <c r="L405" s="131"/>
    </row>
    <row r="406" spans="1:12" ht="26.25" customHeight="1" x14ac:dyDescent="0.25">
      <c r="A406" s="137"/>
      <c r="B406" s="175" t="s">
        <v>3475</v>
      </c>
      <c r="C406" s="158" t="s">
        <v>3473</v>
      </c>
      <c r="D406" s="258" t="s">
        <v>3474</v>
      </c>
      <c r="E406" s="263"/>
      <c r="F406" s="263" t="s">
        <v>444</v>
      </c>
      <c r="G406" s="137">
        <f>SUMIF(TblMasuk[KODE BARANG],TblKatalog[KODE BARANG],TblMasuk[BARANG MASUK])</f>
        <v>96</v>
      </c>
      <c r="H406" s="137">
        <f>SUMIF(TblKeluar[KODE BARANG],TblKatalog[KODE BARANG],TblKeluar[BARANG KELUAR])</f>
        <v>96</v>
      </c>
      <c r="I406" s="137">
        <f xml:space="preserve"> TblKatalog[[STOCK AWAL ]]+TblKatalog[BARANG MASUK]-TblKatalog[[#This Row],[BARANG KELUAR]]</f>
        <v>0</v>
      </c>
      <c r="J406" s="137" t="b">
        <f>IF(TblKatalog[STOCK AKHIR],"BARANG ADA",IF(I406="NOL"," BARANG KOSONG"))</f>
        <v>0</v>
      </c>
      <c r="K406" s="132"/>
      <c r="L406" s="131"/>
    </row>
    <row r="407" spans="1:12" ht="26.25" customHeight="1" x14ac:dyDescent="0.25">
      <c r="A407" s="137"/>
      <c r="B407" s="175" t="s">
        <v>3538</v>
      </c>
      <c r="C407" s="158" t="s">
        <v>3536</v>
      </c>
      <c r="D407" s="258" t="s">
        <v>3537</v>
      </c>
      <c r="E407" s="263"/>
      <c r="F407" s="263" t="s">
        <v>1794</v>
      </c>
      <c r="G407" s="137">
        <f>SUMIF(TblMasuk[KODE BARANG],TblKatalog[KODE BARANG],TblMasuk[BARANG MASUK])</f>
        <v>40</v>
      </c>
      <c r="H407" s="137">
        <f>SUMIF(TblKeluar[KODE BARANG],TblKatalog[KODE BARANG],TblKeluar[BARANG KELUAR])</f>
        <v>40</v>
      </c>
      <c r="I407" s="137">
        <f xml:space="preserve"> TblKatalog[[STOCK AWAL ]]+TblKatalog[BARANG MASUK]-TblKatalog[[#This Row],[BARANG KELUAR]]</f>
        <v>0</v>
      </c>
      <c r="J407" s="137" t="b">
        <f>IF(TblKatalog[STOCK AKHIR],"BARANG ADA",IF(I407="NOL"," BARANG KOSONG"))</f>
        <v>0</v>
      </c>
      <c r="K407" s="132"/>
      <c r="L407" s="131"/>
    </row>
    <row r="408" spans="1:12" ht="30" customHeight="1" x14ac:dyDescent="0.25">
      <c r="A408" s="137">
        <v>389</v>
      </c>
      <c r="B408" s="175" t="s">
        <v>33</v>
      </c>
      <c r="C408" s="158" t="s">
        <v>2982</v>
      </c>
      <c r="D408" s="258" t="s">
        <v>2981</v>
      </c>
      <c r="E408" s="261">
        <v>2</v>
      </c>
      <c r="F408" s="261" t="s">
        <v>444</v>
      </c>
      <c r="G408" s="137">
        <f>SUMIF(TblMasuk[KODE BARANG],TblKatalog[KODE BARANG],TblMasuk[BARANG MASUK])</f>
        <v>0</v>
      </c>
      <c r="H408" s="137">
        <f>SUMIF(TblKeluar[KODE BARANG],TblKatalog[KODE BARANG],TblKeluar[BARANG KELUAR])</f>
        <v>1</v>
      </c>
      <c r="I408" s="137">
        <f xml:space="preserve"> TblKatalog[[STOCK AWAL ]]+TblKatalog[BARANG MASUK]-TblKatalog[[#This Row],[BARANG KELUAR]]</f>
        <v>1</v>
      </c>
      <c r="J408" s="137" t="str">
        <f>IF(TblKatalog[STOCK AKHIR],"BARANG ADA",IF(I408="NOL"," BARANG KOSONG"))</f>
        <v>BARANG ADA</v>
      </c>
      <c r="K408" s="142" t="s">
        <v>2514</v>
      </c>
      <c r="L408" s="131"/>
    </row>
    <row r="409" spans="1:12" ht="24.95" customHeight="1" x14ac:dyDescent="0.25">
      <c r="A409" s="137">
        <v>390</v>
      </c>
      <c r="B409" s="175" t="s">
        <v>34</v>
      </c>
      <c r="C409" s="158" t="s">
        <v>35</v>
      </c>
      <c r="D409" s="158" t="s">
        <v>36</v>
      </c>
      <c r="E409" s="261">
        <v>6</v>
      </c>
      <c r="F409" s="261" t="s">
        <v>444</v>
      </c>
      <c r="G409" s="137">
        <f>SUMIF(TblMasuk[KODE BARANG],TblKatalog[KODE BARANG],TblMasuk[BARANG MASUK])</f>
        <v>0</v>
      </c>
      <c r="H409" s="137">
        <f>SUMIF(TblKeluar[KODE BARANG],TblKatalog[KODE BARANG],TblKeluar[BARANG KELUAR])</f>
        <v>1</v>
      </c>
      <c r="I409" s="137">
        <f xml:space="preserve"> TblKatalog[[STOCK AWAL ]]+TblKatalog[BARANG MASUK]-TblKatalog[[#This Row],[BARANG KELUAR]]</f>
        <v>5</v>
      </c>
      <c r="J409" s="137" t="str">
        <f>IF(TblKatalog[STOCK AKHIR],"BARANG ADA",IF(I409="NOL"," BARANG KOSONG"))</f>
        <v>BARANG ADA</v>
      </c>
      <c r="K409" s="131"/>
      <c r="L409" s="131"/>
    </row>
    <row r="410" spans="1:12" ht="30" customHeight="1" x14ac:dyDescent="0.25">
      <c r="A410" s="137">
        <v>391</v>
      </c>
      <c r="B410" s="175" t="s">
        <v>3488</v>
      </c>
      <c r="C410" s="442" t="s">
        <v>118</v>
      </c>
      <c r="D410" s="443" t="s">
        <v>3487</v>
      </c>
      <c r="E410" s="261">
        <v>2</v>
      </c>
      <c r="F410" s="256" t="s">
        <v>444</v>
      </c>
      <c r="G410" s="137">
        <f>SUMIF(TblMasuk[KODE BARANG],TblKatalog[KODE BARANG],TblMasuk[BARANG MASUK])</f>
        <v>0</v>
      </c>
      <c r="H410" s="137">
        <f>SUMIF(TblKeluar[KODE BARANG],TblKatalog[KODE BARANG],TblKeluar[BARANG KELUAR])</f>
        <v>0</v>
      </c>
      <c r="I410" s="137">
        <f xml:space="preserve"> TblKatalog[[STOCK AWAL ]]+TblKatalog[BARANG MASUK]-TblKatalog[[#This Row],[BARANG KELUAR]]</f>
        <v>2</v>
      </c>
      <c r="J410" s="137" t="str">
        <f>IF(TblKatalog[STOCK AKHIR],"BARANG ADA",IF(I410="NOL"," BARANG KOSONG"))</f>
        <v>BARANG ADA</v>
      </c>
      <c r="K410" s="131"/>
      <c r="L410" s="131"/>
    </row>
    <row r="411" spans="1:12" ht="24.95" customHeight="1" x14ac:dyDescent="0.25">
      <c r="A411" s="137">
        <v>392</v>
      </c>
      <c r="B411" s="175" t="s">
        <v>119</v>
      </c>
      <c r="C411" s="258" t="s">
        <v>371</v>
      </c>
      <c r="D411" s="258" t="s">
        <v>2983</v>
      </c>
      <c r="E411" s="256">
        <v>0</v>
      </c>
      <c r="F411" s="256" t="s">
        <v>444</v>
      </c>
      <c r="G411" s="137">
        <f>SUMIF(TblMasuk[KODE BARANG],TblKatalog[KODE BARANG],TblMasuk[BARANG MASUK])</f>
        <v>0</v>
      </c>
      <c r="H411" s="137">
        <f>SUMIF(TblKeluar[KODE BARANG],TblKatalog[KODE BARANG],TblKeluar[BARANG KELUAR])</f>
        <v>0</v>
      </c>
      <c r="I411" s="137">
        <f xml:space="preserve"> TblKatalog[[STOCK AWAL ]]+TblKatalog[BARANG MASUK]-TblKatalog[[#This Row],[BARANG KELUAR]]</f>
        <v>0</v>
      </c>
      <c r="J411" s="137" t="b">
        <f>IF(TblKatalog[STOCK AKHIR],"BARANG ADA",IF(I411="NOL"," BARANG KOSONG"))</f>
        <v>0</v>
      </c>
      <c r="K411" s="131"/>
      <c r="L411" s="131"/>
    </row>
    <row r="412" spans="1:12" ht="24.95" customHeight="1" x14ac:dyDescent="0.25">
      <c r="A412" s="137"/>
      <c r="B412" s="175" t="s">
        <v>3490</v>
      </c>
      <c r="C412" s="258" t="s">
        <v>417</v>
      </c>
      <c r="D412" s="258" t="s">
        <v>3489</v>
      </c>
      <c r="E412" s="256">
        <v>16</v>
      </c>
      <c r="F412" s="256" t="s">
        <v>683</v>
      </c>
      <c r="G412" s="137">
        <f>SUMIF(TblMasuk[KODE BARANG],TblKatalog[KODE BARANG],TblMasuk[BARANG MASUK])</f>
        <v>0</v>
      </c>
      <c r="H412" s="137">
        <f>SUMIF(TblKeluar[KODE BARANG],TblKatalog[KODE BARANG],TblKeluar[BARANG KELUAR])</f>
        <v>0</v>
      </c>
      <c r="I412" s="137">
        <f xml:space="preserve"> TblKatalog[[STOCK AWAL ]]+TblKatalog[BARANG MASUK]-TblKatalog[[#This Row],[BARANG KELUAR]]</f>
        <v>16</v>
      </c>
      <c r="J412" s="137" t="str">
        <f>IF(TblKatalog[STOCK AKHIR],"BARANG ADA",IF(I412="NOL"," BARANG KOSONG"))</f>
        <v>BARANG ADA</v>
      </c>
      <c r="K412" s="131"/>
      <c r="L412" s="131"/>
    </row>
    <row r="413" spans="1:12" ht="24.95" customHeight="1" x14ac:dyDescent="0.25">
      <c r="A413" s="137">
        <v>393</v>
      </c>
      <c r="B413" s="175" t="s">
        <v>120</v>
      </c>
      <c r="C413" s="258" t="s">
        <v>121</v>
      </c>
      <c r="D413" s="258" t="s">
        <v>122</v>
      </c>
      <c r="E413" s="256">
        <v>2</v>
      </c>
      <c r="F413" s="256" t="s">
        <v>444</v>
      </c>
      <c r="G413" s="137">
        <f>SUMIF(TblMasuk[KODE BARANG],TblKatalog[KODE BARANG],TblMasuk[BARANG MASUK])</f>
        <v>0</v>
      </c>
      <c r="H413" s="137">
        <f>SUMIF(TblKeluar[KODE BARANG],TblKatalog[KODE BARANG],TblKeluar[BARANG KELUAR])</f>
        <v>1</v>
      </c>
      <c r="I413" s="137">
        <f xml:space="preserve"> TblKatalog[[STOCK AWAL ]]+TblKatalog[BARANG MASUK]-TblKatalog[[#This Row],[BARANG KELUAR]]</f>
        <v>1</v>
      </c>
      <c r="J413" s="137" t="str">
        <f>IF(TblKatalog[STOCK AKHIR],"BARANG ADA",IF(I413="NOL"," BARANG KOSONG"))</f>
        <v>BARANG ADA</v>
      </c>
      <c r="K413" s="131"/>
      <c r="L413" s="131"/>
    </row>
    <row r="414" spans="1:12" ht="24.95" customHeight="1" x14ac:dyDescent="0.25">
      <c r="A414" s="137">
        <v>394</v>
      </c>
      <c r="B414" s="175" t="s">
        <v>123</v>
      </c>
      <c r="C414" s="258" t="s">
        <v>124</v>
      </c>
      <c r="D414" s="258" t="s">
        <v>125</v>
      </c>
      <c r="E414" s="256">
        <v>6</v>
      </c>
      <c r="F414" s="256" t="s">
        <v>444</v>
      </c>
      <c r="G414" s="137">
        <f>SUMIF(TblMasuk[KODE BARANG],TblKatalog[KODE BARANG],TblMasuk[BARANG MASUK])</f>
        <v>0</v>
      </c>
      <c r="H414" s="137">
        <f>SUMIF(TblKeluar[KODE BARANG],TblKatalog[KODE BARANG],TblKeluar[BARANG KELUAR])</f>
        <v>0</v>
      </c>
      <c r="I414" s="137">
        <f xml:space="preserve"> TblKatalog[[STOCK AWAL ]]+TblKatalog[BARANG MASUK]-TblKatalog[[#This Row],[BARANG KELUAR]]</f>
        <v>6</v>
      </c>
      <c r="J414" s="137" t="str">
        <f>IF(TblKatalog[STOCK AKHIR],"BARANG ADA",IF(I414="NOL"," BARANG KOSONG"))</f>
        <v>BARANG ADA</v>
      </c>
      <c r="K414" s="131"/>
      <c r="L414" s="131"/>
    </row>
    <row r="415" spans="1:12" ht="24.95" customHeight="1" x14ac:dyDescent="0.25">
      <c r="A415" s="137">
        <v>395</v>
      </c>
      <c r="B415" s="175" t="s">
        <v>126</v>
      </c>
      <c r="C415" s="258" t="s">
        <v>127</v>
      </c>
      <c r="D415" s="258" t="s">
        <v>128</v>
      </c>
      <c r="E415" s="256">
        <v>14</v>
      </c>
      <c r="F415" s="256" t="s">
        <v>444</v>
      </c>
      <c r="G415" s="137">
        <f>SUMIF(TblMasuk[KODE BARANG],TblKatalog[KODE BARANG],TblMasuk[BARANG MASUK])</f>
        <v>0</v>
      </c>
      <c r="H415" s="137">
        <f>SUMIF(TblKeluar[KODE BARANG],TblKatalog[KODE BARANG],TblKeluar[BARANG KELUAR])</f>
        <v>0</v>
      </c>
      <c r="I415" s="137">
        <f xml:space="preserve"> TblKatalog[[STOCK AWAL ]]+TblKatalog[BARANG MASUK]-TblKatalog[[#This Row],[BARANG KELUAR]]</f>
        <v>14</v>
      </c>
      <c r="J415" s="137" t="str">
        <f>IF(TblKatalog[STOCK AKHIR],"BARANG ADA",IF(I415="NOL"," BARANG KOSONG"))</f>
        <v>BARANG ADA</v>
      </c>
      <c r="K415" s="131"/>
      <c r="L415" s="131"/>
    </row>
    <row r="416" spans="1:12" ht="24.95" customHeight="1" x14ac:dyDescent="0.25">
      <c r="A416" s="137">
        <v>396</v>
      </c>
      <c r="B416" s="175" t="s">
        <v>129</v>
      </c>
      <c r="C416" s="258" t="s">
        <v>130</v>
      </c>
      <c r="D416" s="258" t="s">
        <v>131</v>
      </c>
      <c r="E416" s="256">
        <v>3</v>
      </c>
      <c r="F416" s="256" t="s">
        <v>448</v>
      </c>
      <c r="G416" s="137">
        <f>SUMIF(TblMasuk[KODE BARANG],TblKatalog[KODE BARANG],TblMasuk[BARANG MASUK])</f>
        <v>0</v>
      </c>
      <c r="H416" s="137">
        <f>SUMIF(TblKeluar[KODE BARANG],TblKatalog[KODE BARANG],TblKeluar[BARANG KELUAR])</f>
        <v>0</v>
      </c>
      <c r="I416" s="137">
        <f xml:space="preserve"> TblKatalog[[STOCK AWAL ]]+TblKatalog[BARANG MASUK]-TblKatalog[[#This Row],[BARANG KELUAR]]</f>
        <v>3</v>
      </c>
      <c r="J416" s="137" t="str">
        <f>IF(TblKatalog[STOCK AKHIR],"BARANG ADA",IF(I416="NOL"," BARANG KOSONG"))</f>
        <v>BARANG ADA</v>
      </c>
      <c r="K416" s="131"/>
      <c r="L416" s="131"/>
    </row>
    <row r="417" spans="1:12" ht="24.95" customHeight="1" x14ac:dyDescent="0.25">
      <c r="A417" s="137">
        <v>397</v>
      </c>
      <c r="B417" s="175" t="s">
        <v>132</v>
      </c>
      <c r="C417" s="258" t="s">
        <v>130</v>
      </c>
      <c r="D417" s="258" t="s">
        <v>133</v>
      </c>
      <c r="E417" s="256">
        <v>1</v>
      </c>
      <c r="F417" s="256" t="s">
        <v>448</v>
      </c>
      <c r="G417" s="137">
        <f>SUMIF(TblMasuk[KODE BARANG],TblKatalog[KODE BARANG],TblMasuk[BARANG MASUK])</f>
        <v>0</v>
      </c>
      <c r="H417" s="137">
        <f>SUMIF(TblKeluar[KODE BARANG],TblKatalog[KODE BARANG],TblKeluar[BARANG KELUAR])</f>
        <v>0</v>
      </c>
      <c r="I417" s="137">
        <f xml:space="preserve"> TblKatalog[[STOCK AWAL ]]+TblKatalog[BARANG MASUK]-TblKatalog[[#This Row],[BARANG KELUAR]]</f>
        <v>1</v>
      </c>
      <c r="J417" s="137" t="str">
        <f>IF(TblKatalog[STOCK AKHIR],"BARANG ADA",IF(I417="NOL"," BARANG KOSONG"))</f>
        <v>BARANG ADA</v>
      </c>
      <c r="K417" s="131"/>
      <c r="L417" s="131"/>
    </row>
    <row r="418" spans="1:12" ht="24.95" customHeight="1" x14ac:dyDescent="0.25">
      <c r="A418" s="137">
        <v>398</v>
      </c>
      <c r="B418" s="175" t="s">
        <v>134</v>
      </c>
      <c r="C418" s="258" t="s">
        <v>135</v>
      </c>
      <c r="D418" s="258" t="s">
        <v>136</v>
      </c>
      <c r="E418" s="256">
        <v>1</v>
      </c>
      <c r="F418" s="256" t="s">
        <v>448</v>
      </c>
      <c r="G418" s="137">
        <f>SUMIF(TblMasuk[KODE BARANG],TblKatalog[KODE BARANG],TblMasuk[BARANG MASUK])</f>
        <v>0</v>
      </c>
      <c r="H418" s="137">
        <f>SUMIF(TblKeluar[KODE BARANG],TblKatalog[KODE BARANG],TblKeluar[BARANG KELUAR])</f>
        <v>0</v>
      </c>
      <c r="I418" s="137">
        <f xml:space="preserve"> TblKatalog[[STOCK AWAL ]]+TblKatalog[BARANG MASUK]-TblKatalog[[#This Row],[BARANG KELUAR]]</f>
        <v>1</v>
      </c>
      <c r="J418" s="137" t="str">
        <f>IF(TblKatalog[STOCK AKHIR],"BARANG ADA",IF(I418="NOL"," BARANG KOSONG"))</f>
        <v>BARANG ADA</v>
      </c>
      <c r="K418" s="131"/>
      <c r="L418" s="131"/>
    </row>
    <row r="419" spans="1:12" ht="24.95" customHeight="1" x14ac:dyDescent="0.25">
      <c r="A419" s="137">
        <v>399</v>
      </c>
      <c r="B419" s="175" t="s">
        <v>137</v>
      </c>
      <c r="C419" s="258" t="s">
        <v>135</v>
      </c>
      <c r="D419" s="258" t="s">
        <v>138</v>
      </c>
      <c r="E419" s="256">
        <v>2</v>
      </c>
      <c r="F419" s="256" t="s">
        <v>444</v>
      </c>
      <c r="G419" s="137">
        <f>SUMIF(TblMasuk[KODE BARANG],TblKatalog[KODE BARANG],TblMasuk[BARANG MASUK])</f>
        <v>0</v>
      </c>
      <c r="H419" s="137">
        <f>SUMIF(TblKeluar[KODE BARANG],TblKatalog[KODE BARANG],TblKeluar[BARANG KELUAR])</f>
        <v>0</v>
      </c>
      <c r="I419" s="137">
        <f xml:space="preserve"> TblKatalog[[STOCK AWAL ]]+TblKatalog[BARANG MASUK]-TblKatalog[[#This Row],[BARANG KELUAR]]</f>
        <v>2</v>
      </c>
      <c r="J419" s="137" t="str">
        <f>IF(TblKatalog[STOCK AKHIR],"BARANG ADA",IF(I419="NOL"," BARANG KOSONG"))</f>
        <v>BARANG ADA</v>
      </c>
      <c r="K419" s="131"/>
      <c r="L419" s="131"/>
    </row>
    <row r="420" spans="1:12" ht="24.95" customHeight="1" x14ac:dyDescent="0.25">
      <c r="A420" s="137">
        <v>400</v>
      </c>
      <c r="B420" s="175" t="s">
        <v>139</v>
      </c>
      <c r="C420" s="258" t="s">
        <v>135</v>
      </c>
      <c r="D420" s="258" t="s">
        <v>140</v>
      </c>
      <c r="E420" s="256">
        <v>2</v>
      </c>
      <c r="F420" s="256" t="s">
        <v>439</v>
      </c>
      <c r="G420" s="137">
        <f>SUMIF(TblMasuk[KODE BARANG],TblKatalog[KODE BARANG],TblMasuk[BARANG MASUK])</f>
        <v>0</v>
      </c>
      <c r="H420" s="137">
        <f>SUMIF(TblKeluar[KODE BARANG],TblKatalog[KODE BARANG],TblKeluar[BARANG KELUAR])</f>
        <v>1</v>
      </c>
      <c r="I420" s="137">
        <f xml:space="preserve"> TblKatalog[[STOCK AWAL ]]+TblKatalog[BARANG MASUK]-TblKatalog[[#This Row],[BARANG KELUAR]]</f>
        <v>1</v>
      </c>
      <c r="J420" s="137" t="str">
        <f>IF(TblKatalog[STOCK AKHIR],"BARANG ADA",IF(I420="NOL"," BARANG KOSONG"))</f>
        <v>BARANG ADA</v>
      </c>
      <c r="K420" s="131"/>
      <c r="L420" s="131"/>
    </row>
    <row r="421" spans="1:12" ht="24.95" customHeight="1" x14ac:dyDescent="0.25">
      <c r="A421" s="137">
        <v>401</v>
      </c>
      <c r="B421" s="169" t="s">
        <v>141</v>
      </c>
      <c r="C421" s="262" t="s">
        <v>142</v>
      </c>
      <c r="D421" s="262" t="s">
        <v>143</v>
      </c>
      <c r="E421" s="263">
        <v>5</v>
      </c>
      <c r="F421" s="263" t="s">
        <v>439</v>
      </c>
      <c r="G421" s="137">
        <f>SUMIF(TblMasuk[KODE BARANG],TblKatalog[KODE BARANG],TblMasuk[BARANG MASUK])</f>
        <v>0</v>
      </c>
      <c r="H421" s="137">
        <f>SUMIF(TblKeluar[KODE BARANG],TblKatalog[KODE BARANG],TblKeluar[BARANG KELUAR])</f>
        <v>0</v>
      </c>
      <c r="I421" s="137">
        <f xml:space="preserve"> TblKatalog[[STOCK AWAL ]]+TblKatalog[BARANG MASUK]-TblKatalog[[#This Row],[BARANG KELUAR]]</f>
        <v>5</v>
      </c>
      <c r="J421" s="137" t="str">
        <f>IF(TblKatalog[STOCK AKHIR],"BARANG ADA",IF(I421="NOL"," BARANG KOSONG"))</f>
        <v>BARANG ADA</v>
      </c>
      <c r="K421" s="132"/>
      <c r="L421" s="131"/>
    </row>
    <row r="422" spans="1:12" ht="24.95" customHeight="1" x14ac:dyDescent="0.25">
      <c r="A422" s="137">
        <v>402</v>
      </c>
      <c r="B422" s="169" t="s">
        <v>252</v>
      </c>
      <c r="C422" s="262" t="s">
        <v>253</v>
      </c>
      <c r="D422" s="262" t="s">
        <v>254</v>
      </c>
      <c r="E422" s="263">
        <v>1</v>
      </c>
      <c r="F422" s="263" t="s">
        <v>448</v>
      </c>
      <c r="G422" s="137">
        <f>SUMIF(TblMasuk[KODE BARANG],TblKatalog[KODE BARANG],TblMasuk[BARANG MASUK])</f>
        <v>0</v>
      </c>
      <c r="H422" s="137">
        <f>SUMIF(TblKeluar[KODE BARANG],TblKatalog[KODE BARANG],TblKeluar[BARANG KELUAR])</f>
        <v>1</v>
      </c>
      <c r="I422" s="137">
        <f xml:space="preserve"> TblKatalog[[STOCK AWAL ]]+TblKatalog[BARANG MASUK]-TblKatalog[[#This Row],[BARANG KELUAR]]</f>
        <v>0</v>
      </c>
      <c r="J422" s="137" t="b">
        <f>IF(TblKatalog[STOCK AKHIR],"BARANG ADA",IF(I422="NOL"," BARANG KOSONG"))</f>
        <v>0</v>
      </c>
      <c r="K422" s="132"/>
      <c r="L422" s="131"/>
    </row>
    <row r="423" spans="1:12" ht="24.95" customHeight="1" x14ac:dyDescent="0.25">
      <c r="A423" s="137">
        <v>403</v>
      </c>
      <c r="B423" s="169" t="s">
        <v>323</v>
      </c>
      <c r="C423" s="262" t="s">
        <v>324</v>
      </c>
      <c r="D423" s="262" t="s">
        <v>325</v>
      </c>
      <c r="E423" s="263">
        <v>2</v>
      </c>
      <c r="F423" s="263" t="s">
        <v>444</v>
      </c>
      <c r="G423" s="137">
        <f>SUMIF(TblMasuk[KODE BARANG],TblKatalog[KODE BARANG],TblMasuk[BARANG MASUK])</f>
        <v>0</v>
      </c>
      <c r="H423" s="137">
        <f>SUMIF(TblKeluar[KODE BARANG],TblKatalog[KODE BARANG],TblKeluar[BARANG KELUAR])</f>
        <v>0</v>
      </c>
      <c r="I423" s="137">
        <f xml:space="preserve"> TblKatalog[[STOCK AWAL ]]+TblKatalog[BARANG MASUK]-TblKatalog[[#This Row],[BARANG KELUAR]]</f>
        <v>2</v>
      </c>
      <c r="J423" s="137" t="str">
        <f>IF(TblKatalog[STOCK AKHIR],"BARANG ADA",IF(I423="NOL"," BARANG KOSONG"))</f>
        <v>BARANG ADA</v>
      </c>
      <c r="K423" s="132"/>
      <c r="L423" s="131"/>
    </row>
    <row r="424" spans="1:12" ht="24.95" customHeight="1" x14ac:dyDescent="0.25">
      <c r="A424" s="137">
        <v>405</v>
      </c>
      <c r="B424" s="169" t="s">
        <v>2478</v>
      </c>
      <c r="C424" s="262" t="s">
        <v>2490</v>
      </c>
      <c r="D424" s="262" t="s">
        <v>2476</v>
      </c>
      <c r="E424" s="263"/>
      <c r="F424" s="263" t="s">
        <v>444</v>
      </c>
      <c r="G424" s="137">
        <f>SUMIF(TblMasuk[KODE BARANG],TblKatalog[KODE BARANG],TblMasuk[BARANG MASUK])</f>
        <v>2</v>
      </c>
      <c r="H424" s="137">
        <f>SUMIF(TblKeluar[KODE BARANG],TblKatalog[KODE BARANG],TblKeluar[BARANG KELUAR])</f>
        <v>2</v>
      </c>
      <c r="I424" s="137">
        <f xml:space="preserve"> TblKatalog[[STOCK AWAL ]]+TblKatalog[BARANG MASUK]-TblKatalog[[#This Row],[BARANG KELUAR]]</f>
        <v>0</v>
      </c>
      <c r="J424" s="137" t="b">
        <f>IF(TblKatalog[STOCK AKHIR],"BARANG ADA",IF(I424="NOL"," BARANG KOSONG"))</f>
        <v>0</v>
      </c>
      <c r="K424" s="132"/>
      <c r="L424" s="131"/>
    </row>
    <row r="425" spans="1:12" ht="23.25" customHeight="1" x14ac:dyDescent="0.25">
      <c r="A425" s="137">
        <v>406</v>
      </c>
      <c r="B425" s="169" t="s">
        <v>2592</v>
      </c>
      <c r="C425" s="262" t="s">
        <v>2588</v>
      </c>
      <c r="D425" s="262" t="s">
        <v>2589</v>
      </c>
      <c r="E425" s="263"/>
      <c r="F425" s="263" t="s">
        <v>444</v>
      </c>
      <c r="G425" s="132">
        <f>SUMIF(TblMasuk[KODE BARANG],TblKatalog[KODE BARANG],TblMasuk[BARANG MASUK])</f>
        <v>4</v>
      </c>
      <c r="H425" s="132">
        <f>SUMIF(TblKeluar[KODE BARANG],TblKatalog[KODE BARANG],TblKeluar[BARANG KELUAR])</f>
        <v>4</v>
      </c>
      <c r="I425" s="137">
        <f xml:space="preserve"> TblKatalog[[STOCK AWAL ]]+TblKatalog[BARANG MASUK]-TblKatalog[[#This Row],[BARANG KELUAR]]</f>
        <v>0</v>
      </c>
      <c r="J425" s="137" t="b">
        <f>IF(TblKatalog[STOCK AKHIR],"BARANG ADA",IF(I425="NOL"," BARANG KOSONG"))</f>
        <v>0</v>
      </c>
      <c r="K425" s="132" t="s">
        <v>510</v>
      </c>
      <c r="L425" s="131"/>
    </row>
    <row r="426" spans="1:12" ht="24.95" customHeight="1" x14ac:dyDescent="0.25">
      <c r="A426" s="137">
        <v>407</v>
      </c>
      <c r="B426" s="169" t="s">
        <v>2750</v>
      </c>
      <c r="C426" s="262" t="s">
        <v>2751</v>
      </c>
      <c r="D426" s="262" t="s">
        <v>2752</v>
      </c>
      <c r="E426" s="263"/>
      <c r="F426" s="263" t="s">
        <v>444</v>
      </c>
      <c r="G426" s="132">
        <f>SUMIF(TblMasuk[KODE BARANG],TblKatalog[KODE BARANG],TblMasuk[BARANG MASUK])</f>
        <v>1</v>
      </c>
      <c r="H426" s="132">
        <f>SUMIF(TblKeluar[KODE BARANG],TblKatalog[KODE BARANG],TblKeluar[BARANG KELUAR])</f>
        <v>1</v>
      </c>
      <c r="I426" s="132">
        <f xml:space="preserve"> TblKatalog[[STOCK AWAL ]]+TblKatalog[BARANG MASUK]-TblKatalog[[#This Row],[BARANG KELUAR]]</f>
        <v>0</v>
      </c>
      <c r="J426" s="227" t="b">
        <f>IF(TblKatalog[STOCK AKHIR],"BARANG ADA",IF(I426="NOL"," BARANG KOSONG"))</f>
        <v>0</v>
      </c>
      <c r="K426" s="215"/>
      <c r="L426" s="131"/>
    </row>
    <row r="427" spans="1:12" ht="24.95" customHeight="1" x14ac:dyDescent="0.25">
      <c r="A427" s="137">
        <v>408</v>
      </c>
      <c r="B427" s="169" t="s">
        <v>2753</v>
      </c>
      <c r="C427" s="262" t="s">
        <v>2754</v>
      </c>
      <c r="D427" s="262" t="s">
        <v>2755</v>
      </c>
      <c r="E427" s="263"/>
      <c r="F427" s="263" t="s">
        <v>444</v>
      </c>
      <c r="G427" s="132">
        <f>SUMIF(TblMasuk[KODE BARANG],TblKatalog[KODE BARANG],TblMasuk[BARANG MASUK])</f>
        <v>1</v>
      </c>
      <c r="H427" s="132">
        <f>SUMIF(TblKeluar[KODE BARANG],TblKatalog[KODE BARANG],TblKeluar[BARANG KELUAR])</f>
        <v>1</v>
      </c>
      <c r="I427" s="132">
        <f xml:space="preserve"> TblKatalog[[STOCK AWAL ]]+TblKatalog[BARANG MASUK]-TblKatalog[[#This Row],[BARANG KELUAR]]</f>
        <v>0</v>
      </c>
      <c r="J427" s="227" t="b">
        <f>IF(TblKatalog[STOCK AKHIR],"BARANG ADA",IF(I427="NOL"," BARANG KOSONG"))</f>
        <v>0</v>
      </c>
      <c r="K427" s="215"/>
      <c r="L427" s="131"/>
    </row>
    <row r="428" spans="1:12" ht="24.95" customHeight="1" x14ac:dyDescent="0.25">
      <c r="A428" s="137">
        <v>409</v>
      </c>
      <c r="B428" s="169" t="s">
        <v>2970</v>
      </c>
      <c r="C428" s="262" t="s">
        <v>2971</v>
      </c>
      <c r="D428" s="262" t="s">
        <v>2972</v>
      </c>
      <c r="E428" s="263"/>
      <c r="F428" s="263" t="s">
        <v>444</v>
      </c>
      <c r="G428" s="132">
        <f>SUMIF(TblMasuk[KODE BARANG],TblKatalog[KODE BARANG],TblMasuk[BARANG MASUK])</f>
        <v>1</v>
      </c>
      <c r="H428" s="132">
        <f>SUMIF(TblKeluar[KODE BARANG],TblKatalog[KODE BARANG],TblKeluar[BARANG KELUAR])</f>
        <v>1</v>
      </c>
      <c r="I428" s="132">
        <f xml:space="preserve"> TblKatalog[[STOCK AWAL ]]+TblKatalog[BARANG MASUK]-TblKatalog[[#This Row],[BARANG KELUAR]]</f>
        <v>0</v>
      </c>
      <c r="J428" s="227" t="b">
        <f>IF(TblKatalog[STOCK AKHIR],"BARANG ADA",IF(I428="NOL"," BARANG KOSONG"))</f>
        <v>0</v>
      </c>
      <c r="K428" s="132"/>
      <c r="L428" s="131"/>
    </row>
    <row r="429" spans="1:12" ht="24.95" customHeight="1" x14ac:dyDescent="0.25">
      <c r="A429" s="137">
        <v>410</v>
      </c>
      <c r="B429" s="429" t="s">
        <v>3342</v>
      </c>
      <c r="C429" s="430" t="s">
        <v>3341</v>
      </c>
      <c r="D429" s="430" t="s">
        <v>3340</v>
      </c>
      <c r="E429" s="431"/>
      <c r="F429" s="431" t="s">
        <v>444</v>
      </c>
      <c r="G429" s="369">
        <f>SUMIF(TblMasuk[KODE BARANG],TblKatalog[KODE BARANG],TblMasuk[BARANG MASUK])</f>
        <v>1</v>
      </c>
      <c r="H429" s="369">
        <f>SUMIF(TblKeluar[KODE BARANG],TblKatalog[KODE BARANG],TblKeluar[BARANG KELUAR])</f>
        <v>1</v>
      </c>
      <c r="I429" s="369">
        <f xml:space="preserve"> TblKatalog[[STOCK AWAL ]]+TblKatalog[BARANG MASUK]-TblKatalog[[#This Row],[BARANG KELUAR]]</f>
        <v>0</v>
      </c>
      <c r="J429" s="355" t="b">
        <f>IF(TblKatalog[STOCK AKHIR],"BARANG ADA",IF(I429="NOL"," BARANG KOSONG"))</f>
        <v>0</v>
      </c>
      <c r="K429" s="369"/>
      <c r="L429" s="131"/>
    </row>
    <row r="430" spans="1:12" ht="24.95" customHeight="1" x14ac:dyDescent="0.25">
      <c r="A430" s="137">
        <v>411</v>
      </c>
      <c r="B430" s="429" t="s">
        <v>3413</v>
      </c>
      <c r="C430" s="430" t="s">
        <v>3411</v>
      </c>
      <c r="D430" s="430" t="s">
        <v>3412</v>
      </c>
      <c r="E430" s="431"/>
      <c r="F430" s="431" t="s">
        <v>444</v>
      </c>
      <c r="G430" s="369">
        <f>SUMIF(TblMasuk[KODE BARANG],TblKatalog[KODE BARANG],TblMasuk[BARANG MASUK])</f>
        <v>2</v>
      </c>
      <c r="H430" s="369">
        <f>SUMIF(TblKeluar[KODE BARANG],TblKatalog[KODE BARANG],TblKeluar[BARANG KELUAR])</f>
        <v>2</v>
      </c>
      <c r="I430" s="369">
        <f xml:space="preserve"> TblKatalog[[STOCK AWAL ]]+TblKatalog[BARANG MASUK]-TblKatalog[[#This Row],[BARANG KELUAR]]</f>
        <v>0</v>
      </c>
      <c r="J430" s="355" t="b">
        <f>IF(TblKatalog[STOCK AKHIR],"BARANG ADA",IF(I430="NOL"," BARANG KOSONG"))</f>
        <v>0</v>
      </c>
      <c r="K430" s="369"/>
      <c r="L430" s="132"/>
    </row>
    <row r="431" spans="1:12" ht="16.5" x14ac:dyDescent="0.3">
      <c r="A431" s="254"/>
      <c r="B431" s="150"/>
      <c r="C431" s="150"/>
      <c r="D431" s="150"/>
      <c r="E431" s="150"/>
      <c r="F431" s="150"/>
      <c r="G431" s="254"/>
      <c r="H431" s="254"/>
      <c r="I431" s="254"/>
      <c r="J431" s="254"/>
    </row>
    <row r="432" spans="1:12" ht="16.5" x14ac:dyDescent="0.3">
      <c r="A432" s="254"/>
      <c r="B432" s="150"/>
      <c r="C432" s="150"/>
      <c r="D432" s="150"/>
      <c r="E432" s="150"/>
      <c r="F432" s="150"/>
      <c r="G432" s="254"/>
      <c r="H432" s="254"/>
      <c r="I432" s="254"/>
      <c r="J432" s="254"/>
    </row>
    <row r="433" spans="1:10" ht="16.5" x14ac:dyDescent="0.3">
      <c r="A433" s="254"/>
      <c r="B433" s="150"/>
      <c r="C433" s="150"/>
      <c r="D433" s="150"/>
      <c r="E433" s="150"/>
      <c r="F433" s="150"/>
      <c r="G433" s="254"/>
      <c r="H433" s="254"/>
      <c r="I433" s="254"/>
      <c r="J433" s="254"/>
    </row>
    <row r="434" spans="1:10" ht="16.5" x14ac:dyDescent="0.3">
      <c r="A434" s="254"/>
      <c r="B434" s="150"/>
      <c r="C434" s="150"/>
      <c r="D434" s="150"/>
      <c r="E434" s="150"/>
      <c r="F434" s="150"/>
      <c r="G434" s="254"/>
      <c r="H434" s="254"/>
      <c r="I434" s="254"/>
      <c r="J434" s="254"/>
    </row>
    <row r="435" spans="1:10" ht="16.5" x14ac:dyDescent="0.3">
      <c r="A435" s="254"/>
      <c r="B435" s="150"/>
      <c r="C435" s="150"/>
      <c r="D435" s="150"/>
      <c r="E435" s="150"/>
      <c r="F435" s="150"/>
      <c r="G435" s="254"/>
      <c r="H435" s="254"/>
      <c r="I435" s="254"/>
      <c r="J435" s="254"/>
    </row>
    <row r="436" spans="1:10" ht="15.75" x14ac:dyDescent="0.25">
      <c r="B436" s="253"/>
      <c r="C436" s="253"/>
      <c r="D436" s="253"/>
      <c r="E436" s="253"/>
      <c r="F436" s="253"/>
    </row>
  </sheetData>
  <mergeCells count="1">
    <mergeCell ref="A1:J1"/>
  </mergeCells>
  <conditionalFormatting sqref="J4:J7">
    <cfRule type="expression" dxfId="6" priority="4">
      <formula>J4="Belum"</formula>
    </cfRule>
  </conditionalFormatting>
  <conditionalFormatting sqref="J4:J7">
    <cfRule type="expression" dxfId="5" priority="5">
      <formula>J4="Clear"</formula>
    </cfRule>
  </conditionalFormatting>
  <conditionalFormatting sqref="J4:J7">
    <cfRule type="expression" dxfId="4" priority="6">
      <formula>J4="NCR Open"</formula>
    </cfRule>
  </conditionalFormatting>
  <conditionalFormatting sqref="J4:J7">
    <cfRule type="expression" dxfId="3" priority="1">
      <formula>J4=""</formula>
    </cfRule>
  </conditionalFormatting>
  <conditionalFormatting sqref="J4:J7">
    <cfRule type="expression" dxfId="2" priority="2">
      <formula>J4="Hari"</formula>
    </cfRule>
  </conditionalFormatting>
  <conditionalFormatting sqref="J4:J7">
    <cfRule type="expression" dxfId="1" priority="3">
      <formula>J4="day"</formula>
    </cfRule>
  </conditionalFormatting>
  <conditionalFormatting sqref="J4:J7">
    <cfRule type="containsText" dxfId="0" priority="7" operator="containsText" text="B B D">
      <formula>NOT(ISERROR(SEARCH("B B D",J4)))</formula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14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Y592"/>
  <sheetViews>
    <sheetView zoomScale="80" zoomScaleNormal="80" workbookViewId="0">
      <pane ySplit="5" topLeftCell="A186" activePane="bottomLeft" state="frozen"/>
      <selection pane="bottomLeft" activeCell="B215" sqref="B215"/>
    </sheetView>
  </sheetViews>
  <sheetFormatPr defaultRowHeight="15" x14ac:dyDescent="0.25"/>
  <cols>
    <col min="1" max="1" width="12.7109375" customWidth="1"/>
    <col min="2" max="2" width="17.5703125" style="4" customWidth="1"/>
    <col min="3" max="3" width="50.7109375" customWidth="1"/>
    <col min="4" max="4" width="97.5703125" customWidth="1"/>
    <col min="5" max="5" width="18.5703125" customWidth="1"/>
    <col min="6" max="6" width="17.85546875" customWidth="1"/>
    <col min="7" max="7" width="21.28515625" customWidth="1"/>
    <col min="8" max="8" width="30" bestFit="1" customWidth="1"/>
    <col min="9" max="9" width="20.5703125" customWidth="1"/>
    <col min="10" max="10" width="20.28515625" customWidth="1"/>
    <col min="11" max="11" width="36.7109375" bestFit="1" customWidth="1"/>
    <col min="12" max="12" width="24.5703125" customWidth="1"/>
  </cols>
  <sheetData>
    <row r="1" spans="1:12" x14ac:dyDescent="0.25">
      <c r="B1"/>
    </row>
    <row r="2" spans="1:12" x14ac:dyDescent="0.25">
      <c r="A2" s="451" t="s">
        <v>2616</v>
      </c>
      <c r="B2" s="451"/>
      <c r="C2" s="451"/>
      <c r="D2" s="451"/>
      <c r="E2" s="451"/>
      <c r="F2" s="451"/>
      <c r="G2" s="451"/>
      <c r="H2" s="451"/>
    </row>
    <row r="3" spans="1:12" x14ac:dyDescent="0.25">
      <c r="A3" s="451"/>
      <c r="B3" s="451"/>
      <c r="C3" s="451"/>
      <c r="D3" s="451"/>
      <c r="E3" s="451"/>
      <c r="F3" s="451"/>
      <c r="G3" s="451"/>
      <c r="H3" s="451"/>
    </row>
    <row r="4" spans="1:12" x14ac:dyDescent="0.25">
      <c r="A4" s="28" t="s">
        <v>514</v>
      </c>
      <c r="B4" s="29">
        <f ca="1">TODAY()</f>
        <v>44942</v>
      </c>
    </row>
    <row r="5" spans="1:12" x14ac:dyDescent="0.25">
      <c r="A5" s="6" t="s">
        <v>432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425</v>
      </c>
      <c r="G5" s="8" t="s">
        <v>2501</v>
      </c>
      <c r="H5" s="8" t="s">
        <v>517</v>
      </c>
      <c r="I5" s="7" t="s">
        <v>2558</v>
      </c>
      <c r="J5" s="7" t="s">
        <v>2711</v>
      </c>
      <c r="K5" s="7" t="s">
        <v>2267</v>
      </c>
      <c r="L5" s="7" t="s">
        <v>2775</v>
      </c>
    </row>
    <row r="6" spans="1:12" ht="15.75" x14ac:dyDescent="0.25">
      <c r="A6" s="144">
        <v>44742</v>
      </c>
      <c r="B6" s="145" t="s">
        <v>416</v>
      </c>
      <c r="C6" s="146" t="str">
        <f>VLOOKUP(TblMasuk[[#This Row],[KODE BARANG]],TblKatalog[[KODE BARANG]:[STOCK AKHIR]],2,FALSE)</f>
        <v xml:space="preserve">BRAKE SHOE </v>
      </c>
      <c r="D6" s="146" t="str">
        <f>VLOOKUP(TblMasuk[[#This Row],[KODE BARANG]],TblKatalog[[KODE BARANG]:[SPESIFIKASI]],3,FALSE)</f>
        <v>DRAWING NO.TB 607-2-08-0.008</v>
      </c>
      <c r="E6" s="147">
        <v>60</v>
      </c>
      <c r="F6" s="147" t="str">
        <f>VLOOKUP(TblMasuk[[#This Row],[KODE BARANG]],TblKatalog[[KODE BARANG]:[SATUAN]],5,FALSE)</f>
        <v>PC</v>
      </c>
      <c r="G6" s="148" t="s">
        <v>2502</v>
      </c>
      <c r="H6" s="149" t="s">
        <v>2470</v>
      </c>
      <c r="I6" s="153" t="s">
        <v>2621</v>
      </c>
      <c r="J6" s="153"/>
      <c r="K6" s="328"/>
      <c r="L6" s="153"/>
    </row>
    <row r="7" spans="1:12" ht="15.75" x14ac:dyDescent="0.25">
      <c r="A7" s="144">
        <v>44760</v>
      </c>
      <c r="B7" s="145" t="s">
        <v>416</v>
      </c>
      <c r="C7" s="146" t="str">
        <f>VLOOKUP(TblMasuk[[#This Row],[KODE BARANG]],TblKatalog[[KODE BARANG]:[STOCK AKHIR]],2,FALSE)</f>
        <v xml:space="preserve">BRAKE SHOE </v>
      </c>
      <c r="D7" s="146" t="str">
        <f>VLOOKUP(TblMasuk[[#This Row],[KODE BARANG]],TblKatalog[[KODE BARANG]:[SPESIFIKASI]],3,FALSE)</f>
        <v>DRAWING NO.TB 607-2-08-0.008</v>
      </c>
      <c r="E7" s="147">
        <v>234</v>
      </c>
      <c r="F7" s="147" t="str">
        <f>VLOOKUP(TblMasuk[[#This Row],[KODE BARANG]],TblKatalog[[KODE BARANG]:[SATUAN]],5,FALSE)</f>
        <v>PC</v>
      </c>
      <c r="G7" s="148" t="s">
        <v>2502</v>
      </c>
      <c r="H7" s="149" t="s">
        <v>2470</v>
      </c>
      <c r="I7" s="153" t="s">
        <v>2621</v>
      </c>
      <c r="J7" s="153"/>
      <c r="K7" s="328"/>
      <c r="L7" s="153"/>
    </row>
    <row r="8" spans="1:12" ht="15.75" x14ac:dyDescent="0.25">
      <c r="A8" s="144">
        <v>44763</v>
      </c>
      <c r="B8" s="145" t="s">
        <v>416</v>
      </c>
      <c r="C8" s="146" t="str">
        <f>VLOOKUP(TblMasuk[[#This Row],[KODE BARANG]],TblKatalog[[KODE BARANG]:[STOCK AKHIR]],2,FALSE)</f>
        <v xml:space="preserve">BRAKE SHOE </v>
      </c>
      <c r="D8" s="146" t="str">
        <f>VLOOKUP(TblMasuk[[#This Row],[KODE BARANG]],TblKatalog[[KODE BARANG]:[SPESIFIKASI]],3,FALSE)</f>
        <v>DRAWING NO.TB 607-2-08-0.008</v>
      </c>
      <c r="E8" s="147">
        <v>306</v>
      </c>
      <c r="F8" s="147" t="str">
        <f>VLOOKUP(TblMasuk[[#This Row],[KODE BARANG]],TblKatalog[[KODE BARANG]:[SATUAN]],5,FALSE)</f>
        <v>PC</v>
      </c>
      <c r="G8" s="148" t="s">
        <v>2502</v>
      </c>
      <c r="H8" s="149" t="s">
        <v>2470</v>
      </c>
      <c r="I8" s="153" t="s">
        <v>2621</v>
      </c>
      <c r="J8" s="153"/>
      <c r="K8" s="328"/>
      <c r="L8" s="153"/>
    </row>
    <row r="9" spans="1:12" ht="15.75" x14ac:dyDescent="0.25">
      <c r="A9" s="151"/>
      <c r="B9" s="152" t="s">
        <v>633</v>
      </c>
      <c r="C9" s="153" t="str">
        <f>VLOOKUP(TblMasuk[[#This Row],[KODE BARANG]],TblKatalog[[KODE BARANG]:[STOCK AKHIR]],2,FALSE)</f>
        <v>HEAD LAMP</v>
      </c>
      <c r="D9" s="153" t="str">
        <f>VLOOKUP(TblMasuk[[#This Row],[KODE BARANG]],TblKatalog[[KODE BARANG]:[SPESIFIKASI]],3,FALSE)</f>
        <v>Q500 PAR 56/WFL 120V-500W</v>
      </c>
      <c r="E9" s="154">
        <v>2</v>
      </c>
      <c r="F9" s="154" t="str">
        <f>VLOOKUP(TblMasuk[[#This Row],[KODE BARANG]],TblKatalog[[KODE BARANG]:[SATUAN]],5,FALSE)</f>
        <v>PC</v>
      </c>
      <c r="G9" s="155"/>
      <c r="H9" s="156" t="s">
        <v>2472</v>
      </c>
      <c r="I9" s="153" t="s">
        <v>2621</v>
      </c>
      <c r="J9" s="153"/>
      <c r="K9" s="328"/>
      <c r="L9" s="153"/>
    </row>
    <row r="10" spans="1:12" ht="15.75" x14ac:dyDescent="0.25">
      <c r="A10" s="151"/>
      <c r="B10" s="157" t="s">
        <v>483</v>
      </c>
      <c r="C10" s="153" t="str">
        <f>VLOOKUP(TblMasuk[[#This Row],[KODE BARANG]],TblKatalog[[KODE BARANG]:[STOCK AKHIR]],2,FALSE)</f>
        <v xml:space="preserve">MOTOR FAN KONDENSOR </v>
      </c>
      <c r="D10" s="153" t="str">
        <f>VLOOKUP(TblMasuk[[#This Row],[KODE BARANG]],TblKatalog[[KODE BARANG]:[SPESIFIKASI]],3,FALSE)</f>
        <v xml:space="preserve">MODEL : 221-005 VOLT : 27 VDC , OUTPUT : 375W , RPM : 1550, AMP : 18 , MADE IN AUSTRALIA </v>
      </c>
      <c r="E10" s="154">
        <v>1</v>
      </c>
      <c r="F10" s="154" t="str">
        <f>VLOOKUP(TblMasuk[[#This Row],[KODE BARANG]],TblKatalog[[KODE BARANG]:[SATUAN]],5,FALSE)</f>
        <v>SET</v>
      </c>
      <c r="G10" s="155"/>
      <c r="H10" s="156" t="s">
        <v>2471</v>
      </c>
      <c r="I10" s="153" t="s">
        <v>2621</v>
      </c>
      <c r="J10" s="153"/>
      <c r="K10" s="328"/>
      <c r="L10" s="153"/>
    </row>
    <row r="11" spans="1:12" ht="15.75" x14ac:dyDescent="0.25">
      <c r="A11" s="151"/>
      <c r="B11" s="158" t="s">
        <v>2223</v>
      </c>
      <c r="C11" s="153" t="str">
        <f>VLOOKUP(TblMasuk[[#This Row],[KODE BARANG]],TblKatalog[[KODE BARANG]:[STOCK AKHIR]],2,FALSE)</f>
        <v xml:space="preserve">BEARING PILLOW BLOCK </v>
      </c>
      <c r="D11" s="153" t="str">
        <f>VLOOKUP(TblMasuk[[#This Row],[KODE BARANG]],TblKatalog[[KODE BARANG]:[SPESIFIKASI]],3,FALSE)</f>
        <v xml:space="preserve">
Pillow Block Bearing Unit, UKP316H, Shaft Ø 70 mm, Housing P316, Ball Bearing UK316, Sleeve Adapter H2316
</v>
      </c>
      <c r="E11" s="154">
        <v>1</v>
      </c>
      <c r="F11" s="154" t="str">
        <f>VLOOKUP(TblMasuk[[#This Row],[KODE BARANG]],TblKatalog[[KODE BARANG]:[SATUAN]],5,FALSE)</f>
        <v>PC</v>
      </c>
      <c r="G11" s="155"/>
      <c r="H11" s="156" t="s">
        <v>1218</v>
      </c>
      <c r="I11" s="153" t="s">
        <v>2621</v>
      </c>
      <c r="J11" s="153"/>
      <c r="K11" s="328"/>
      <c r="L11" s="153"/>
    </row>
    <row r="12" spans="1:12" ht="15.75" x14ac:dyDescent="0.25">
      <c r="A12" s="151"/>
      <c r="B12" s="158" t="s">
        <v>2225</v>
      </c>
      <c r="C12" s="153" t="str">
        <f>VLOOKUP(TblMasuk[[#This Row],[KODE BARANG]],TblKatalog[[KODE BARANG]:[STOCK AKHIR]],2,FALSE)</f>
        <v>BALL BEARING</v>
      </c>
      <c r="D12" s="153" t="str">
        <f>VLOOKUP(TblMasuk[[#This Row],[KODE BARANG]],TblKatalog[[KODE BARANG]:[SPESIFIKASI]],3,FALSE)</f>
        <v>Bearing Deep Groove Ball Bearing, 6308 2Z, ID : 40mm, OD : 90mm, Width : 23mm, FAG, KOYO, TIMKEN</v>
      </c>
      <c r="E12" s="154">
        <v>1</v>
      </c>
      <c r="F12" s="154" t="str">
        <f>VLOOKUP(TblMasuk[[#This Row],[KODE BARANG]],TblKatalog[[KODE BARANG]:[SATUAN]],5,FALSE)</f>
        <v>PC</v>
      </c>
      <c r="G12" s="155"/>
      <c r="H12" s="156" t="s">
        <v>1218</v>
      </c>
      <c r="I12" s="153" t="s">
        <v>2621</v>
      </c>
      <c r="J12" s="153"/>
      <c r="K12" s="328"/>
      <c r="L12" s="153"/>
    </row>
    <row r="13" spans="1:12" ht="15.75" x14ac:dyDescent="0.25">
      <c r="A13" s="151"/>
      <c r="B13" s="158" t="s">
        <v>2223</v>
      </c>
      <c r="C13" s="159" t="str">
        <f>VLOOKUP(TblMasuk[[#This Row],[KODE BARANG]],TblKatalog[[KODE BARANG]:[STOCK AKHIR]],2,FALSE)</f>
        <v xml:space="preserve">BEARING PILLOW BLOCK </v>
      </c>
      <c r="D13" s="159" t="str">
        <f>VLOOKUP(TblMasuk[[#This Row],[KODE BARANG]],TblKatalog[[KODE BARANG]:[SPESIFIKASI]],3,FALSE)</f>
        <v xml:space="preserve">
Pillow Block Bearing Unit, UKP316H, Shaft Ø 70 mm, Housing P316, Ball Bearing UK316, Sleeve Adapter H2316
</v>
      </c>
      <c r="E13" s="160">
        <v>19</v>
      </c>
      <c r="F13" s="154" t="str">
        <f>VLOOKUP(TblMasuk[[#This Row],[KODE BARANG]],TblKatalog[[KODE BARANG]:[SATUAN]],5,FALSE)</f>
        <v>PC</v>
      </c>
      <c r="G13" s="155"/>
      <c r="H13" s="156" t="s">
        <v>1218</v>
      </c>
      <c r="I13" s="153" t="s">
        <v>2621</v>
      </c>
      <c r="J13" s="153"/>
      <c r="K13" s="328"/>
      <c r="L13" s="153"/>
    </row>
    <row r="14" spans="1:12" ht="15.75" x14ac:dyDescent="0.25">
      <c r="A14" s="161"/>
      <c r="B14" s="158" t="s">
        <v>2225</v>
      </c>
      <c r="C14" s="159" t="str">
        <f>VLOOKUP(TblMasuk[[#This Row],[KODE BARANG]],TblKatalog[[KODE BARANG]:[STOCK AKHIR]],2,FALSE)</f>
        <v>BALL BEARING</v>
      </c>
      <c r="D14" s="162" t="str">
        <f>VLOOKUP(TblMasuk[[#This Row],[KODE BARANG]],TblKatalog[[KODE BARANG]:[SPESIFIKASI]],3,FALSE)</f>
        <v>Bearing Deep Groove Ball Bearing, 6308 2Z, ID : 40mm, OD : 90mm, Width : 23mm, FAG, KOYO, TIMKEN</v>
      </c>
      <c r="E14" s="163">
        <v>14</v>
      </c>
      <c r="F14" s="164" t="str">
        <f>VLOOKUP(TblMasuk[[#This Row],[KODE BARANG]],TblKatalog[[KODE BARANG]:[SATUAN]],5,FALSE)</f>
        <v>PC</v>
      </c>
      <c r="G14" s="165"/>
      <c r="H14" s="156" t="s">
        <v>1218</v>
      </c>
      <c r="I14" s="153" t="s">
        <v>2621</v>
      </c>
      <c r="J14" s="153"/>
      <c r="K14" s="328"/>
      <c r="L14" s="153"/>
    </row>
    <row r="15" spans="1:12" ht="15.75" x14ac:dyDescent="0.25">
      <c r="A15" s="161"/>
      <c r="B15" s="166" t="s">
        <v>2421</v>
      </c>
      <c r="C15" s="162" t="str">
        <f>VLOOKUP(TblMasuk[[#This Row],[KODE BARANG]],TblKatalog[[KODE BARANG]:[STOCK AKHIR]],2,FALSE)</f>
        <v>ALTERNATOR CHARGING</v>
      </c>
      <c r="D15" s="162" t="str">
        <f>VLOOKUP(TblMasuk[[#This Row],[KODE BARANG]],TblKatalog[[KODE BARANG]:[SPESIFIKASI]],3,FALSE)</f>
        <v>PRESTOLITE LECCE NEVILLE 175A, 24 VDC TYPE 8SC3157V</v>
      </c>
      <c r="E15" s="163">
        <v>1</v>
      </c>
      <c r="F15" s="163" t="str">
        <f>VLOOKUP(TblMasuk[[#This Row],[KODE BARANG]],TblKatalog[[KODE BARANG]:[SATUAN]],5,FALSE)</f>
        <v>PC</v>
      </c>
      <c r="G15" s="167"/>
      <c r="H15" s="168" t="s">
        <v>2473</v>
      </c>
      <c r="I15" s="153" t="s">
        <v>2621</v>
      </c>
      <c r="J15" s="153"/>
      <c r="K15" s="328"/>
      <c r="L15" s="153"/>
    </row>
    <row r="16" spans="1:12" ht="15.75" x14ac:dyDescent="0.25">
      <c r="A16" s="161"/>
      <c r="B16" s="169" t="s">
        <v>2273</v>
      </c>
      <c r="C16" s="162" t="str">
        <f>VLOOKUP(TblMasuk[[#This Row],[KODE BARANG]],TblKatalog[[KODE BARANG]:[STOCK AKHIR]],2,FALSE)</f>
        <v>RUBBER BUFFER</v>
      </c>
      <c r="D16" s="162" t="str">
        <f>VLOOKUP(TblMasuk[[#This Row],[KODE BARANG]],TblKatalog[[KODE BARANG]:[SPESIFIKASI]],3,FALSE)</f>
        <v>DRAWING NO.07-0-E11017</v>
      </c>
      <c r="E16" s="163">
        <v>11</v>
      </c>
      <c r="F16" s="163" t="str">
        <f>VLOOKUP(TblMasuk[[#This Row],[KODE BARANG]],TblKatalog[[KODE BARANG]:[SATUAN]],5,FALSE)</f>
        <v>PC</v>
      </c>
      <c r="G16" s="167"/>
      <c r="H16" s="168" t="s">
        <v>2609</v>
      </c>
      <c r="I16" s="153" t="s">
        <v>2621</v>
      </c>
      <c r="J16" s="153"/>
      <c r="K16" s="328"/>
      <c r="L16" s="153"/>
    </row>
    <row r="17" spans="1:12" ht="15.75" x14ac:dyDescent="0.25">
      <c r="A17" s="161"/>
      <c r="B17" s="176" t="s">
        <v>666</v>
      </c>
      <c r="C17" s="162" t="str">
        <f>VLOOKUP(TblMasuk[[#This Row],[KODE BARANG]],TblKatalog[[KODE BARANG]:[STOCK AKHIR]],2,FALSE)</f>
        <v xml:space="preserve">FILTER UDARA KOMPRESOR </v>
      </c>
      <c r="D17" s="162" t="str">
        <f>VLOOKUP(TblMasuk[[#This Row],[KODE BARANG]],TblKatalog[[KODE BARANG]:[SPESIFIKASI]],3,FALSE)</f>
        <v xml:space="preserve"> UK.95 X 16 X 45</v>
      </c>
      <c r="E17" s="163">
        <v>15</v>
      </c>
      <c r="F17" s="163" t="str">
        <f>VLOOKUP(TblMasuk[[#This Row],[KODE BARANG]],TblKatalog[[KODE BARANG]:[SATUAN]],5,FALSE)</f>
        <v>PC</v>
      </c>
      <c r="G17" s="167"/>
      <c r="H17" s="168" t="s">
        <v>1242</v>
      </c>
      <c r="I17" s="153" t="s">
        <v>2621</v>
      </c>
      <c r="J17" s="153"/>
      <c r="K17" s="328"/>
      <c r="L17" s="153"/>
    </row>
    <row r="18" spans="1:12" ht="15.75" x14ac:dyDescent="0.25">
      <c r="A18" s="170">
        <v>44781</v>
      </c>
      <c r="B18" s="166" t="s">
        <v>2460</v>
      </c>
      <c r="C18" s="162" t="str">
        <f>VLOOKUP(TblMasuk[[#This Row],[KODE BARANG]],TblKatalog[[KODE BARANG]:[STOCK AKHIR]],2,FALSE)</f>
        <v xml:space="preserve">FILTER RETURN AIR </v>
      </c>
      <c r="D18" s="162" t="str">
        <f>VLOOKUP(TblMasuk[[#This Row],[KODE BARANG]],TblKatalog[[KODE BARANG]:[SPESIFIKASI]],3,FALSE)</f>
        <v>DRAWING NO : 50.2-R32001</v>
      </c>
      <c r="E18" s="163">
        <v>32</v>
      </c>
      <c r="F18" s="163" t="str">
        <f>VLOOKUP(TblMasuk[[#This Row],[KODE BARANG]],TblKatalog[[KODE BARANG]:[SATUAN]],5,FALSE)</f>
        <v>PC</v>
      </c>
      <c r="G18" s="167"/>
      <c r="H18" s="168" t="s">
        <v>2470</v>
      </c>
      <c r="I18" s="153" t="s">
        <v>2621</v>
      </c>
      <c r="J18" s="153"/>
      <c r="K18" s="214"/>
      <c r="L18" s="175"/>
    </row>
    <row r="19" spans="1:12" ht="15.75" x14ac:dyDescent="0.25">
      <c r="A19" s="161"/>
      <c r="B19" s="166" t="s">
        <v>2463</v>
      </c>
      <c r="C19" s="162" t="str">
        <f>VLOOKUP(TblMasuk[[#This Row],[KODE BARANG]],TblKatalog[[KODE BARANG]:[STOCK AKHIR]],2,FALSE)</f>
        <v>RUNNING TEXT PIDS</v>
      </c>
      <c r="D19" s="162" t="str">
        <f>VLOOKUP(TblMasuk[[#This Row],[KODE BARANG]],TblKatalog[[KODE BARANG]:[SPESIFIKASI]],3,FALSE)</f>
        <v>DOT METRIX P4 , CASING SIZE : 100 x 640 MM</v>
      </c>
      <c r="E19" s="163">
        <v>2</v>
      </c>
      <c r="F19" s="163" t="s">
        <v>444</v>
      </c>
      <c r="G19" s="167"/>
      <c r="H19" s="168" t="s">
        <v>2471</v>
      </c>
      <c r="I19" s="153" t="s">
        <v>2621</v>
      </c>
      <c r="J19" s="153"/>
      <c r="K19" s="328"/>
      <c r="L19" s="153"/>
    </row>
    <row r="20" spans="1:12" ht="15.75" x14ac:dyDescent="0.25">
      <c r="A20" s="170">
        <v>44789</v>
      </c>
      <c r="B20" s="166" t="s">
        <v>2464</v>
      </c>
      <c r="C20" s="162" t="str">
        <f>VLOOKUP(TblMasuk[[#This Row],[KODE BARANG]],TblKatalog[[KODE BARANG]:[STOCK AKHIR]],2,FALSE)</f>
        <v>OLI</v>
      </c>
      <c r="D20" s="162" t="str">
        <f>VLOOKUP(TblMasuk[[#This Row],[KODE BARANG]],TblKatalog[[KODE BARANG]:[SPESIFIKASI]],3,FALSE)</f>
        <v xml:space="preserve">MEDITRAN SAE 15W-40 CH4 @ 10 Liter </v>
      </c>
      <c r="E20" s="163">
        <v>2</v>
      </c>
      <c r="F20" s="163" t="str">
        <f>VLOOKUP(TblMasuk[[#This Row],[KODE BARANG]],TblKatalog[[KODE BARANG]:[SATUAN]],5,FALSE)</f>
        <v>GALON</v>
      </c>
      <c r="G20" s="167"/>
      <c r="H20" s="168" t="s">
        <v>2470</v>
      </c>
      <c r="I20" s="153" t="s">
        <v>2621</v>
      </c>
      <c r="J20" s="153"/>
      <c r="K20" s="328"/>
      <c r="L20" s="153"/>
    </row>
    <row r="21" spans="1:12" ht="15.75" x14ac:dyDescent="0.25">
      <c r="A21" s="170">
        <v>44788</v>
      </c>
      <c r="B21" s="166" t="s">
        <v>506</v>
      </c>
      <c r="C21" s="162" t="str">
        <f>VLOOKUP(TblMasuk[[#This Row],[KODE BARANG]],TblKatalog[[KODE BARANG]:[STOCK AKHIR]],2,FALSE)</f>
        <v>CAT SCA ( SUPLEMENTAL ) COOLANT ADDITIVE</v>
      </c>
      <c r="D21" s="162" t="str">
        <f>VLOOKUP(TblMasuk[[#This Row],[KODE BARANG]],TblKatalog[[KODE BARANG]:[SPESIFIKASI]],3,FALSE)</f>
        <v>PN : '2170616</v>
      </c>
      <c r="E21" s="163">
        <v>29</v>
      </c>
      <c r="F21" s="163" t="str">
        <f>VLOOKUP(TblMasuk[[#This Row],[KODE BARANG]],TblKatalog[[KODE BARANG]:[SATUAN]],5,FALSE)</f>
        <v>LITER</v>
      </c>
      <c r="G21" s="167" t="s">
        <v>2523</v>
      </c>
      <c r="H21" s="168" t="s">
        <v>2469</v>
      </c>
      <c r="I21" s="153" t="s">
        <v>2621</v>
      </c>
      <c r="J21" s="153"/>
      <c r="K21" s="328"/>
      <c r="L21" s="153" t="s">
        <v>2813</v>
      </c>
    </row>
    <row r="22" spans="1:12" ht="15.75" x14ac:dyDescent="0.25">
      <c r="A22" s="170">
        <v>44788</v>
      </c>
      <c r="B22" s="166" t="s">
        <v>2466</v>
      </c>
      <c r="C22" s="162" t="str">
        <f>VLOOKUP(TblMasuk[[#This Row],[KODE BARANG]],TblKatalog[[KODE BARANG]:[STOCK AKHIR]],2,FALSE)</f>
        <v xml:space="preserve">FILTER HSD Engine </v>
      </c>
      <c r="D22" s="162" t="str">
        <f>VLOOKUP(TblMasuk[[#This Row],[KODE BARANG]],TblKatalog[[KODE BARANG]:[SPESIFIKASI]],3,FALSE)</f>
        <v>CAT 1R-0762</v>
      </c>
      <c r="E22" s="163">
        <v>1</v>
      </c>
      <c r="F22" s="163" t="str">
        <f>VLOOKUP(TblMasuk[[#This Row],[KODE BARANG]],TblKatalog[[KODE BARANG]:[SATUAN]],5,FALSE)</f>
        <v>PC</v>
      </c>
      <c r="G22" s="167" t="s">
        <v>2524</v>
      </c>
      <c r="H22" s="168" t="s">
        <v>2469</v>
      </c>
      <c r="I22" s="153" t="s">
        <v>2621</v>
      </c>
      <c r="J22" s="153"/>
      <c r="K22" s="328"/>
      <c r="L22" s="153" t="s">
        <v>2813</v>
      </c>
    </row>
    <row r="23" spans="1:12" ht="15.75" x14ac:dyDescent="0.25">
      <c r="A23" s="170">
        <v>44788</v>
      </c>
      <c r="B23" s="166" t="s">
        <v>94</v>
      </c>
      <c r="C23" s="162" t="str">
        <f>VLOOKUP(TblMasuk[[#This Row],[KODE BARANG]],TblKatalog[[KODE BARANG]:[STOCK AKHIR]],2,FALSE)</f>
        <v>FILTER OLIE</v>
      </c>
      <c r="D23" s="162" t="str">
        <f>VLOOKUP(TblMasuk[[#This Row],[KODE BARANG]],TblKatalog[[KODE BARANG]:[SPESIFIKASI]],3,FALSE)</f>
        <v>CAT IR 1808</v>
      </c>
      <c r="E23" s="163">
        <v>1</v>
      </c>
      <c r="F23" s="163" t="str">
        <f>VLOOKUP(TblMasuk[[#This Row],[KODE BARANG]],TblKatalog[[KODE BARANG]:[SATUAN]],5,FALSE)</f>
        <v>PC</v>
      </c>
      <c r="G23" s="167" t="s">
        <v>2524</v>
      </c>
      <c r="H23" s="168" t="s">
        <v>2469</v>
      </c>
      <c r="I23" s="153" t="s">
        <v>2621</v>
      </c>
      <c r="J23" s="153"/>
      <c r="K23" s="328"/>
      <c r="L23" s="153" t="s">
        <v>2813</v>
      </c>
    </row>
    <row r="24" spans="1:12" ht="15.75" x14ac:dyDescent="0.25">
      <c r="A24" s="170">
        <v>44788</v>
      </c>
      <c r="B24" s="166" t="s">
        <v>94</v>
      </c>
      <c r="C24" s="162" t="str">
        <f>VLOOKUP(TblMasuk[[#This Row],[KODE BARANG]],TblKatalog[[KODE BARANG]:[STOCK AKHIR]],2,FALSE)</f>
        <v>FILTER OLIE</v>
      </c>
      <c r="D24" s="162" t="str">
        <f>VLOOKUP(TblMasuk[[#This Row],[KODE BARANG]],TblKatalog[[KODE BARANG]:[SPESIFIKASI]],3,FALSE)</f>
        <v>CAT IR 1808</v>
      </c>
      <c r="E24" s="163">
        <v>5</v>
      </c>
      <c r="F24" s="163" t="str">
        <f>VLOOKUP(TblMasuk[[#This Row],[KODE BARANG]],TblKatalog[[KODE BARANG]:[SATUAN]],5,FALSE)</f>
        <v>PC</v>
      </c>
      <c r="G24" s="167" t="s">
        <v>2524</v>
      </c>
      <c r="H24" s="168" t="s">
        <v>2469</v>
      </c>
      <c r="I24" s="153" t="s">
        <v>2621</v>
      </c>
      <c r="J24" s="153"/>
      <c r="K24" s="328"/>
      <c r="L24" s="153" t="s">
        <v>2813</v>
      </c>
    </row>
    <row r="25" spans="1:12" ht="15.75" x14ac:dyDescent="0.25">
      <c r="A25" s="170">
        <v>44788</v>
      </c>
      <c r="B25" s="166" t="s">
        <v>92</v>
      </c>
      <c r="C25" s="162" t="str">
        <f>VLOOKUP(TblMasuk[[#This Row],[KODE BARANG]],TblKatalog[[KODE BARANG]:[STOCK AKHIR]],2,FALSE)</f>
        <v>WATER SPARATOR</v>
      </c>
      <c r="D25" s="162" t="str">
        <f>VLOOKUP(TblMasuk[[#This Row],[KODE BARANG]],TblKatalog[[KODE BARANG]:[SPESIFIKASI]],3,FALSE)</f>
        <v>CAT 326-1643</v>
      </c>
      <c r="E25" s="163">
        <v>1</v>
      </c>
      <c r="F25" s="163" t="str">
        <f>VLOOKUP(TblMasuk[[#This Row],[KODE BARANG]],TblKatalog[[KODE BARANG]:[SATUAN]],5,FALSE)</f>
        <v>PC</v>
      </c>
      <c r="G25" s="167" t="s">
        <v>2524</v>
      </c>
      <c r="H25" s="168" t="s">
        <v>2469</v>
      </c>
      <c r="I25" s="153" t="s">
        <v>2621</v>
      </c>
      <c r="J25" s="153"/>
      <c r="K25" s="328"/>
      <c r="L25" s="153" t="s">
        <v>2813</v>
      </c>
    </row>
    <row r="26" spans="1:12" ht="15.75" x14ac:dyDescent="0.25">
      <c r="A26" s="170">
        <v>44788</v>
      </c>
      <c r="B26" s="166" t="s">
        <v>504</v>
      </c>
      <c r="C26" s="162" t="str">
        <f>VLOOKUP(TblMasuk[[#This Row],[KODE BARANG]],TblKatalog[[KODE BARANG]:[STOCK AKHIR]],2,FALSE)</f>
        <v xml:space="preserve">FILTER OIL ENGINE </v>
      </c>
      <c r="D26" s="162" t="str">
        <f>VLOOKUP(TblMasuk[[#This Row],[KODE BARANG]],TblKatalog[[KODE BARANG]:[SPESIFIKASI]],3,FALSE)</f>
        <v>CAT 1R0726</v>
      </c>
      <c r="E26" s="163">
        <v>15</v>
      </c>
      <c r="F26" s="163" t="str">
        <f>VLOOKUP(TblMasuk[[#This Row],[KODE BARANG]],TblKatalog[[KODE BARANG]:[SATUAN]],5,FALSE)</f>
        <v>PC</v>
      </c>
      <c r="G26" s="167" t="s">
        <v>2524</v>
      </c>
      <c r="H26" s="168" t="s">
        <v>2469</v>
      </c>
      <c r="I26" s="153" t="s">
        <v>2621</v>
      </c>
      <c r="J26" s="153"/>
      <c r="K26" s="328"/>
      <c r="L26" s="153" t="s">
        <v>2813</v>
      </c>
    </row>
    <row r="27" spans="1:12" ht="15.75" x14ac:dyDescent="0.25">
      <c r="A27" s="170">
        <v>44788</v>
      </c>
      <c r="B27" s="166" t="s">
        <v>488</v>
      </c>
      <c r="C27" s="162" t="str">
        <f>VLOOKUP(TblMasuk[[#This Row],[KODE BARANG]],TblKatalog[[KODE BARANG]:[STOCK AKHIR]],2,FALSE)</f>
        <v xml:space="preserve">FEUL FILTER </v>
      </c>
      <c r="D27" s="162" t="str">
        <f>VLOOKUP(TblMasuk[[#This Row],[KODE BARANG]],TblKatalog[[KODE BARANG]:[SPESIFIKASI]],3,FALSE)</f>
        <v>CAT 1R 0749</v>
      </c>
      <c r="E27" s="163">
        <v>5</v>
      </c>
      <c r="F27" s="163" t="str">
        <f>VLOOKUP(TblMasuk[[#This Row],[KODE BARANG]],TblKatalog[[KODE BARANG]:[SATUAN]],5,FALSE)</f>
        <v>PC</v>
      </c>
      <c r="G27" s="167" t="s">
        <v>2524</v>
      </c>
      <c r="H27" s="168" t="s">
        <v>2469</v>
      </c>
      <c r="I27" s="153" t="s">
        <v>2621</v>
      </c>
      <c r="J27" s="153"/>
      <c r="K27" s="328"/>
      <c r="L27" s="153" t="s">
        <v>2813</v>
      </c>
    </row>
    <row r="28" spans="1:12" ht="15.75" x14ac:dyDescent="0.25">
      <c r="A28" s="170">
        <v>44788</v>
      </c>
      <c r="B28" s="166" t="s">
        <v>491</v>
      </c>
      <c r="C28" s="162" t="str">
        <f>VLOOKUP(TblMasuk[[#This Row],[KODE BARANG]],TblKatalog[[KODE BARANG]:[STOCK AKHIR]],2,FALSE)</f>
        <v xml:space="preserve">FEUL FILTER </v>
      </c>
      <c r="D28" s="162" t="str">
        <f>VLOOKUP(TblMasuk[[#This Row],[KODE BARANG]],TblKatalog[[KODE BARANG]:[SPESIFIKASI]],3,FALSE)</f>
        <v>CAT 1R 0756</v>
      </c>
      <c r="E28" s="163">
        <v>25</v>
      </c>
      <c r="F28" s="163" t="str">
        <f>VLOOKUP(TblMasuk[[#This Row],[KODE BARANG]],TblKatalog[[KODE BARANG]:[SATUAN]],5,FALSE)</f>
        <v>PC</v>
      </c>
      <c r="G28" s="167" t="s">
        <v>2524</v>
      </c>
      <c r="H28" s="168" t="s">
        <v>2469</v>
      </c>
      <c r="I28" s="153" t="s">
        <v>2621</v>
      </c>
      <c r="J28" s="153"/>
      <c r="K28" s="328"/>
      <c r="L28" s="153" t="s">
        <v>2813</v>
      </c>
    </row>
    <row r="29" spans="1:12" ht="15.75" x14ac:dyDescent="0.25">
      <c r="A29" s="170">
        <v>44788</v>
      </c>
      <c r="B29" s="166" t="s">
        <v>68</v>
      </c>
      <c r="C29" s="162" t="str">
        <f>VLOOKUP(TblMasuk[[#This Row],[KODE BARANG]],TblKatalog[[KODE BARANG]:[STOCK AKHIR]],2,FALSE)</f>
        <v>ELEMENT FEUL</v>
      </c>
      <c r="D29" s="162" t="str">
        <f>VLOOKUP(TblMasuk[[#This Row],[KODE BARANG]],TblKatalog[[KODE BARANG]:[SPESIFIKASI]],3,FALSE)</f>
        <v>CAT 513-4493</v>
      </c>
      <c r="E29" s="163">
        <v>15</v>
      </c>
      <c r="F29" s="163" t="str">
        <f>VLOOKUP(TblMasuk[[#This Row],[KODE BARANG]],TblKatalog[[KODE BARANG]:[SATUAN]],5,FALSE)</f>
        <v>PC</v>
      </c>
      <c r="G29" s="167" t="s">
        <v>2524</v>
      </c>
      <c r="H29" s="168" t="s">
        <v>2469</v>
      </c>
      <c r="I29" s="153" t="s">
        <v>2621</v>
      </c>
      <c r="J29" s="153"/>
      <c r="K29" s="328"/>
      <c r="L29" s="153" t="s">
        <v>2813</v>
      </c>
    </row>
    <row r="30" spans="1:12" ht="15.75" x14ac:dyDescent="0.25">
      <c r="A30" s="170">
        <v>44788</v>
      </c>
      <c r="B30" s="9" t="s">
        <v>2786</v>
      </c>
      <c r="C30" s="162" t="str">
        <f>VLOOKUP(TblMasuk[[#This Row],[KODE BARANG]],TblKatalog[[KODE BARANG]:[STOCK AKHIR]],2,FALSE)</f>
        <v xml:space="preserve">FILTER COOLANT CONDITIONER GENSET </v>
      </c>
      <c r="D30" s="162" t="str">
        <f>VLOOKUP(TblMasuk[[#This Row],[KODE BARANG]],TblKatalog[[KODE BARANG]:[SPESIFIKASI]],3,FALSE)</f>
        <v>CAT 4355142</v>
      </c>
      <c r="E30" s="163">
        <v>5</v>
      </c>
      <c r="F30" s="163" t="str">
        <f>VLOOKUP(TblMasuk[[#This Row],[KODE BARANG]],TblKatalog[[KODE BARANG]:[SATUAN]],5,FALSE)</f>
        <v>PC</v>
      </c>
      <c r="G30" s="167" t="s">
        <v>2524</v>
      </c>
      <c r="H30" s="168" t="s">
        <v>2469</v>
      </c>
      <c r="I30" s="153" t="s">
        <v>2621</v>
      </c>
      <c r="J30" s="153"/>
      <c r="K30" s="328"/>
      <c r="L30" s="153" t="s">
        <v>2813</v>
      </c>
    </row>
    <row r="31" spans="1:12" ht="15.75" x14ac:dyDescent="0.25">
      <c r="A31" s="170">
        <v>44791</v>
      </c>
      <c r="B31" s="166" t="s">
        <v>2317</v>
      </c>
      <c r="C31" s="162" t="str">
        <f>VLOOKUP(TblMasuk[[#This Row],[KODE BARANG]],TblKatalog[[KODE BARANG]:[STOCK AKHIR]],2,FALSE)</f>
        <v xml:space="preserve">OUTLET GUIDE  </v>
      </c>
      <c r="D31" s="162" t="str">
        <f>VLOOKUP(TblMasuk[[#This Row],[KODE BARANG]],TblKatalog[[KODE BARANG]:[SPESIFIKASI]],3,FALSE)</f>
        <v>OUTLET GUIDE CML 2301 U4276, PN. K3985E10, WITH SNAPPING, 1.2-1.6</v>
      </c>
      <c r="E31" s="163">
        <v>20</v>
      </c>
      <c r="F31" s="163" t="str">
        <f>VLOOKUP(TblMasuk[[#This Row],[KODE BARANG]],TblKatalog[[KODE BARANG]:[SATUAN]],5,FALSE)</f>
        <v>PC</v>
      </c>
      <c r="G31" s="167" t="s">
        <v>2522</v>
      </c>
      <c r="H31" s="168" t="s">
        <v>1218</v>
      </c>
      <c r="I31" s="153" t="s">
        <v>2621</v>
      </c>
      <c r="J31" s="153"/>
      <c r="K31" s="328"/>
      <c r="L31" s="153"/>
    </row>
    <row r="32" spans="1:12" ht="15.75" x14ac:dyDescent="0.25">
      <c r="A32" s="170">
        <v>44791</v>
      </c>
      <c r="B32" s="166" t="s">
        <v>1061</v>
      </c>
      <c r="C32" s="162" t="str">
        <f>VLOOKUP(TblMasuk[[#This Row],[KODE BARANG]],TblKatalog[[KODE BARANG]:[STOCK AKHIR]],2,FALSE)</f>
        <v xml:space="preserve">CENTRAL ADAPTER WIRE FEEDER </v>
      </c>
      <c r="D32" s="162" t="str">
        <f>VLOOKUP(TblMasuk[[#This Row],[KODE BARANG]],TblKatalog[[KODE BARANG]:[SPESIFIKASI]],3,FALSE)</f>
        <v>CENTRAL ADAPTER WIRE FEEDER CMXL-2303, PN K5512E00</v>
      </c>
      <c r="E32" s="163">
        <v>15</v>
      </c>
      <c r="F32" s="163" t="str">
        <f>VLOOKUP(TblMasuk[[#This Row],[KODE BARANG]],TblKatalog[[KODE BARANG]:[SATUAN]],5,FALSE)</f>
        <v>PC</v>
      </c>
      <c r="G32" s="167" t="s">
        <v>2522</v>
      </c>
      <c r="H32" s="168" t="s">
        <v>1218</v>
      </c>
      <c r="I32" s="153" t="s">
        <v>2621</v>
      </c>
      <c r="J32" s="153"/>
      <c r="K32" s="328"/>
      <c r="L32" s="153"/>
    </row>
    <row r="33" spans="1:12" ht="15.75" x14ac:dyDescent="0.25">
      <c r="A33" s="171">
        <v>44789</v>
      </c>
      <c r="B33" s="157" t="s">
        <v>2467</v>
      </c>
      <c r="C33" s="159" t="str">
        <f>VLOOKUP(TblMasuk[[#This Row],[KODE BARANG]],TblKatalog[[KODE BARANG]:[STOCK AKHIR]],2,FALSE)</f>
        <v>TELEVISION</v>
      </c>
      <c r="D33" s="159" t="str">
        <f>VLOOKUP(TblMasuk[[#This Row],[KODE BARANG]],TblKatalog[[KODE BARANG]:[SPESIFIKASI]],3,FALSE)</f>
        <v>BEIHAI BHC-D-2210</v>
      </c>
      <c r="E33" s="160">
        <v>6</v>
      </c>
      <c r="F33" s="160" t="str">
        <f>VLOOKUP(TblMasuk[[#This Row],[KODE BARANG]],TblKatalog[[KODE BARANG]:[SATUAN]],5,FALSE)</f>
        <v>PC</v>
      </c>
      <c r="G33" s="167" t="s">
        <v>2525</v>
      </c>
      <c r="H33" s="156" t="s">
        <v>1242</v>
      </c>
      <c r="I33" s="153" t="s">
        <v>2621</v>
      </c>
      <c r="J33" s="153"/>
      <c r="K33" s="328"/>
      <c r="L33" s="153"/>
    </row>
    <row r="34" spans="1:12" ht="15.75" x14ac:dyDescent="0.25">
      <c r="A34" s="171">
        <v>44789</v>
      </c>
      <c r="B34" s="166" t="s">
        <v>2468</v>
      </c>
      <c r="C34" s="162" t="str">
        <f>VLOOKUP(TblMasuk[[#This Row],[KODE BARANG]],TblKatalog[[KODE BARANG]:[STOCK AKHIR]],2,FALSE)</f>
        <v>MIC DACU</v>
      </c>
      <c r="D34" s="162" t="str">
        <f>VLOOKUP(TblMasuk[[#This Row],[KODE BARANG]],TblKatalog[[KODE BARANG]:[SPESIFIKASI]],3,FALSE)</f>
        <v>BEIHAI CDM-507-7B</v>
      </c>
      <c r="E34" s="163">
        <v>18</v>
      </c>
      <c r="F34" s="163" t="str">
        <f>VLOOKUP(TblMasuk[[#This Row],[KODE BARANG]],TblKatalog[[KODE BARANG]:[SATUAN]],5,FALSE)</f>
        <v>PC</v>
      </c>
      <c r="G34" s="167" t="s">
        <v>2525</v>
      </c>
      <c r="H34" s="156" t="s">
        <v>1242</v>
      </c>
      <c r="I34" s="153" t="s">
        <v>2621</v>
      </c>
      <c r="J34" s="153"/>
      <c r="K34" s="328"/>
      <c r="L34" s="153"/>
    </row>
    <row r="35" spans="1:12" ht="15.75" x14ac:dyDescent="0.25">
      <c r="A35" s="170">
        <v>44791</v>
      </c>
      <c r="B35" s="166" t="s">
        <v>2318</v>
      </c>
      <c r="C35" s="162" t="str">
        <f>VLOOKUP(TblMasuk[[#This Row],[KODE BARANG]],TblKatalog[[KODE BARANG]:[STOCK AKHIR]],2,FALSE)</f>
        <v xml:space="preserve">OUTLET GUIDE  </v>
      </c>
      <c r="D35" s="162" t="str">
        <f>VLOOKUP(TblMasuk[[#This Row],[KODE BARANG]],TblKatalog[[KODE BARANG]:[SPESIFIKASI]],3,FALSE)</f>
        <v>OUTLET GUIDE CM 2301 U4276, PN. 3985E02. WITH SNAPPING 0.9-1.2</v>
      </c>
      <c r="E35" s="163">
        <v>10</v>
      </c>
      <c r="F35" s="163" t="str">
        <f>VLOOKUP(TblMasuk[[#This Row],[KODE BARANG]],TblKatalog[[KODE BARANG]:[SATUAN]],5,FALSE)</f>
        <v>PC</v>
      </c>
      <c r="G35" s="167" t="s">
        <v>2522</v>
      </c>
      <c r="H35" s="168" t="s">
        <v>1218</v>
      </c>
      <c r="I35" s="153" t="s">
        <v>2621</v>
      </c>
      <c r="J35" s="153"/>
      <c r="K35" s="328"/>
      <c r="L35" s="153"/>
    </row>
    <row r="36" spans="1:12" ht="15.75" x14ac:dyDescent="0.25">
      <c r="A36" s="170">
        <v>44785</v>
      </c>
      <c r="B36" s="166" t="s">
        <v>2474</v>
      </c>
      <c r="C36" s="162" t="str">
        <f>VLOOKUP(TblMasuk[[#This Row],[KODE BARANG]],TblKatalog[[KODE BARANG]:[STOCK AKHIR]],2,FALSE)</f>
        <v>STICKER SUHU</v>
      </c>
      <c r="D36" s="162" t="str">
        <f>VLOOKUP(TblMasuk[[#This Row],[KODE BARANG]],TblKatalog[[KODE BARANG]:[SPESIFIKASI]],3,FALSE)</f>
        <v>SUHU 70,80,90</v>
      </c>
      <c r="E36" s="163">
        <v>100</v>
      </c>
      <c r="F36" s="163" t="str">
        <f>VLOOKUP(TblMasuk[[#This Row],[KODE BARANG]],TblKatalog[[KODE BARANG]:[SATUAN]],5,FALSE)</f>
        <v>PC</v>
      </c>
      <c r="G36" s="167" t="s">
        <v>2691</v>
      </c>
      <c r="H36" s="168" t="s">
        <v>2649</v>
      </c>
      <c r="I36" s="153" t="s">
        <v>2621</v>
      </c>
      <c r="J36" s="153"/>
      <c r="K36" s="328"/>
      <c r="L36" s="153" t="s">
        <v>2813</v>
      </c>
    </row>
    <row r="37" spans="1:12" ht="15.75" x14ac:dyDescent="0.25">
      <c r="A37" s="151"/>
      <c r="B37" s="157" t="s">
        <v>2477</v>
      </c>
      <c r="C37" s="159" t="str">
        <f>VLOOKUP(TblMasuk[[#This Row],[KODE BARANG]],TblKatalog[[KODE BARANG]:[STOCK AKHIR]],2,FALSE)</f>
        <v>POWER SUPPLY</v>
      </c>
      <c r="D37" s="159" t="str">
        <f>VLOOKUP(TblMasuk[[#This Row],[KODE BARANG]],TblKatalog[[KODE BARANG]:[SPESIFIKASI]],3,FALSE)</f>
        <v>WAGO 787-1722</v>
      </c>
      <c r="E37" s="160">
        <v>1</v>
      </c>
      <c r="F37" s="160" t="str">
        <f>VLOOKUP(TblMasuk[[#This Row],[KODE BARANG]],TblKatalog[[KODE BARANG]:[SATUAN]],5,FALSE)</f>
        <v>PC</v>
      </c>
      <c r="G37" s="172"/>
      <c r="H37" s="156" t="s">
        <v>2470</v>
      </c>
      <c r="I37" s="153" t="s">
        <v>2621</v>
      </c>
      <c r="J37" s="153"/>
      <c r="K37" s="328"/>
      <c r="L37" s="153"/>
    </row>
    <row r="38" spans="1:12" ht="15.75" x14ac:dyDescent="0.25">
      <c r="A38" s="170">
        <v>44785</v>
      </c>
      <c r="B38" s="169" t="s">
        <v>2478</v>
      </c>
      <c r="C38" s="162" t="str">
        <f>VLOOKUP(TblMasuk[[#This Row],[KODE BARANG]],TblKatalog[[KODE BARANG]:[STOCK AKHIR]],2,FALSE)</f>
        <v>ALAT KOMUNIKASI ( HT )</v>
      </c>
      <c r="D38" s="162" t="str">
        <f>VLOOKUP(TblMasuk[[#This Row],[KODE BARANG]],TblKatalog[[KODE BARANG]:[SPESIFIKASI]],3,FALSE)</f>
        <v>WEIERWEI VEV-V8 Plus</v>
      </c>
      <c r="E38" s="163">
        <v>2</v>
      </c>
      <c r="F38" s="163" t="str">
        <f>VLOOKUP(TblMasuk[[#This Row],[KODE BARANG]],TblKatalog[[KODE BARANG]:[SATUAN]],5,FALSE)</f>
        <v>PC</v>
      </c>
      <c r="G38" s="167"/>
      <c r="H38" s="168" t="s">
        <v>3046</v>
      </c>
      <c r="I38" s="153" t="s">
        <v>2621</v>
      </c>
      <c r="J38" s="153"/>
      <c r="K38" s="328"/>
      <c r="L38" s="153" t="s">
        <v>2813</v>
      </c>
    </row>
    <row r="39" spans="1:12" ht="15.75" x14ac:dyDescent="0.25">
      <c r="A39" s="170">
        <v>44784</v>
      </c>
      <c r="B39" s="166" t="s">
        <v>2480</v>
      </c>
      <c r="C39" s="162" t="str">
        <f>VLOOKUP(TblMasuk[[#This Row],[KODE BARANG]],TblKatalog[[KODE BARANG]:[STOCK AKHIR]],2,FALSE)</f>
        <v xml:space="preserve">RELAY </v>
      </c>
      <c r="D39" s="162" t="str">
        <f>VLOOKUP(TblMasuk[[#This Row],[KODE BARANG]],TblKatalog[[KODE BARANG]:[SPESIFIKASI]],3,FALSE)</f>
        <v>MORS SMITH DU201-L , 24 VDC</v>
      </c>
      <c r="E39" s="163">
        <v>4</v>
      </c>
      <c r="F39" s="163" t="str">
        <f>VLOOKUP(TblMasuk[[#This Row],[KODE BARANG]],TblKatalog[[KODE BARANG]:[SATUAN]],5,FALSE)</f>
        <v>PC</v>
      </c>
      <c r="G39" s="167"/>
      <c r="H39" s="168" t="s">
        <v>2481</v>
      </c>
      <c r="I39" s="153" t="s">
        <v>2621</v>
      </c>
      <c r="J39" s="153"/>
      <c r="K39" s="328"/>
      <c r="L39" s="153"/>
    </row>
    <row r="40" spans="1:12" ht="15.75" x14ac:dyDescent="0.25">
      <c r="A40" s="151"/>
      <c r="B40" s="157" t="s">
        <v>2268</v>
      </c>
      <c r="C40" s="159" t="str">
        <f>VLOOKUP(TblMasuk[[#This Row],[KODE BARANG]],TblKatalog[[KODE BARANG]:[STOCK AKHIR]],2,FALSE)</f>
        <v>COVER KACA FOG LAMP</v>
      </c>
      <c r="D40" s="159" t="str">
        <f>VLOOKUP(TblMasuk[[#This Row],[KODE BARANG]],TblKatalog[[KODE BARANG]:[SPESIFIKASI]],3,FALSE)</f>
        <v>SESUAI CONTOH</v>
      </c>
      <c r="E40" s="160">
        <v>6</v>
      </c>
      <c r="F40" s="160" t="str">
        <f>VLOOKUP(TblMasuk[[#This Row],[KODE BARANG]],TblKatalog[[KODE BARANG]:[SATUAN]],5,FALSE)</f>
        <v>PC</v>
      </c>
      <c r="G40" s="172"/>
      <c r="H40" s="156" t="s">
        <v>1242</v>
      </c>
      <c r="I40" s="153" t="s">
        <v>2621</v>
      </c>
      <c r="J40" s="153"/>
      <c r="K40" s="328"/>
      <c r="L40" s="153"/>
    </row>
    <row r="41" spans="1:12" ht="15.75" x14ac:dyDescent="0.25">
      <c r="A41" s="161"/>
      <c r="B41" s="166" t="s">
        <v>2271</v>
      </c>
      <c r="C41" s="162" t="str">
        <f>VLOOKUP(TblMasuk[[#This Row],[KODE BARANG]],TblKatalog[[KODE BARANG]:[STOCK AKHIR]],2,FALSE)</f>
        <v>COVER KACA HEAD LAMP</v>
      </c>
      <c r="D41" s="162" t="str">
        <f>VLOOKUP(TblMasuk[[#This Row],[KODE BARANG]],TblKatalog[[KODE BARANG]:[SPESIFIKASI]],3,FALSE)</f>
        <v>SESUAI CONTOH</v>
      </c>
      <c r="E41" s="163">
        <v>2</v>
      </c>
      <c r="F41" s="163" t="str">
        <f>VLOOKUP(TblMasuk[[#This Row],[KODE BARANG]],TblKatalog[[KODE BARANG]:[SATUAN]],5,FALSE)</f>
        <v>PC</v>
      </c>
      <c r="G41" s="167"/>
      <c r="H41" s="156" t="s">
        <v>1242</v>
      </c>
      <c r="I41" s="153" t="s">
        <v>2621</v>
      </c>
      <c r="J41" s="153"/>
      <c r="K41" s="328"/>
      <c r="L41" s="153"/>
    </row>
    <row r="42" spans="1:12" ht="15.75" x14ac:dyDescent="0.25">
      <c r="A42" s="161"/>
      <c r="B42" s="166" t="s">
        <v>2494</v>
      </c>
      <c r="C42" s="162" t="str">
        <f>VLOOKUP(TblMasuk[[#This Row],[KODE BARANG]],TblKatalog[[KODE BARANG]:[STOCK AKHIR]],2,FALSE)</f>
        <v>RUBBER COUPLING</v>
      </c>
      <c r="D42" s="162" t="str">
        <f>VLOOKUP(TblMasuk[[#This Row],[KODE BARANG]],TblKatalog[[KODE BARANG]:[SPESIFIKASI]],3,FALSE)</f>
        <v>KOMPRESSOR LE/LT , PN ; 1503318001 ATLAS COPCO</v>
      </c>
      <c r="E42" s="163">
        <v>3</v>
      </c>
      <c r="F42" s="163" t="str">
        <f>VLOOKUP(TblMasuk[[#This Row],[KODE BARANG]],TblKatalog[[KODE BARANG]:[SATUAN]],5,FALSE)</f>
        <v>PC</v>
      </c>
      <c r="G42" s="167" t="s">
        <v>2520</v>
      </c>
      <c r="H42" s="168" t="s">
        <v>2610</v>
      </c>
      <c r="I42" s="153" t="s">
        <v>2621</v>
      </c>
      <c r="J42" s="153"/>
      <c r="K42" s="328"/>
      <c r="L42" s="153" t="s">
        <v>2813</v>
      </c>
    </row>
    <row r="43" spans="1:12" ht="15.75" x14ac:dyDescent="0.25">
      <c r="A43" s="161"/>
      <c r="B43" s="166" t="s">
        <v>2503</v>
      </c>
      <c r="C43" s="162" t="str">
        <f>VLOOKUP(TblMasuk[[#This Row],[KODE BARANG]],TblKatalog[[KODE BARANG]:[STOCK AKHIR]],2,FALSE)</f>
        <v>PARKING BRAKE HOSE</v>
      </c>
      <c r="D43" s="162" t="str">
        <f>VLOOKUP(TblMasuk[[#This Row],[KODE BARANG]],TblKatalog[[KODE BARANG]:[SPESIFIKASI]],3,FALSE)</f>
        <v>DRAWING NO.10,0-E11102</v>
      </c>
      <c r="E43" s="163">
        <v>3</v>
      </c>
      <c r="F43" s="163" t="str">
        <f>VLOOKUP(TblMasuk[[#This Row],[KODE BARANG]],TblKatalog[[KODE BARANG]:[SATUAN]],5,FALSE)</f>
        <v>PC</v>
      </c>
      <c r="G43" s="167" t="s">
        <v>2506</v>
      </c>
      <c r="H43" s="168" t="s">
        <v>2507</v>
      </c>
      <c r="I43" s="153" t="s">
        <v>2621</v>
      </c>
      <c r="J43" s="153"/>
      <c r="K43" s="328"/>
      <c r="L43" s="153" t="s">
        <v>2813</v>
      </c>
    </row>
    <row r="44" spans="1:12" ht="15.75" x14ac:dyDescent="0.25">
      <c r="A44" s="161"/>
      <c r="B44" s="166" t="s">
        <v>2517</v>
      </c>
      <c r="C44" s="162" t="str">
        <f>VLOOKUP(TblMasuk[[#This Row],[KODE BARANG]],TblKatalog[[KODE BARANG]:[STOCK AKHIR]],2,FALSE)</f>
        <v>BUSH D46 X d36 X 16</v>
      </c>
      <c r="D44" s="162" t="str">
        <f>VLOOKUP(TblMasuk[[#This Row],[KODE BARANG]],TblKatalog[[KODE BARANG]:[SPESIFIKASI]],3,FALSE)</f>
        <v>DRAWING NO.TB 607-3-08-0.017</v>
      </c>
      <c r="E44" s="163">
        <v>32</v>
      </c>
      <c r="F44" s="163" t="str">
        <f>VLOOKUP(TblMasuk[[#This Row],[KODE BARANG]],TblKatalog[[KODE BARANG]:[SATUAN]],5,FALSE)</f>
        <v>PC</v>
      </c>
      <c r="G44" s="167" t="s">
        <v>2518</v>
      </c>
      <c r="H44" s="168" t="s">
        <v>2519</v>
      </c>
      <c r="I44" s="153" t="s">
        <v>2621</v>
      </c>
      <c r="J44" s="153"/>
      <c r="K44" s="328"/>
      <c r="L44" s="153" t="s">
        <v>2813</v>
      </c>
    </row>
    <row r="45" spans="1:12" ht="15.75" x14ac:dyDescent="0.25">
      <c r="A45" s="170">
        <v>44802</v>
      </c>
      <c r="B45" s="169" t="s">
        <v>2527</v>
      </c>
      <c r="C45" s="162" t="str">
        <f>VLOOKUP(TblMasuk[[#This Row],[KODE BARANG]],TblKatalog[[KODE BARANG]:[STOCK AKHIR]],2,FALSE)</f>
        <v>SEAL O RING FOR FOOTSTEP</v>
      </c>
      <c r="D45" s="162" t="str">
        <f>VLOOKUP(TblMasuk[[#This Row],[KODE BARANG]],TblKatalog[[KODE BARANG]:[SPESIFIKASI]],3,FALSE)</f>
        <v>PARKER P1D-S080MS-C120</v>
      </c>
      <c r="E45" s="163">
        <v>1</v>
      </c>
      <c r="F45" s="163" t="str">
        <f>VLOOKUP(TblMasuk[[#This Row],[KODE BARANG]],TblKatalog[[KODE BARANG]:[SATUAN]],5,FALSE)</f>
        <v>PC</v>
      </c>
      <c r="G45" s="167" t="s">
        <v>2530</v>
      </c>
      <c r="H45" s="168" t="s">
        <v>2519</v>
      </c>
      <c r="I45" s="153" t="s">
        <v>2621</v>
      </c>
      <c r="J45" s="153"/>
      <c r="K45" s="328"/>
      <c r="L45" s="153" t="s">
        <v>2813</v>
      </c>
    </row>
    <row r="46" spans="1:12" ht="31.5" x14ac:dyDescent="0.25">
      <c r="A46" s="177">
        <v>44802</v>
      </c>
      <c r="B46" s="166" t="s">
        <v>2536</v>
      </c>
      <c r="C46" s="178" t="str">
        <f>VLOOKUP(TblMasuk[[#This Row],[KODE BARANG]],TblKatalog[[KODE BARANG]:[STOCK AKHIR]],2,FALSE)</f>
        <v>ANALOG INPUT</v>
      </c>
      <c r="D46" s="178" t="str">
        <f>VLOOKUP(TblMasuk[[#This Row],[KODE BARANG]],TblKatalog[[KODE BARANG]:[SPESIFIKASI]],3,FALSE)</f>
        <v>WAGO 750-478 2AI 0-10 VDC SE , LIGHT GRAY</v>
      </c>
      <c r="E46" s="179">
        <v>2</v>
      </c>
      <c r="F46" s="179" t="str">
        <f>VLOOKUP(TblMasuk[[#This Row],[KODE BARANG]],TblKatalog[[KODE BARANG]:[SATUAN]],5,FALSE)</f>
        <v>PC</v>
      </c>
      <c r="G46" s="180" t="s">
        <v>2537</v>
      </c>
      <c r="H46" s="173" t="s">
        <v>2538</v>
      </c>
      <c r="I46" s="153" t="s">
        <v>2557</v>
      </c>
      <c r="J46" s="153"/>
      <c r="K46" s="328"/>
      <c r="L46" s="153"/>
    </row>
    <row r="47" spans="1:12" ht="15.75" x14ac:dyDescent="0.25">
      <c r="A47" s="177">
        <v>44802</v>
      </c>
      <c r="B47" s="166" t="s">
        <v>2495</v>
      </c>
      <c r="C47" s="162" t="str">
        <f>VLOOKUP(TblMasuk[[#This Row],[KODE BARANG]],TblKatalog[[KODE BARANG]:[STOCK AKHIR]],2,FALSE)</f>
        <v xml:space="preserve">BATTERY CONTACTOR </v>
      </c>
      <c r="D47" s="162" t="str">
        <f>VLOOKUP(TblMasuk[[#This Row],[KODE BARANG]],TblKatalog[[KODE BARANG]:[SPESIFIKASI]],3,FALSE)</f>
        <v>RELAY MZJ-400A, BATTERY MASTER SWITCH 1020500496</v>
      </c>
      <c r="E47" s="163">
        <v>1</v>
      </c>
      <c r="F47" s="163" t="str">
        <f>VLOOKUP(TblMasuk[[#This Row],[KODE BARANG]],TblKatalog[[KODE BARANG]:[SATUAN]],5,FALSE)</f>
        <v>PC</v>
      </c>
      <c r="G47" s="167"/>
      <c r="H47" s="173" t="s">
        <v>2539</v>
      </c>
      <c r="I47" s="153" t="s">
        <v>2621</v>
      </c>
      <c r="J47" s="153"/>
      <c r="K47" s="328"/>
      <c r="L47" s="153"/>
    </row>
    <row r="48" spans="1:12" ht="15.75" x14ac:dyDescent="0.25">
      <c r="A48" s="177">
        <v>44802</v>
      </c>
      <c r="B48" s="166" t="s">
        <v>149</v>
      </c>
      <c r="C48" s="162" t="str">
        <f>VLOOKUP(TblMasuk[[#This Row],[KODE BARANG]],TblKatalog[[KODE BARANG]:[STOCK AKHIR]],2,FALSE)</f>
        <v xml:space="preserve">RELAY TIMER </v>
      </c>
      <c r="D48" s="162" t="str">
        <f>VLOOKUP(TblMasuk[[#This Row],[KODE BARANG]],TblKatalog[[KODE BARANG]:[SPESIFIKASI]],3,FALSE)</f>
        <v>H3CR-A8 SOURCE : 24-28 VAC, 50/60 Hz, 12-48 VDC CONTACT : 5A 250 VAC 5 RESISTIVE</v>
      </c>
      <c r="E48" s="163">
        <v>5</v>
      </c>
      <c r="F48" s="163" t="str">
        <f>VLOOKUP(TblMasuk[[#This Row],[KODE BARANG]],TblKatalog[[KODE BARANG]:[SATUAN]],5,FALSE)</f>
        <v>PC</v>
      </c>
      <c r="G48" s="167" t="s">
        <v>2554</v>
      </c>
      <c r="H48" s="173" t="s">
        <v>2539</v>
      </c>
      <c r="I48" s="153" t="s">
        <v>2621</v>
      </c>
      <c r="J48" s="153"/>
      <c r="K48" s="328"/>
      <c r="L48" s="153"/>
    </row>
    <row r="49" spans="1:12" ht="31.5" x14ac:dyDescent="0.25">
      <c r="A49" s="177">
        <v>44802</v>
      </c>
      <c r="B49" s="166" t="s">
        <v>724</v>
      </c>
      <c r="C49" s="178" t="str">
        <f>VLOOKUP(TblMasuk[[#This Row],[KODE BARANG]],TblKatalog[[KODE BARANG]:[STOCK AKHIR]],2,FALSE)</f>
        <v>BLADE WIPER</v>
      </c>
      <c r="D49" s="178" t="str">
        <f>VLOOKUP(TblMasuk[[#This Row],[KODE BARANG]],TblKatalog[[KODE BARANG]:[SPESIFIKASI]],3,FALSE)</f>
        <v>UK.70 CUM ( 1 R &amp;  1 L )</v>
      </c>
      <c r="E49" s="179">
        <v>1</v>
      </c>
      <c r="F49" s="179" t="str">
        <f>VLOOKUP(TblMasuk[[#This Row],[KODE BARANG]],TblKatalog[[KODE BARANG]:[SATUAN]],5,FALSE)</f>
        <v>SET</v>
      </c>
      <c r="G49" s="167" t="s">
        <v>2545</v>
      </c>
      <c r="H49" s="173" t="s">
        <v>2546</v>
      </c>
      <c r="I49" s="153" t="s">
        <v>2621</v>
      </c>
      <c r="J49" s="153"/>
      <c r="K49" s="328"/>
      <c r="L49" s="153"/>
    </row>
    <row r="50" spans="1:12" ht="31.5" x14ac:dyDescent="0.25">
      <c r="A50" s="177">
        <v>44802</v>
      </c>
      <c r="B50" s="166" t="s">
        <v>301</v>
      </c>
      <c r="C50" s="178" t="str">
        <f>VLOOKUP(TblMasuk[[#This Row],[KODE BARANG]],TblKatalog[[KODE BARANG]:[STOCK AKHIR]],2,FALSE)</f>
        <v>BLADE WIPER</v>
      </c>
      <c r="D50" s="178" t="str">
        <f>VLOOKUP(TblMasuk[[#This Row],[KODE BARANG]],TblKatalog[[KODE BARANG]:[SPESIFIKASI]],3,FALSE)</f>
        <v>UK.80 CM ( 1 R &amp;  1 L )</v>
      </c>
      <c r="E50" s="179">
        <v>2</v>
      </c>
      <c r="F50" s="179" t="str">
        <f>VLOOKUP(TblMasuk[[#This Row],[KODE BARANG]],TblKatalog[[KODE BARANG]:[SATUAN]],5,FALSE)</f>
        <v>SET</v>
      </c>
      <c r="G50" s="167" t="s">
        <v>2545</v>
      </c>
      <c r="H50" s="173" t="s">
        <v>2546</v>
      </c>
      <c r="I50" s="153" t="s">
        <v>2621</v>
      </c>
      <c r="J50" s="153"/>
      <c r="K50" s="328"/>
      <c r="L50" s="153"/>
    </row>
    <row r="51" spans="1:12" ht="31.5" x14ac:dyDescent="0.25">
      <c r="A51" s="177">
        <v>44802</v>
      </c>
      <c r="B51" s="166" t="s">
        <v>2550</v>
      </c>
      <c r="C51" s="178" t="str">
        <f>VLOOKUP(TblMasuk[[#This Row],[KODE BARANG]],TblKatalog[[KODE BARANG]:[STOCK AKHIR]],2,FALSE)</f>
        <v>MAGNETIC VALVE</v>
      </c>
      <c r="D51" s="178" t="str">
        <f>VLOOKUP(TblMasuk[[#This Row],[KODE BARANG]],TblKatalog[[KODE BARANG]:[SPESIFIKASI]],3,FALSE)</f>
        <v>MDL PC 10 R03 PC 10 R02 ( MDL : 3V310-10AC220, 24 VDC )</v>
      </c>
      <c r="E51" s="179">
        <v>2</v>
      </c>
      <c r="F51" s="179" t="str">
        <f>VLOOKUP(TblMasuk[[#This Row],[KODE BARANG]],TblKatalog[[KODE BARANG]:[SATUAN]],5,FALSE)</f>
        <v>PC</v>
      </c>
      <c r="G51" s="167" t="s">
        <v>2545</v>
      </c>
      <c r="H51" s="173" t="s">
        <v>2546</v>
      </c>
      <c r="I51" s="153" t="s">
        <v>2621</v>
      </c>
      <c r="J51" s="153"/>
      <c r="K51" s="328"/>
      <c r="L51" s="153"/>
    </row>
    <row r="52" spans="1:12" ht="31.5" x14ac:dyDescent="0.25">
      <c r="A52" s="177">
        <v>44802</v>
      </c>
      <c r="B52" s="166" t="s">
        <v>2553</v>
      </c>
      <c r="C52" s="178" t="str">
        <f>VLOOKUP(TblMasuk[[#This Row],[KODE BARANG]],TblKatalog[[KODE BARANG]:[STOCK AKHIR]],2,FALSE)</f>
        <v xml:space="preserve">SPION </v>
      </c>
      <c r="D52" s="178" t="str">
        <f>VLOOKUP(TblMasuk[[#This Row],[KODE BARANG]],TblKatalog[[KODE BARANG]:[SPESIFIKASI]],3,FALSE)</f>
        <v>EMGI 2268 ( MERCY )</v>
      </c>
      <c r="E52" s="179">
        <v>5</v>
      </c>
      <c r="F52" s="179" t="str">
        <f>VLOOKUP(TblMasuk[[#This Row],[KODE BARANG]],TblKatalog[[KODE BARANG]:[SATUAN]],5,FALSE)</f>
        <v>SET</v>
      </c>
      <c r="G52" s="167" t="s">
        <v>2545</v>
      </c>
      <c r="H52" s="173" t="s">
        <v>2546</v>
      </c>
      <c r="I52" s="153" t="s">
        <v>2621</v>
      </c>
      <c r="J52" s="153"/>
      <c r="K52" s="328"/>
      <c r="L52" s="153"/>
    </row>
    <row r="53" spans="1:12" ht="31.5" x14ac:dyDescent="0.25">
      <c r="A53" s="177">
        <v>44802</v>
      </c>
      <c r="B53" s="157" t="s">
        <v>724</v>
      </c>
      <c r="C53" s="181" t="str">
        <f>VLOOKUP(TblMasuk[[#This Row],[KODE BARANG]],TblKatalog[[KODE BARANG]:[STOCK AKHIR]],2,FALSE)</f>
        <v>BLADE WIPER</v>
      </c>
      <c r="D53" s="181" t="str">
        <f>VLOOKUP(TblMasuk[[#This Row],[KODE BARANG]],TblKatalog[[KODE BARANG]:[SPESIFIKASI]],3,FALSE)</f>
        <v>UK.70 CUM ( 1 R &amp;  1 L )</v>
      </c>
      <c r="E53" s="182">
        <v>10</v>
      </c>
      <c r="F53" s="182" t="str">
        <f>VLOOKUP(TblMasuk[[#This Row],[KODE BARANG]],TblKatalog[[KODE BARANG]:[SATUAN]],5,FALSE)</f>
        <v>SET</v>
      </c>
      <c r="G53" s="167" t="s">
        <v>2555</v>
      </c>
      <c r="H53" s="174" t="s">
        <v>2556</v>
      </c>
      <c r="I53" s="153" t="s">
        <v>2621</v>
      </c>
      <c r="J53" s="153"/>
      <c r="K53" s="328"/>
      <c r="L53" s="153"/>
    </row>
    <row r="54" spans="1:12" ht="31.5" x14ac:dyDescent="0.25">
      <c r="A54" s="177">
        <v>44802</v>
      </c>
      <c r="B54" s="166" t="s">
        <v>301</v>
      </c>
      <c r="C54" s="178" t="str">
        <f>VLOOKUP(TblMasuk[[#This Row],[KODE BARANG]],TblKatalog[[KODE BARANG]:[STOCK AKHIR]],2,FALSE)</f>
        <v>BLADE WIPER</v>
      </c>
      <c r="D54" s="178" t="str">
        <f>VLOOKUP(TblMasuk[[#This Row],[KODE BARANG]],TblKatalog[[KODE BARANG]:[SPESIFIKASI]],3,FALSE)</f>
        <v>UK.80 CM ( 1 R &amp;  1 L )</v>
      </c>
      <c r="E54" s="179">
        <v>6</v>
      </c>
      <c r="F54" s="179" t="str">
        <f>VLOOKUP(TblMasuk[[#This Row],[KODE BARANG]],TblKatalog[[KODE BARANG]:[SATUAN]],5,FALSE)</f>
        <v>SET</v>
      </c>
      <c r="G54" s="167" t="s">
        <v>2555</v>
      </c>
      <c r="H54" s="174" t="s">
        <v>2556</v>
      </c>
      <c r="I54" s="153" t="s">
        <v>2621</v>
      </c>
      <c r="J54" s="153"/>
      <c r="K54" s="328"/>
      <c r="L54" s="153"/>
    </row>
    <row r="55" spans="1:12" ht="15.75" x14ac:dyDescent="0.25">
      <c r="A55" s="170">
        <v>44803</v>
      </c>
      <c r="B55" s="166" t="s">
        <v>2533</v>
      </c>
      <c r="C55" s="162" t="str">
        <f>VLOOKUP(TblMasuk[[#This Row],[KODE BARANG]],TblKatalog[[KODE BARANG]:[STOCK AKHIR]],2,FALSE)</f>
        <v>LATERAL DAMPER</v>
      </c>
      <c r="D55" s="162" t="str">
        <f>VLOOKUP(TblMasuk[[#This Row],[KODE BARANG]],TblKatalog[[KODE BARANG]:[SPESIFIKASI]],3,FALSE)</f>
        <v>DRAWING No. TB607-2-07,0-002</v>
      </c>
      <c r="E55" s="163">
        <v>2</v>
      </c>
      <c r="F55" s="163" t="str">
        <f>VLOOKUP(TblMasuk[[#This Row],[KODE BARANG]],TblKatalog[[KODE BARANG]:[SATUAN]],5,FALSE)</f>
        <v>PC</v>
      </c>
      <c r="G55" s="167" t="s">
        <v>2559</v>
      </c>
      <c r="H55" s="168" t="s">
        <v>2519</v>
      </c>
      <c r="I55" s="153" t="s">
        <v>2621</v>
      </c>
      <c r="J55" s="153"/>
      <c r="K55" s="328"/>
      <c r="L55" s="153"/>
    </row>
    <row r="56" spans="1:12" ht="15.75" x14ac:dyDescent="0.25">
      <c r="A56" s="170">
        <v>44803</v>
      </c>
      <c r="B56" s="166" t="s">
        <v>2565</v>
      </c>
      <c r="C56" s="162" t="str">
        <f>VLOOKUP(TblMasuk[[#This Row],[KODE BARANG]],TblKatalog[[KODE BARANG]:[STOCK AKHIR]],2,FALSE)</f>
        <v xml:space="preserve">FILTER UDARA KOMPRESOR </v>
      </c>
      <c r="D56" s="162" t="str">
        <f>VLOOKUP(TblMasuk[[#This Row],[KODE BARANG]],TblKatalog[[KODE BARANG]:[SPESIFIKASI]],3,FALSE)</f>
        <v>ATLAS COPCO PN : 1503018900 ( Uk.30 x 21 x 16 CM )</v>
      </c>
      <c r="E56" s="163">
        <v>4</v>
      </c>
      <c r="F56" s="163" t="str">
        <f>VLOOKUP(TblMasuk[[#This Row],[KODE BARANG]],TblKatalog[[KODE BARANG]:[SATUAN]],5,FALSE)</f>
        <v>PC</v>
      </c>
      <c r="G56" s="167" t="s">
        <v>2567</v>
      </c>
      <c r="H56" s="168" t="s">
        <v>2568</v>
      </c>
      <c r="I56" s="153" t="s">
        <v>2621</v>
      </c>
      <c r="J56" s="153"/>
      <c r="K56" s="328"/>
      <c r="L56" s="153"/>
    </row>
    <row r="57" spans="1:12" ht="15.75" x14ac:dyDescent="0.25">
      <c r="A57" s="170">
        <v>44803</v>
      </c>
      <c r="B57" s="157" t="s">
        <v>2573</v>
      </c>
      <c r="C57" s="159" t="str">
        <f>VLOOKUP(TblMasuk[[#This Row],[KODE BARANG]],TblKatalog[[KODE BARANG]:[STOCK AKHIR]],2,FALSE)</f>
        <v xml:space="preserve">KIT PNEUMATIC ( SELENOID VALVE ) </v>
      </c>
      <c r="D57" s="159" t="str">
        <f>VLOOKUP(TblMasuk[[#This Row],[KODE BARANG]],TblKatalog[[KODE BARANG]:[SPESIFIKASI]],3,FALSE)</f>
        <v>PARKER pn : P2LCZ513ESNDCE49</v>
      </c>
      <c r="E57" s="160">
        <v>3</v>
      </c>
      <c r="F57" s="160" t="str">
        <f>VLOOKUP(TblMasuk[[#This Row],[KODE BARANG]],TblKatalog[[KODE BARANG]:[SATUAN]],5,FALSE)</f>
        <v>PC</v>
      </c>
      <c r="G57" s="167" t="s">
        <v>2577</v>
      </c>
      <c r="H57" s="168" t="s">
        <v>2576</v>
      </c>
      <c r="I57" s="153" t="s">
        <v>2621</v>
      </c>
      <c r="J57" s="153"/>
      <c r="K57" s="328"/>
      <c r="L57" s="153" t="s">
        <v>2813</v>
      </c>
    </row>
    <row r="58" spans="1:12" ht="15.75" x14ac:dyDescent="0.25">
      <c r="A58" s="170">
        <v>44803</v>
      </c>
      <c r="B58" s="157" t="s">
        <v>2574</v>
      </c>
      <c r="C58" s="159" t="str">
        <f>VLOOKUP(TblMasuk[[#This Row],[KODE BARANG]],TblKatalog[[KODE BARANG]:[STOCK AKHIR]],2,FALSE)</f>
        <v xml:space="preserve">KIT PNEUMATIC PINTU ( SELENOID VALVE ) </v>
      </c>
      <c r="D58" s="159" t="str">
        <f>VLOOKUP(TblMasuk[[#This Row],[KODE BARANG]],TblKatalog[[KODE BARANG]:[SPESIFIKASI]],3,FALSE)</f>
        <v>PARKER pn : P2LCZ513ESNDCE49</v>
      </c>
      <c r="E58" s="160">
        <v>1</v>
      </c>
      <c r="F58" s="160" t="str">
        <f>VLOOKUP(TblMasuk[[#This Row],[KODE BARANG]],TblKatalog[[KODE BARANG]:[SATUAN]],5,FALSE)</f>
        <v>PC</v>
      </c>
      <c r="G58" s="167" t="s">
        <v>2577</v>
      </c>
      <c r="H58" s="168" t="s">
        <v>2576</v>
      </c>
      <c r="I58" s="153" t="s">
        <v>2621</v>
      </c>
      <c r="J58" s="153"/>
      <c r="K58" s="328"/>
      <c r="L58" s="153" t="s">
        <v>2813</v>
      </c>
    </row>
    <row r="59" spans="1:12" ht="15.75" x14ac:dyDescent="0.25">
      <c r="A59" s="170">
        <v>44803</v>
      </c>
      <c r="B59" s="166" t="s">
        <v>2569</v>
      </c>
      <c r="C59" s="162" t="str">
        <f>VLOOKUP(TblMasuk[[#This Row],[KODE BARANG]],TblKatalog[[KODE BARANG]:[STOCK AKHIR]],2,FALSE)</f>
        <v xml:space="preserve">COMPACT FILTER </v>
      </c>
      <c r="D59" s="162" t="str">
        <f>VLOOKUP(TblMasuk[[#This Row],[KODE BARANG]],TblKatalog[[KODE BARANG]:[SPESIFIKASI]],3,FALSE)</f>
        <v>PARKER PN : P32EA13EGMBNGP</v>
      </c>
      <c r="E59" s="163">
        <v>1</v>
      </c>
      <c r="F59" s="163" t="str">
        <f>VLOOKUP(TblMasuk[[#This Row],[KODE BARANG]],TblKatalog[[KODE BARANG]:[SATUAN]],5,FALSE)</f>
        <v>PC</v>
      </c>
      <c r="G59" s="167" t="s">
        <v>2575</v>
      </c>
      <c r="H59" s="168" t="s">
        <v>2576</v>
      </c>
      <c r="I59" s="153" t="s">
        <v>2621</v>
      </c>
      <c r="J59" s="328"/>
      <c r="K59" s="328" t="s">
        <v>2626</v>
      </c>
      <c r="L59" s="153"/>
    </row>
    <row r="60" spans="1:12" ht="15.75" x14ac:dyDescent="0.25">
      <c r="A60" s="170">
        <v>44799</v>
      </c>
      <c r="B60" s="166" t="s">
        <v>2582</v>
      </c>
      <c r="C60" s="162" t="str">
        <f>VLOOKUP(TblMasuk[[#This Row],[KODE BARANG]],TblKatalog[[KODE BARANG]:[STOCK AKHIR]],2,FALSE)</f>
        <v>BATTERY CHARGER</v>
      </c>
      <c r="D60" s="162" t="str">
        <f>VLOOKUP(TblMasuk[[#This Row],[KODE BARANG]],TblKatalog[[KODE BARANG]:[SPESIFIKASI]],3,FALSE)</f>
        <v>KAP.50A , INPUT 380 VAC , OUPUT : 24 VDC</v>
      </c>
      <c r="E60" s="163">
        <v>3</v>
      </c>
      <c r="F60" s="163" t="str">
        <f>VLOOKUP(TblMasuk[[#This Row],[KODE BARANG]],TblKatalog[[KODE BARANG]:[SATUAN]],5,FALSE)</f>
        <v>PC</v>
      </c>
      <c r="G60" s="167" t="s">
        <v>2580</v>
      </c>
      <c r="H60" s="168" t="s">
        <v>2507</v>
      </c>
      <c r="I60" s="153" t="s">
        <v>2621</v>
      </c>
      <c r="J60" s="328"/>
      <c r="K60" s="328" t="s">
        <v>2581</v>
      </c>
      <c r="L60" s="153"/>
    </row>
    <row r="61" spans="1:12" ht="15.75" x14ac:dyDescent="0.25">
      <c r="A61" s="170">
        <v>44810</v>
      </c>
      <c r="B61" s="166" t="s">
        <v>2612</v>
      </c>
      <c r="C61" s="162" t="str">
        <f>VLOOKUP(TblMasuk[[#This Row],[KODE BARANG]],TblKatalog[[KODE BARANG]:[STOCK AKHIR]],2,FALSE)</f>
        <v>LIMIT SWITCH PINTU</v>
      </c>
      <c r="D61" s="162" t="str">
        <f>VLOOKUP(TblMasuk[[#This Row],[KODE BARANG]],TblKatalog[[KODE BARANG]:[SPESIFIKASI]],3,FALSE)</f>
        <v>XCJ-121</v>
      </c>
      <c r="E61" s="163">
        <v>3</v>
      </c>
      <c r="F61" s="163" t="str">
        <f>VLOOKUP(TblMasuk[[#This Row],[KODE BARANG]],TblKatalog[[KODE BARANG]:[SATUAN]],5,FALSE)</f>
        <v>PC</v>
      </c>
      <c r="G61" s="167" t="s">
        <v>2586</v>
      </c>
      <c r="H61" s="168" t="s">
        <v>2587</v>
      </c>
      <c r="I61" s="153" t="s">
        <v>2621</v>
      </c>
      <c r="J61" s="153"/>
      <c r="K61" s="328"/>
      <c r="L61" s="153"/>
    </row>
    <row r="62" spans="1:12" ht="15.75" x14ac:dyDescent="0.25">
      <c r="A62" s="170">
        <v>44810</v>
      </c>
      <c r="B62" s="166" t="s">
        <v>2421</v>
      </c>
      <c r="C62" s="162" t="str">
        <f>VLOOKUP(TblMasuk[[#This Row],[KODE BARANG]],TblKatalog[[KODE BARANG]:[STOCK AKHIR]],2,FALSE)</f>
        <v>ALTERNATOR CHARGING</v>
      </c>
      <c r="D62" s="162" t="str">
        <f>VLOOKUP(TblMasuk[[#This Row],[KODE BARANG]],TblKatalog[[KODE BARANG]:[SPESIFIKASI]],3,FALSE)</f>
        <v>PRESTOLITE LECCE NEVILLE 175A, 24 VDC TYPE 8SC3157V</v>
      </c>
      <c r="E62" s="163">
        <v>2</v>
      </c>
      <c r="F62" s="163" t="str">
        <f>VLOOKUP(TblMasuk[[#This Row],[KODE BARANG]],TblKatalog[[KODE BARANG]:[SATUAN]],5,FALSE)</f>
        <v>PC</v>
      </c>
      <c r="G62" s="167" t="s">
        <v>2590</v>
      </c>
      <c r="H62" s="168" t="s">
        <v>2591</v>
      </c>
      <c r="I62" s="153" t="s">
        <v>2621</v>
      </c>
      <c r="J62" s="153"/>
      <c r="K62" s="328"/>
      <c r="L62" s="153"/>
    </row>
    <row r="63" spans="1:12" ht="15.75" x14ac:dyDescent="0.25">
      <c r="A63" s="170">
        <v>44810</v>
      </c>
      <c r="B63" s="166" t="s">
        <v>2592</v>
      </c>
      <c r="C63" s="162" t="str">
        <f>VLOOKUP(TblMasuk[[#This Row],[KODE BARANG]],TblKatalog[[KODE BARANG]:[STOCK AKHIR]],2,FALSE)</f>
        <v>TANGGA</v>
      </c>
      <c r="D63" s="162" t="str">
        <f>VLOOKUP(TblMasuk[[#This Row],[KODE BARANG]],TblKatalog[[KODE BARANG]:[SPESIFIKASI]],3,FALSE)</f>
        <v>TYPE TELESKOPIK 5 METER , MERK CNEPRO 5,3 M</v>
      </c>
      <c r="E63" s="163">
        <v>4</v>
      </c>
      <c r="F63" s="163" t="str">
        <f>VLOOKUP(TblMasuk[[#This Row],[KODE BARANG]],TblKatalog[[KODE BARANG]:[SATUAN]],5,FALSE)</f>
        <v>PC</v>
      </c>
      <c r="G63" s="167" t="s">
        <v>2593</v>
      </c>
      <c r="H63" s="168" t="s">
        <v>2594</v>
      </c>
      <c r="I63" s="338" t="s">
        <v>2954</v>
      </c>
      <c r="J63" s="153"/>
      <c r="K63" s="328"/>
      <c r="L63" s="153"/>
    </row>
    <row r="64" spans="1:12" ht="15.75" x14ac:dyDescent="0.25">
      <c r="A64" s="170">
        <v>44812</v>
      </c>
      <c r="B64" s="175" t="s">
        <v>666</v>
      </c>
      <c r="C64" s="162" t="str">
        <f>VLOOKUP(TblMasuk[[#This Row],[KODE BARANG]],TblKatalog[[KODE BARANG]:[STOCK AKHIR]],2,FALSE)</f>
        <v xml:space="preserve">FILTER UDARA KOMPRESOR </v>
      </c>
      <c r="D64" s="162" t="str">
        <f>VLOOKUP(TblMasuk[[#This Row],[KODE BARANG]],TblKatalog[[KODE BARANG]:[SPESIFIKASI]],3,FALSE)</f>
        <v xml:space="preserve"> UK.95 X 16 X 45</v>
      </c>
      <c r="E64" s="163">
        <v>15</v>
      </c>
      <c r="F64" s="163" t="str">
        <f>VLOOKUP(TblMasuk[[#This Row],[KODE BARANG]],TblKatalog[[KODE BARANG]:[SATUAN]],5,FALSE)</f>
        <v>PC</v>
      </c>
      <c r="G64" s="167" t="s">
        <v>2521</v>
      </c>
      <c r="H64" s="168" t="s">
        <v>2470</v>
      </c>
      <c r="I64" s="153" t="s">
        <v>2621</v>
      </c>
      <c r="J64" s="153"/>
      <c r="K64" s="328"/>
      <c r="L64" s="153"/>
    </row>
    <row r="65" spans="1:12" ht="15.75" x14ac:dyDescent="0.25">
      <c r="A65" s="170">
        <v>44780</v>
      </c>
      <c r="B65" s="166" t="s">
        <v>2618</v>
      </c>
      <c r="C65" s="162" t="str">
        <f>VLOOKUP(TblMasuk[[#This Row],[KODE BARANG]],TblKatalog[[KODE BARANG]:[STOCK AKHIR]],2,FALSE)</f>
        <v>MCB</v>
      </c>
      <c r="D65" s="162" t="str">
        <f>VLOOKUP(TblMasuk[[#This Row],[KODE BARANG]],TblKatalog[[KODE BARANG]:[SPESIFIKASI]],3,FALSE)</f>
        <v>SCHENEIDER GV2ME16</v>
      </c>
      <c r="E65" s="163">
        <v>5</v>
      </c>
      <c r="F65" s="163" t="str">
        <f>VLOOKUP(TblMasuk[[#This Row],[KODE BARANG]],TblKatalog[[KODE BARANG]:[SATUAN]],5,FALSE)</f>
        <v>PC</v>
      </c>
      <c r="G65" s="167" t="s">
        <v>2620</v>
      </c>
      <c r="H65" s="168" t="s">
        <v>2539</v>
      </c>
      <c r="I65" s="153" t="s">
        <v>2621</v>
      </c>
      <c r="J65" s="153"/>
      <c r="K65" s="328"/>
      <c r="L65" s="153"/>
    </row>
    <row r="66" spans="1:12" ht="15.75" x14ac:dyDescent="0.25">
      <c r="A66" s="187">
        <v>44818</v>
      </c>
      <c r="B66" s="183" t="s">
        <v>2622</v>
      </c>
      <c r="C66" s="184" t="str">
        <f>VLOOKUP(TblMasuk[[#This Row],[KODE BARANG]],TblKatalog[[KODE BARANG]:[STOCK AKHIR]],2,FALSE)</f>
        <v xml:space="preserve">TRAFO LAMPU RUANG PENUMPANG </v>
      </c>
      <c r="D66" s="184" t="str">
        <f>VLOOKUP(TblMasuk[[#This Row],[KODE BARANG]],TblKatalog[[KODE BARANG]:[SPESIFIKASI]],3,FALSE)</f>
        <v>PANASONIC LED DRIVER : LUD 040S075DSF</v>
      </c>
      <c r="E66" s="185">
        <v>2</v>
      </c>
      <c r="F66" s="185" t="str">
        <f>VLOOKUP(TblMasuk[[#This Row],[KODE BARANG]],TblKatalog[[KODE BARANG]:[SATUAN]],5,FALSE)</f>
        <v>PC</v>
      </c>
      <c r="G66" s="167" t="s">
        <v>2625</v>
      </c>
      <c r="H66" s="186" t="s">
        <v>2609</v>
      </c>
      <c r="I66" s="338" t="s">
        <v>2954</v>
      </c>
      <c r="J66" s="329"/>
      <c r="K66" s="328"/>
      <c r="L66" s="153"/>
    </row>
    <row r="67" spans="1:12" ht="15.75" x14ac:dyDescent="0.25">
      <c r="A67" s="187">
        <v>44818</v>
      </c>
      <c r="B67" s="188" t="s">
        <v>1076</v>
      </c>
      <c r="C67" s="189" t="str">
        <f>VLOOKUP(TblMasuk[[#This Row],[KODE BARANG]],TblKatalog[[KODE BARANG]:[STOCK AKHIR]],2,FALSE)</f>
        <v xml:space="preserve">REMOTE CONTROL BOX </v>
      </c>
      <c r="D67" s="189" t="str">
        <f>VLOOKUP(TblMasuk[[#This Row],[KODE BARANG]],TblKatalog[[KODE BARANG]:[SPESIFIKASI]],3,FALSE)</f>
        <v>REMOTE CONTROL BOX XDS 350S, C0055K00</v>
      </c>
      <c r="E67" s="190">
        <v>1</v>
      </c>
      <c r="F67" s="190" t="str">
        <f>VLOOKUP(TblMasuk[[#This Row],[KODE BARANG]],TblKatalog[[KODE BARANG]:[SATUAN]],5,FALSE)</f>
        <v>PC</v>
      </c>
      <c r="G67" s="167" t="s">
        <v>2629</v>
      </c>
      <c r="H67" s="191" t="s">
        <v>1218</v>
      </c>
      <c r="I67" s="153" t="s">
        <v>2621</v>
      </c>
      <c r="J67" s="329"/>
      <c r="K67" s="328"/>
      <c r="L67" s="153"/>
    </row>
    <row r="68" spans="1:12" ht="15.75" x14ac:dyDescent="0.25">
      <c r="A68" s="187">
        <v>44818</v>
      </c>
      <c r="B68" s="183" t="s">
        <v>2627</v>
      </c>
      <c r="C68" s="184" t="str">
        <f>VLOOKUP(TblMasuk[[#This Row],[KODE BARANG]],TblKatalog[[KODE BARANG]:[STOCK AKHIR]],2,FALSE)</f>
        <v xml:space="preserve">REMOTE CONTROL BOX </v>
      </c>
      <c r="D68" s="184" t="str">
        <f>VLOOKUP(TblMasuk[[#This Row],[KODE BARANG]],TblKatalog[[KODE BARANG]:[SPESIFIKASI]],3,FALSE)</f>
        <v>REMOTE CONTROL BOX XD 500S, P25010K00</v>
      </c>
      <c r="E68" s="185">
        <v>2</v>
      </c>
      <c r="F68" s="185" t="str">
        <f>VLOOKUP(TblMasuk[[#This Row],[KODE BARANG]],TblKatalog[[KODE BARANG]:[SATUAN]],5,FALSE)</f>
        <v>PC</v>
      </c>
      <c r="G68" s="167" t="s">
        <v>2629</v>
      </c>
      <c r="H68" s="186" t="s">
        <v>1218</v>
      </c>
      <c r="I68" s="153" t="s">
        <v>2621</v>
      </c>
      <c r="J68" s="329"/>
      <c r="K68" s="328"/>
      <c r="L68" s="153"/>
    </row>
    <row r="69" spans="1:12" s="240" customFormat="1" ht="15.75" x14ac:dyDescent="0.25">
      <c r="A69" s="187">
        <v>44817</v>
      </c>
      <c r="B69" s="183" t="s">
        <v>2533</v>
      </c>
      <c r="C69" s="184" t="str">
        <f>VLOOKUP(TblMasuk[[#This Row],[KODE BARANG]],TblKatalog[[KODE BARANG]:[STOCK AKHIR]],2,FALSE)</f>
        <v>LATERAL DAMPER</v>
      </c>
      <c r="D69" s="184" t="str">
        <f>VLOOKUP(TblMasuk[[#This Row],[KODE BARANG]],TblKatalog[[KODE BARANG]:[SPESIFIKASI]],3,FALSE)</f>
        <v>DRAWING No. TB607-2-07,0-002</v>
      </c>
      <c r="E69" s="185">
        <v>4</v>
      </c>
      <c r="F69" s="185" t="str">
        <f>VLOOKUP(TblMasuk[[#This Row],[KODE BARANG]],TblKatalog[[KODE BARANG]:[SATUAN]],5,FALSE)</f>
        <v>PC</v>
      </c>
      <c r="G69" s="167" t="s">
        <v>2630</v>
      </c>
      <c r="H69" s="186" t="s">
        <v>2539</v>
      </c>
      <c r="I69" s="153" t="s">
        <v>2621</v>
      </c>
      <c r="J69" s="329"/>
      <c r="K69" s="328"/>
      <c r="L69" s="153"/>
    </row>
    <row r="70" spans="1:12" s="240" customFormat="1" ht="16.5" x14ac:dyDescent="0.25">
      <c r="A70" s="187">
        <v>44819</v>
      </c>
      <c r="B70" s="239" t="s">
        <v>2779</v>
      </c>
      <c r="C70" s="184" t="str">
        <f>VLOOKUP(TblMasuk[[#This Row],[KODE BARANG]],TblKatalog[[KODE BARANG]:[STOCK AKHIR]],2,FALSE)</f>
        <v>RPM METER</v>
      </c>
      <c r="D70" s="184" t="str">
        <f>VLOOKUP(TblMasuk[[#This Row],[KODE BARANG]],TblKatalog[[KODE BARANG]:[SPESIFIKASI]],3,FALSE)</f>
        <v xml:space="preserve">CAT 275-2103 180/11  </v>
      </c>
      <c r="E70" s="185">
        <v>1</v>
      </c>
      <c r="F70" s="185" t="str">
        <f>VLOOKUP(TblMasuk[[#This Row],[KODE BARANG]],TblKatalog[[KODE BARANG]:[SATUAN]],5,FALSE)</f>
        <v>PC</v>
      </c>
      <c r="G70" s="167" t="s">
        <v>2789</v>
      </c>
      <c r="H70" s="168" t="s">
        <v>2634</v>
      </c>
      <c r="I70" s="153" t="s">
        <v>2621</v>
      </c>
      <c r="J70" s="329"/>
      <c r="K70" s="328"/>
      <c r="L70" s="153"/>
    </row>
    <row r="71" spans="1:12" s="240" customFormat="1" ht="16.5" x14ac:dyDescent="0.25">
      <c r="A71" s="187">
        <v>44819</v>
      </c>
      <c r="B71" s="239" t="s">
        <v>2780</v>
      </c>
      <c r="C71" s="184" t="str">
        <f>VLOOKUP(TblMasuk[[#This Row],[KODE BARANG]],TblKatalog[[KODE BARANG]:[STOCK AKHIR]],2,FALSE)</f>
        <v>SENSOR FILTER UDARA ENGINE</v>
      </c>
      <c r="D71" s="184" t="str">
        <f>VLOOKUP(TblMasuk[[#This Row],[KODE BARANG]],TblKatalog[[KODE BARANG]:[SPESIFIKASI]],3,FALSE)</f>
        <v xml:space="preserve">CAT PN : 61.2933 </v>
      </c>
      <c r="E71" s="185">
        <v>1</v>
      </c>
      <c r="F71" s="185" t="str">
        <f>VLOOKUP(TblMasuk[[#This Row],[KODE BARANG]],TblKatalog[[KODE BARANG]:[SATUAN]],5,FALSE)</f>
        <v>PC</v>
      </c>
      <c r="G71" s="167" t="s">
        <v>2789</v>
      </c>
      <c r="H71" s="168" t="s">
        <v>2634</v>
      </c>
      <c r="I71" s="153" t="s">
        <v>2621</v>
      </c>
      <c r="J71" s="329"/>
      <c r="K71" s="328"/>
      <c r="L71" s="153"/>
    </row>
    <row r="72" spans="1:12" ht="16.5" x14ac:dyDescent="0.25">
      <c r="A72" s="187">
        <v>44819</v>
      </c>
      <c r="B72" s="239" t="s">
        <v>2776</v>
      </c>
      <c r="C72" s="184" t="str">
        <f>VLOOKUP(TblMasuk[[#This Row],[KODE BARANG]],TblKatalog[[KODE BARANG]:[STOCK AKHIR]],2,FALSE)</f>
        <v>FILTER WATER SEPARATOR GENSET</v>
      </c>
      <c r="D72" s="184" t="str">
        <f>VLOOKUP(TblMasuk[[#This Row],[KODE BARANG]],TblKatalog[[KODE BARANG]:[SPESIFIKASI]],3,FALSE)</f>
        <v xml:space="preserve">CAT 1346307-5134493 </v>
      </c>
      <c r="E72" s="185">
        <v>10</v>
      </c>
      <c r="F72" s="185" t="str">
        <f>VLOOKUP(TblMasuk[[#This Row],[KODE BARANG]],TblKatalog[[KODE BARANG]:[SATUAN]],5,FALSE)</f>
        <v>PC</v>
      </c>
      <c r="G72" s="167" t="s">
        <v>2789</v>
      </c>
      <c r="H72" s="168" t="s">
        <v>2634</v>
      </c>
      <c r="I72" s="153" t="s">
        <v>2621</v>
      </c>
      <c r="J72" s="329"/>
      <c r="K72" s="328"/>
      <c r="L72" s="153"/>
    </row>
    <row r="73" spans="1:12" ht="15.75" x14ac:dyDescent="0.25">
      <c r="A73" s="187">
        <v>44819</v>
      </c>
      <c r="B73" s="183" t="s">
        <v>339</v>
      </c>
      <c r="C73" s="184" t="str">
        <f>VLOOKUP(TblMasuk[[#This Row],[KODE BARANG]],TblKatalog[[KODE BARANG]:[STOCK AKHIR]],2,FALSE)</f>
        <v>SEAL ANGLE COCK</v>
      </c>
      <c r="D73" s="184" t="str">
        <f>VLOOKUP(TblMasuk[[#This Row],[KODE BARANG]],TblKatalog[[KODE BARANG]:[SPESIFIKASI]],3,FALSE)</f>
        <v>PN : 4B-47381 by Pindad WARNA MERAH</v>
      </c>
      <c r="E73" s="185">
        <v>6</v>
      </c>
      <c r="F73" s="185" t="str">
        <f>VLOOKUP(TblMasuk[[#This Row],[KODE BARANG]],TblKatalog[[KODE BARANG]:[SATUAN]],5,FALSE)</f>
        <v>PC</v>
      </c>
      <c r="G73" s="167" t="s">
        <v>2633</v>
      </c>
      <c r="H73" s="186" t="s">
        <v>2634</v>
      </c>
      <c r="I73" s="153" t="s">
        <v>2621</v>
      </c>
      <c r="J73" s="329"/>
      <c r="K73" s="328"/>
      <c r="L73" s="153"/>
    </row>
    <row r="74" spans="1:12" ht="15.75" x14ac:dyDescent="0.25">
      <c r="A74" s="187">
        <v>44819</v>
      </c>
      <c r="B74" s="183" t="s">
        <v>2631</v>
      </c>
      <c r="C74" s="184" t="str">
        <f>VLOOKUP(TblMasuk[[#This Row],[KODE BARANG]],TblKatalog[[KODE BARANG]:[STOCK AKHIR]],2,FALSE)</f>
        <v xml:space="preserve">Distributor Valve  </v>
      </c>
      <c r="D74" s="184" t="str">
        <f>VLOOKUP(TblMasuk[[#This Row],[KODE BARANG]],TblKatalog[[KODE BARANG]:[SPESIFIKASI]],3,FALSE)</f>
        <v>type : KECSL</v>
      </c>
      <c r="E74" s="185">
        <v>2</v>
      </c>
      <c r="F74" s="185" t="str">
        <f>VLOOKUP(TblMasuk[[#This Row],[KODE BARANG]],TblKatalog[[KODE BARANG]:[SATUAN]],5,FALSE)</f>
        <v>UNIT</v>
      </c>
      <c r="G74" s="167" t="s">
        <v>2636</v>
      </c>
      <c r="H74" s="186" t="s">
        <v>2610</v>
      </c>
      <c r="I74" s="153" t="s">
        <v>2621</v>
      </c>
      <c r="J74" s="329"/>
      <c r="K74" s="328"/>
      <c r="L74" s="153"/>
    </row>
    <row r="75" spans="1:12" ht="15.75" x14ac:dyDescent="0.25">
      <c r="A75" s="192">
        <v>44823</v>
      </c>
      <c r="B75" s="188" t="s">
        <v>2639</v>
      </c>
      <c r="C75" s="189" t="str">
        <f>VLOOKUP(TblMasuk[[#This Row],[KODE BARANG]],TblKatalog[[KODE BARANG]:[STOCK AKHIR]],2,FALSE)</f>
        <v>BATTERY / ACCU</v>
      </c>
      <c r="D75" s="189" t="str">
        <f>VLOOKUP(TblMasuk[[#This Row],[KODE BARANG]],TblKatalog[[KODE BARANG]:[SPESIFIKASI]],3,FALSE)</f>
        <v>YUASA 12 VDC . 70Ah</v>
      </c>
      <c r="E75" s="190">
        <v>4</v>
      </c>
      <c r="F75" s="190" t="str">
        <f>VLOOKUP(TblMasuk[[#This Row],[KODE BARANG]],TblKatalog[[KODE BARANG]:[SATUAN]],5,FALSE)</f>
        <v>PC</v>
      </c>
      <c r="G75" s="167" t="s">
        <v>2690</v>
      </c>
      <c r="H75" s="191" t="s">
        <v>2634</v>
      </c>
      <c r="I75" s="153" t="s">
        <v>2621</v>
      </c>
      <c r="J75" s="328"/>
      <c r="K75" s="329" t="s">
        <v>2642</v>
      </c>
      <c r="L75" s="153"/>
    </row>
    <row r="76" spans="1:12" ht="15.75" x14ac:dyDescent="0.25">
      <c r="A76" s="192">
        <v>44823</v>
      </c>
      <c r="B76" s="183" t="s">
        <v>2640</v>
      </c>
      <c r="C76" s="184" t="str">
        <f>VLOOKUP(TblMasuk[[#This Row],[KODE BARANG]],TblKatalog[[KODE BARANG]:[STOCK AKHIR]],2,FALSE)</f>
        <v>BATTERY / ACCU</v>
      </c>
      <c r="D76" s="184" t="str">
        <f>VLOOKUP(TblMasuk[[#This Row],[KODE BARANG]],TblKatalog[[KODE BARANG]:[SPESIFIKASI]],3,FALSE)</f>
        <v>YUASA 12 VDC . 100Ah</v>
      </c>
      <c r="E76" s="185">
        <v>2</v>
      </c>
      <c r="F76" s="185" t="str">
        <f>VLOOKUP(TblMasuk[[#This Row],[KODE BARANG]],TblKatalog[[KODE BARANG]:[SATUAN]],5,FALSE)</f>
        <v>PC</v>
      </c>
      <c r="G76" s="167" t="s">
        <v>2690</v>
      </c>
      <c r="H76" s="186" t="s">
        <v>2634</v>
      </c>
      <c r="I76" s="153" t="s">
        <v>2621</v>
      </c>
      <c r="J76" s="328"/>
      <c r="K76" s="329" t="s">
        <v>2642</v>
      </c>
      <c r="L76" s="153"/>
    </row>
    <row r="77" spans="1:12" ht="15.75" x14ac:dyDescent="0.25">
      <c r="A77" s="192">
        <v>44823</v>
      </c>
      <c r="B77" s="183" t="s">
        <v>20</v>
      </c>
      <c r="C77" s="184" t="str">
        <f>VLOOKUP(TblMasuk[[#This Row],[KODE BARANG]],TblKatalog[[KODE BARANG]:[STOCK AKHIR]],2,FALSE)</f>
        <v xml:space="preserve">BATTERY  / ACCU  </v>
      </c>
      <c r="D77" s="184" t="str">
        <f>VLOOKUP(TblMasuk[[#This Row],[KODE BARANG]],TblKatalog[[KODE BARANG]:[SPESIFIKASI]],3,FALSE)</f>
        <v xml:space="preserve">YUASA 12 VDC N200 AH  </v>
      </c>
      <c r="E77" s="185">
        <v>4</v>
      </c>
      <c r="F77" s="185" t="str">
        <f>VLOOKUP(TblMasuk[[#This Row],[KODE BARANG]],TblKatalog[[KODE BARANG]:[SATUAN]],5,FALSE)</f>
        <v>PC</v>
      </c>
      <c r="G77" s="167" t="s">
        <v>2689</v>
      </c>
      <c r="H77" s="186" t="s">
        <v>2634</v>
      </c>
      <c r="I77" s="153" t="s">
        <v>2621</v>
      </c>
      <c r="J77" s="328"/>
      <c r="K77" s="329" t="s">
        <v>2642</v>
      </c>
      <c r="L77" s="153"/>
    </row>
    <row r="78" spans="1:12" ht="15.75" x14ac:dyDescent="0.25">
      <c r="A78" s="192">
        <v>44823</v>
      </c>
      <c r="B78" s="175" t="s">
        <v>369</v>
      </c>
      <c r="C78" s="184" t="str">
        <f>VLOOKUP(TblMasuk[[#This Row],[KODE BARANG]],TblKatalog[[KODE BARANG]:[STOCK AKHIR]],2,FALSE)</f>
        <v>FILTER HSD</v>
      </c>
      <c r="D78" s="184" t="str">
        <f>VLOOKUP(TblMasuk[[#This Row],[KODE BARANG]],TblKatalog[[KODE BARANG]:[SPESIFIKASI]],3,FALSE)</f>
        <v>MAN 51.12503.0099</v>
      </c>
      <c r="E78" s="185">
        <v>22</v>
      </c>
      <c r="F78" s="185" t="str">
        <f>VLOOKUP(TblMasuk[[#This Row],[KODE BARANG]],TblKatalog[[KODE BARANG]:[SATUAN]],5,FALSE)</f>
        <v>PC</v>
      </c>
      <c r="G78" s="167" t="s">
        <v>2648</v>
      </c>
      <c r="H78" s="186" t="s">
        <v>2649</v>
      </c>
      <c r="I78" s="153" t="s">
        <v>2621</v>
      </c>
      <c r="J78" s="329"/>
      <c r="K78" s="328"/>
      <c r="L78" s="153"/>
    </row>
    <row r="79" spans="1:12" ht="15.75" x14ac:dyDescent="0.25">
      <c r="A79" s="192">
        <v>44823</v>
      </c>
      <c r="B79" s="166" t="s">
        <v>507</v>
      </c>
      <c r="C79" s="162" t="str">
        <f>VLOOKUP(TblMasuk[[#This Row],[KODE BARANG]],TblKatalog[[KODE BARANG]:[STOCK AKHIR]],2,FALSE)</f>
        <v xml:space="preserve">FILTER OIL ENGINE </v>
      </c>
      <c r="D79" s="162" t="str">
        <f>VLOOKUP(TblMasuk[[#This Row],[KODE BARANG]],TblKatalog[[KODE BARANG]:[SPESIFIKASI]],3,FALSE)</f>
        <v>MAN 51,05504-0087</v>
      </c>
      <c r="E79" s="163">
        <v>11</v>
      </c>
      <c r="F79" s="163" t="str">
        <f>VLOOKUP(TblMasuk[[#This Row],[KODE BARANG]],TblKatalog[[KODE BARANG]:[SATUAN]],5,FALSE)</f>
        <v>PC</v>
      </c>
      <c r="G79" s="167" t="s">
        <v>2648</v>
      </c>
      <c r="H79" s="186" t="s">
        <v>2649</v>
      </c>
      <c r="I79" s="153" t="s">
        <v>2621</v>
      </c>
      <c r="J79" s="153"/>
      <c r="K79" s="328"/>
      <c r="L79" s="153"/>
    </row>
    <row r="80" spans="1:12" ht="15.75" x14ac:dyDescent="0.25">
      <c r="A80" s="192">
        <v>44823</v>
      </c>
      <c r="B80" s="166" t="s">
        <v>365</v>
      </c>
      <c r="C80" s="162" t="str">
        <f>VLOOKUP(TblMasuk[[#This Row],[KODE BARANG]],TblKatalog[[KODE BARANG]:[STOCK AKHIR]],2,FALSE)</f>
        <v xml:space="preserve">FEUL FILTER </v>
      </c>
      <c r="D80" s="162" t="str">
        <f>VLOOKUP(TblMasuk[[#This Row],[KODE BARANG]],TblKatalog[[KODE BARANG]:[SPESIFIKASI]],3,FALSE)</f>
        <v>PARKER R120P</v>
      </c>
      <c r="E80" s="163">
        <v>11</v>
      </c>
      <c r="F80" s="163" t="str">
        <f>VLOOKUP(TblMasuk[[#This Row],[KODE BARANG]],TblKatalog[[KODE BARANG]:[SATUAN]],5,FALSE)</f>
        <v>PC</v>
      </c>
      <c r="G80" s="167" t="s">
        <v>2648</v>
      </c>
      <c r="H80" s="186" t="s">
        <v>2649</v>
      </c>
      <c r="I80" s="153" t="s">
        <v>2621</v>
      </c>
      <c r="J80" s="153"/>
      <c r="K80" s="328"/>
      <c r="L80" s="153"/>
    </row>
    <row r="81" spans="1:831" ht="15.75" x14ac:dyDescent="0.25">
      <c r="A81" s="192">
        <v>44823</v>
      </c>
      <c r="B81" s="166" t="s">
        <v>367</v>
      </c>
      <c r="C81" s="162" t="str">
        <f>VLOOKUP(TblMasuk[[#This Row],[KODE BARANG]],TblKatalog[[KODE BARANG]:[STOCK AKHIR]],2,FALSE)</f>
        <v xml:space="preserve">FEUL FILTER </v>
      </c>
      <c r="D81" s="162" t="str">
        <f>VLOOKUP(TblMasuk[[#This Row],[KODE BARANG]],TblKatalog[[KODE BARANG]:[SPESIFIKASI]],3,FALSE)</f>
        <v>PARKER R90P</v>
      </c>
      <c r="E81" s="163">
        <v>12</v>
      </c>
      <c r="F81" s="163" t="str">
        <f>VLOOKUP(TblMasuk[[#This Row],[KODE BARANG]],TblKatalog[[KODE BARANG]:[SATUAN]],5,FALSE)</f>
        <v>PC</v>
      </c>
      <c r="G81" s="167" t="s">
        <v>2648</v>
      </c>
      <c r="H81" s="186" t="s">
        <v>2649</v>
      </c>
      <c r="I81" s="153" t="s">
        <v>2621</v>
      </c>
      <c r="J81" s="153"/>
      <c r="K81" s="328"/>
      <c r="L81" s="153"/>
    </row>
    <row r="82" spans="1:831" ht="15.75" x14ac:dyDescent="0.25">
      <c r="A82" s="192">
        <v>44823</v>
      </c>
      <c r="B82" s="193" t="s">
        <v>2658</v>
      </c>
      <c r="C82" s="194" t="str">
        <f>VLOOKUP(TblMasuk[[#This Row],[KODE BARANG]],TblKatalog[[KODE BARANG]:[STOCK AKHIR]],2,FALSE)</f>
        <v>FILTER REGULATOR LUBRICATOR</v>
      </c>
      <c r="D82" s="194" t="str">
        <f>VLOOKUP(TblMasuk[[#This Row],[KODE BARANG]],TblKatalog[[KODE BARANG]:[SPESIFIKASI]],3,FALSE)</f>
        <v>P32CA13GEMNGLNW</v>
      </c>
      <c r="E82" s="195">
        <v>1</v>
      </c>
      <c r="F82" s="195" t="str">
        <f>VLOOKUP(TblMasuk[[#This Row],[KODE BARANG]],TblKatalog[[KODE BARANG]:[SATUAN]],5,FALSE)</f>
        <v>UNIT</v>
      </c>
      <c r="G82" s="167" t="s">
        <v>2666</v>
      </c>
      <c r="H82" s="168" t="s">
        <v>2649</v>
      </c>
      <c r="I82" s="153" t="s">
        <v>2621</v>
      </c>
      <c r="J82" s="330"/>
      <c r="K82" s="328"/>
      <c r="L82" s="153"/>
    </row>
    <row r="83" spans="1:831" ht="15.75" x14ac:dyDescent="0.25">
      <c r="A83" s="192">
        <v>44823</v>
      </c>
      <c r="B83" s="196" t="s">
        <v>2661</v>
      </c>
      <c r="C83" s="197" t="str">
        <f>VLOOKUP(TblMasuk[[#This Row],[KODE BARANG]],TblKatalog[[KODE BARANG]:[STOCK AKHIR]],2,FALSE)</f>
        <v xml:space="preserve">MOTOR WIPER + ARM </v>
      </c>
      <c r="D83" s="197" t="str">
        <f>VLOOKUP(TblMasuk[[#This Row],[KODE BARANG]],TblKatalog[[KODE BARANG]:[SPESIFIKASI]],3,FALSE)</f>
        <v>AUTOMOTIV APLICATION 24 VDC</v>
      </c>
      <c r="E83" s="198">
        <v>2</v>
      </c>
      <c r="F83" s="198" t="str">
        <f>VLOOKUP(TblMasuk[[#This Row],[KODE BARANG]],TblKatalog[[KODE BARANG]:[SATUAN]],5,FALSE)</f>
        <v>PC</v>
      </c>
      <c r="G83" s="167" t="s">
        <v>2664</v>
      </c>
      <c r="H83" s="168" t="s">
        <v>2568</v>
      </c>
      <c r="I83" s="153" t="s">
        <v>2621</v>
      </c>
      <c r="J83" s="330"/>
      <c r="K83" s="328"/>
      <c r="L83" s="153"/>
    </row>
    <row r="84" spans="1:831" ht="15.75" x14ac:dyDescent="0.25">
      <c r="A84" s="192">
        <v>44823</v>
      </c>
      <c r="B84" s="196" t="s">
        <v>216</v>
      </c>
      <c r="C84" s="197" t="str">
        <f>VLOOKUP(TblMasuk[[#This Row],[KODE BARANG]],TblKatalog[[KODE BARANG]:[STOCK AKHIR]],2,FALSE)</f>
        <v>FOG LAMP</v>
      </c>
      <c r="D84" s="197" t="str">
        <f>VLOOKUP(TblMasuk[[#This Row],[KODE BARANG]],TblKatalog[[KODE BARANG]:[SPESIFIKASI]],3,FALSE)</f>
        <v>GE PAR 56 , 200 W , 30 V</v>
      </c>
      <c r="E84" s="198">
        <v>2</v>
      </c>
      <c r="F84" s="198" t="str">
        <f>VLOOKUP(TblMasuk[[#This Row],[KODE BARANG]],TblKatalog[[KODE BARANG]:[SATUAN]],5,FALSE)</f>
        <v>PC</v>
      </c>
      <c r="G84" s="167" t="s">
        <v>2665</v>
      </c>
      <c r="H84" s="168" t="s">
        <v>2539</v>
      </c>
      <c r="I84" s="153" t="s">
        <v>2621</v>
      </c>
      <c r="J84" s="330"/>
      <c r="K84" s="328"/>
      <c r="L84" s="153"/>
    </row>
    <row r="85" spans="1:831" ht="15.75" x14ac:dyDescent="0.25">
      <c r="A85" s="192">
        <v>44823</v>
      </c>
      <c r="B85" s="196" t="s">
        <v>2565</v>
      </c>
      <c r="C85" s="197" t="str">
        <f>VLOOKUP(TblMasuk[[#This Row],[KODE BARANG]],TblKatalog[[KODE BARANG]:[STOCK AKHIR]],2,FALSE)</f>
        <v xml:space="preserve">FILTER UDARA KOMPRESOR </v>
      </c>
      <c r="D85" s="197" t="str">
        <f>VLOOKUP(TblMasuk[[#This Row],[KODE BARANG]],TblKatalog[[KODE BARANG]:[SPESIFIKASI]],3,FALSE)</f>
        <v>ATLAS COPCO PN : 1503018900 ( Uk.30 x 21 x 16 CM )</v>
      </c>
      <c r="E85" s="198">
        <v>4</v>
      </c>
      <c r="F85" s="198" t="str">
        <f>VLOOKUP(TblMasuk[[#This Row],[KODE BARANG]],TblKatalog[[KODE BARANG]:[SATUAN]],5,FALSE)</f>
        <v>PC</v>
      </c>
      <c r="G85" s="167" t="s">
        <v>2667</v>
      </c>
      <c r="H85" s="168" t="s">
        <v>2539</v>
      </c>
      <c r="I85" s="153" t="s">
        <v>2621</v>
      </c>
      <c r="J85" s="330"/>
      <c r="K85" s="328"/>
      <c r="L85" s="153"/>
    </row>
    <row r="86" spans="1:831" ht="15.75" x14ac:dyDescent="0.25">
      <c r="A86" s="192">
        <v>44827</v>
      </c>
      <c r="B86" s="175" t="s">
        <v>41</v>
      </c>
      <c r="C86" s="197" t="str">
        <f>VLOOKUP(TblMasuk[[#This Row],[KODE BARANG]],TblKatalog[[KODE BARANG]:[STOCK AKHIR]],2,FALSE)</f>
        <v xml:space="preserve">FILTER UDARA </v>
      </c>
      <c r="D86" s="197" t="str">
        <f>VLOOKUP(TblMasuk[[#This Row],[KODE BARANG]],TblKatalog[[KODE BARANG]:[SPESIFIKASI]],3,FALSE)</f>
        <v>DONALDSON P181042 ( OUTER )</v>
      </c>
      <c r="E86" s="198">
        <v>11</v>
      </c>
      <c r="F86" s="198" t="str">
        <f>VLOOKUP(TblMasuk[[#This Row],[KODE BARANG]],TblKatalog[[KODE BARANG]:[SATUAN]],5,FALSE)</f>
        <v>PC</v>
      </c>
      <c r="G86" s="167" t="s">
        <v>2688</v>
      </c>
      <c r="H86" s="168" t="s">
        <v>2594</v>
      </c>
      <c r="I86" s="153" t="s">
        <v>2621</v>
      </c>
      <c r="J86" s="330"/>
      <c r="K86" s="328"/>
      <c r="L86" s="153"/>
    </row>
    <row r="87" spans="1:831" ht="15.75" x14ac:dyDescent="0.25">
      <c r="A87" s="192">
        <v>44827</v>
      </c>
      <c r="B87" s="175" t="s">
        <v>490</v>
      </c>
      <c r="C87" s="197" t="str">
        <f>VLOOKUP(TblMasuk[[#This Row],[KODE BARANG]],TblKatalog[[KODE BARANG]:[STOCK AKHIR]],2,FALSE)</f>
        <v>FILTER UDARA</v>
      </c>
      <c r="D87" s="197" t="str">
        <f>VLOOKUP(TblMasuk[[#This Row],[KODE BARANG]],TblKatalog[[KODE BARANG]:[SPESIFIKASI]],3,FALSE)</f>
        <v>DONALDSON P128408 ( INNER )</v>
      </c>
      <c r="E87" s="198">
        <v>11</v>
      </c>
      <c r="F87" s="198" t="str">
        <f>VLOOKUP(TblMasuk[[#This Row],[KODE BARANG]],TblKatalog[[KODE BARANG]:[SATUAN]],5,FALSE)</f>
        <v>PC</v>
      </c>
      <c r="G87" s="167" t="s">
        <v>2688</v>
      </c>
      <c r="H87" s="168" t="s">
        <v>2594</v>
      </c>
      <c r="I87" s="153" t="s">
        <v>2621</v>
      </c>
      <c r="J87" s="330"/>
      <c r="K87" s="328"/>
      <c r="L87" s="153"/>
    </row>
    <row r="88" spans="1:831" ht="15.75" x14ac:dyDescent="0.25">
      <c r="A88" s="200">
        <v>44830</v>
      </c>
      <c r="B88" s="193" t="s">
        <v>2678</v>
      </c>
      <c r="C88" s="194" t="str">
        <f>VLOOKUP(TblMasuk[[#This Row],[KODE BARANG]],TblKatalog[[KODE BARANG]:[STOCK AKHIR]],2,FALSE)</f>
        <v xml:space="preserve">FRONT SIGNAL LAMP </v>
      </c>
      <c r="D88" s="194" t="str">
        <f>VLOOKUP(TblMasuk[[#This Row],[KODE BARANG]],TblKatalog[[KODE BARANG]:[SPESIFIKASI]],3,FALSE)</f>
        <v>APT ,AD16-60KTKA/R23-YK , RED 24 VDC</v>
      </c>
      <c r="E88" s="195">
        <v>2</v>
      </c>
      <c r="F88" s="195" t="str">
        <f>VLOOKUP(TblMasuk[[#This Row],[KODE BARANG]],TblKatalog[[KODE BARANG]:[SATUAN]],5,FALSE)</f>
        <v>PC</v>
      </c>
      <c r="G88" s="167" t="s">
        <v>2680</v>
      </c>
      <c r="H88" s="199" t="s">
        <v>2470</v>
      </c>
      <c r="I88" s="153" t="s">
        <v>2621</v>
      </c>
      <c r="J88" s="330"/>
      <c r="K88" s="328"/>
      <c r="L88" s="153" t="s">
        <v>2813</v>
      </c>
    </row>
    <row r="89" spans="1:831" ht="15.75" x14ac:dyDescent="0.25">
      <c r="A89" s="200">
        <v>44830</v>
      </c>
      <c r="B89" s="196" t="s">
        <v>2679</v>
      </c>
      <c r="C89" s="197" t="str">
        <f>VLOOKUP(TblMasuk[[#This Row],[KODE BARANG]],TblKatalog[[KODE BARANG]:[STOCK AKHIR]],2,FALSE)</f>
        <v xml:space="preserve">BUSSER </v>
      </c>
      <c r="D89" s="197" t="str">
        <f>VLOOKUP(TblMasuk[[#This Row],[KODE BARANG]],TblKatalog[[KODE BARANG]:[SPESIFIKASI]],3,FALSE)</f>
        <v>APT, AD16-22SM/R26B, RED , 110VDC</v>
      </c>
      <c r="E89" s="198">
        <v>2</v>
      </c>
      <c r="F89" s="198" t="str">
        <f>VLOOKUP(TblMasuk[[#This Row],[KODE BARANG]],TblKatalog[[KODE BARANG]:[SATUAN]],5,FALSE)</f>
        <v>PC</v>
      </c>
      <c r="G89" s="167" t="s">
        <v>2680</v>
      </c>
      <c r="H89" s="199" t="s">
        <v>2470</v>
      </c>
      <c r="I89" s="153" t="s">
        <v>2621</v>
      </c>
      <c r="J89" s="330"/>
      <c r="K89" s="328"/>
      <c r="L89" s="153" t="s">
        <v>2813</v>
      </c>
    </row>
    <row r="90" spans="1:831" ht="15.75" x14ac:dyDescent="0.25">
      <c r="A90" s="200">
        <v>44830</v>
      </c>
      <c r="B90" s="196" t="s">
        <v>2681</v>
      </c>
      <c r="C90" s="197" t="str">
        <f>VLOOKUP(TblMasuk[[#This Row],[KODE BARANG]],TblKatalog[[KODE BARANG]:[STOCK AKHIR]],2,FALSE)</f>
        <v xml:space="preserve">SWITCH WIPER </v>
      </c>
      <c r="D90" s="197" t="str">
        <f>VLOOKUP(TblMasuk[[#This Row],[KODE BARANG]],TblKatalog[[KODE BARANG]:[SPESIFIKASI]],3,FALSE)</f>
        <v>KRAUS NAIMER CA10 A251-600 , OFF-INT-LOW-HIGH</v>
      </c>
      <c r="E90" s="198">
        <v>2</v>
      </c>
      <c r="F90" s="198" t="str">
        <f>VLOOKUP(TblMasuk[[#This Row],[KODE BARANG]],TblKatalog[[KODE BARANG]:[SATUAN]],5,FALSE)</f>
        <v xml:space="preserve">PC </v>
      </c>
      <c r="G90" s="167" t="s">
        <v>2682</v>
      </c>
      <c r="H90" s="199" t="s">
        <v>2470</v>
      </c>
      <c r="I90" s="153" t="s">
        <v>2621</v>
      </c>
      <c r="J90" s="330"/>
      <c r="K90" s="328"/>
      <c r="L90" s="153" t="s">
        <v>2813</v>
      </c>
    </row>
    <row r="91" spans="1:831" s="133" customFormat="1" ht="15.75" x14ac:dyDescent="0.25">
      <c r="A91" s="200">
        <v>44830</v>
      </c>
      <c r="B91" s="201" t="s">
        <v>2683</v>
      </c>
      <c r="C91" s="202" t="str">
        <f>VLOOKUP(TblMasuk[[#This Row],[KODE BARANG]],TblKatalog[[KODE BARANG]:[STOCK AKHIR]],2,FALSE)</f>
        <v>CLAMPER CLIP</v>
      </c>
      <c r="D91" s="202" t="str">
        <f>VLOOKUP(TblMasuk[[#This Row],[KODE BARANG]],TblKatalog[[KODE BARANG]:[SPESIFIKASI]],3,FALSE)</f>
        <v>UK.T = 6 X 70 X 80 MM</v>
      </c>
      <c r="E91" s="203">
        <v>3080</v>
      </c>
      <c r="F91" s="203" t="str">
        <f>VLOOKUP(TblMasuk[[#This Row],[KODE BARANG]],TblKatalog[[KODE BARANG]:[SATUAN]],5,FALSE)</f>
        <v>PC</v>
      </c>
      <c r="G91" s="167" t="s">
        <v>2686</v>
      </c>
      <c r="H91" s="204" t="s">
        <v>2687</v>
      </c>
      <c r="I91" s="153" t="s">
        <v>2621</v>
      </c>
      <c r="J91" s="331"/>
      <c r="K91" s="153" t="s">
        <v>3011</v>
      </c>
      <c r="L91" s="153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27"/>
      <c r="Y91" s="327"/>
      <c r="Z91" s="327"/>
      <c r="AA91" s="327"/>
      <c r="AB91" s="327"/>
      <c r="AC91" s="327"/>
      <c r="AD91" s="327"/>
      <c r="AE91" s="327"/>
      <c r="AF91" s="327"/>
      <c r="AG91" s="327"/>
      <c r="AH91" s="327"/>
      <c r="AI91" s="327"/>
      <c r="AJ91" s="327"/>
      <c r="AK91" s="327"/>
      <c r="AL91" s="327"/>
      <c r="AM91" s="327"/>
      <c r="AN91" s="327"/>
      <c r="AO91" s="327"/>
      <c r="AP91" s="327"/>
      <c r="AQ91" s="327"/>
      <c r="AR91" s="327"/>
      <c r="AS91" s="327"/>
      <c r="AT91" s="327"/>
      <c r="AU91" s="327"/>
      <c r="AV91" s="327"/>
      <c r="AW91" s="327"/>
      <c r="AX91" s="327"/>
      <c r="AY91" s="327"/>
      <c r="AZ91" s="327"/>
      <c r="BA91" s="327"/>
      <c r="BB91" s="327"/>
      <c r="BC91" s="327"/>
      <c r="BD91" s="327"/>
      <c r="BE91" s="327"/>
      <c r="BF91" s="327"/>
      <c r="BG91" s="327"/>
      <c r="BH91" s="327"/>
      <c r="BI91" s="327"/>
      <c r="BJ91" s="327"/>
      <c r="BK91" s="327"/>
      <c r="BL91" s="327"/>
      <c r="BM91" s="327"/>
      <c r="BN91" s="327"/>
      <c r="BO91" s="327"/>
      <c r="BP91" s="327"/>
      <c r="BQ91" s="327"/>
      <c r="BR91" s="327"/>
      <c r="BS91" s="327"/>
      <c r="BT91" s="327"/>
      <c r="BU91" s="327"/>
      <c r="BV91" s="327"/>
      <c r="BW91" s="327"/>
      <c r="BX91" s="327"/>
      <c r="BY91" s="327"/>
      <c r="BZ91" s="327"/>
      <c r="CA91" s="327"/>
      <c r="CB91" s="327"/>
      <c r="CC91" s="327"/>
      <c r="CD91" s="327"/>
      <c r="CE91" s="327"/>
      <c r="CF91" s="327"/>
      <c r="CG91" s="327"/>
      <c r="CH91" s="327"/>
      <c r="CI91" s="327"/>
      <c r="CJ91" s="327"/>
      <c r="CK91" s="327"/>
      <c r="CL91" s="327"/>
      <c r="CM91" s="327"/>
      <c r="CN91" s="327"/>
      <c r="CO91" s="327"/>
      <c r="CP91" s="327"/>
      <c r="CQ91" s="327"/>
      <c r="CR91" s="327"/>
      <c r="CS91" s="327"/>
      <c r="CT91" s="327"/>
      <c r="CU91" s="327"/>
      <c r="CV91" s="327"/>
      <c r="CW91" s="327"/>
      <c r="CX91" s="327"/>
      <c r="CY91" s="327"/>
      <c r="CZ91" s="327"/>
      <c r="DA91" s="327"/>
      <c r="DB91" s="327"/>
      <c r="DC91" s="327"/>
      <c r="DD91" s="327"/>
      <c r="DE91" s="327"/>
      <c r="DF91" s="327"/>
      <c r="DG91" s="327"/>
      <c r="DH91" s="327"/>
      <c r="DI91" s="327"/>
      <c r="DJ91" s="327"/>
      <c r="DK91" s="327"/>
      <c r="DL91" s="327"/>
      <c r="DM91" s="327"/>
      <c r="DN91" s="327"/>
      <c r="DO91" s="327"/>
      <c r="DP91" s="327"/>
      <c r="DQ91" s="327"/>
      <c r="DR91" s="327"/>
      <c r="DS91" s="327"/>
      <c r="DT91" s="327"/>
      <c r="DU91" s="327"/>
      <c r="DV91" s="327"/>
      <c r="DW91" s="327"/>
      <c r="DX91" s="327"/>
      <c r="DY91" s="327"/>
      <c r="DZ91" s="327"/>
      <c r="EA91" s="327"/>
      <c r="EB91" s="327"/>
      <c r="EC91" s="327"/>
      <c r="ED91" s="327"/>
      <c r="EE91" s="327"/>
      <c r="EF91" s="327"/>
      <c r="EG91" s="327"/>
      <c r="EH91" s="327"/>
      <c r="EI91" s="327"/>
      <c r="EJ91" s="327"/>
      <c r="EK91" s="327"/>
      <c r="EL91" s="327"/>
      <c r="EM91" s="327"/>
      <c r="EN91" s="327"/>
      <c r="EO91" s="327"/>
      <c r="EP91" s="327"/>
      <c r="EQ91" s="327"/>
      <c r="ER91" s="327"/>
      <c r="ES91" s="327"/>
      <c r="ET91" s="327"/>
      <c r="EU91" s="327"/>
      <c r="EV91" s="327"/>
      <c r="EW91" s="327"/>
      <c r="EX91" s="327"/>
      <c r="EY91" s="327"/>
      <c r="EZ91" s="327"/>
      <c r="FA91" s="327"/>
      <c r="FB91" s="327"/>
      <c r="FC91" s="327"/>
      <c r="FD91" s="327"/>
      <c r="FE91" s="327"/>
      <c r="FF91" s="327"/>
      <c r="FG91" s="327"/>
      <c r="FH91" s="327"/>
      <c r="FI91" s="327"/>
      <c r="FJ91" s="327"/>
      <c r="FK91" s="327"/>
      <c r="FL91" s="327"/>
      <c r="FM91" s="327"/>
      <c r="FN91" s="327"/>
      <c r="FO91" s="327"/>
      <c r="FP91" s="327"/>
      <c r="FQ91" s="327"/>
      <c r="FR91" s="327"/>
      <c r="FS91" s="327"/>
      <c r="FT91" s="327"/>
      <c r="FU91" s="327"/>
      <c r="FV91" s="327"/>
      <c r="FW91" s="327"/>
      <c r="FX91" s="327"/>
      <c r="FY91" s="327"/>
      <c r="FZ91" s="327"/>
      <c r="GA91" s="327"/>
      <c r="GB91" s="327"/>
      <c r="GC91" s="327"/>
      <c r="GD91" s="327"/>
      <c r="GE91" s="327"/>
      <c r="GF91" s="327"/>
      <c r="GG91" s="327"/>
      <c r="GH91" s="327"/>
      <c r="GI91" s="327"/>
      <c r="GJ91" s="327"/>
      <c r="GK91" s="327"/>
      <c r="GL91" s="327"/>
      <c r="GM91" s="327"/>
      <c r="GN91" s="327"/>
      <c r="GO91" s="327"/>
      <c r="GP91" s="327"/>
      <c r="GQ91" s="327"/>
      <c r="GR91" s="327"/>
      <c r="GS91" s="327"/>
      <c r="GT91" s="327"/>
      <c r="GU91" s="327"/>
      <c r="GV91" s="327"/>
      <c r="GW91" s="327"/>
      <c r="GX91" s="327"/>
      <c r="GY91" s="327"/>
      <c r="GZ91" s="327"/>
      <c r="HA91" s="327"/>
      <c r="HB91" s="327"/>
      <c r="HC91" s="327"/>
      <c r="HD91" s="327"/>
      <c r="HE91" s="327"/>
      <c r="HF91" s="327"/>
      <c r="HG91" s="327"/>
      <c r="HH91" s="327"/>
      <c r="HI91" s="327"/>
      <c r="HJ91" s="327"/>
      <c r="HK91" s="327"/>
      <c r="HL91" s="327"/>
      <c r="HM91" s="327"/>
      <c r="HN91" s="327"/>
      <c r="HO91" s="327"/>
      <c r="HP91" s="327"/>
      <c r="HQ91" s="327"/>
      <c r="HR91" s="327"/>
      <c r="HS91" s="327"/>
      <c r="HT91" s="327"/>
      <c r="HU91" s="327"/>
      <c r="HV91" s="327"/>
      <c r="HW91" s="327"/>
      <c r="HX91" s="327"/>
      <c r="HY91" s="327"/>
      <c r="HZ91" s="327"/>
      <c r="IA91" s="327"/>
      <c r="IB91" s="327"/>
      <c r="IC91" s="327"/>
      <c r="ID91" s="327"/>
      <c r="IE91" s="327"/>
      <c r="IF91" s="327"/>
      <c r="IG91" s="327"/>
      <c r="IH91" s="327"/>
      <c r="II91" s="327"/>
      <c r="IJ91" s="327"/>
      <c r="IK91" s="327"/>
      <c r="IL91" s="327"/>
      <c r="IM91" s="327"/>
      <c r="IN91" s="327"/>
      <c r="IO91" s="327"/>
      <c r="IP91" s="327"/>
      <c r="IQ91" s="327"/>
      <c r="IR91" s="327"/>
      <c r="IS91" s="327"/>
      <c r="IT91" s="327"/>
      <c r="IU91" s="327"/>
      <c r="IV91" s="327"/>
      <c r="IW91" s="327"/>
      <c r="IX91" s="327"/>
      <c r="IY91" s="327"/>
      <c r="IZ91" s="327"/>
      <c r="JA91" s="327"/>
      <c r="JB91" s="327"/>
      <c r="JC91" s="327"/>
      <c r="JD91" s="327"/>
      <c r="JE91" s="327"/>
      <c r="JF91" s="327"/>
      <c r="JG91" s="327"/>
      <c r="JH91" s="327"/>
      <c r="JI91" s="327"/>
      <c r="JJ91" s="327"/>
      <c r="JK91" s="327"/>
      <c r="JL91" s="327"/>
      <c r="JM91" s="327"/>
      <c r="JN91" s="327"/>
      <c r="JO91" s="327"/>
      <c r="JP91" s="327"/>
      <c r="JQ91" s="327"/>
      <c r="JR91" s="327"/>
      <c r="JS91" s="327"/>
      <c r="JT91" s="327"/>
      <c r="JU91" s="327"/>
      <c r="JV91" s="327"/>
      <c r="JW91" s="327"/>
      <c r="JX91" s="327"/>
      <c r="JY91" s="327"/>
      <c r="JZ91" s="327"/>
      <c r="KA91" s="327"/>
      <c r="KB91" s="327"/>
      <c r="KC91" s="327"/>
      <c r="KD91" s="327"/>
      <c r="KE91" s="327"/>
      <c r="KF91" s="327"/>
      <c r="KG91" s="327"/>
      <c r="KH91" s="327"/>
      <c r="KI91" s="327"/>
      <c r="KJ91" s="327"/>
      <c r="KK91" s="327"/>
      <c r="KL91" s="327"/>
      <c r="KM91" s="327"/>
      <c r="KN91" s="327"/>
      <c r="KO91" s="327"/>
      <c r="KP91" s="327"/>
      <c r="KQ91" s="327"/>
      <c r="KR91" s="327"/>
      <c r="KS91" s="327"/>
      <c r="KT91" s="327"/>
      <c r="KU91" s="327"/>
      <c r="KV91" s="327"/>
      <c r="KW91" s="327"/>
      <c r="KX91" s="327"/>
      <c r="KY91" s="327"/>
      <c r="KZ91" s="327"/>
      <c r="LA91" s="327"/>
      <c r="LB91" s="327"/>
      <c r="LC91" s="327"/>
      <c r="LD91" s="327"/>
      <c r="LE91" s="327"/>
      <c r="LF91" s="327"/>
      <c r="LG91" s="327"/>
      <c r="LH91" s="327"/>
      <c r="LI91" s="327"/>
      <c r="LJ91" s="327"/>
      <c r="LK91" s="327"/>
      <c r="LL91" s="327"/>
      <c r="LM91" s="327"/>
      <c r="LN91" s="327"/>
      <c r="LO91" s="327"/>
      <c r="LP91" s="327"/>
      <c r="LQ91" s="327"/>
      <c r="LR91" s="327"/>
      <c r="LS91" s="327"/>
      <c r="LT91" s="327"/>
      <c r="LU91" s="327"/>
      <c r="LV91" s="327"/>
      <c r="LW91" s="327"/>
      <c r="LX91" s="327"/>
      <c r="LY91" s="327"/>
      <c r="LZ91" s="327"/>
      <c r="MA91" s="327"/>
      <c r="MB91" s="327"/>
      <c r="MC91" s="327"/>
      <c r="MD91" s="327"/>
      <c r="ME91" s="327"/>
      <c r="MF91" s="327"/>
      <c r="MG91" s="327"/>
      <c r="MH91" s="327"/>
      <c r="MI91" s="327"/>
      <c r="MJ91" s="327"/>
      <c r="MK91" s="327"/>
      <c r="ML91" s="327"/>
      <c r="MM91" s="327"/>
      <c r="MN91" s="327"/>
      <c r="MO91" s="327"/>
      <c r="MP91" s="327"/>
      <c r="MQ91" s="327"/>
      <c r="MR91" s="327"/>
      <c r="MS91" s="327"/>
      <c r="MT91" s="327"/>
      <c r="MU91" s="327"/>
      <c r="MV91" s="327"/>
      <c r="MW91" s="327"/>
      <c r="MX91" s="327"/>
      <c r="MY91" s="327"/>
      <c r="MZ91" s="327"/>
      <c r="NA91" s="327"/>
      <c r="NB91" s="327"/>
      <c r="NC91" s="327"/>
      <c r="ND91" s="327"/>
      <c r="NE91" s="327"/>
      <c r="NF91" s="327"/>
      <c r="NG91" s="327"/>
      <c r="NH91" s="327"/>
      <c r="NI91" s="327"/>
      <c r="NJ91" s="327"/>
      <c r="NK91" s="327"/>
      <c r="NL91" s="327"/>
      <c r="NM91" s="327"/>
      <c r="NN91" s="327"/>
      <c r="NO91" s="327"/>
      <c r="NP91" s="327"/>
      <c r="NQ91" s="327"/>
      <c r="NR91" s="327"/>
      <c r="NS91" s="327"/>
      <c r="NT91" s="327"/>
      <c r="NU91" s="327"/>
      <c r="NV91" s="327"/>
      <c r="NW91" s="327"/>
      <c r="NX91" s="327"/>
      <c r="NY91" s="327"/>
      <c r="NZ91" s="327"/>
      <c r="OA91" s="327"/>
      <c r="OB91" s="327"/>
      <c r="OC91" s="327"/>
      <c r="OD91" s="327"/>
      <c r="OE91" s="327"/>
      <c r="OF91" s="327"/>
      <c r="OG91" s="327"/>
      <c r="OH91" s="327"/>
      <c r="OI91" s="327"/>
      <c r="OJ91" s="327"/>
      <c r="OK91" s="327"/>
      <c r="OL91" s="327"/>
      <c r="OM91" s="327"/>
      <c r="ON91" s="327"/>
      <c r="OO91" s="327"/>
      <c r="OP91" s="327"/>
      <c r="OQ91" s="327"/>
      <c r="OR91" s="327"/>
      <c r="OS91" s="327"/>
      <c r="OT91" s="327"/>
      <c r="OU91" s="327"/>
      <c r="OV91" s="327"/>
      <c r="OW91" s="327"/>
      <c r="OX91" s="327"/>
      <c r="OY91" s="327"/>
      <c r="OZ91" s="327"/>
      <c r="PA91" s="327"/>
      <c r="PB91" s="327"/>
      <c r="PC91" s="327"/>
      <c r="PD91" s="327"/>
      <c r="PE91" s="327"/>
      <c r="PF91" s="327"/>
      <c r="PG91" s="327"/>
      <c r="PH91" s="327"/>
      <c r="PI91" s="327"/>
      <c r="PJ91" s="327"/>
      <c r="PK91" s="327"/>
      <c r="PL91" s="327"/>
      <c r="PM91" s="327"/>
      <c r="PN91" s="327"/>
      <c r="PO91" s="327"/>
      <c r="PP91" s="327"/>
      <c r="PQ91" s="327"/>
      <c r="PR91" s="327"/>
      <c r="PS91" s="327"/>
      <c r="PT91" s="327"/>
      <c r="PU91" s="327"/>
      <c r="PV91" s="327"/>
      <c r="PW91" s="327"/>
      <c r="PX91" s="327"/>
      <c r="PY91" s="327"/>
      <c r="PZ91" s="327"/>
      <c r="QA91" s="327"/>
      <c r="QB91" s="327"/>
      <c r="QC91" s="327"/>
      <c r="QD91" s="327"/>
      <c r="QE91" s="327"/>
      <c r="QF91" s="327"/>
      <c r="QG91" s="327"/>
      <c r="QH91" s="327"/>
      <c r="QI91" s="327"/>
      <c r="QJ91" s="327"/>
      <c r="QK91" s="327"/>
      <c r="QL91" s="327"/>
      <c r="QM91" s="327"/>
      <c r="QN91" s="327"/>
      <c r="QO91" s="327"/>
      <c r="QP91" s="327"/>
      <c r="QQ91" s="327"/>
      <c r="QR91" s="327"/>
      <c r="QS91" s="327"/>
      <c r="QT91" s="327"/>
      <c r="QU91" s="327"/>
      <c r="QV91" s="327"/>
      <c r="QW91" s="327"/>
      <c r="QX91" s="327"/>
      <c r="QY91" s="327"/>
      <c r="QZ91" s="327"/>
      <c r="RA91" s="327"/>
      <c r="RB91" s="327"/>
      <c r="RC91" s="327"/>
      <c r="RD91" s="327"/>
      <c r="RE91" s="327"/>
      <c r="RF91" s="327"/>
      <c r="RG91" s="327"/>
      <c r="RH91" s="327"/>
      <c r="RI91" s="327"/>
      <c r="RJ91" s="327"/>
      <c r="RK91" s="327"/>
      <c r="RL91" s="327"/>
      <c r="RM91" s="327"/>
      <c r="RN91" s="327"/>
      <c r="RO91" s="327"/>
      <c r="RP91" s="327"/>
      <c r="RQ91" s="327"/>
      <c r="RR91" s="327"/>
      <c r="RS91" s="327"/>
      <c r="RT91" s="327"/>
      <c r="RU91" s="327"/>
      <c r="RV91" s="327"/>
      <c r="RW91" s="327"/>
      <c r="RX91" s="327"/>
      <c r="RY91" s="327"/>
      <c r="RZ91" s="327"/>
      <c r="SA91" s="327"/>
      <c r="SB91" s="327"/>
      <c r="SC91" s="327"/>
      <c r="SD91" s="327"/>
      <c r="SE91" s="327"/>
      <c r="SF91" s="327"/>
      <c r="SG91" s="327"/>
      <c r="SH91" s="327"/>
      <c r="SI91" s="327"/>
      <c r="SJ91" s="327"/>
      <c r="SK91" s="327"/>
      <c r="SL91" s="327"/>
      <c r="SM91" s="327"/>
      <c r="SN91" s="327"/>
      <c r="SO91" s="327"/>
      <c r="SP91" s="327"/>
      <c r="SQ91" s="327"/>
      <c r="SR91" s="327"/>
      <c r="SS91" s="327"/>
      <c r="ST91" s="327"/>
      <c r="SU91" s="327"/>
      <c r="SV91" s="327"/>
      <c r="SW91" s="327"/>
      <c r="SX91" s="327"/>
      <c r="SY91" s="327"/>
      <c r="SZ91" s="327"/>
      <c r="TA91" s="327"/>
      <c r="TB91" s="327"/>
      <c r="TC91" s="327"/>
      <c r="TD91" s="327"/>
      <c r="TE91" s="327"/>
      <c r="TF91" s="327"/>
      <c r="TG91" s="327"/>
      <c r="TH91" s="327"/>
      <c r="TI91" s="327"/>
      <c r="TJ91" s="327"/>
      <c r="TK91" s="327"/>
      <c r="TL91" s="327"/>
      <c r="TM91" s="327"/>
      <c r="TN91" s="327"/>
      <c r="TO91" s="327"/>
      <c r="TP91" s="327"/>
      <c r="TQ91" s="327"/>
      <c r="TR91" s="327"/>
      <c r="TS91" s="327"/>
      <c r="TT91" s="327"/>
      <c r="TU91" s="327"/>
      <c r="TV91" s="327"/>
      <c r="TW91" s="327"/>
      <c r="TX91" s="327"/>
      <c r="TY91" s="327"/>
      <c r="TZ91" s="327"/>
      <c r="UA91" s="327"/>
      <c r="UB91" s="327"/>
      <c r="UC91" s="327"/>
      <c r="UD91" s="327"/>
      <c r="UE91" s="327"/>
      <c r="UF91" s="327"/>
      <c r="UG91" s="327"/>
      <c r="UH91" s="327"/>
      <c r="UI91" s="327"/>
      <c r="UJ91" s="327"/>
      <c r="UK91" s="327"/>
      <c r="UL91" s="327"/>
      <c r="UM91" s="327"/>
      <c r="UN91" s="327"/>
      <c r="UO91" s="327"/>
      <c r="UP91" s="327"/>
      <c r="UQ91" s="327"/>
      <c r="UR91" s="327"/>
      <c r="US91" s="327"/>
      <c r="UT91" s="327"/>
      <c r="UU91" s="327"/>
      <c r="UV91" s="327"/>
      <c r="UW91" s="327"/>
      <c r="UX91" s="327"/>
      <c r="UY91" s="327"/>
      <c r="UZ91" s="327"/>
      <c r="VA91" s="327"/>
      <c r="VB91" s="327"/>
      <c r="VC91" s="327"/>
      <c r="VD91" s="327"/>
      <c r="VE91" s="327"/>
      <c r="VF91" s="327"/>
      <c r="VG91" s="327"/>
      <c r="VH91" s="327"/>
      <c r="VI91" s="327"/>
      <c r="VJ91" s="327"/>
      <c r="VK91" s="327"/>
      <c r="VL91" s="327"/>
      <c r="VM91" s="327"/>
      <c r="VN91" s="327"/>
      <c r="VO91" s="327"/>
      <c r="VP91" s="327"/>
      <c r="VQ91" s="327"/>
      <c r="VR91" s="327"/>
      <c r="VS91" s="327"/>
      <c r="VT91" s="327"/>
      <c r="VU91" s="327"/>
      <c r="VV91" s="327"/>
      <c r="VW91" s="327"/>
      <c r="VX91" s="327"/>
      <c r="VY91" s="327"/>
      <c r="VZ91" s="327"/>
      <c r="WA91" s="327"/>
      <c r="WB91" s="327"/>
      <c r="WC91" s="327"/>
      <c r="WD91" s="327"/>
      <c r="WE91" s="327"/>
      <c r="WF91" s="327"/>
      <c r="WG91" s="327"/>
      <c r="WH91" s="327"/>
      <c r="WI91" s="327"/>
      <c r="WJ91" s="327"/>
      <c r="WK91" s="327"/>
      <c r="WL91" s="327"/>
      <c r="WM91" s="327"/>
      <c r="WN91" s="327"/>
      <c r="WO91" s="327"/>
      <c r="WP91" s="327"/>
      <c r="WQ91" s="327"/>
      <c r="WR91" s="327"/>
      <c r="WS91" s="327"/>
      <c r="WT91" s="327"/>
      <c r="WU91" s="327"/>
      <c r="WV91" s="327"/>
      <c r="WW91" s="327"/>
      <c r="WX91" s="327"/>
      <c r="WY91" s="327"/>
      <c r="WZ91" s="327"/>
      <c r="XA91" s="327"/>
      <c r="XB91" s="327"/>
      <c r="XC91" s="327"/>
      <c r="XD91" s="327"/>
      <c r="XE91" s="327"/>
      <c r="XF91" s="327"/>
      <c r="XG91" s="327"/>
      <c r="XH91" s="327"/>
      <c r="XI91" s="327"/>
      <c r="XJ91" s="327"/>
      <c r="XK91" s="327"/>
      <c r="XL91" s="327"/>
      <c r="XM91" s="327"/>
      <c r="XN91" s="327"/>
      <c r="XO91" s="327"/>
      <c r="XP91" s="327"/>
      <c r="XQ91" s="327"/>
      <c r="XR91" s="327"/>
      <c r="XS91" s="327"/>
      <c r="XT91" s="327"/>
      <c r="XU91" s="327"/>
      <c r="XV91" s="327"/>
      <c r="XW91" s="327"/>
      <c r="XX91" s="327"/>
      <c r="XY91" s="327"/>
      <c r="XZ91" s="327"/>
      <c r="YA91" s="327"/>
      <c r="YB91" s="327"/>
      <c r="YC91" s="327"/>
      <c r="YD91" s="327"/>
      <c r="YE91" s="327"/>
      <c r="YF91" s="327"/>
      <c r="YG91" s="327"/>
      <c r="YH91" s="327"/>
      <c r="YI91" s="327"/>
      <c r="YJ91" s="327"/>
      <c r="YK91" s="327"/>
      <c r="YL91" s="327"/>
      <c r="YM91" s="327"/>
      <c r="YN91" s="327"/>
      <c r="YO91" s="327"/>
      <c r="YP91" s="327"/>
      <c r="YQ91" s="327"/>
      <c r="YR91" s="327"/>
      <c r="YS91" s="327"/>
      <c r="YT91" s="327"/>
      <c r="YU91" s="327"/>
      <c r="YV91" s="327"/>
      <c r="YW91" s="327"/>
      <c r="YX91" s="327"/>
      <c r="YY91" s="327"/>
      <c r="YZ91" s="327"/>
      <c r="ZA91" s="327"/>
      <c r="ZB91" s="327"/>
      <c r="ZC91" s="327"/>
      <c r="ZD91" s="327"/>
      <c r="ZE91" s="327"/>
      <c r="ZF91" s="327"/>
      <c r="ZG91" s="327"/>
      <c r="ZH91" s="327"/>
      <c r="ZI91" s="327"/>
      <c r="ZJ91" s="327"/>
      <c r="ZK91" s="327"/>
      <c r="ZL91" s="327"/>
      <c r="ZM91" s="327"/>
      <c r="ZN91" s="327"/>
      <c r="ZO91" s="327"/>
      <c r="ZP91" s="327"/>
      <c r="ZQ91" s="327"/>
      <c r="ZR91" s="327"/>
      <c r="ZS91" s="327"/>
      <c r="ZT91" s="327"/>
      <c r="ZU91" s="327"/>
      <c r="ZV91" s="327"/>
      <c r="ZW91" s="327"/>
      <c r="ZX91" s="327"/>
      <c r="ZY91" s="327"/>
      <c r="ZZ91" s="327"/>
      <c r="AAA91" s="327"/>
      <c r="AAB91" s="327"/>
      <c r="AAC91" s="327"/>
      <c r="AAD91" s="327"/>
      <c r="AAE91" s="327"/>
      <c r="AAF91" s="327"/>
      <c r="AAG91" s="327"/>
      <c r="AAH91" s="327"/>
      <c r="AAI91" s="327"/>
      <c r="AAJ91" s="327"/>
      <c r="AAK91" s="327"/>
      <c r="AAL91" s="327"/>
      <c r="AAM91" s="327"/>
      <c r="AAN91" s="327"/>
      <c r="AAO91" s="327"/>
      <c r="AAP91" s="327"/>
      <c r="AAQ91" s="327"/>
      <c r="AAR91" s="327"/>
      <c r="AAS91" s="327"/>
      <c r="AAT91" s="327"/>
      <c r="AAU91" s="327"/>
      <c r="AAV91" s="327"/>
      <c r="AAW91" s="327"/>
      <c r="AAX91" s="327"/>
      <c r="AAY91" s="327"/>
      <c r="AAZ91" s="327"/>
      <c r="ABA91" s="327"/>
      <c r="ABB91" s="327"/>
      <c r="ABC91" s="327"/>
      <c r="ABD91" s="327"/>
      <c r="ABE91" s="327"/>
      <c r="ABF91" s="327"/>
      <c r="ABG91" s="327"/>
      <c r="ABH91" s="327"/>
      <c r="ABI91" s="327"/>
      <c r="ABJ91" s="327"/>
      <c r="ABK91" s="327"/>
      <c r="ABL91" s="327"/>
      <c r="ABM91" s="327"/>
      <c r="ABN91" s="327"/>
      <c r="ABO91" s="327"/>
      <c r="ABP91" s="327"/>
      <c r="ABQ91" s="327"/>
      <c r="ABR91" s="327"/>
      <c r="ABS91" s="327"/>
      <c r="ABT91" s="327"/>
      <c r="ABU91" s="327"/>
      <c r="ABV91" s="327"/>
      <c r="ABW91" s="327"/>
      <c r="ABX91" s="327"/>
      <c r="ABY91" s="327"/>
      <c r="ABZ91" s="327"/>
      <c r="ACA91" s="327"/>
      <c r="ACB91" s="327"/>
      <c r="ACC91" s="327"/>
      <c r="ACD91" s="327"/>
      <c r="ACE91" s="327"/>
      <c r="ACF91" s="327"/>
      <c r="ACG91" s="327"/>
      <c r="ACH91" s="327"/>
      <c r="ACI91" s="327"/>
      <c r="ACJ91" s="327"/>
      <c r="ACK91" s="327"/>
      <c r="ACL91" s="327"/>
      <c r="ACM91" s="327"/>
      <c r="ACN91" s="327"/>
      <c r="ACO91" s="327"/>
      <c r="ACP91" s="327"/>
      <c r="ACQ91" s="327"/>
      <c r="ACR91" s="327"/>
      <c r="ACS91" s="327"/>
      <c r="ACT91" s="327"/>
      <c r="ACU91" s="327"/>
      <c r="ACV91" s="327"/>
      <c r="ACW91" s="327"/>
      <c r="ACX91" s="327"/>
      <c r="ACY91" s="327"/>
      <c r="ACZ91" s="327"/>
      <c r="ADA91" s="327"/>
      <c r="ADB91" s="327"/>
      <c r="ADC91" s="327"/>
      <c r="ADD91" s="327"/>
      <c r="ADE91" s="327"/>
      <c r="ADF91" s="327"/>
      <c r="ADG91" s="327"/>
      <c r="ADH91" s="327"/>
      <c r="ADI91" s="327"/>
      <c r="ADJ91" s="327"/>
      <c r="ADK91" s="327"/>
      <c r="ADL91" s="327"/>
      <c r="ADM91" s="327"/>
      <c r="ADN91" s="327"/>
      <c r="ADO91" s="327"/>
      <c r="ADP91" s="327"/>
      <c r="ADQ91" s="327"/>
      <c r="ADR91" s="327"/>
      <c r="ADS91" s="327"/>
      <c r="ADT91" s="327"/>
      <c r="ADU91" s="327"/>
      <c r="ADV91" s="327"/>
      <c r="ADW91" s="327"/>
      <c r="ADX91" s="327"/>
      <c r="ADY91" s="327"/>
      <c r="ADZ91" s="327"/>
      <c r="AEA91" s="327"/>
      <c r="AEB91" s="327"/>
      <c r="AEC91" s="327"/>
      <c r="AED91" s="327"/>
      <c r="AEE91" s="327"/>
      <c r="AEF91" s="327"/>
      <c r="AEG91" s="327"/>
      <c r="AEH91" s="327"/>
      <c r="AEI91" s="327"/>
      <c r="AEJ91" s="327"/>
      <c r="AEK91" s="327"/>
      <c r="AEL91" s="327"/>
      <c r="AEM91" s="327"/>
      <c r="AEN91" s="327"/>
      <c r="AEO91" s="327"/>
      <c r="AEP91" s="327"/>
      <c r="AEQ91" s="327"/>
      <c r="AER91" s="327"/>
      <c r="AES91" s="327"/>
      <c r="AET91" s="327"/>
      <c r="AEU91" s="327"/>
      <c r="AEV91" s="327"/>
      <c r="AEW91" s="327"/>
      <c r="AEX91" s="327"/>
      <c r="AEY91" s="327"/>
    </row>
    <row r="92" spans="1:831" ht="15.75" x14ac:dyDescent="0.25">
      <c r="A92" s="200">
        <v>44832</v>
      </c>
      <c r="B92" s="245" t="s">
        <v>1341</v>
      </c>
      <c r="C92" s="202" t="str">
        <f>VLOOKUP(TblMasuk[[#This Row],[KODE BARANG]],TblKatalog[[KODE BARANG]:[STOCK AKHIR]],2,FALSE)</f>
        <v xml:space="preserve">SLIDE WAY OLI </v>
      </c>
      <c r="D92" s="202" t="str">
        <f>VLOOKUP(TblMasuk[[#This Row],[KODE BARANG]],TblKatalog[[KODE BARANG]:[SPESIFIKASI]],3,FALSE)</f>
        <v>IDEMITSU 68 ISO VG 68 @200 LITER</v>
      </c>
      <c r="E92" s="203">
        <v>1</v>
      </c>
      <c r="F92" s="203" t="str">
        <f>VLOOKUP(TblMasuk[[#This Row],[KODE BARANG]],TblKatalog[[KODE BARANG]:[SATUAN]],5,FALSE)</f>
        <v xml:space="preserve">DRUM </v>
      </c>
      <c r="G92" s="167" t="s">
        <v>2798</v>
      </c>
      <c r="H92" s="168" t="s">
        <v>1218</v>
      </c>
      <c r="I92" s="153" t="s">
        <v>2621</v>
      </c>
      <c r="J92" s="331"/>
      <c r="K92" s="328"/>
      <c r="L92" s="153"/>
    </row>
    <row r="93" spans="1:831" ht="15.75" x14ac:dyDescent="0.25">
      <c r="A93" s="192">
        <v>44827</v>
      </c>
      <c r="B93" s="205" t="s">
        <v>2693</v>
      </c>
      <c r="C93" s="206" t="str">
        <f>VLOOKUP(TblMasuk[[#This Row],[KODE BARANG]],TblKatalog[[KODE BARANG]:[STOCK AKHIR]],2,FALSE)</f>
        <v>AIR FILTER GENSET</v>
      </c>
      <c r="D93" s="206" t="str">
        <f>VLOOKUP(TblMasuk[[#This Row],[KODE BARANG]],TblKatalog[[KODE BARANG]:[SPESIFIKASI]],3,FALSE)</f>
        <v>DONALDSON P.601437</v>
      </c>
      <c r="E93" s="207">
        <v>11</v>
      </c>
      <c r="F93" s="207" t="str">
        <f>VLOOKUP(TblMasuk[[#This Row],[KODE BARANG]],TblKatalog[[KODE BARANG]:[SATUAN]],5,FALSE)</f>
        <v>PC</v>
      </c>
      <c r="G93" s="167" t="s">
        <v>2688</v>
      </c>
      <c r="H93" s="168" t="s">
        <v>2594</v>
      </c>
      <c r="I93" s="153" t="s">
        <v>2621</v>
      </c>
      <c r="J93" s="328"/>
      <c r="K93" s="328"/>
      <c r="L93" s="153"/>
    </row>
    <row r="94" spans="1:831" ht="15.75" x14ac:dyDescent="0.25">
      <c r="A94" s="192">
        <v>44827</v>
      </c>
      <c r="B94" s="208" t="s">
        <v>2696</v>
      </c>
      <c r="C94" s="209" t="str">
        <f>VLOOKUP(TblMasuk[[#This Row],[KODE BARANG]],TblKatalog[[KODE BARANG]:[STOCK AKHIR]],2,FALSE)</f>
        <v>AIR FILTER GENSET</v>
      </c>
      <c r="D94" s="209" t="str">
        <f>VLOOKUP(TblMasuk[[#This Row],[KODE BARANG]],TblKatalog[[KODE BARANG]:[SPESIFIKASI]],3,FALSE)</f>
        <v>DONALDSON P.601476</v>
      </c>
      <c r="E94" s="210">
        <v>11</v>
      </c>
      <c r="F94" s="210" t="str">
        <f>VLOOKUP(TblMasuk[[#This Row],[KODE BARANG]],TblKatalog[[KODE BARANG]:[SATUAN]],5,FALSE)</f>
        <v>PC</v>
      </c>
      <c r="G94" s="167" t="s">
        <v>2688</v>
      </c>
      <c r="H94" s="168" t="s">
        <v>2594</v>
      </c>
      <c r="I94" s="153" t="s">
        <v>2621</v>
      </c>
      <c r="J94" s="328"/>
      <c r="K94" s="328"/>
      <c r="L94" s="153"/>
    </row>
    <row r="95" spans="1:831" ht="15.75" x14ac:dyDescent="0.25">
      <c r="A95" s="212">
        <v>44826</v>
      </c>
      <c r="B95" s="205" t="s">
        <v>2698</v>
      </c>
      <c r="C95" s="206" t="str">
        <f>VLOOKUP(TblMasuk[[#This Row],[KODE BARANG]],TblKatalog[[KODE BARANG]:[STOCK AKHIR]],2,FALSE)</f>
        <v>DOOR ENGINE</v>
      </c>
      <c r="D95" s="206" t="str">
        <f>VLOOKUP(TblMasuk[[#This Row],[KODE BARANG]],TblKatalog[[KODE BARANG]:[SPESIFIKASI]],3,FALSE)</f>
        <v>PARKER PDSIASM/92L TYPE PDSIA/30L</v>
      </c>
      <c r="E95" s="207">
        <v>1</v>
      </c>
      <c r="F95" s="207" t="str">
        <f>VLOOKUP(TblMasuk[[#This Row],[KODE BARANG]],TblKatalog[[KODE BARANG]:[SATUAN]],5,FALSE)</f>
        <v>UNIT</v>
      </c>
      <c r="G95" s="167" t="s">
        <v>2704</v>
      </c>
      <c r="H95" s="168" t="s">
        <v>2594</v>
      </c>
      <c r="I95" s="338" t="s">
        <v>2954</v>
      </c>
      <c r="J95" s="328" t="s">
        <v>2713</v>
      </c>
      <c r="K95" s="328"/>
      <c r="L95" s="153"/>
    </row>
    <row r="96" spans="1:831" ht="15.75" x14ac:dyDescent="0.25">
      <c r="A96" s="212">
        <v>44812</v>
      </c>
      <c r="B96" s="166" t="s">
        <v>2699</v>
      </c>
      <c r="C96" s="209" t="str">
        <f>VLOOKUP(TblMasuk[[#This Row],[KODE BARANG]],TblKatalog[[KODE BARANG]:[STOCK AKHIR]],2,FALSE)</f>
        <v xml:space="preserve">HOSE PARKING </v>
      </c>
      <c r="D96" s="209" t="str">
        <f>VLOOKUP(TblMasuk[[#This Row],[KODE BARANG]],TblKatalog[[KODE BARANG]:[SPESIFIKASI]],3,FALSE)</f>
        <v>DRAWING NO.10,0-613108</v>
      </c>
      <c r="E96" s="210">
        <v>2</v>
      </c>
      <c r="F96" s="210" t="str">
        <f>VLOOKUP(TblMasuk[[#This Row],[KODE BARANG]],TblKatalog[[KODE BARANG]:[SATUAN]],5,FALSE)</f>
        <v>PC</v>
      </c>
      <c r="G96" s="167" t="s">
        <v>2705</v>
      </c>
      <c r="H96" s="211" t="s">
        <v>2609</v>
      </c>
      <c r="I96" s="338" t="s">
        <v>2954</v>
      </c>
      <c r="J96" s="328"/>
      <c r="K96" s="328"/>
      <c r="L96" s="153"/>
    </row>
    <row r="97" spans="1:12" ht="15.75" x14ac:dyDescent="0.25">
      <c r="A97" s="213">
        <v>44823</v>
      </c>
      <c r="B97" s="208" t="s">
        <v>2706</v>
      </c>
      <c r="C97" s="209" t="str">
        <f>VLOOKUP(TblMasuk[[#This Row],[KODE BARANG]],TblKatalog[[KODE BARANG]:[STOCK AKHIR]],2,FALSE)</f>
        <v>BOLT AND NUT</v>
      </c>
      <c r="D97" s="209" t="str">
        <f>VLOOKUP(TblMasuk[[#This Row],[KODE BARANG]],TblKatalog[[KODE BARANG]:[SPESIFIKASI]],3,FALSE)</f>
        <v>DRAWING NO.31.0-E11013</v>
      </c>
      <c r="E97" s="210">
        <v>20</v>
      </c>
      <c r="F97" s="210" t="str">
        <f>VLOOKUP(TblMasuk[[#This Row],[KODE BARANG]],TblKatalog[[KODE BARANG]:[SATUAN]],5,FALSE)</f>
        <v>PC</v>
      </c>
      <c r="G97" s="167" t="s">
        <v>2708</v>
      </c>
      <c r="H97" s="211" t="s">
        <v>2507</v>
      </c>
      <c r="I97" s="338" t="s">
        <v>2954</v>
      </c>
      <c r="J97" s="328" t="s">
        <v>2712</v>
      </c>
      <c r="K97" s="328" t="s">
        <v>2763</v>
      </c>
      <c r="L97" s="153" t="s">
        <v>2774</v>
      </c>
    </row>
    <row r="98" spans="1:12" ht="16.5" x14ac:dyDescent="0.25">
      <c r="A98" s="213">
        <v>44834</v>
      </c>
      <c r="B98" s="239" t="s">
        <v>2788</v>
      </c>
      <c r="C98" s="209" t="str">
        <f>VLOOKUP(TblMasuk[[#This Row],[KODE BARANG]],TblKatalog[[KODE BARANG]:[STOCK AKHIR]],2,FALSE)</f>
        <v>DIGITAL THERMOSTAT</v>
      </c>
      <c r="D98" s="209" t="str">
        <f>VLOOKUP(TblMasuk[[#This Row],[KODE BARANG]],TblKatalog[[KODE BARANG]:[SPESIFIKASI]],3,FALSE)</f>
        <v>SAGINOMIYA ALE-SD22-011</v>
      </c>
      <c r="E98" s="210">
        <v>1</v>
      </c>
      <c r="F98" s="210" t="str">
        <f>VLOOKUP(TblMasuk[[#This Row],[KODE BARANG]],TblKatalog[[KODE BARANG]:[SATUAN]],5,FALSE)</f>
        <v>PC</v>
      </c>
      <c r="G98" s="167" t="s">
        <v>2790</v>
      </c>
      <c r="H98" s="168" t="s">
        <v>2594</v>
      </c>
      <c r="I98" s="338" t="s">
        <v>2954</v>
      </c>
      <c r="J98" s="328"/>
      <c r="K98" s="328"/>
      <c r="L98" s="153"/>
    </row>
    <row r="99" spans="1:12" ht="15.75" x14ac:dyDescent="0.25">
      <c r="A99" s="213">
        <v>44837</v>
      </c>
      <c r="B99" s="145" t="s">
        <v>2714</v>
      </c>
      <c r="C99" s="209" t="str">
        <f>VLOOKUP(TblMasuk[[#This Row],[KODE BARANG]],TblKatalog[[KODE BARANG]:[STOCK AKHIR]],2,FALSE)</f>
        <v>MIC ANNOUNCHER</v>
      </c>
      <c r="D99" s="209" t="str">
        <f>VLOOKUP(TblMasuk[[#This Row],[KODE BARANG]],TblKatalog[[KODE BARANG]:[SPESIFIKASI]],3,FALSE)</f>
        <v>TOA MICROPHONE CHIME ZM-380C-AS</v>
      </c>
      <c r="E99" s="210">
        <v>3</v>
      </c>
      <c r="F99" s="210" t="str">
        <f>VLOOKUP(TblMasuk[[#This Row],[KODE BARANG]],TblKatalog[[KODE BARANG]:[SATUAN]],5,FALSE)</f>
        <v>PC</v>
      </c>
      <c r="G99" s="167" t="s">
        <v>2717</v>
      </c>
      <c r="H99" s="199" t="s">
        <v>2470</v>
      </c>
      <c r="I99" s="153" t="s">
        <v>2621</v>
      </c>
      <c r="J99" s="328"/>
      <c r="K99" s="328"/>
      <c r="L99" s="153" t="s">
        <v>2813</v>
      </c>
    </row>
    <row r="100" spans="1:12" ht="15.75" x14ac:dyDescent="0.25">
      <c r="A100" s="213">
        <v>44837</v>
      </c>
      <c r="B100" s="205" t="s">
        <v>2750</v>
      </c>
      <c r="C100" s="206" t="str">
        <f>VLOOKUP(TblMasuk[[#This Row],[KODE BARANG]],TblKatalog[[KODE BARANG]:[STOCK AKHIR]],2,FALSE)</f>
        <v>VACCUM CLEANER BATTERY</v>
      </c>
      <c r="D100" s="206" t="str">
        <f>VLOOKUP(TblMasuk[[#This Row],[KODE BARANG]],TblKatalog[[KODE BARANG]:[SPESIFIKASI]],3,FALSE)</f>
        <v>MAKITA CORDLESS DCL 281 FZW 180 VOLT</v>
      </c>
      <c r="E100" s="207">
        <v>1</v>
      </c>
      <c r="F100" s="207" t="str">
        <f>VLOOKUP(TblMasuk[[#This Row],[KODE BARANG]],TblKatalog[[KODE BARANG]:[SATUAN]],5,FALSE)</f>
        <v>PC</v>
      </c>
      <c r="G100" s="167" t="s">
        <v>2761</v>
      </c>
      <c r="H100" s="199" t="s">
        <v>2470</v>
      </c>
      <c r="I100" s="153" t="s">
        <v>2621</v>
      </c>
      <c r="J100" s="328"/>
      <c r="K100" s="328" t="s">
        <v>2762</v>
      </c>
      <c r="L100" s="153" t="s">
        <v>2813</v>
      </c>
    </row>
    <row r="101" spans="1:12" ht="15.75" x14ac:dyDescent="0.25">
      <c r="A101" s="213">
        <v>44837</v>
      </c>
      <c r="B101" s="208" t="s">
        <v>2753</v>
      </c>
      <c r="C101" s="209" t="str">
        <f>VLOOKUP(TblMasuk[[#This Row],[KODE BARANG]],TblKatalog[[KODE BARANG]:[STOCK AKHIR]],2,FALSE)</f>
        <v>IMPACT DRIVER CORDLESS</v>
      </c>
      <c r="D101" s="209" t="str">
        <f>VLOOKUP(TblMasuk[[#This Row],[KODE BARANG]],TblKatalog[[KODE BARANG]:[SPESIFIKASI]],3,FALSE)</f>
        <v>MAKITA TD110DWYE WITH BATTERY</v>
      </c>
      <c r="E101" s="210">
        <v>1</v>
      </c>
      <c r="F101" s="210" t="str">
        <f>VLOOKUP(TblMasuk[[#This Row],[KODE BARANG]],TblKatalog[[KODE BARANG]:[SATUAN]],5,FALSE)</f>
        <v>PC</v>
      </c>
      <c r="G101" s="167" t="s">
        <v>2761</v>
      </c>
      <c r="H101" s="199" t="s">
        <v>2470</v>
      </c>
      <c r="I101" s="153" t="s">
        <v>2621</v>
      </c>
      <c r="J101" s="328"/>
      <c r="K101" s="328"/>
      <c r="L101" s="153" t="s">
        <v>2813</v>
      </c>
    </row>
    <row r="102" spans="1:12" ht="15.75" x14ac:dyDescent="0.25">
      <c r="A102" s="213">
        <v>44837</v>
      </c>
      <c r="B102" s="208" t="s">
        <v>416</v>
      </c>
      <c r="C102" s="209" t="str">
        <f>VLOOKUP(TblMasuk[[#This Row],[KODE BARANG]],TblKatalog[[KODE BARANG]:[STOCK AKHIR]],2,FALSE)</f>
        <v xml:space="preserve">BRAKE SHOE </v>
      </c>
      <c r="D102" s="209" t="str">
        <f>VLOOKUP(TblMasuk[[#This Row],[KODE BARANG]],TblKatalog[[KODE BARANG]:[SPESIFIKASI]],3,FALSE)</f>
        <v>DRAWING NO.TB 607-2-08-0.008</v>
      </c>
      <c r="E102" s="210">
        <v>54</v>
      </c>
      <c r="F102" s="210" t="str">
        <f>VLOOKUP(TblMasuk[[#This Row],[KODE BARANG]],TblKatalog[[KODE BARANG]:[SATUAN]],5,FALSE)</f>
        <v>PC</v>
      </c>
      <c r="G102" s="167" t="s">
        <v>2764</v>
      </c>
      <c r="H102" s="199" t="s">
        <v>2470</v>
      </c>
      <c r="I102" s="153" t="s">
        <v>2621</v>
      </c>
      <c r="J102" s="328"/>
      <c r="K102" s="328"/>
      <c r="L102" s="153" t="s">
        <v>2813</v>
      </c>
    </row>
    <row r="103" spans="1:12" ht="15.75" x14ac:dyDescent="0.25">
      <c r="A103" s="244">
        <v>44837</v>
      </c>
      <c r="B103" s="241" t="s">
        <v>666</v>
      </c>
      <c r="C103" s="242" t="str">
        <f>VLOOKUP(TblMasuk[[#This Row],[KODE BARANG]],TblKatalog[[KODE BARANG]:[STOCK AKHIR]],2,FALSE)</f>
        <v xml:space="preserve">FILTER UDARA KOMPRESOR </v>
      </c>
      <c r="D103" s="242" t="str">
        <f>VLOOKUP(TblMasuk[[#This Row],[KODE BARANG]],TblKatalog[[KODE BARANG]:[SPESIFIKASI]],3,FALSE)</f>
        <v xml:space="preserve"> UK.95 X 16 X 45</v>
      </c>
      <c r="E103" s="243">
        <v>20</v>
      </c>
      <c r="F103" s="243" t="str">
        <f>VLOOKUP(TblMasuk[[#This Row],[KODE BARANG]],TblKatalog[[KODE BARANG]:[SATUAN]],5,FALSE)</f>
        <v>PC</v>
      </c>
      <c r="G103" s="167" t="s">
        <v>2794</v>
      </c>
      <c r="H103" s="168" t="s">
        <v>2853</v>
      </c>
      <c r="I103" s="153" t="s">
        <v>2621</v>
      </c>
      <c r="J103" s="332"/>
      <c r="K103" s="332"/>
      <c r="L103" s="332"/>
    </row>
    <row r="104" spans="1:12" ht="15.75" x14ac:dyDescent="0.25">
      <c r="A104" s="244">
        <v>44841</v>
      </c>
      <c r="B104" s="241" t="s">
        <v>416</v>
      </c>
      <c r="C104" s="242" t="str">
        <f>VLOOKUP(TblMasuk[[#This Row],[KODE BARANG]],TblKatalog[[KODE BARANG]:[STOCK AKHIR]],2,FALSE)</f>
        <v xml:space="preserve">BRAKE SHOE </v>
      </c>
      <c r="D104" s="242" t="str">
        <f>VLOOKUP(TblMasuk[[#This Row],[KODE BARANG]],TblKatalog[[KODE BARANG]:[SPESIFIKASI]],3,FALSE)</f>
        <v>DRAWING NO.TB 607-2-08-0.008</v>
      </c>
      <c r="E104" s="243">
        <v>102</v>
      </c>
      <c r="F104" s="243" t="str">
        <f>VLOOKUP(TblMasuk[[#This Row],[KODE BARANG]],TblKatalog[[KODE BARANG]:[SATUAN]],5,FALSE)</f>
        <v>PC</v>
      </c>
      <c r="G104" s="167" t="s">
        <v>2764</v>
      </c>
      <c r="H104" s="199" t="s">
        <v>2470</v>
      </c>
      <c r="I104" s="153" t="s">
        <v>2621</v>
      </c>
      <c r="J104" s="332"/>
      <c r="K104" s="332"/>
      <c r="L104" s="153" t="s">
        <v>2813</v>
      </c>
    </row>
    <row r="105" spans="1:12" ht="15.75" x14ac:dyDescent="0.25">
      <c r="A105" s="244">
        <v>44841</v>
      </c>
      <c r="B105" s="241" t="s">
        <v>67</v>
      </c>
      <c r="C105" s="242" t="e">
        <f>VLOOKUP(TblMasuk[[#This Row],[KODE BARANG]],TblKatalog[[KODE BARANG]:[STOCK AKHIR]],2,FALSE)</f>
        <v>#N/A</v>
      </c>
      <c r="D105" s="242" t="e">
        <f>VLOOKUP(TblMasuk[[#This Row],[KODE BARANG]],TblKatalog[[KODE BARANG]:[SPESIFIKASI]],3,FALSE)</f>
        <v>#N/A</v>
      </c>
      <c r="E105" s="243">
        <v>11</v>
      </c>
      <c r="F105" s="243" t="e">
        <f>VLOOKUP(TblMasuk[[#This Row],[KODE BARANG]],TblKatalog[[KODE BARANG]:[SATUAN]],5,FALSE)</f>
        <v>#N/A</v>
      </c>
      <c r="G105" s="167" t="s">
        <v>2800</v>
      </c>
      <c r="H105" s="168" t="s">
        <v>2594</v>
      </c>
      <c r="I105" s="153" t="s">
        <v>2621</v>
      </c>
      <c r="J105" s="332"/>
      <c r="K105" s="332"/>
      <c r="L105" s="332"/>
    </row>
    <row r="106" spans="1:12" ht="15.75" x14ac:dyDescent="0.25">
      <c r="A106" s="244">
        <v>44841</v>
      </c>
      <c r="B106" s="241" t="s">
        <v>363</v>
      </c>
      <c r="C106" s="242" t="str">
        <f>VLOOKUP(TblMasuk[[#This Row],[KODE BARANG]],TblKatalog[[KODE BARANG]:[STOCK AKHIR]],2,FALSE)</f>
        <v>FILTER OLIE</v>
      </c>
      <c r="D106" s="242" t="str">
        <f>VLOOKUP(TblMasuk[[#This Row],[KODE BARANG]],TblKatalog[[KODE BARANG]:[SPESIFIKASI]],3,FALSE)</f>
        <v>Deutz 01174423</v>
      </c>
      <c r="E106" s="243">
        <v>11</v>
      </c>
      <c r="F106" s="243" t="str">
        <f>VLOOKUP(TblMasuk[[#This Row],[KODE BARANG]],TblKatalog[[KODE BARANG]:[SATUAN]],5,FALSE)</f>
        <v>PC</v>
      </c>
      <c r="G106" s="167" t="s">
        <v>2800</v>
      </c>
      <c r="H106" s="168" t="s">
        <v>2594</v>
      </c>
      <c r="I106" s="153" t="s">
        <v>2621</v>
      </c>
      <c r="J106" s="332"/>
      <c r="K106" s="332"/>
      <c r="L106" s="332"/>
    </row>
    <row r="107" spans="1:12" ht="15.75" x14ac:dyDescent="0.25">
      <c r="A107" s="244">
        <v>44841</v>
      </c>
      <c r="B107" s="246" t="s">
        <v>2804</v>
      </c>
      <c r="C107" s="247" t="str">
        <f>VLOOKUP(TblMasuk[[#This Row],[KODE BARANG]],TblKatalog[[KODE BARANG]:[STOCK AKHIR]],2,FALSE)</f>
        <v>V BELT ( GENSET )</v>
      </c>
      <c r="D107" s="247" t="str">
        <f>VLOOKUP(TblMasuk[[#This Row],[KODE BARANG]],TblKatalog[[KODE BARANG]:[SPESIFIKASI]],3,FALSE)</f>
        <v>DEUTZ 01183376</v>
      </c>
      <c r="E107" s="248">
        <v>1</v>
      </c>
      <c r="F107" s="248" t="str">
        <f>VLOOKUP(TblMasuk[[#This Row],[KODE BARANG]],TblKatalog[[KODE BARANG]:[SATUAN]],5,FALSE)</f>
        <v>PC</v>
      </c>
      <c r="G107" s="167" t="s">
        <v>2800</v>
      </c>
      <c r="H107" s="168" t="s">
        <v>2594</v>
      </c>
      <c r="I107" s="153" t="s">
        <v>2621</v>
      </c>
      <c r="J107" s="332"/>
      <c r="K107" s="332"/>
      <c r="L107" s="332"/>
    </row>
    <row r="108" spans="1:12" ht="15.75" x14ac:dyDescent="0.25">
      <c r="A108" s="244">
        <v>44841</v>
      </c>
      <c r="B108" s="241" t="s">
        <v>2805</v>
      </c>
      <c r="C108" s="242" t="str">
        <f>VLOOKUP(TblMasuk[[#This Row],[KODE BARANG]],TblKatalog[[KODE BARANG]:[STOCK AKHIR]],2,FALSE)</f>
        <v>V BELT ( GENSET )</v>
      </c>
      <c r="D108" s="242" t="str">
        <f>VLOOKUP(TblMasuk[[#This Row],[KODE BARANG]],TblKatalog[[KODE BARANG]:[SPESIFIKASI]],3,FALSE)</f>
        <v>DEUTZ 01183420</v>
      </c>
      <c r="E108" s="243">
        <v>8</v>
      </c>
      <c r="F108" s="243" t="str">
        <f>VLOOKUP(TblMasuk[[#This Row],[KODE BARANG]],TblKatalog[[KODE BARANG]:[SATUAN]],5,FALSE)</f>
        <v>PC</v>
      </c>
      <c r="G108" s="167" t="s">
        <v>2800</v>
      </c>
      <c r="H108" s="168" t="s">
        <v>2594</v>
      </c>
      <c r="I108" s="153" t="s">
        <v>2621</v>
      </c>
      <c r="J108" s="332"/>
      <c r="K108" s="332"/>
      <c r="L108" s="332"/>
    </row>
    <row r="109" spans="1:12" ht="15.75" x14ac:dyDescent="0.25">
      <c r="A109" s="244">
        <v>44844</v>
      </c>
      <c r="B109" s="241" t="s">
        <v>2808</v>
      </c>
      <c r="C109" s="242" t="str">
        <f>VLOOKUP(TblMasuk[[#This Row],[KODE BARANG]],TblKatalog[[KODE BARANG]:[STOCK AKHIR]],2,FALSE)</f>
        <v xml:space="preserve">OIL HYDRAULIC  </v>
      </c>
      <c r="D109" s="242" t="str">
        <f>VLOOKUP(TblMasuk[[#This Row],[KODE BARANG]],TblKatalog[[KODE BARANG]:[SPESIFIKASI]],3,FALSE)</f>
        <v>SHELL TELLUS S2 MX 46 ISO VG 46 @209 LITER</v>
      </c>
      <c r="E109" s="243">
        <v>3</v>
      </c>
      <c r="F109" s="243" t="str">
        <f>VLOOKUP(TblMasuk[[#This Row],[KODE BARANG]],TblKatalog[[KODE BARANG]:[SATUAN]],5,FALSE)</f>
        <v xml:space="preserve">DRUM </v>
      </c>
      <c r="G109" s="167" t="s">
        <v>2818</v>
      </c>
      <c r="H109" s="249" t="s">
        <v>1218</v>
      </c>
      <c r="I109" s="153" t="s">
        <v>2621</v>
      </c>
      <c r="J109" s="332"/>
      <c r="K109" s="332"/>
      <c r="L109" s="332"/>
    </row>
    <row r="110" spans="1:12" ht="15.75" x14ac:dyDescent="0.25">
      <c r="A110" s="244">
        <v>44844</v>
      </c>
      <c r="B110" s="241" t="s">
        <v>1061</v>
      </c>
      <c r="C110" s="242" t="str">
        <f>VLOOKUP(TblMasuk[[#This Row],[KODE BARANG]],TblKatalog[[KODE BARANG]:[STOCK AKHIR]],2,FALSE)</f>
        <v xml:space="preserve">CENTRAL ADAPTER WIRE FEEDER </v>
      </c>
      <c r="D110" s="242" t="str">
        <f>VLOOKUP(TblMasuk[[#This Row],[KODE BARANG]],TblKatalog[[KODE BARANG]:[SPESIFIKASI]],3,FALSE)</f>
        <v>CENTRAL ADAPTER WIRE FEEDER CMXL-2303, PN K5512E00</v>
      </c>
      <c r="E110" s="243">
        <v>10</v>
      </c>
      <c r="F110" s="243" t="str">
        <f>VLOOKUP(TblMasuk[[#This Row],[KODE BARANG]],TblKatalog[[KODE BARANG]:[SATUAN]],5,FALSE)</f>
        <v>PC</v>
      </c>
      <c r="G110" s="167" t="s">
        <v>2814</v>
      </c>
      <c r="H110" s="249" t="s">
        <v>1218</v>
      </c>
      <c r="I110" s="153" t="s">
        <v>2621</v>
      </c>
      <c r="J110" s="332"/>
      <c r="K110" s="332"/>
      <c r="L110" s="332"/>
    </row>
    <row r="111" spans="1:12" ht="15.75" x14ac:dyDescent="0.25">
      <c r="A111" s="244">
        <v>44844</v>
      </c>
      <c r="B111" s="169" t="s">
        <v>2815</v>
      </c>
      <c r="C111" s="247" t="str">
        <f>VLOOKUP(TblMasuk[[#This Row],[KODE BARANG]],TblKatalog[[KODE BARANG]:[STOCK AKHIR]],2,FALSE)</f>
        <v>SELANG CO2</v>
      </c>
      <c r="D111" s="247" t="str">
        <f>VLOOKUP(TblMasuk[[#This Row],[KODE BARANG]],TblKatalog[[KODE BARANG]:[SPESIFIKASI]],3,FALSE)</f>
        <v>ALFAGOMA ITALY , L = 185 , ID = 6 MM OD = 13 MM , 20 BAR</v>
      </c>
      <c r="E111" s="248">
        <v>3</v>
      </c>
      <c r="F111" s="248" t="str">
        <f>VLOOKUP(TblMasuk[[#This Row],[KODE BARANG]],TblKatalog[[KODE BARANG]:[SATUAN]],5,FALSE)</f>
        <v>ROLL</v>
      </c>
      <c r="G111" s="167" t="s">
        <v>2814</v>
      </c>
      <c r="H111" s="249" t="s">
        <v>1218</v>
      </c>
      <c r="I111" s="153" t="s">
        <v>2621</v>
      </c>
      <c r="J111" s="332"/>
      <c r="K111" s="332"/>
      <c r="L111" s="332"/>
    </row>
    <row r="112" spans="1:12" ht="15.75" x14ac:dyDescent="0.25">
      <c r="A112" s="302">
        <v>44844</v>
      </c>
      <c r="B112" s="298" t="s">
        <v>2825</v>
      </c>
      <c r="C112" s="299" t="str">
        <f>VLOOKUP(TblMasuk[[#This Row],[KODE BARANG]],TblKatalog[[KODE BARANG]:[STOCK AKHIR]],2,FALSE)</f>
        <v xml:space="preserve">KIT FOOT STEP </v>
      </c>
      <c r="D112" s="299" t="str">
        <f>VLOOKUP(TblMasuk[[#This Row],[KODE BARANG]],TblKatalog[[KODE BARANG]:[SPESIFIKASI]],3,FALSE)</f>
        <v xml:space="preserve">STNC TGC 50 X 300 S </v>
      </c>
      <c r="E112" s="300">
        <v>1</v>
      </c>
      <c r="F112" s="300" t="str">
        <f>VLOOKUP(TblMasuk[[#This Row],[KODE BARANG]],TblKatalog[[KODE BARANG]:[SATUAN]],5,FALSE)</f>
        <v>PC</v>
      </c>
      <c r="G112" s="167" t="s">
        <v>2826</v>
      </c>
      <c r="H112" s="301" t="s">
        <v>2539</v>
      </c>
      <c r="I112" s="338" t="s">
        <v>2954</v>
      </c>
      <c r="J112" s="333"/>
      <c r="K112" s="333"/>
      <c r="L112" s="333"/>
    </row>
    <row r="113" spans="1:12" ht="15.75" x14ac:dyDescent="0.25">
      <c r="A113" s="302">
        <v>44845</v>
      </c>
      <c r="B113" s="169" t="s">
        <v>2901</v>
      </c>
      <c r="C113" s="299" t="str">
        <f>VLOOKUP(TblMasuk[[#This Row],[KODE BARANG]],TblKatalog[[KODE BARANG]:[STOCK AKHIR]],2,FALSE)</f>
        <v>RUBBER DRAFT GEAR</v>
      </c>
      <c r="D113" s="299" t="str">
        <f>VLOOKUP(TblMasuk[[#This Row],[KODE BARANG]],TblKatalog[[KODE BARANG]:[SPESIFIKASI]],3,FALSE)</f>
        <v>DRAWING NO.31,0-E.11012</v>
      </c>
      <c r="E113" s="300">
        <v>6</v>
      </c>
      <c r="F113" s="300" t="str">
        <f>VLOOKUP(TblMasuk[[#This Row],[KODE BARANG]],TblKatalog[[KODE BARANG]:[SATUAN]],5,FALSE)</f>
        <v>PC</v>
      </c>
      <c r="G113" s="167" t="s">
        <v>2904</v>
      </c>
      <c r="H113" s="168" t="s">
        <v>2609</v>
      </c>
      <c r="I113" s="338" t="s">
        <v>2954</v>
      </c>
      <c r="J113" s="333"/>
      <c r="K113" s="333"/>
      <c r="L113" s="333"/>
    </row>
    <row r="114" spans="1:12" ht="15.75" x14ac:dyDescent="0.25">
      <c r="A114" s="170">
        <v>44847</v>
      </c>
      <c r="B114" s="166" t="s">
        <v>2839</v>
      </c>
      <c r="C114" s="162" t="str">
        <f>VLOOKUP(TblMasuk[[#This Row],[KODE BARANG]],TblKatalog[[KODE BARANG]:[STOCK AKHIR]],2,FALSE)</f>
        <v>LATERAL DAMPER</v>
      </c>
      <c r="D114" s="162" t="str">
        <f>VLOOKUP(TblMasuk[[#This Row],[KODE BARANG]],TblKatalog[[KODE BARANG]:[SPESIFIKASI]],3,FALSE)</f>
        <v>DRAWING NO.07.0-M10004</v>
      </c>
      <c r="E114" s="163">
        <v>1</v>
      </c>
      <c r="F114" s="163" t="str">
        <f>VLOOKUP(TblMasuk[[#This Row],[KODE BARANG]],TblKatalog[[KODE BARANG]:[SATUAN]],5,FALSE)</f>
        <v>PC</v>
      </c>
      <c r="G114" s="167" t="s">
        <v>2840</v>
      </c>
      <c r="H114" s="168" t="s">
        <v>2634</v>
      </c>
      <c r="I114" s="153" t="s">
        <v>2621</v>
      </c>
      <c r="J114" s="153"/>
      <c r="K114" s="153"/>
      <c r="L114" s="153"/>
    </row>
    <row r="115" spans="1:12" ht="15.75" x14ac:dyDescent="0.25">
      <c r="A115" s="170">
        <v>44847</v>
      </c>
      <c r="B115" s="166" t="s">
        <v>2842</v>
      </c>
      <c r="C115" s="162" t="str">
        <f>VLOOKUP(TblMasuk[[#This Row],[KODE BARANG]],TblKatalog[[KODE BARANG]:[STOCK AKHIR]],2,FALSE)</f>
        <v>FILTER PNEUMATIC</v>
      </c>
      <c r="D115" s="162" t="str">
        <f>VLOOKUP(TblMasuk[[#This Row],[KODE BARANG]],TblKatalog[[KODE BARANG]:[SPESIFIKASI]],3,FALSE)</f>
        <v>FESTO PN : 159579, LF-1/2-D-MIDI-A , AUTO DRAIN</v>
      </c>
      <c r="E115" s="163">
        <v>2</v>
      </c>
      <c r="F115" s="163" t="str">
        <f>VLOOKUP(TblMasuk[[#This Row],[KODE BARANG]],TblKatalog[[KODE BARANG]:[SATUAN]],5,FALSE)</f>
        <v>PC</v>
      </c>
      <c r="G115" s="167" t="s">
        <v>2841</v>
      </c>
      <c r="H115" s="168" t="s">
        <v>2576</v>
      </c>
      <c r="I115" s="153" t="s">
        <v>2621</v>
      </c>
      <c r="J115" s="153"/>
      <c r="K115" s="153"/>
      <c r="L115" s="153"/>
    </row>
    <row r="116" spans="1:12" ht="47.25" x14ac:dyDescent="0.25">
      <c r="A116" s="177">
        <v>44116</v>
      </c>
      <c r="B116" s="166" t="s">
        <v>2845</v>
      </c>
      <c r="C116" s="178" t="str">
        <f>VLOOKUP(TblMasuk[[#This Row],[KODE BARANG]],TblKatalog[[KODE BARANG]:[STOCK AKHIR]],2,FALSE)</f>
        <v xml:space="preserve">HV KABEL JUMPER COUPLE </v>
      </c>
      <c r="D116" s="305" t="str">
        <f>VLOOKUP(TblMasuk[[#This Row],[KODE BARANG]],TblKatalog[[KODE BARANG]:[SPESIFIKASI]],3,FALSE)</f>
        <v xml:space="preserve">KABEL ANACONDA DOUBLE PROTEKSI , HITACHI POLYNEC EN50264-3-1,800V MM, SIZE : 150MM / LEONI ERK 021874, REV.00 ROUND CABLE SIZE : 150MM PANJANG + SKUN MEREK GAE 185MM-16 + GLAND HARTING SKINTOP PG 42  </v>
      </c>
      <c r="E116" s="179">
        <v>4</v>
      </c>
      <c r="F116" s="179" t="str">
        <f>VLOOKUP(TblMasuk[[#This Row],[KODE BARANG]],TblKatalog[[KODE BARANG]:[SATUAN]],5,FALSE)</f>
        <v>SET</v>
      </c>
      <c r="G116" s="180" t="s">
        <v>2846</v>
      </c>
      <c r="H116" s="306" t="s">
        <v>1242</v>
      </c>
      <c r="I116" s="360" t="s">
        <v>2954</v>
      </c>
      <c r="J116" s="153"/>
      <c r="K116" s="153"/>
      <c r="L116" s="153"/>
    </row>
    <row r="117" spans="1:12" ht="31.5" x14ac:dyDescent="0.25">
      <c r="A117" s="337">
        <v>44851</v>
      </c>
      <c r="B117" s="169" t="s">
        <v>2756</v>
      </c>
      <c r="C117" s="340" t="str">
        <f>VLOOKUP(TblMasuk[[#This Row],[KODE BARANG]],TblKatalog[[KODE BARANG]:[STOCK AKHIR]],2,FALSE)</f>
        <v xml:space="preserve">FILTER DRYER </v>
      </c>
      <c r="D117" s="340" t="str">
        <f>VLOOKUP(TblMasuk[[#This Row],[KODE BARANG]],TblKatalog[[KODE BARANG]:[SPESIFIKASI]],3,FALSE)</f>
        <v>EMERSON EK-164</v>
      </c>
      <c r="E117" s="341">
        <v>6</v>
      </c>
      <c r="F117" s="341" t="str">
        <f>VLOOKUP(TblMasuk[[#This Row],[KODE BARANG]],TblKatalog[[KODE BARANG]:[SATUAN]],5,FALSE)</f>
        <v>PC</v>
      </c>
      <c r="G117" s="180" t="s">
        <v>2909</v>
      </c>
      <c r="H117" s="339" t="s">
        <v>2568</v>
      </c>
      <c r="I117" s="338" t="s">
        <v>2954</v>
      </c>
      <c r="J117" s="334"/>
      <c r="K117" s="335" t="s">
        <v>2910</v>
      </c>
      <c r="L117" s="334"/>
    </row>
    <row r="118" spans="1:12" ht="47.25" x14ac:dyDescent="0.25">
      <c r="A118" s="337">
        <v>44852</v>
      </c>
      <c r="B118" s="324" t="s">
        <v>367</v>
      </c>
      <c r="C118" s="340" t="str">
        <f>VLOOKUP(TblMasuk[[#This Row],[KODE BARANG]],TblKatalog[[KODE BARANG]:[STOCK AKHIR]],2,FALSE)</f>
        <v xml:space="preserve">FEUL FILTER </v>
      </c>
      <c r="D118" s="340" t="str">
        <f>VLOOKUP(TblMasuk[[#This Row],[KODE BARANG]],TblKatalog[[KODE BARANG]:[SPESIFIKASI]],3,FALSE)</f>
        <v>PARKER R90P</v>
      </c>
      <c r="E118" s="341">
        <v>2</v>
      </c>
      <c r="F118" s="341" t="str">
        <f>VLOOKUP(TblMasuk[[#This Row],[KODE BARANG]],TblKatalog[[KODE BARANG]:[SATUAN]],5,FALSE)</f>
        <v>PC</v>
      </c>
      <c r="G118" s="326"/>
      <c r="H118" s="336" t="s">
        <v>2914</v>
      </c>
      <c r="I118" s="255" t="s">
        <v>2913</v>
      </c>
      <c r="J118" s="334"/>
      <c r="K118" s="255" t="s">
        <v>2911</v>
      </c>
      <c r="L118" s="145" t="s">
        <v>2813</v>
      </c>
    </row>
    <row r="119" spans="1:12" ht="47.25" x14ac:dyDescent="0.25">
      <c r="A119" s="337">
        <v>44852</v>
      </c>
      <c r="B119" s="325" t="s">
        <v>2693</v>
      </c>
      <c r="C119" s="342" t="str">
        <f>VLOOKUP(TblMasuk[[#This Row],[KODE BARANG]],TblKatalog[[KODE BARANG]:[STOCK AKHIR]],2,FALSE)</f>
        <v>AIR FILTER GENSET</v>
      </c>
      <c r="D119" s="342" t="str">
        <f>VLOOKUP(TblMasuk[[#This Row],[KODE BARANG]],TblKatalog[[KODE BARANG]:[SPESIFIKASI]],3,FALSE)</f>
        <v>DONALDSON P.601437</v>
      </c>
      <c r="E119" s="343">
        <v>1</v>
      </c>
      <c r="F119" s="343" t="str">
        <f>VLOOKUP(TblMasuk[[#This Row],[KODE BARANG]],TblKatalog[[KODE BARANG]:[SATUAN]],5,FALSE)</f>
        <v>PC</v>
      </c>
      <c r="G119" s="326"/>
      <c r="H119" s="336" t="s">
        <v>2914</v>
      </c>
      <c r="I119" s="255" t="s">
        <v>2913</v>
      </c>
      <c r="J119" s="334"/>
      <c r="K119" s="255" t="s">
        <v>2912</v>
      </c>
      <c r="L119" s="145" t="s">
        <v>2813</v>
      </c>
    </row>
    <row r="120" spans="1:12" ht="47.25" x14ac:dyDescent="0.25">
      <c r="A120" s="337">
        <v>44852</v>
      </c>
      <c r="B120" s="324" t="s">
        <v>2696</v>
      </c>
      <c r="C120" s="340" t="str">
        <f>VLOOKUP(TblMasuk[[#This Row],[KODE BARANG]],TblKatalog[[KODE BARANG]:[STOCK AKHIR]],2,FALSE)</f>
        <v>AIR FILTER GENSET</v>
      </c>
      <c r="D120" s="340" t="str">
        <f>VLOOKUP(TblMasuk[[#This Row],[KODE BARANG]],TblKatalog[[KODE BARANG]:[SPESIFIKASI]],3,FALSE)</f>
        <v>DONALDSON P.601476</v>
      </c>
      <c r="E120" s="341">
        <v>1</v>
      </c>
      <c r="F120" s="341" t="str">
        <f>VLOOKUP(TblMasuk[[#This Row],[KODE BARANG]],TblKatalog[[KODE BARANG]:[SATUAN]],5,FALSE)</f>
        <v>PC</v>
      </c>
      <c r="G120" s="326"/>
      <c r="H120" s="336" t="s">
        <v>2914</v>
      </c>
      <c r="I120" s="255" t="s">
        <v>2913</v>
      </c>
      <c r="J120" s="334"/>
      <c r="K120" s="255" t="s">
        <v>2912</v>
      </c>
      <c r="L120" s="145" t="s">
        <v>2813</v>
      </c>
    </row>
    <row r="121" spans="1:12" ht="15.75" x14ac:dyDescent="0.25">
      <c r="A121" s="177">
        <v>44852</v>
      </c>
      <c r="B121" s="166" t="s">
        <v>2915</v>
      </c>
      <c r="C121" s="162" t="str">
        <f>VLOOKUP(TblMasuk[[#This Row],[KODE BARANG]],TblKatalog[[KODE BARANG]:[STOCK AKHIR]],2,FALSE)</f>
        <v>VOLTAGE REGULATOR</v>
      </c>
      <c r="D121" s="162" t="str">
        <f>VLOOKUP(TblMasuk[[#This Row],[KODE BARANG]],TblKatalog[[KODE BARANG]:[SPESIFIKASI]],3,FALSE)</f>
        <v>PRESTOLITE LECCE NEVILLE 8RL3136</v>
      </c>
      <c r="E121" s="163">
        <v>1</v>
      </c>
      <c r="F121" s="163" t="str">
        <f>VLOOKUP(TblMasuk[[#This Row],[KODE BARANG]],TblKatalog[[KODE BARANG]:[SATUAN]],5,FALSE)</f>
        <v>PC</v>
      </c>
      <c r="G121" s="180" t="s">
        <v>2918</v>
      </c>
      <c r="H121" s="168" t="s">
        <v>2919</v>
      </c>
      <c r="I121" s="338" t="s">
        <v>2954</v>
      </c>
      <c r="J121" s="338"/>
      <c r="K121" s="338"/>
      <c r="L121" s="338"/>
    </row>
    <row r="122" spans="1:12" ht="15.75" x14ac:dyDescent="0.25">
      <c r="A122" s="177">
        <v>44852</v>
      </c>
      <c r="B122" s="166" t="s">
        <v>2921</v>
      </c>
      <c r="C122" s="162" t="str">
        <f>VLOOKUP(TblMasuk[[#This Row],[KODE BARANG]],TblKatalog[[KODE BARANG]:[STOCK AKHIR]],2,FALSE)</f>
        <v>SEAL SELINDER KIT</v>
      </c>
      <c r="D122" s="162" t="str">
        <f>VLOOKUP(TblMasuk[[#This Row],[KODE BARANG]],TblKatalog[[KODE BARANG]:[SPESIFIKASI]],3,FALSE)</f>
        <v>PARKER 4/15 PID : S080 MC-0120</v>
      </c>
      <c r="E122" s="163">
        <v>4</v>
      </c>
      <c r="F122" s="163" t="str">
        <f>VLOOKUP(TblMasuk[[#This Row],[KODE BARANG]],TblKatalog[[KODE BARANG]:[SATUAN]],5,FALSE)</f>
        <v>SET</v>
      </c>
      <c r="G122" s="180" t="s">
        <v>2922</v>
      </c>
      <c r="H122" s="168" t="s">
        <v>2594</v>
      </c>
      <c r="I122" s="338" t="s">
        <v>2954</v>
      </c>
      <c r="J122" s="338"/>
      <c r="K122" s="338"/>
      <c r="L122" s="338"/>
    </row>
    <row r="123" spans="1:12" ht="15.75" x14ac:dyDescent="0.25">
      <c r="A123" s="347">
        <v>44854</v>
      </c>
      <c r="B123" s="324" t="s">
        <v>82</v>
      </c>
      <c r="C123" s="344" t="str">
        <f>VLOOKUP(TblMasuk[[#This Row],[KODE BARANG]],TblKatalog[[KODE BARANG]:[STOCK AKHIR]],2,FALSE)</f>
        <v>FILTER  FEUL</v>
      </c>
      <c r="D123" s="344" t="str">
        <f>VLOOKUP(TblMasuk[[#This Row],[KODE BARANG]],TblKatalog[[KODE BARANG]:[SPESIFIKASI]],3,FALSE)</f>
        <v>PERKINS  26561117</v>
      </c>
      <c r="E123" s="345">
        <v>1</v>
      </c>
      <c r="F123" s="345" t="str">
        <f>VLOOKUP(TblMasuk[[#This Row],[KODE BARANG]],TblKatalog[[KODE BARANG]:[SATUAN]],5,FALSE)</f>
        <v>PC</v>
      </c>
      <c r="G123" s="180" t="s">
        <v>2923</v>
      </c>
      <c r="H123" s="168" t="s">
        <v>2594</v>
      </c>
      <c r="I123" s="338" t="s">
        <v>2954</v>
      </c>
      <c r="J123" s="346"/>
      <c r="K123" s="346"/>
      <c r="L123" s="346"/>
    </row>
    <row r="124" spans="1:12" ht="15.75" x14ac:dyDescent="0.25">
      <c r="A124" s="347">
        <v>44854</v>
      </c>
      <c r="B124" s="324" t="s">
        <v>85</v>
      </c>
      <c r="C124" s="344" t="str">
        <f>VLOOKUP(TblMasuk[[#This Row],[KODE BARANG]],TblKatalog[[KODE BARANG]:[STOCK AKHIR]],2,FALSE)</f>
        <v>FILTER</v>
      </c>
      <c r="D124" s="344" t="str">
        <f>VLOOKUP(TblMasuk[[#This Row],[KODE BARANG]],TblKatalog[[KODE BARANG]:[SPESIFIKASI]],3,FALSE)</f>
        <v>PERKINS 2654403</v>
      </c>
      <c r="E124" s="345">
        <v>1</v>
      </c>
      <c r="F124" s="345" t="str">
        <f>VLOOKUP(TblMasuk[[#This Row],[KODE BARANG]],TblKatalog[[KODE BARANG]:[SATUAN]],5,FALSE)</f>
        <v>PC</v>
      </c>
      <c r="G124" s="180" t="s">
        <v>2923</v>
      </c>
      <c r="H124" s="168" t="s">
        <v>2594</v>
      </c>
      <c r="I124" s="338" t="s">
        <v>2954</v>
      </c>
      <c r="J124" s="346"/>
      <c r="K124" s="346"/>
      <c r="L124" s="346"/>
    </row>
    <row r="125" spans="1:12" ht="15.75" x14ac:dyDescent="0.25">
      <c r="A125" s="347">
        <v>44855</v>
      </c>
      <c r="B125" s="324" t="s">
        <v>2926</v>
      </c>
      <c r="C125" s="344" t="str">
        <f>VLOOKUP(TblMasuk[[#This Row],[KODE BARANG]],TblKatalog[[KODE BARANG]:[STOCK AKHIR]],2,FALSE)</f>
        <v>INDIKATOR TEKANAN OIL GENSET</v>
      </c>
      <c r="D125" s="344" t="str">
        <f>VLOOKUP(TblMasuk[[#This Row],[KODE BARANG]],TblKatalog[[KODE BARANG]:[SPESIFIKASI]],3,FALSE)</f>
        <v>PRESSURE 5 BAR , 80Psi , 12V , BLACK , 52MM , A2C59514123</v>
      </c>
      <c r="E125" s="345">
        <v>2</v>
      </c>
      <c r="F125" s="345" t="str">
        <f>VLOOKUP(TblMasuk[[#This Row],[KODE BARANG]],TblKatalog[[KODE BARANG]:[SATUAN]],5,FALSE)</f>
        <v>PC</v>
      </c>
      <c r="G125" s="180" t="s">
        <v>2927</v>
      </c>
      <c r="H125" s="168" t="s">
        <v>2928</v>
      </c>
      <c r="I125" s="338" t="s">
        <v>2954</v>
      </c>
      <c r="J125" s="346"/>
      <c r="K125" s="346"/>
      <c r="L125" s="346"/>
    </row>
    <row r="126" spans="1:12" ht="15.75" x14ac:dyDescent="0.25">
      <c r="A126" s="347">
        <v>44856</v>
      </c>
      <c r="B126" s="169" t="s">
        <v>3012</v>
      </c>
      <c r="C126" s="344" t="str">
        <f>VLOOKUP(TblMasuk[[#This Row],[KODE BARANG]],TblKatalog[[KODE BARANG]:[STOCK AKHIR]],2,FALSE)</f>
        <v>V BELT</v>
      </c>
      <c r="D126" s="344" t="str">
        <f>VLOOKUP(TblMasuk[[#This Row],[KODE BARANG]],TblKatalog[[KODE BARANG]:[SPESIFIKASI]],3,FALSE)</f>
        <v>BANDO 5760 , 17 X 1900 Li</v>
      </c>
      <c r="E126" s="345">
        <v>2</v>
      </c>
      <c r="F126" s="345" t="str">
        <f>VLOOKUP(TblMasuk[[#This Row],[KODE BARANG]],TblKatalog[[KODE BARANG]:[SATUAN]],5,FALSE)</f>
        <v>PC</v>
      </c>
      <c r="G126" s="180" t="s">
        <v>3017</v>
      </c>
      <c r="H126" s="168" t="s">
        <v>2919</v>
      </c>
      <c r="I126" s="338" t="s">
        <v>2954</v>
      </c>
      <c r="J126" s="346"/>
      <c r="K126" s="346"/>
      <c r="L126" s="346"/>
    </row>
    <row r="127" spans="1:12" ht="15.75" x14ac:dyDescent="0.25">
      <c r="A127" s="347">
        <v>44856</v>
      </c>
      <c r="B127" s="169" t="s">
        <v>3013</v>
      </c>
      <c r="C127" s="344" t="str">
        <f>VLOOKUP(TblMasuk[[#This Row],[KODE BARANG]],TblKatalog[[KODE BARANG]:[STOCK AKHIR]],2,FALSE)</f>
        <v>V BELT</v>
      </c>
      <c r="D127" s="344" t="str">
        <f>VLOOKUP(TblMasuk[[#This Row],[KODE BARANG]],TblKatalog[[KODE BARANG]:[SPESIFIKASI]],3,FALSE)</f>
        <v>BANDO 5570, 17 X 1420 Li</v>
      </c>
      <c r="E127" s="345">
        <v>1</v>
      </c>
      <c r="F127" s="345" t="str">
        <f>VLOOKUP(TblMasuk[[#This Row],[KODE BARANG]],TblKatalog[[KODE BARANG]:[SATUAN]],5,FALSE)</f>
        <v>PC</v>
      </c>
      <c r="G127" s="180" t="s">
        <v>3017</v>
      </c>
      <c r="H127" s="168" t="s">
        <v>2919</v>
      </c>
      <c r="I127" s="338" t="s">
        <v>2954</v>
      </c>
      <c r="J127" s="346"/>
      <c r="K127" s="346"/>
      <c r="L127" s="346"/>
    </row>
    <row r="128" spans="1:12" ht="15.75" x14ac:dyDescent="0.25">
      <c r="A128" s="170">
        <v>44858</v>
      </c>
      <c r="B128" s="349" t="s">
        <v>2933</v>
      </c>
      <c r="C128" s="162" t="str">
        <f>VLOOKUP(TblMasuk[[#This Row],[KODE BARANG]],TblKatalog[[KODE BARANG]:[STOCK AKHIR]],2,FALSE)</f>
        <v>TRIAL BRACKET HANGER</v>
      </c>
      <c r="D128" s="162" t="str">
        <f>VLOOKUP(TblMasuk[[#This Row],[KODE BARANG]],TblKatalog[[KODE BARANG]:[SPESIFIKASI]],3,FALSE)</f>
        <v>DRAWING NO. 99-0-R32002</v>
      </c>
      <c r="E128" s="163">
        <v>20</v>
      </c>
      <c r="F128" s="163" t="str">
        <f>VLOOKUP(TblMasuk[[#This Row],[KODE BARANG]],TblKatalog[[KODE BARANG]:[SATUAN]],5,FALSE)</f>
        <v>PC</v>
      </c>
      <c r="G128" s="180" t="s">
        <v>2934</v>
      </c>
      <c r="H128" s="199" t="s">
        <v>2470</v>
      </c>
      <c r="I128" s="338" t="s">
        <v>2954</v>
      </c>
      <c r="J128" s="338"/>
      <c r="K128" s="338"/>
      <c r="L128" s="338"/>
    </row>
    <row r="129" spans="1:12" ht="15.75" x14ac:dyDescent="0.25">
      <c r="A129" s="347">
        <v>44858</v>
      </c>
      <c r="B129" s="324" t="s">
        <v>1419</v>
      </c>
      <c r="C129" s="344" t="str">
        <f>VLOOKUP(TblMasuk[[#This Row],[KODE BARANG]],TblKatalog[[KODE BARANG]:[STOCK AKHIR]],2,FALSE)</f>
        <v>PIKOLI SOLUBLE CUTTING OIL FOR MILLING</v>
      </c>
      <c r="D129" s="344" t="str">
        <f>VLOOKUP(TblMasuk[[#This Row],[KODE BARANG]],TblKatalog[[KODE BARANG]:[SPESIFIKASI]],3,FALSE)</f>
        <v>BORING GRINDING; @200 LITER</v>
      </c>
      <c r="E129" s="345">
        <v>2</v>
      </c>
      <c r="F129" s="345" t="str">
        <f>VLOOKUP(TblMasuk[[#This Row],[KODE BARANG]],TblKatalog[[KODE BARANG]:[SATUAN]],5,FALSE)</f>
        <v xml:space="preserve">DRUM </v>
      </c>
      <c r="G129" s="180" t="s">
        <v>2936</v>
      </c>
      <c r="H129" s="350" t="s">
        <v>1218</v>
      </c>
      <c r="I129" s="338" t="s">
        <v>2954</v>
      </c>
      <c r="J129" s="346"/>
      <c r="K129" s="346"/>
      <c r="L129" s="346"/>
    </row>
    <row r="130" spans="1:12" ht="31.5" x14ac:dyDescent="0.25">
      <c r="A130" s="380">
        <v>44859</v>
      </c>
      <c r="B130" s="325" t="s">
        <v>2939</v>
      </c>
      <c r="C130" s="393" t="str">
        <f>VLOOKUP(TblMasuk[[#This Row],[KODE BARANG]],TblKatalog[[KODE BARANG]:[STOCK AKHIR]],2,FALSE)</f>
        <v xml:space="preserve">LED MATRIX DISPLAY FOR TRAIN NUMBER DISPLAY 1B </v>
      </c>
      <c r="D130" s="342" t="str">
        <f>VLOOKUP(TblMasuk[[#This Row],[KODE BARANG]],TblKatalog[[KODE BARANG]:[SPESIFIKASI]],3,FALSE)</f>
        <v>LED Matrix display for train number display 1b</v>
      </c>
      <c r="E130" s="343">
        <v>1</v>
      </c>
      <c r="F130" s="343" t="str">
        <f>VLOOKUP(TblMasuk[[#This Row],[KODE BARANG]],TblKatalog[[KODE BARANG]:[SATUAN]],5,FALSE)</f>
        <v>PC</v>
      </c>
      <c r="G130" s="180" t="s">
        <v>2947</v>
      </c>
      <c r="H130" s="382" t="s">
        <v>2948</v>
      </c>
      <c r="I130" s="360" t="s">
        <v>2954</v>
      </c>
      <c r="J130" s="394"/>
      <c r="K130" s="394"/>
      <c r="L130" s="334"/>
    </row>
    <row r="131" spans="1:12" ht="15.75" x14ac:dyDescent="0.25">
      <c r="A131" s="380">
        <v>44859</v>
      </c>
      <c r="B131" s="325" t="s">
        <v>2941</v>
      </c>
      <c r="C131" s="393" t="str">
        <f>VLOOKUP(TblMasuk[[#This Row],[KODE BARANG]],TblKatalog[[KODE BARANG]:[STOCK AKHIR]],2,FALSE)</f>
        <v>LED MATRIX DISPLAY FOR DESTINATION DISPLAY 2 B</v>
      </c>
      <c r="D131" s="342" t="str">
        <f>VLOOKUP(TblMasuk[[#This Row],[KODE BARANG]],TblKatalog[[KODE BARANG]:[SPESIFIKASI]],3,FALSE)</f>
        <v>LED Matrix display for destination display 2a</v>
      </c>
      <c r="E131" s="343">
        <v>1</v>
      </c>
      <c r="F131" s="343" t="str">
        <f>VLOOKUP(TblMasuk[[#This Row],[KODE BARANG]],TblKatalog[[KODE BARANG]:[SATUAN]],5,FALSE)</f>
        <v>PC</v>
      </c>
      <c r="G131" s="180" t="s">
        <v>2947</v>
      </c>
      <c r="H131" s="382" t="s">
        <v>2948</v>
      </c>
      <c r="I131" s="360" t="s">
        <v>2954</v>
      </c>
      <c r="J131" s="394"/>
      <c r="K131" s="394"/>
      <c r="L131" s="334"/>
    </row>
    <row r="132" spans="1:12" ht="15.75" x14ac:dyDescent="0.25">
      <c r="A132" s="359">
        <v>44859</v>
      </c>
      <c r="B132" s="324" t="s">
        <v>2943</v>
      </c>
      <c r="C132" s="344" t="str">
        <f>VLOOKUP(TblMasuk[[#This Row],[KODE BARANG]],TblKatalog[[KODE BARANG]:[STOCK AKHIR]],2,FALSE)</f>
        <v>KEYPAD DAN DISPLAY MONITOR KEYDIS 1A</v>
      </c>
      <c r="D132" s="344" t="str">
        <f>VLOOKUP(TblMasuk[[#This Row],[KODE BARANG]],TblKatalog[[KODE BARANG]:[SPESIFIKASI]],3,FALSE)</f>
        <v>Keypad dan display monitor keydis 1a</v>
      </c>
      <c r="E132" s="345">
        <v>1</v>
      </c>
      <c r="F132" s="345" t="str">
        <f>VLOOKUP(TblMasuk[[#This Row],[KODE BARANG]],TblKatalog[[KODE BARANG]:[SATUAN]],5,FALSE)</f>
        <v>PC</v>
      </c>
      <c r="G132" s="180" t="s">
        <v>2947</v>
      </c>
      <c r="H132" s="358" t="s">
        <v>2948</v>
      </c>
      <c r="I132" s="338" t="s">
        <v>2954</v>
      </c>
      <c r="J132" s="346"/>
      <c r="K132" s="346"/>
      <c r="L132" s="346"/>
    </row>
    <row r="133" spans="1:12" ht="15.75" x14ac:dyDescent="0.25">
      <c r="A133" s="359">
        <v>44858</v>
      </c>
      <c r="B133" s="324" t="s">
        <v>2950</v>
      </c>
      <c r="C133" s="344" t="str">
        <f>VLOOKUP(TblMasuk[[#This Row],[KODE BARANG]],TblKatalog[[KODE BARANG]:[STOCK AKHIR]],2,FALSE)</f>
        <v xml:space="preserve">LED LAMPU SIGNAL </v>
      </c>
      <c r="D133" s="344" t="str">
        <f>VLOOKUP(TblMasuk[[#This Row],[KODE BARANG]],TblKatalog[[KODE BARANG]:[SPESIFIKASI]],3,FALSE)</f>
        <v>LED SPOTLIGHTS POWER : 5W, VOLTAGE CD : 24 V, COLOR : 6000K BASE : GU10 WARNA PUTIH</v>
      </c>
      <c r="E133" s="345">
        <v>10</v>
      </c>
      <c r="F133" s="345" t="str">
        <f>VLOOKUP(TblMasuk[[#This Row],[KODE BARANG]],TblKatalog[[KODE BARANG]:[SATUAN]],5,FALSE)</f>
        <v>PC</v>
      </c>
      <c r="G133" s="167" t="s">
        <v>2953</v>
      </c>
      <c r="H133" s="199" t="s">
        <v>2470</v>
      </c>
      <c r="I133" s="338" t="s">
        <v>2954</v>
      </c>
      <c r="J133" s="346"/>
      <c r="K133" s="346"/>
      <c r="L133" s="346"/>
    </row>
    <row r="134" spans="1:12" ht="15.75" x14ac:dyDescent="0.25">
      <c r="A134" s="359">
        <v>44860</v>
      </c>
      <c r="B134" s="324" t="s">
        <v>2683</v>
      </c>
      <c r="C134" s="344" t="str">
        <f>VLOOKUP(TblMasuk[[#This Row],[KODE BARANG]],TblKatalog[[KODE BARANG]:[STOCK AKHIR]],2,FALSE)</f>
        <v>CLAMPER CLIP</v>
      </c>
      <c r="D134" s="344" t="str">
        <f>VLOOKUP(TblMasuk[[#This Row],[KODE BARANG]],TblKatalog[[KODE BARANG]:[SPESIFIKASI]],3,FALSE)</f>
        <v>UK.T = 6 X 70 X 80 MM</v>
      </c>
      <c r="E134" s="345">
        <v>4732</v>
      </c>
      <c r="F134" s="345" t="str">
        <f>VLOOKUP(TblMasuk[[#This Row],[KODE BARANG]],TblKatalog[[KODE BARANG]:[SATUAN]],5,FALSE)</f>
        <v>PC</v>
      </c>
      <c r="G134" s="167" t="s">
        <v>2686</v>
      </c>
      <c r="H134" s="204" t="s">
        <v>2687</v>
      </c>
      <c r="I134" s="338" t="s">
        <v>2557</v>
      </c>
      <c r="J134" s="346"/>
      <c r="K134" s="346" t="s">
        <v>2969</v>
      </c>
      <c r="L134" s="346"/>
    </row>
    <row r="135" spans="1:12" ht="15.75" x14ac:dyDescent="0.25">
      <c r="A135" s="359">
        <v>44860</v>
      </c>
      <c r="B135" s="325" t="s">
        <v>2962</v>
      </c>
      <c r="C135" s="356" t="str">
        <f>VLOOKUP(TblMasuk[[#This Row],[KODE BARANG]],TblKatalog[[KODE BARANG]:[STOCK AKHIR]],2,FALSE)</f>
        <v xml:space="preserve">LAMPU PENUMPANG </v>
      </c>
      <c r="D135" s="356" t="str">
        <f>VLOOKUP(TblMasuk[[#This Row],[KODE BARANG]],TblKatalog[[KODE BARANG]:[SPESIFIKASI]],3,FALSE)</f>
        <v>EXTRUSI ALLUMINIUM LED 1200MM , 220VAC</v>
      </c>
      <c r="E135" s="357">
        <v>2</v>
      </c>
      <c r="F135" s="357" t="str">
        <f>VLOOKUP(TblMasuk[[#This Row],[KODE BARANG]],TblKatalog[[KODE BARANG]:[SATUAN]],5,FALSE)</f>
        <v>PC</v>
      </c>
      <c r="G135" s="167" t="s">
        <v>2968</v>
      </c>
      <c r="H135" s="358" t="s">
        <v>2609</v>
      </c>
      <c r="I135" s="338" t="s">
        <v>2954</v>
      </c>
      <c r="J135" s="334"/>
      <c r="K135" s="334"/>
      <c r="L135" s="334"/>
    </row>
    <row r="136" spans="1:12" ht="31.5" x14ac:dyDescent="0.25">
      <c r="A136" s="380">
        <v>44860</v>
      </c>
      <c r="B136" s="324" t="s">
        <v>2964</v>
      </c>
      <c r="C136" s="340" t="str">
        <f>VLOOKUP(TblMasuk[[#This Row],[KODE BARANG]],TblKatalog[[KODE BARANG]:[STOCK AKHIR]],2,FALSE)</f>
        <v xml:space="preserve">LAMPU EMERGENCY </v>
      </c>
      <c r="D136" s="381" t="str">
        <f>VLOOKUP(TblMasuk[[#This Row],[KODE BARANG]],TblKatalog[[KODE BARANG]:[SPESIFIKASI]],3,FALSE)</f>
        <v>EXTRUSI ALLUMINIUM LED 1200MM , 220VAC + EMERGENCY POWER SCOURE PANASONIC DJ-04B, LED TUBE 54VDC, 220-240V</v>
      </c>
      <c r="E136" s="341">
        <v>1</v>
      </c>
      <c r="F136" s="341" t="str">
        <f>VLOOKUP(TblMasuk[[#This Row],[KODE BARANG]],TblKatalog[[KODE BARANG]:[SATUAN]],5,FALSE)</f>
        <v>PC</v>
      </c>
      <c r="G136" s="180" t="s">
        <v>2968</v>
      </c>
      <c r="H136" s="382" t="s">
        <v>2609</v>
      </c>
      <c r="I136" s="360" t="s">
        <v>2954</v>
      </c>
      <c r="J136" s="346"/>
      <c r="K136" s="346"/>
      <c r="L136" s="346"/>
    </row>
    <row r="137" spans="1:12" ht="15.75" x14ac:dyDescent="0.25">
      <c r="A137" s="380">
        <v>44862</v>
      </c>
      <c r="B137" s="166" t="s">
        <v>2970</v>
      </c>
      <c r="C137" s="162" t="str">
        <f>VLOOKUP(TblMasuk[[#This Row],[KODE BARANG]],TblKatalog[[KODE BARANG]:[STOCK AKHIR]],2,FALSE)</f>
        <v xml:space="preserve">JET CLEANER </v>
      </c>
      <c r="D137" s="162" t="str">
        <f>VLOOKUP(TblMasuk[[#This Row],[KODE BARANG]],TblKatalog[[KODE BARANG]:[SPESIFIKASI]],3,FALSE)</f>
        <v>KARCHER K2</v>
      </c>
      <c r="E137" s="163">
        <v>1</v>
      </c>
      <c r="F137" s="163" t="str">
        <f>VLOOKUP(TblMasuk[[#This Row],[KODE BARANG]],TblKatalog[[KODE BARANG]:[SATUAN]],5,FALSE)</f>
        <v>PC</v>
      </c>
      <c r="G137" s="180" t="s">
        <v>2973</v>
      </c>
      <c r="H137" s="168" t="s">
        <v>1218</v>
      </c>
      <c r="I137" s="338" t="s">
        <v>2954</v>
      </c>
      <c r="J137" s="338"/>
      <c r="K137" s="338"/>
      <c r="L137" s="338"/>
    </row>
    <row r="138" spans="1:12" ht="15.75" x14ac:dyDescent="0.25">
      <c r="A138" s="177">
        <v>44116</v>
      </c>
      <c r="B138" s="166" t="s">
        <v>2974</v>
      </c>
      <c r="C138" s="162" t="str">
        <f>VLOOKUP(TblMasuk[[#This Row],[KODE BARANG]],TblKatalog[[KODE BARANG]:[STOCK AKHIR]],2,FALSE)</f>
        <v>HOSE VACCUM TOILET</v>
      </c>
      <c r="D138" s="162" t="str">
        <f>VLOOKUP(TblMasuk[[#This Row],[KODE BARANG]],TblKatalog[[KODE BARANG]:[SPESIFIKASI]],3,FALSE)</f>
        <v>SESUAI CONTOH</v>
      </c>
      <c r="E138" s="163">
        <v>10</v>
      </c>
      <c r="F138" s="163" t="str">
        <f>VLOOKUP(TblMasuk[[#This Row],[KODE BARANG]],TblKatalog[[KODE BARANG]:[SATUAN]],5,FALSE)</f>
        <v>PC</v>
      </c>
      <c r="G138" s="180" t="s">
        <v>2976</v>
      </c>
      <c r="H138" s="306" t="s">
        <v>1242</v>
      </c>
      <c r="I138" s="338" t="s">
        <v>2954</v>
      </c>
      <c r="J138" s="338"/>
      <c r="K138" s="338"/>
      <c r="L138" s="338"/>
    </row>
    <row r="139" spans="1:12" ht="15.75" x14ac:dyDescent="0.25">
      <c r="A139" s="380">
        <v>44860</v>
      </c>
      <c r="B139" s="166" t="s">
        <v>2977</v>
      </c>
      <c r="C139" s="162" t="str">
        <f>VLOOKUP(TblMasuk[[#This Row],[KODE BARANG]],TblKatalog[[KODE BARANG]:[STOCK AKHIR]],2,FALSE)</f>
        <v>JURNAL ROLLER BEARING</v>
      </c>
      <c r="D139" s="162" t="str">
        <f>VLOOKUP(TblMasuk[[#This Row],[KODE BARANG]],TblKatalog[[KODE BARANG]:[SPESIFIKASI]],3,FALSE)</f>
        <v>MERK TIMKEN CLASS C</v>
      </c>
      <c r="E139" s="163">
        <v>18</v>
      </c>
      <c r="F139" s="163" t="str">
        <f>VLOOKUP(TblMasuk[[#This Row],[KODE BARANG]],TblKatalog[[KODE BARANG]:[SATUAN]],5,FALSE)</f>
        <v>SET</v>
      </c>
      <c r="G139" s="180" t="s">
        <v>2980</v>
      </c>
      <c r="H139" s="306" t="s">
        <v>1242</v>
      </c>
      <c r="I139" s="338" t="s">
        <v>2954</v>
      </c>
      <c r="J139" s="338"/>
      <c r="K139" s="338"/>
      <c r="L139" s="338"/>
    </row>
    <row r="140" spans="1:12" ht="31.5" x14ac:dyDescent="0.25">
      <c r="A140" s="337">
        <v>44865</v>
      </c>
      <c r="B140" s="324" t="s">
        <v>2997</v>
      </c>
      <c r="C140" s="340" t="str">
        <f>VLOOKUP(TblMasuk[[#This Row],[KODE BARANG]],TblKatalog[[KODE BARANG]:[STOCK AKHIR]],2,FALSE)</f>
        <v xml:space="preserve">COVER EV CHARGER GUN CCS2 </v>
      </c>
      <c r="D140" s="340" t="str">
        <f>VLOOKUP(TblMasuk[[#This Row],[KODE BARANG]],TblKatalog[[KODE BARANG]:[SPESIFIKASI]],3,FALSE)</f>
        <v>MAGNET WATERPROOF COVER FIT FOR EV CHARGER WATERPROOF SNOW RAIN SUN DUST PROOF</v>
      </c>
      <c r="E140" s="341">
        <v>14</v>
      </c>
      <c r="F140" s="341" t="str">
        <f>VLOOKUP(TblMasuk[[#This Row],[KODE BARANG]],TblKatalog[[KODE BARANG]:[SATUAN]],5,FALSE)</f>
        <v>PC</v>
      </c>
      <c r="G140" s="384"/>
      <c r="H140" s="385" t="s">
        <v>2671</v>
      </c>
      <c r="I140" s="360" t="s">
        <v>2954</v>
      </c>
      <c r="J140" s="386"/>
      <c r="K140" s="386" t="s">
        <v>3020</v>
      </c>
      <c r="L140" s="346"/>
    </row>
    <row r="141" spans="1:12" ht="15.75" x14ac:dyDescent="0.25">
      <c r="A141" s="347">
        <v>44865</v>
      </c>
      <c r="B141" s="324" t="s">
        <v>416</v>
      </c>
      <c r="C141" s="344" t="str">
        <f>VLOOKUP(TblMasuk[[#This Row],[KODE BARANG]],TblKatalog[[KODE BARANG]:[STOCK AKHIR]],2,FALSE)</f>
        <v xml:space="preserve">BRAKE SHOE </v>
      </c>
      <c r="D141" s="344" t="str">
        <f>VLOOKUP(TblMasuk[[#This Row],[KODE BARANG]],TblKatalog[[KODE BARANG]:[SPESIFIKASI]],3,FALSE)</f>
        <v>DRAWING NO.TB 607-2-08-0.008</v>
      </c>
      <c r="E141" s="345">
        <v>582</v>
      </c>
      <c r="F141" s="345" t="str">
        <f>VLOOKUP(TblMasuk[[#This Row],[KODE BARANG]],TblKatalog[[KODE BARANG]:[SATUAN]],5,FALSE)</f>
        <v>PC</v>
      </c>
      <c r="G141" s="167" t="s">
        <v>2764</v>
      </c>
      <c r="H141" s="199" t="s">
        <v>2470</v>
      </c>
      <c r="I141" s="338" t="s">
        <v>2954</v>
      </c>
      <c r="J141" s="346"/>
      <c r="K141" s="346" t="s">
        <v>2999</v>
      </c>
      <c r="L141" s="346"/>
    </row>
    <row r="142" spans="1:12" ht="15.75" x14ac:dyDescent="0.25">
      <c r="A142" s="347">
        <v>44865</v>
      </c>
      <c r="B142" s="324" t="s">
        <v>416</v>
      </c>
      <c r="C142" s="344" t="str">
        <f>VLOOKUP(TblMasuk[[#This Row],[KODE BARANG]],TblKatalog[[KODE BARANG]:[STOCK AKHIR]],2,FALSE)</f>
        <v xml:space="preserve">BRAKE SHOE </v>
      </c>
      <c r="D142" s="344" t="str">
        <f>VLOOKUP(TblMasuk[[#This Row],[KODE BARANG]],TblKatalog[[KODE BARANG]:[SPESIFIKASI]],3,FALSE)</f>
        <v>DRAWING NO.TB 607-2-08-0.008</v>
      </c>
      <c r="E142" s="345">
        <v>1</v>
      </c>
      <c r="F142" s="345" t="str">
        <f>VLOOKUP(TblMasuk[[#This Row],[KODE BARANG]],TblKatalog[[KODE BARANG]:[SATUAN]],5,FALSE)</f>
        <v>PC</v>
      </c>
      <c r="G142" s="167" t="s">
        <v>2764</v>
      </c>
      <c r="H142" s="199" t="s">
        <v>2470</v>
      </c>
      <c r="I142" s="338" t="s">
        <v>2954</v>
      </c>
      <c r="J142" s="346"/>
      <c r="K142" s="346"/>
      <c r="L142" s="346"/>
    </row>
    <row r="143" spans="1:12" ht="15.75" x14ac:dyDescent="0.25">
      <c r="A143" s="347">
        <v>44864</v>
      </c>
      <c r="B143" s="324" t="s">
        <v>1620</v>
      </c>
      <c r="C143" s="344" t="str">
        <f>VLOOKUP(TblMasuk[[#This Row],[KODE BARANG]],TblKatalog[[KODE BARANG]:[STOCK AKHIR]],2,FALSE)</f>
        <v>CARBON CONTACT STRIP</v>
      </c>
      <c r="D143" s="344" t="str">
        <f>VLOOKUP(TblMasuk[[#This Row],[KODE BARANG]],TblKatalog[[KODE BARANG]:[SPESIFIKASI]],3,FALSE)</f>
        <v>DRAWING NO.P3160005</v>
      </c>
      <c r="E143" s="345">
        <v>50</v>
      </c>
      <c r="F143" s="345" t="str">
        <f>VLOOKUP(TblMasuk[[#This Row],[KODE BARANG]],TblKatalog[[KODE BARANG]:[SATUAN]],5,FALSE)</f>
        <v>PC</v>
      </c>
      <c r="G143" s="167" t="s">
        <v>3004</v>
      </c>
      <c r="H143" s="306" t="s">
        <v>1242</v>
      </c>
      <c r="I143" s="338" t="s">
        <v>2954</v>
      </c>
      <c r="J143" s="346"/>
      <c r="K143" s="346" t="s">
        <v>3005</v>
      </c>
      <c r="L143" s="346"/>
    </row>
    <row r="144" spans="1:12" ht="15.75" x14ac:dyDescent="0.25">
      <c r="A144" s="347">
        <v>44864</v>
      </c>
      <c r="B144" s="324" t="s">
        <v>1623</v>
      </c>
      <c r="C144" s="344" t="str">
        <f>VLOOKUP(TblMasuk[[#This Row],[KODE BARANG]],TblKatalog[[KODE BARANG]:[STOCK AKHIR]],2,FALSE)</f>
        <v>AUXILARY CONTACT STRIP</v>
      </c>
      <c r="D144" s="344" t="str">
        <f>VLOOKUP(TblMasuk[[#This Row],[KODE BARANG]],TblKatalog[[KODE BARANG]:[SPESIFIKASI]],3,FALSE)</f>
        <v>DRAWING NO. P2161053</v>
      </c>
      <c r="E144" s="345">
        <v>40</v>
      </c>
      <c r="F144" s="345" t="str">
        <f>VLOOKUP(TblMasuk[[#This Row],[KODE BARANG]],TblKatalog[[KODE BARANG]:[SATUAN]],5,FALSE)</f>
        <v>PC</v>
      </c>
      <c r="G144" s="167" t="s">
        <v>3004</v>
      </c>
      <c r="H144" s="306" t="s">
        <v>1242</v>
      </c>
      <c r="I144" s="338" t="s">
        <v>2954</v>
      </c>
      <c r="J144" s="346"/>
      <c r="K144" s="346" t="s">
        <v>3005</v>
      </c>
      <c r="L144" s="346"/>
    </row>
    <row r="145" spans="1:12" ht="15.75" x14ac:dyDescent="0.25">
      <c r="A145" s="347">
        <v>44864</v>
      </c>
      <c r="B145" s="324" t="s">
        <v>1626</v>
      </c>
      <c r="C145" s="344" t="str">
        <f>VLOOKUP(TblMasuk[[#This Row],[KODE BARANG]],TblKatalog[[KODE BARANG]:[STOCK AKHIR]],2,FALSE)</f>
        <v>SHUNT WIRE</v>
      </c>
      <c r="D145" s="344" t="str">
        <f>VLOOKUP(TblMasuk[[#This Row],[KODE BARANG]],TblKatalog[[KODE BARANG]:[SPESIFIKASI]],3,FALSE)</f>
        <v>SHUNT WIRE DRAWING NO. B298716 (7 x 250MM )</v>
      </c>
      <c r="E145" s="345">
        <v>25</v>
      </c>
      <c r="F145" s="345" t="str">
        <f>VLOOKUP(TblMasuk[[#This Row],[KODE BARANG]],TblKatalog[[KODE BARANG]:[SATUAN]],5,FALSE)</f>
        <v>PC</v>
      </c>
      <c r="G145" s="167" t="s">
        <v>3004</v>
      </c>
      <c r="H145" s="306" t="s">
        <v>1242</v>
      </c>
      <c r="I145" s="338" t="s">
        <v>2954</v>
      </c>
      <c r="J145" s="346"/>
      <c r="K145" s="346" t="s">
        <v>3005</v>
      </c>
      <c r="L145" s="346"/>
    </row>
    <row r="146" spans="1:12" ht="15.75" x14ac:dyDescent="0.25">
      <c r="A146" s="347">
        <v>44864</v>
      </c>
      <c r="B146" s="324" t="s">
        <v>2280</v>
      </c>
      <c r="C146" s="344" t="str">
        <f>VLOOKUP(TblMasuk[[#This Row],[KODE BARANG]],TblKatalog[[KODE BARANG]:[STOCK AKHIR]],2,FALSE)</f>
        <v>SHUNT WIRE</v>
      </c>
      <c r="D146" s="344" t="str">
        <f>VLOOKUP(TblMasuk[[#This Row],[KODE BARANG]],TblKatalog[[KODE BARANG]:[SPESIFIKASI]],3,FALSE)</f>
        <v>SHUNT WIRE DRAWING NO. B298716 (7 x 300MM )</v>
      </c>
      <c r="E146" s="345">
        <v>25</v>
      </c>
      <c r="F146" s="345" t="str">
        <f>VLOOKUP(TblMasuk[[#This Row],[KODE BARANG]],TblKatalog[[KODE BARANG]:[SATUAN]],5,FALSE)</f>
        <v>PC</v>
      </c>
      <c r="G146" s="167" t="s">
        <v>3004</v>
      </c>
      <c r="H146" s="306" t="s">
        <v>1242</v>
      </c>
      <c r="I146" s="338" t="s">
        <v>2954</v>
      </c>
      <c r="J146" s="346"/>
      <c r="K146" s="346" t="s">
        <v>3005</v>
      </c>
      <c r="L146" s="346"/>
    </row>
    <row r="147" spans="1:12" ht="15.75" x14ac:dyDescent="0.25">
      <c r="A147" s="170">
        <v>44866</v>
      </c>
      <c r="B147" s="166" t="s">
        <v>666</v>
      </c>
      <c r="C147" s="162" t="str">
        <f>VLOOKUP(TblMasuk[[#This Row],[KODE BARANG]],TblKatalog[[KODE BARANG]:[STOCK AKHIR]],2,FALSE)</f>
        <v xml:space="preserve">FILTER UDARA KOMPRESOR </v>
      </c>
      <c r="D147" s="162" t="str">
        <f>VLOOKUP(TblMasuk[[#This Row],[KODE BARANG]],TblKatalog[[KODE BARANG]:[SPESIFIKASI]],3,FALSE)</f>
        <v xml:space="preserve"> UK.95 X 16 X 45</v>
      </c>
      <c r="E147" s="163">
        <v>20</v>
      </c>
      <c r="F147" s="163" t="str">
        <f>VLOOKUP(TblMasuk[[#This Row],[KODE BARANG]],TblKatalog[[KODE BARANG]:[SATUAN]],5,FALSE)</f>
        <v>PC</v>
      </c>
      <c r="G147" s="167" t="s">
        <v>3021</v>
      </c>
      <c r="H147" s="199" t="s">
        <v>2470</v>
      </c>
      <c r="I147" s="338" t="s">
        <v>2954</v>
      </c>
      <c r="J147" s="338"/>
      <c r="K147" s="338" t="s">
        <v>3034</v>
      </c>
      <c r="L147" s="338"/>
    </row>
    <row r="148" spans="1:12" ht="15.75" x14ac:dyDescent="0.25">
      <c r="A148" s="170">
        <v>44868</v>
      </c>
      <c r="B148" s="348" t="s">
        <v>3039</v>
      </c>
      <c r="C148" s="162" t="str">
        <f>VLOOKUP(TblMasuk[[#This Row],[KODE BARANG]],TblKatalog[[KODE BARANG]:[STOCK AKHIR]],2,FALSE)</f>
        <v>FUEL METER ENGINE</v>
      </c>
      <c r="D148" s="162" t="str">
        <f>VLOOKUP(TblMasuk[[#This Row],[KODE BARANG]],TblKatalog[[KODE BARANG]:[SPESIFIKASI]],3,FALSE)</f>
        <v>VDO VDC A2C59514079</v>
      </c>
      <c r="E148" s="163">
        <v>1</v>
      </c>
      <c r="F148" s="163" t="str">
        <f>VLOOKUP(TblMasuk[[#This Row],[KODE BARANG]],TblKatalog[[KODE BARANG]:[SATUAN]],5,FALSE)</f>
        <v>PC</v>
      </c>
      <c r="G148" s="167" t="s">
        <v>3042</v>
      </c>
      <c r="H148" s="156" t="s">
        <v>2649</v>
      </c>
      <c r="I148" s="338" t="s">
        <v>2954</v>
      </c>
      <c r="J148" s="338"/>
      <c r="K148" s="338"/>
      <c r="L148" s="338"/>
    </row>
    <row r="149" spans="1:12" ht="15.75" x14ac:dyDescent="0.25">
      <c r="A149" s="347">
        <v>44872</v>
      </c>
      <c r="B149" s="324" t="s">
        <v>3030</v>
      </c>
      <c r="C149" s="344" t="str">
        <f>VLOOKUP(TblMasuk[[#This Row],[KODE BARANG]],TblKatalog[[KODE BARANG]:[STOCK AKHIR]],2,FALSE)</f>
        <v>LATERAL RUBBER STOPPER</v>
      </c>
      <c r="D149" s="344" t="str">
        <f>VLOOKUP(TblMasuk[[#This Row],[KODE BARANG]],TblKatalog[[KODE BARANG]:[SPESIFIKASI]],3,FALSE)</f>
        <v>DRAWING NO.TB607-3-07.0-003</v>
      </c>
      <c r="E149" s="345">
        <v>8</v>
      </c>
      <c r="F149" s="345" t="str">
        <f>VLOOKUP(TblMasuk[[#This Row],[KODE BARANG]],TblKatalog[[KODE BARANG]:[SATUAN]],5,FALSE)</f>
        <v>PC</v>
      </c>
      <c r="G149" s="167" t="s">
        <v>3033</v>
      </c>
      <c r="H149" s="358" t="s">
        <v>2948</v>
      </c>
      <c r="I149" s="338" t="s">
        <v>2954</v>
      </c>
      <c r="J149" s="346"/>
      <c r="K149" s="346"/>
      <c r="L149" s="346"/>
    </row>
    <row r="150" spans="1:12" ht="15.75" x14ac:dyDescent="0.25">
      <c r="A150" s="347">
        <v>44873</v>
      </c>
      <c r="B150" s="166" t="s">
        <v>3069</v>
      </c>
      <c r="C150" s="344" t="str">
        <f>VLOOKUP(TblMasuk[[#This Row],[KODE BARANG]],TblKatalog[[KODE BARANG]:[STOCK AKHIR]],2,FALSE)</f>
        <v xml:space="preserve">SERVO FANUC </v>
      </c>
      <c r="D150" s="344" t="str">
        <f>VLOOKUP(TblMasuk[[#This Row],[KODE BARANG]],TblKatalog[[KODE BARANG]:[SPESIFIKASI]],3,FALSE)</f>
        <v>TYPE : SVU1-80 , PN : A068-6089-H105</v>
      </c>
      <c r="E150" s="345">
        <v>1</v>
      </c>
      <c r="F150" s="345" t="str">
        <f>VLOOKUP(TblMasuk[[#This Row],[KODE BARANG]],TblKatalog[[KODE BARANG]:[SATUAN]],5,FALSE)</f>
        <v>PC</v>
      </c>
      <c r="G150" s="167" t="s">
        <v>3068</v>
      </c>
      <c r="H150" s="168" t="s">
        <v>1218</v>
      </c>
      <c r="I150" s="338" t="s">
        <v>2954</v>
      </c>
      <c r="J150" s="346"/>
      <c r="K150" s="346"/>
      <c r="L150" s="346"/>
    </row>
    <row r="151" spans="1:12" ht="15.75" x14ac:dyDescent="0.25">
      <c r="A151" s="347">
        <v>44874</v>
      </c>
      <c r="B151" s="324" t="s">
        <v>363</v>
      </c>
      <c r="C151" s="344" t="str">
        <f>VLOOKUP(TblMasuk[[#This Row],[KODE BARANG]],TblKatalog[[KODE BARANG]:[STOCK AKHIR]],2,FALSE)</f>
        <v>FILTER OLIE</v>
      </c>
      <c r="D151" s="344" t="str">
        <f>VLOOKUP(TblMasuk[[#This Row],[KODE BARANG]],TblKatalog[[KODE BARANG]:[SPESIFIKASI]],3,FALSE)</f>
        <v>Deutz 01174423</v>
      </c>
      <c r="E151" s="345">
        <v>2</v>
      </c>
      <c r="F151" s="345" t="str">
        <f>VLOOKUP(TblMasuk[[#This Row],[KODE BARANG]],TblKatalog[[KODE BARANG]:[SATUAN]],5,FALSE)</f>
        <v>PC</v>
      </c>
      <c r="G151" s="167" t="s">
        <v>3037</v>
      </c>
      <c r="H151" s="350" t="s">
        <v>3038</v>
      </c>
      <c r="I151" s="338" t="s">
        <v>2954</v>
      </c>
      <c r="J151" s="346"/>
      <c r="K151" s="346"/>
      <c r="L151" s="346"/>
    </row>
    <row r="152" spans="1:12" ht="15.75" x14ac:dyDescent="0.25">
      <c r="A152" s="347">
        <v>44874</v>
      </c>
      <c r="B152" s="324" t="s">
        <v>67</v>
      </c>
      <c r="C152" s="344" t="e">
        <f>VLOOKUP(TblMasuk[[#This Row],[KODE BARANG]],TblKatalog[[KODE BARANG]:[STOCK AKHIR]],2,FALSE)</f>
        <v>#N/A</v>
      </c>
      <c r="D152" s="344" t="e">
        <f>VLOOKUP(TblMasuk[[#This Row],[KODE BARANG]],TblKatalog[[KODE BARANG]:[SPESIFIKASI]],3,FALSE)</f>
        <v>#N/A</v>
      </c>
      <c r="E152" s="345">
        <v>2</v>
      </c>
      <c r="F152" s="345" t="e">
        <f>VLOOKUP(TblMasuk[[#This Row],[KODE BARANG]],TblKatalog[[KODE BARANG]:[SATUAN]],5,FALSE)</f>
        <v>#N/A</v>
      </c>
      <c r="G152" s="167" t="s">
        <v>3037</v>
      </c>
      <c r="H152" s="350" t="s">
        <v>3038</v>
      </c>
      <c r="I152" s="338" t="s">
        <v>2954</v>
      </c>
      <c r="J152" s="346"/>
      <c r="K152" s="346"/>
      <c r="L152" s="346"/>
    </row>
    <row r="153" spans="1:12" ht="15.75" x14ac:dyDescent="0.25">
      <c r="A153" s="347">
        <v>44875</v>
      </c>
      <c r="B153" s="324" t="s">
        <v>369</v>
      </c>
      <c r="C153" s="344" t="str">
        <f>VLOOKUP(TblMasuk[[#This Row],[KODE BARANG]],TblKatalog[[KODE BARANG]:[STOCK AKHIR]],2,FALSE)</f>
        <v>FILTER HSD</v>
      </c>
      <c r="D153" s="344" t="str">
        <f>VLOOKUP(TblMasuk[[#This Row],[KODE BARANG]],TblKatalog[[KODE BARANG]:[SPESIFIKASI]],3,FALSE)</f>
        <v>MAN 51.12503.0099</v>
      </c>
      <c r="E153" s="345">
        <v>2</v>
      </c>
      <c r="F153" s="345" t="str">
        <f>VLOOKUP(TblMasuk[[#This Row],[KODE BARANG]],TblKatalog[[KODE BARANG]:[SATUAN]],5,FALSE)</f>
        <v>PC</v>
      </c>
      <c r="G153" s="167" t="s">
        <v>3043</v>
      </c>
      <c r="H153" s="350" t="s">
        <v>3038</v>
      </c>
      <c r="I153" s="338" t="s">
        <v>2954</v>
      </c>
      <c r="J153" s="346"/>
      <c r="K153" s="346"/>
      <c r="L153" s="346"/>
    </row>
    <row r="154" spans="1:12" ht="15.75" x14ac:dyDescent="0.25">
      <c r="A154" s="347">
        <v>44875</v>
      </c>
      <c r="B154" s="324" t="s">
        <v>507</v>
      </c>
      <c r="C154" s="344" t="str">
        <f>VLOOKUP(TblMasuk[[#This Row],[KODE BARANG]],TblKatalog[[KODE BARANG]:[STOCK AKHIR]],2,FALSE)</f>
        <v xml:space="preserve">FILTER OIL ENGINE </v>
      </c>
      <c r="D154" s="344" t="str">
        <f>VLOOKUP(TblMasuk[[#This Row],[KODE BARANG]],TblKatalog[[KODE BARANG]:[SPESIFIKASI]],3,FALSE)</f>
        <v>MAN 51,05504-0087</v>
      </c>
      <c r="E154" s="345">
        <v>2</v>
      </c>
      <c r="F154" s="345" t="str">
        <f>VLOOKUP(TblMasuk[[#This Row],[KODE BARANG]],TblKatalog[[KODE BARANG]:[SATUAN]],5,FALSE)</f>
        <v>PC</v>
      </c>
      <c r="G154" s="167" t="s">
        <v>3043</v>
      </c>
      <c r="H154" s="350" t="s">
        <v>3038</v>
      </c>
      <c r="I154" s="338" t="s">
        <v>2954</v>
      </c>
      <c r="J154" s="346"/>
      <c r="K154" s="346"/>
      <c r="L154" s="346"/>
    </row>
    <row r="155" spans="1:12" ht="15.75" x14ac:dyDescent="0.25">
      <c r="A155" s="347">
        <v>44875</v>
      </c>
      <c r="B155" s="324" t="s">
        <v>365</v>
      </c>
      <c r="C155" s="344" t="str">
        <f>VLOOKUP(TblMasuk[[#This Row],[KODE BARANG]],TblKatalog[[KODE BARANG]:[STOCK AKHIR]],2,FALSE)</f>
        <v xml:space="preserve">FEUL FILTER </v>
      </c>
      <c r="D155" s="344" t="str">
        <f>VLOOKUP(TblMasuk[[#This Row],[KODE BARANG]],TblKatalog[[KODE BARANG]:[SPESIFIKASI]],3,FALSE)</f>
        <v>PARKER R120P</v>
      </c>
      <c r="E155" s="345">
        <v>2</v>
      </c>
      <c r="F155" s="345" t="str">
        <f>VLOOKUP(TblMasuk[[#This Row],[KODE BARANG]],TblKatalog[[KODE BARANG]:[SATUAN]],5,FALSE)</f>
        <v>PC</v>
      </c>
      <c r="G155" s="167" t="s">
        <v>3043</v>
      </c>
      <c r="H155" s="350" t="s">
        <v>3038</v>
      </c>
      <c r="I155" s="338" t="s">
        <v>2954</v>
      </c>
      <c r="J155" s="346"/>
      <c r="K155" s="346"/>
      <c r="L155" s="346"/>
    </row>
    <row r="156" spans="1:12" ht="15.75" x14ac:dyDescent="0.25">
      <c r="A156" s="347">
        <v>44875</v>
      </c>
      <c r="B156" s="324" t="s">
        <v>367</v>
      </c>
      <c r="C156" s="344" t="str">
        <f>VLOOKUP(TblMasuk[[#This Row],[KODE BARANG]],TblKatalog[[KODE BARANG]:[STOCK AKHIR]],2,FALSE)</f>
        <v xml:space="preserve">FEUL FILTER </v>
      </c>
      <c r="D156" s="344" t="str">
        <f>VLOOKUP(TblMasuk[[#This Row],[KODE BARANG]],TblKatalog[[KODE BARANG]:[SPESIFIKASI]],3,FALSE)</f>
        <v>PARKER R90P</v>
      </c>
      <c r="E156" s="345">
        <v>2</v>
      </c>
      <c r="F156" s="345" t="str">
        <f>VLOOKUP(TblMasuk[[#This Row],[KODE BARANG]],TblKatalog[[KODE BARANG]:[SATUAN]],5,FALSE)</f>
        <v>PC</v>
      </c>
      <c r="G156" s="167" t="s">
        <v>3043</v>
      </c>
      <c r="H156" s="350" t="s">
        <v>3038</v>
      </c>
      <c r="I156" s="338" t="s">
        <v>2954</v>
      </c>
      <c r="J156" s="346"/>
      <c r="K156" s="346"/>
      <c r="L156" s="346"/>
    </row>
    <row r="157" spans="1:12" ht="15.75" x14ac:dyDescent="0.25">
      <c r="A157" s="347">
        <v>44876</v>
      </c>
      <c r="B157" s="324" t="s">
        <v>434</v>
      </c>
      <c r="C157" s="344" t="str">
        <f>VLOOKUP(TblMasuk[[#This Row],[KODE BARANG]],TblKatalog[[KODE BARANG]:[STOCK AKHIR]],2,FALSE)</f>
        <v>MAJUN</v>
      </c>
      <c r="D157" s="344" t="str">
        <f>VLOOKUP(TblMasuk[[#This Row],[KODE BARANG]],TblKatalog[[KODE BARANG]:[SPESIFIKASI]],3,FALSE)</f>
        <v xml:space="preserve">KAIN PERCA </v>
      </c>
      <c r="E157" s="345">
        <v>450</v>
      </c>
      <c r="F157" s="345" t="str">
        <f>VLOOKUP(TblMasuk[[#This Row],[KODE BARANG]],TblKatalog[[KODE BARANG]:[SATUAN]],5,FALSE)</f>
        <v>KG</v>
      </c>
      <c r="G157" s="167" t="s">
        <v>3044</v>
      </c>
      <c r="H157" s="306" t="s">
        <v>1242</v>
      </c>
      <c r="I157" s="338" t="s">
        <v>2954</v>
      </c>
      <c r="J157" s="346"/>
      <c r="K157" s="346" t="s">
        <v>3045</v>
      </c>
      <c r="L157" s="346"/>
    </row>
    <row r="158" spans="1:12" ht="15.75" x14ac:dyDescent="0.25">
      <c r="A158" s="347">
        <v>45244</v>
      </c>
      <c r="B158" s="389" t="s">
        <v>3047</v>
      </c>
      <c r="C158" s="344" t="str">
        <f>VLOOKUP(TblMasuk[[#This Row],[KODE BARANG]],TblKatalog[[KODE BARANG]:[STOCK AKHIR]],2,FALSE)</f>
        <v>WATER PUMP</v>
      </c>
      <c r="D158" s="344" t="str">
        <f>VLOOKUP(TblMasuk[[#This Row],[KODE BARANG]],TblKatalog[[KODE BARANG]:[SPESIFIKASI]],3,FALSE)</f>
        <v xml:space="preserve">JHONSON PUMP NO.10-13329-104 , TYPE WPS FM 5,0-24 V, GMP VANABLE FLOW BDEMOND PUMP </v>
      </c>
      <c r="E158" s="345">
        <v>1</v>
      </c>
      <c r="F158" s="345" t="str">
        <f>VLOOKUP(TblMasuk[[#This Row],[KODE BARANG]],TblKatalog[[KODE BARANG]:[SATUAN]],5,FALSE)</f>
        <v>SET</v>
      </c>
      <c r="G158" s="167" t="s">
        <v>3049</v>
      </c>
      <c r="H158" s="306" t="s">
        <v>1242</v>
      </c>
      <c r="I158" s="338" t="s">
        <v>2954</v>
      </c>
      <c r="J158" s="346"/>
      <c r="K158" s="346"/>
      <c r="L158" s="346"/>
    </row>
    <row r="159" spans="1:12" ht="15.75" x14ac:dyDescent="0.25">
      <c r="A159" s="347">
        <v>45244</v>
      </c>
      <c r="B159" s="324" t="s">
        <v>633</v>
      </c>
      <c r="C159" s="344" t="str">
        <f>VLOOKUP(TblMasuk[[#This Row],[KODE BARANG]],TblKatalog[[KODE BARANG]:[STOCK AKHIR]],2,FALSE)</f>
        <v>HEAD LAMP</v>
      </c>
      <c r="D159" s="344" t="str">
        <f>VLOOKUP(TblMasuk[[#This Row],[KODE BARANG]],TblKatalog[[KODE BARANG]:[SPESIFIKASI]],3,FALSE)</f>
        <v>Q500 PAR 56/WFL 120V-500W</v>
      </c>
      <c r="E159" s="345">
        <v>4</v>
      </c>
      <c r="F159" s="345" t="str">
        <f>VLOOKUP(TblMasuk[[#This Row],[KODE BARANG]],TblKatalog[[KODE BARANG]:[SATUAN]],5,FALSE)</f>
        <v>PC</v>
      </c>
      <c r="G159" s="167" t="s">
        <v>3065</v>
      </c>
      <c r="H159" s="168" t="s">
        <v>2609</v>
      </c>
      <c r="I159" s="338" t="s">
        <v>2954</v>
      </c>
      <c r="J159" s="346"/>
      <c r="K159" s="346"/>
      <c r="L159" s="346"/>
    </row>
    <row r="160" spans="1:12" ht="15.75" x14ac:dyDescent="0.25">
      <c r="A160" s="347">
        <v>45247</v>
      </c>
      <c r="B160" s="324" t="s">
        <v>2413</v>
      </c>
      <c r="C160" s="344" t="str">
        <f>VLOOKUP(TblMasuk[[#This Row],[KODE BARANG]],TblKatalog[[KODE BARANG]:[STOCK AKHIR]],2,FALSE)</f>
        <v>LIMIT SWITCH OF FOOTSTEP</v>
      </c>
      <c r="D160" s="344" t="str">
        <f>VLOOKUP(TblMasuk[[#This Row],[KODE BARANG]],TblKatalog[[KODE BARANG]:[SPESIFIKASI]],3,FALSE)</f>
        <v>OMRON WLCA2-N</v>
      </c>
      <c r="E160" s="345">
        <v>10</v>
      </c>
      <c r="F160" s="345" t="str">
        <f>VLOOKUP(TblMasuk[[#This Row],[KODE BARANG]],TblKatalog[[KODE BARANG]:[SATUAN]],5,FALSE)</f>
        <v>PC</v>
      </c>
      <c r="G160" s="167" t="s">
        <v>3092</v>
      </c>
      <c r="H160" s="199" t="s">
        <v>2470</v>
      </c>
      <c r="I160" s="338" t="s">
        <v>2954</v>
      </c>
      <c r="J160" s="346"/>
      <c r="K160" s="346"/>
      <c r="L160" s="346"/>
    </row>
    <row r="161" spans="1:12" ht="15.75" x14ac:dyDescent="0.25">
      <c r="A161" s="347">
        <v>44880</v>
      </c>
      <c r="B161" s="175" t="s">
        <v>20</v>
      </c>
      <c r="C161" s="344" t="str">
        <f>VLOOKUP(TblMasuk[[#This Row],[KODE BARANG]],TblKatalog[[KODE BARANG]:[STOCK AKHIR]],2,FALSE)</f>
        <v xml:space="preserve">BATTERY  / ACCU  </v>
      </c>
      <c r="D161" s="344" t="str">
        <f>VLOOKUP(TblMasuk[[#This Row],[KODE BARANG]],TblKatalog[[KODE BARANG]:[SPESIFIKASI]],3,FALSE)</f>
        <v xml:space="preserve">YUASA 12 VDC N200 AH  </v>
      </c>
      <c r="E161" s="345">
        <v>2</v>
      </c>
      <c r="F161" s="345" t="str">
        <f>VLOOKUP(TblMasuk[[#This Row],[KODE BARANG]],TblKatalog[[KODE BARANG]:[SATUAN]],5,FALSE)</f>
        <v>PC</v>
      </c>
      <c r="G161" s="167" t="s">
        <v>3108</v>
      </c>
      <c r="H161" s="156" t="s">
        <v>3109</v>
      </c>
      <c r="I161" s="338" t="s">
        <v>2954</v>
      </c>
      <c r="J161" s="346"/>
      <c r="K161" s="346"/>
      <c r="L161" s="346"/>
    </row>
    <row r="162" spans="1:12" ht="15.75" x14ac:dyDescent="0.25">
      <c r="A162" s="347">
        <v>45248</v>
      </c>
      <c r="B162" s="145" t="s">
        <v>3124</v>
      </c>
      <c r="C162" s="344" t="str">
        <f>VLOOKUP(TblMasuk[[#This Row],[KODE BARANG]],TblKatalog[[KODE BARANG]:[STOCK AKHIR]],2,FALSE)</f>
        <v xml:space="preserve">MCB </v>
      </c>
      <c r="D162" s="344" t="str">
        <f>VLOOKUP(TblMasuk[[#This Row],[KODE BARANG]],TblKatalog[[KODE BARANG]:[SPESIFIKASI]],3,FALSE)</f>
        <v>ETA HIGH PERFORMANCE THERMAL MAGNETIC CB TYPE 410-K2-04SI2-125A</v>
      </c>
      <c r="E162" s="345">
        <v>1</v>
      </c>
      <c r="F162" s="345" t="str">
        <f>VLOOKUP(TblMasuk[[#This Row],[KODE BARANG]],TblKatalog[[KODE BARANG]:[SATUAN]],5,FALSE)</f>
        <v>PC</v>
      </c>
      <c r="G162" s="167" t="s">
        <v>3125</v>
      </c>
      <c r="H162" s="168" t="s">
        <v>2634</v>
      </c>
      <c r="I162" s="338" t="s">
        <v>2954</v>
      </c>
      <c r="J162" s="346"/>
      <c r="K162" s="346"/>
      <c r="L162" s="346"/>
    </row>
    <row r="163" spans="1:12" ht="15.75" x14ac:dyDescent="0.25">
      <c r="A163" s="347">
        <v>45251</v>
      </c>
      <c r="B163" s="389" t="s">
        <v>3100</v>
      </c>
      <c r="C163" s="344" t="str">
        <f>VLOOKUP(TblMasuk[[#This Row],[KODE BARANG]],TblKatalog[[KODE BARANG]:[STOCK AKHIR]],2,FALSE)</f>
        <v>PIN</v>
      </c>
      <c r="D163" s="344" t="str">
        <f>VLOOKUP(TblMasuk[[#This Row],[KODE BARANG]],TblKatalog[[KODE BARANG]:[SPESIFIKASI]],3,FALSE)</f>
        <v>TYPE : B  D55 X d36 X 185 DRAWING TB 607-3-08.0-016</v>
      </c>
      <c r="E163" s="345">
        <v>16</v>
      </c>
      <c r="F163" s="345" t="str">
        <f>VLOOKUP(TblMasuk[[#This Row],[KODE BARANG]],TblKatalog[[KODE BARANG]:[SATUAN]],5,FALSE)</f>
        <v>PC</v>
      </c>
      <c r="G163" s="167" t="s">
        <v>3101</v>
      </c>
      <c r="H163" s="358" t="s">
        <v>2948</v>
      </c>
      <c r="I163" s="338" t="s">
        <v>2954</v>
      </c>
      <c r="J163" s="346"/>
      <c r="K163" s="346" t="s">
        <v>3132</v>
      </c>
      <c r="L163" s="346"/>
    </row>
    <row r="164" spans="1:12" ht="15.75" x14ac:dyDescent="0.25">
      <c r="A164" s="347">
        <v>45253</v>
      </c>
      <c r="B164" s="325" t="s">
        <v>3120</v>
      </c>
      <c r="C164" s="356" t="str">
        <f>VLOOKUP(TblMasuk[[#This Row],[KODE BARANG]],TblKatalog[[KODE BARANG]:[STOCK AKHIR]],2,FALSE)</f>
        <v xml:space="preserve">LAMPU SEMBOYAN / SIGNAL LAMP 21 </v>
      </c>
      <c r="D164" s="356" t="str">
        <f>VLOOKUP(TblMasuk[[#This Row],[KODE BARANG]],TblKatalog[[KODE BARANG]:[SPESIFIKASI]],3,FALSE)</f>
        <v>LED SPOTLIGHT FITTING GU10 INPUT 24 VDC WARNA MERAH( RED )</v>
      </c>
      <c r="E164" s="357">
        <v>15</v>
      </c>
      <c r="F164" s="357" t="str">
        <f>VLOOKUP(TblMasuk[[#This Row],[KODE BARANG]],TblKatalog[[KODE BARANG]:[SATUAN]],5,FALSE)</f>
        <v>PC</v>
      </c>
      <c r="G164" s="167" t="s">
        <v>3122</v>
      </c>
      <c r="H164" s="199" t="s">
        <v>2470</v>
      </c>
      <c r="I164" s="338" t="s">
        <v>2954</v>
      </c>
      <c r="J164" s="334"/>
      <c r="K164" s="334"/>
      <c r="L164" s="334"/>
    </row>
    <row r="165" spans="1:12" ht="15.75" x14ac:dyDescent="0.25">
      <c r="A165" s="347">
        <v>45253</v>
      </c>
      <c r="B165" s="324" t="s">
        <v>3121</v>
      </c>
      <c r="C165" s="344" t="str">
        <f>VLOOKUP(TblMasuk[[#This Row],[KODE BARANG]],TblKatalog[[KODE BARANG]:[STOCK AKHIR]],2,FALSE)</f>
        <v xml:space="preserve">LAMPU SEMBOYAN / SIGNAL LAMP 21 </v>
      </c>
      <c r="D165" s="344" t="str">
        <f>VLOOKUP(TblMasuk[[#This Row],[KODE BARANG]],TblKatalog[[KODE BARANG]:[SPESIFIKASI]],3,FALSE)</f>
        <v>LED SPOTLIGHT FITTING GU10 INPUT 24 VDC WARNA HIJAU ( GREEN )</v>
      </c>
      <c r="E165" s="345">
        <v>15</v>
      </c>
      <c r="F165" s="345" t="str">
        <f>VLOOKUP(TblMasuk[[#This Row],[KODE BARANG]],TblKatalog[[KODE BARANG]:[SATUAN]],5,FALSE)</f>
        <v>PC</v>
      </c>
      <c r="G165" s="167" t="s">
        <v>3122</v>
      </c>
      <c r="H165" s="199" t="s">
        <v>2470</v>
      </c>
      <c r="I165" s="338" t="s">
        <v>2954</v>
      </c>
      <c r="J165" s="346"/>
      <c r="K165" s="346"/>
      <c r="L165" s="346"/>
    </row>
    <row r="166" spans="1:12" ht="15.75" x14ac:dyDescent="0.25">
      <c r="A166" s="347">
        <v>44889</v>
      </c>
      <c r="B166" s="176" t="s">
        <v>1562</v>
      </c>
      <c r="C166" s="344" t="str">
        <f>VLOOKUP(TblMasuk[[#This Row],[KODE BARANG]],TblKatalog[[KODE BARANG]:[STOCK AKHIR]],2,FALSE)</f>
        <v>AUXULIARY HORN PANTOGRAPH</v>
      </c>
      <c r="D166" s="344" t="str">
        <f>VLOOKUP(TblMasuk[[#This Row],[KODE BARANG]],TblKatalog[[KODE BARANG]:[SPESIFIKASI]],3,FALSE)</f>
        <v>AUXULIARY HOM PANTOGRAPH DRAWING NO. 50.1E11010 (P2161052)</v>
      </c>
      <c r="E166" s="345">
        <v>160</v>
      </c>
      <c r="F166" s="345" t="str">
        <f>VLOOKUP(TblMasuk[[#This Row],[KODE BARANG]],TblKatalog[[KODE BARANG]:[SATUAN]],5,FALSE)</f>
        <v>PC</v>
      </c>
      <c r="G166" s="167" t="s">
        <v>3138</v>
      </c>
      <c r="H166" s="306" t="s">
        <v>1242</v>
      </c>
      <c r="I166" s="338" t="s">
        <v>2557</v>
      </c>
      <c r="J166" s="346"/>
      <c r="K166" s="346" t="s">
        <v>3404</v>
      </c>
      <c r="L166" s="346"/>
    </row>
    <row r="167" spans="1:12" ht="15.75" x14ac:dyDescent="0.25">
      <c r="A167" s="347">
        <v>44890</v>
      </c>
      <c r="B167" s="389" t="s">
        <v>3130</v>
      </c>
      <c r="C167" s="344" t="str">
        <f>VLOOKUP(TblMasuk[[#This Row],[KODE BARANG]],TblKatalog[[KODE BARANG]:[STOCK AKHIR]],2,FALSE)</f>
        <v xml:space="preserve">LOCKING DEVICE ( PINTU KABIN ) </v>
      </c>
      <c r="D167" s="344" t="str">
        <f>VLOOKUP(TblMasuk[[#This Row],[KODE BARANG]],TblKatalog[[KODE BARANG]:[SPESIFIKASI]],3,FALSE)</f>
        <v xml:space="preserve">DRAWING NO.L2-1-55.8.007 </v>
      </c>
      <c r="E167" s="345">
        <v>2</v>
      </c>
      <c r="F167" s="345" t="str">
        <f>VLOOKUP(TblMasuk[[#This Row],[KODE BARANG]],TblKatalog[[KODE BARANG]:[SATUAN]],5,FALSE)</f>
        <v>SET</v>
      </c>
      <c r="G167" s="167" t="s">
        <v>3131</v>
      </c>
      <c r="H167" s="199" t="s">
        <v>2470</v>
      </c>
      <c r="I167" s="338" t="s">
        <v>2954</v>
      </c>
      <c r="J167" s="346"/>
      <c r="K167" s="346"/>
      <c r="L167" s="346"/>
    </row>
    <row r="168" spans="1:12" ht="15.75" x14ac:dyDescent="0.25">
      <c r="A168" s="347">
        <v>44890</v>
      </c>
      <c r="B168" s="267" t="s">
        <v>2808</v>
      </c>
      <c r="C168" s="344" t="str">
        <f>VLOOKUP(TblMasuk[[#This Row],[KODE BARANG]],TblKatalog[[KODE BARANG]:[STOCK AKHIR]],2,FALSE)</f>
        <v xml:space="preserve">OIL HYDRAULIC  </v>
      </c>
      <c r="D168" s="344" t="str">
        <f>VLOOKUP(TblMasuk[[#This Row],[KODE BARANG]],TblKatalog[[KODE BARANG]:[SPESIFIKASI]],3,FALSE)</f>
        <v>SHELL TELLUS S2 MX 46 ISO VG 46 @209 LITER</v>
      </c>
      <c r="E168" s="345">
        <v>3</v>
      </c>
      <c r="F168" s="345" t="str">
        <f>VLOOKUP(TblMasuk[[#This Row],[KODE BARANG]],TblKatalog[[KODE BARANG]:[SATUAN]],5,FALSE)</f>
        <v xml:space="preserve">DRUM </v>
      </c>
      <c r="G168" s="167" t="s">
        <v>3322</v>
      </c>
      <c r="H168" s="168" t="s">
        <v>1218</v>
      </c>
      <c r="I168" s="338" t="s">
        <v>2954</v>
      </c>
      <c r="J168" s="346"/>
      <c r="K168" s="346"/>
      <c r="L168" s="346"/>
    </row>
    <row r="169" spans="1:12" ht="15.75" x14ac:dyDescent="0.25">
      <c r="A169" s="347">
        <v>44893</v>
      </c>
      <c r="B169" s="175" t="s">
        <v>309</v>
      </c>
      <c r="C169" s="344" t="str">
        <f>VLOOKUP(TblMasuk[[#This Row],[KODE BARANG]],TblKatalog[[KODE BARANG]:[STOCK AKHIR]],2,FALSE)</f>
        <v>HORN KOCKUM</v>
      </c>
      <c r="D169" s="344" t="str">
        <f>VLOOKUP(TblMasuk[[#This Row],[KODE BARANG]],TblKatalog[[KODE BARANG]:[SPESIFIKASI]],3,FALSE)</f>
        <v>MKT 75/370</v>
      </c>
      <c r="E169" s="345">
        <v>2</v>
      </c>
      <c r="F169" s="345" t="str">
        <f>VLOOKUP(TblMasuk[[#This Row],[KODE BARANG]],TblKatalog[[KODE BARANG]:[SATUAN]],5,FALSE)</f>
        <v>PC</v>
      </c>
      <c r="G169" s="167" t="s">
        <v>3140</v>
      </c>
      <c r="H169" s="168" t="s">
        <v>2609</v>
      </c>
      <c r="I169" s="338" t="s">
        <v>2954</v>
      </c>
      <c r="J169" s="346"/>
      <c r="K169" s="346"/>
      <c r="L169" s="346"/>
    </row>
    <row r="170" spans="1:12" ht="15.75" x14ac:dyDescent="0.25">
      <c r="A170" s="347">
        <v>44893</v>
      </c>
      <c r="B170" s="324" t="s">
        <v>3141</v>
      </c>
      <c r="C170" s="344" t="str">
        <f>VLOOKUP(TblMasuk[[#This Row],[KODE BARANG]],TblKatalog[[KODE BARANG]:[STOCK AKHIR]],2,FALSE)</f>
        <v>STOP BLOCK</v>
      </c>
      <c r="D170" s="344" t="str">
        <f>VLOOKUP(TblMasuk[[#This Row],[KODE BARANG]],TblKatalog[[KODE BARANG]:[SPESIFIKASI]],3,FALSE)</f>
        <v>DRAWING NO.73-6A 7005</v>
      </c>
      <c r="E170" s="345">
        <v>6</v>
      </c>
      <c r="F170" s="345" t="str">
        <f>VLOOKUP(TblMasuk[[#This Row],[KODE BARANG]],TblKatalog[[KODE BARANG]:[SATUAN]],5,FALSE)</f>
        <v>PC</v>
      </c>
      <c r="G170" s="167" t="s">
        <v>3144</v>
      </c>
      <c r="H170" s="199" t="s">
        <v>2470</v>
      </c>
      <c r="I170" s="338" t="s">
        <v>2954</v>
      </c>
      <c r="J170" s="346"/>
      <c r="K170" s="346"/>
      <c r="L170" s="346"/>
    </row>
    <row r="171" spans="1:12" ht="15.75" x14ac:dyDescent="0.25">
      <c r="A171" s="347">
        <v>44897</v>
      </c>
      <c r="B171" s="324" t="s">
        <v>3333</v>
      </c>
      <c r="C171" s="344" t="str">
        <f>VLOOKUP(TblMasuk[[#This Row],[KODE BARANG]],TblKatalog[[KODE BARANG]:[STOCK AKHIR]],2,FALSE)</f>
        <v xml:space="preserve">SPEEDOMETER </v>
      </c>
      <c r="D171" s="344" t="str">
        <f>VLOOKUP(TblMasuk[[#This Row],[KODE BARANG]],TblKatalog[[KODE BARANG]:[SPESIFIKASI]],3,FALSE)</f>
        <v>ELING 110 MM</v>
      </c>
      <c r="E171" s="345">
        <v>1</v>
      </c>
      <c r="F171" s="345" t="str">
        <f>VLOOKUP(TblMasuk[[#This Row],[KODE BARANG]],TblKatalog[[KODE BARANG]:[SATUAN]],5,FALSE)</f>
        <v>PC</v>
      </c>
      <c r="G171" s="167" t="s">
        <v>3334</v>
      </c>
      <c r="H171" s="358" t="s">
        <v>2948</v>
      </c>
      <c r="I171" s="338" t="s">
        <v>2954</v>
      </c>
      <c r="J171" s="346"/>
      <c r="K171" s="346"/>
      <c r="L171" s="346"/>
    </row>
    <row r="172" spans="1:12" ht="15.75" x14ac:dyDescent="0.25">
      <c r="A172" s="347">
        <v>44900</v>
      </c>
      <c r="B172" s="324" t="s">
        <v>3351</v>
      </c>
      <c r="C172" s="344" t="str">
        <f>VLOOKUP(TblMasuk[[#This Row],[KODE BARANG]],TblKatalog[[KODE BARANG]:[STOCK AKHIR]],2,FALSE)</f>
        <v xml:space="preserve">BATTERY / ACCU </v>
      </c>
      <c r="D172" s="344" t="str">
        <f>VLOOKUP(TblMasuk[[#This Row],[KODE BARANG]],TblKatalog[[KODE BARANG]:[SPESIFIKASI]],3,FALSE)</f>
        <v>YUASA 12N10-3B, 12V , 10Ah</v>
      </c>
      <c r="E172" s="345">
        <v>1</v>
      </c>
      <c r="F172" s="345" t="str">
        <f>VLOOKUP(TblMasuk[[#This Row],[KODE BARANG]],TblKatalog[[KODE BARANG]:[SATUAN]],5,FALSE)</f>
        <v>PC</v>
      </c>
      <c r="G172" s="167" t="s">
        <v>3352</v>
      </c>
      <c r="H172" s="350" t="s">
        <v>1218</v>
      </c>
      <c r="I172" s="338" t="s">
        <v>2954</v>
      </c>
      <c r="J172" s="346"/>
      <c r="K172" s="346"/>
      <c r="L172" s="346"/>
    </row>
    <row r="173" spans="1:12" ht="15.75" x14ac:dyDescent="0.25">
      <c r="A173" s="347">
        <v>44900</v>
      </c>
      <c r="B173" s="324" t="s">
        <v>3342</v>
      </c>
      <c r="C173" s="344" t="str">
        <f>VLOOKUP(TblMasuk[[#This Row],[KODE BARANG]],TblKatalog[[KODE BARANG]:[STOCK AKHIR]],2,FALSE)</f>
        <v xml:space="preserve">BATTERY TESTER </v>
      </c>
      <c r="D173" s="344" t="str">
        <f>VLOOKUP(TblMasuk[[#This Row],[KODE BARANG]],TblKatalog[[KODE BARANG]:[SPESIFIKASI]],3,FALSE)</f>
        <v xml:space="preserve">( LANCOL MICRO 200 PRO ( BATTERY MEASURE RANGE 3-220Ah ) </v>
      </c>
      <c r="E173" s="345">
        <v>1</v>
      </c>
      <c r="F173" s="345" t="str">
        <f>VLOOKUP(TblMasuk[[#This Row],[KODE BARANG]],TblKatalog[[KODE BARANG]:[SATUAN]],5,FALSE)</f>
        <v>PC</v>
      </c>
      <c r="G173" s="167" t="s">
        <v>3352</v>
      </c>
      <c r="H173" s="350" t="s">
        <v>1218</v>
      </c>
      <c r="I173" s="338" t="s">
        <v>2954</v>
      </c>
      <c r="J173" s="346"/>
      <c r="K173" s="346"/>
      <c r="L173" s="346"/>
    </row>
    <row r="174" spans="1:12" ht="15.75" x14ac:dyDescent="0.25">
      <c r="A174" s="347">
        <v>44900</v>
      </c>
      <c r="B174" s="324" t="s">
        <v>3345</v>
      </c>
      <c r="C174" s="344" t="str">
        <f>VLOOKUP(TblMasuk[[#This Row],[KODE BARANG]],TblKatalog[[KODE BARANG]:[STOCK AKHIR]],2,FALSE)</f>
        <v xml:space="preserve">GEMBOK </v>
      </c>
      <c r="D174" s="344" t="str">
        <f>VLOOKUP(TblMasuk[[#This Row],[KODE BARANG]],TblKatalog[[KODE BARANG]:[SPESIFIKASI]],3,FALSE)</f>
        <v>MERK TEKIRO  PANJANG 50 MM</v>
      </c>
      <c r="E174" s="345">
        <v>10</v>
      </c>
      <c r="F174" s="345" t="str">
        <f>VLOOKUP(TblMasuk[[#This Row],[KODE BARANG]],TblKatalog[[KODE BARANG]:[SATUAN]],5,FALSE)</f>
        <v>PC</v>
      </c>
      <c r="G174" s="167" t="s">
        <v>3352</v>
      </c>
      <c r="H174" s="350" t="s">
        <v>1218</v>
      </c>
      <c r="I174" s="338" t="s">
        <v>2954</v>
      </c>
      <c r="J174" s="346"/>
      <c r="K174" s="346"/>
      <c r="L174" s="346"/>
    </row>
    <row r="175" spans="1:12" ht="15.75" x14ac:dyDescent="0.25">
      <c r="A175" s="347">
        <v>44903</v>
      </c>
      <c r="B175" s="324" t="s">
        <v>3354</v>
      </c>
      <c r="C175" s="344" t="str">
        <f>VLOOKUP(TblMasuk[[#This Row],[KODE BARANG]],TblKatalog[[KODE BARANG]:[STOCK AKHIR]],2,FALSE)</f>
        <v xml:space="preserve">FUEL FILTER </v>
      </c>
      <c r="D175" s="344" t="str">
        <f>VLOOKUP(TblMasuk[[#This Row],[KODE BARANG]],TblKatalog[[KODE BARANG]:[SPESIFIKASI]],3,FALSE)</f>
        <v>PERKINS SE 429B-4</v>
      </c>
      <c r="E175" s="345">
        <v>1</v>
      </c>
      <c r="F175" s="345" t="str">
        <f>VLOOKUP(TblMasuk[[#This Row],[KODE BARANG]],TblKatalog[[KODE BARANG]:[SATUAN]],5,FALSE)</f>
        <v>PC</v>
      </c>
      <c r="G175" s="167" t="s">
        <v>3352</v>
      </c>
      <c r="H175" s="350" t="s">
        <v>1218</v>
      </c>
      <c r="I175" s="338" t="s">
        <v>2954</v>
      </c>
      <c r="J175" s="346"/>
      <c r="K175" s="346"/>
      <c r="L175" s="346"/>
    </row>
    <row r="176" spans="1:12" ht="15.75" x14ac:dyDescent="0.25">
      <c r="A176" s="347">
        <v>44903</v>
      </c>
      <c r="B176" s="325" t="s">
        <v>3363</v>
      </c>
      <c r="C176" s="356" t="str">
        <f>VLOOKUP(TblMasuk[[#This Row],[KODE BARANG]],TblKatalog[[KODE BARANG]:[STOCK AKHIR]],2,FALSE)</f>
        <v xml:space="preserve">BASIC SEAL KIT PINTU </v>
      </c>
      <c r="D176" s="356" t="str">
        <f>VLOOKUP(TblMasuk[[#This Row],[KODE BARANG]],TblKatalog[[KODE BARANG]:[SPESIFIKASI]],3,FALSE)</f>
        <v xml:space="preserve">PART DNC-50-PPVA PN : 369197 </v>
      </c>
      <c r="E176" s="357">
        <v>1</v>
      </c>
      <c r="F176" s="357" t="str">
        <f>VLOOKUP(TblMasuk[[#This Row],[KODE BARANG]],TblKatalog[[KODE BARANG]:[SATUAN]],5,FALSE)</f>
        <v>PC</v>
      </c>
      <c r="G176" s="167" t="s">
        <v>3367</v>
      </c>
      <c r="H176" s="358" t="s">
        <v>2539</v>
      </c>
      <c r="I176" s="346" t="s">
        <v>2557</v>
      </c>
      <c r="J176" s="334"/>
      <c r="K176" s="334"/>
      <c r="L176" s="334"/>
    </row>
    <row r="177" spans="1:12" ht="15.75" x14ac:dyDescent="0.25">
      <c r="A177" s="347">
        <v>44903</v>
      </c>
      <c r="B177" s="324" t="s">
        <v>3366</v>
      </c>
      <c r="C177" s="344" t="str">
        <f>VLOOKUP(TblMasuk[[#This Row],[KODE BARANG]],TblKatalog[[KODE BARANG]:[STOCK AKHIR]],2,FALSE)</f>
        <v xml:space="preserve">STOP CYLINDER ELE-3 </v>
      </c>
      <c r="D177" s="344" t="str">
        <f>VLOOKUP(TblMasuk[[#This Row],[KODE BARANG]],TblKatalog[[KODE BARANG]:[SPESIFIKASI]],3,FALSE)</f>
        <v>END LOCK DNC PN : 696271</v>
      </c>
      <c r="E177" s="345">
        <v>1</v>
      </c>
      <c r="F177" s="345" t="str">
        <f>VLOOKUP(TblMasuk[[#This Row],[KODE BARANG]],TblKatalog[[KODE BARANG]:[SATUAN]],5,FALSE)</f>
        <v>PC</v>
      </c>
      <c r="G177" s="167" t="s">
        <v>3367</v>
      </c>
      <c r="H177" s="358" t="s">
        <v>2539</v>
      </c>
      <c r="I177" s="346" t="s">
        <v>2557</v>
      </c>
      <c r="J177" s="346"/>
      <c r="K177" s="346"/>
      <c r="L177" s="346"/>
    </row>
    <row r="178" spans="1:12" ht="15.75" x14ac:dyDescent="0.25">
      <c r="A178" s="347">
        <v>44904</v>
      </c>
      <c r="B178" s="324" t="s">
        <v>20</v>
      </c>
      <c r="C178" s="344" t="str">
        <f>VLOOKUP(TblMasuk[[#This Row],[KODE BARANG]],TblKatalog[[KODE BARANG]:[STOCK AKHIR]],2,FALSE)</f>
        <v xml:space="preserve">BATTERY  / ACCU  </v>
      </c>
      <c r="D178" s="344" t="str">
        <f>VLOOKUP(TblMasuk[[#This Row],[KODE BARANG]],TblKatalog[[KODE BARANG]:[SPESIFIKASI]],3,FALSE)</f>
        <v xml:space="preserve">YUASA 12 VDC N200 AH  </v>
      </c>
      <c r="E178" s="345">
        <v>4</v>
      </c>
      <c r="F178" s="345" t="str">
        <f>VLOOKUP(TblMasuk[[#This Row],[KODE BARANG]],TblKatalog[[KODE BARANG]:[SATUAN]],5,FALSE)</f>
        <v>PC</v>
      </c>
      <c r="G178" s="167" t="s">
        <v>3368</v>
      </c>
      <c r="H178" s="350" t="s">
        <v>3109</v>
      </c>
      <c r="I178" s="338" t="s">
        <v>2954</v>
      </c>
      <c r="J178" s="346"/>
      <c r="K178" s="346"/>
      <c r="L178" s="346"/>
    </row>
    <row r="179" spans="1:12" ht="15.75" x14ac:dyDescent="0.25">
      <c r="A179" s="347">
        <v>44908</v>
      </c>
      <c r="B179" s="325" t="s">
        <v>3377</v>
      </c>
      <c r="C179" s="356" t="str">
        <f>VLOOKUP(TblMasuk[[#This Row],[KODE BARANG]],TblKatalog[[KODE BARANG]:[STOCK AKHIR]],2,FALSE)</f>
        <v xml:space="preserve">SAKLAR </v>
      </c>
      <c r="D179" s="356" t="str">
        <f>VLOOKUP(TblMasuk[[#This Row],[KODE BARANG]],TblKatalog[[KODE BARANG]:[SPESIFIKASI]],3,FALSE)</f>
        <v xml:space="preserve"> SINGLE SWITCH 10A , 250V, BRACO GALLEO</v>
      </c>
      <c r="E179" s="357">
        <v>10</v>
      </c>
      <c r="F179" s="357" t="str">
        <f>VLOOKUP(TblMasuk[[#This Row],[KODE BARANG]],TblKatalog[[KODE BARANG]:[SATUAN]],5,FALSE)</f>
        <v>PC</v>
      </c>
      <c r="G179" s="167" t="s">
        <v>3383</v>
      </c>
      <c r="H179" s="350" t="s">
        <v>1218</v>
      </c>
      <c r="I179" s="338" t="s">
        <v>2954</v>
      </c>
      <c r="J179" s="334"/>
      <c r="K179" s="334"/>
      <c r="L179" s="334"/>
    </row>
    <row r="180" spans="1:12" ht="15.75" x14ac:dyDescent="0.25">
      <c r="A180" s="347">
        <v>44908</v>
      </c>
      <c r="B180" s="325" t="s">
        <v>3378</v>
      </c>
      <c r="C180" s="356" t="str">
        <f>VLOOKUP(TblMasuk[[#This Row],[KODE BARANG]],TblKatalog[[KODE BARANG]:[STOCK AKHIR]],2,FALSE)</f>
        <v xml:space="preserve">SAKLAR </v>
      </c>
      <c r="D180" s="356" t="str">
        <f>VLOOKUP(TblMasuk[[#This Row],[KODE BARANG]],TblKatalog[[KODE BARANG]:[SPESIFIKASI]],3,FALSE)</f>
        <v xml:space="preserve"> DOUBLE SWITCH 10A , 250V , BROCO GALLEO</v>
      </c>
      <c r="E180" s="357">
        <v>10</v>
      </c>
      <c r="F180" s="357" t="str">
        <f>VLOOKUP(TblMasuk[[#This Row],[KODE BARANG]],TblKatalog[[KODE BARANG]:[SATUAN]],5,FALSE)</f>
        <v>PC</v>
      </c>
      <c r="G180" s="167" t="s">
        <v>3383</v>
      </c>
      <c r="H180" s="350" t="s">
        <v>1218</v>
      </c>
      <c r="I180" s="338" t="s">
        <v>2954</v>
      </c>
      <c r="J180" s="334"/>
      <c r="K180" s="334"/>
      <c r="L180" s="334"/>
    </row>
    <row r="181" spans="1:12" ht="15.75" x14ac:dyDescent="0.25">
      <c r="A181" s="347">
        <v>44908</v>
      </c>
      <c r="B181" s="325" t="s">
        <v>3379</v>
      </c>
      <c r="C181" s="356" t="str">
        <f>VLOOKUP(TblMasuk[[#This Row],[KODE BARANG]],TblKatalog[[KODE BARANG]:[STOCK AKHIR]],2,FALSE)</f>
        <v xml:space="preserve">SAKLAR </v>
      </c>
      <c r="D181" s="356" t="str">
        <f>VLOOKUP(TblMasuk[[#This Row],[KODE BARANG]],TblKatalog[[KODE BARANG]:[SPESIFIKASI]],3,FALSE)</f>
        <v xml:space="preserve"> SINGLE SWITCH 10A, 250V OUTBOW BROCO GALLEO</v>
      </c>
      <c r="E181" s="357">
        <v>30</v>
      </c>
      <c r="F181" s="357" t="str">
        <f>VLOOKUP(TblMasuk[[#This Row],[KODE BARANG]],TblKatalog[[KODE BARANG]:[SATUAN]],5,FALSE)</f>
        <v>PC</v>
      </c>
      <c r="G181" s="167" t="s">
        <v>3383</v>
      </c>
      <c r="H181" s="350" t="s">
        <v>1218</v>
      </c>
      <c r="I181" s="338" t="s">
        <v>2954</v>
      </c>
      <c r="J181" s="334"/>
      <c r="K181" s="334"/>
      <c r="L181" s="334"/>
    </row>
    <row r="182" spans="1:12" ht="15.75" x14ac:dyDescent="0.25">
      <c r="A182" s="347">
        <v>44908</v>
      </c>
      <c r="B182" s="325" t="s">
        <v>3380</v>
      </c>
      <c r="C182" s="356" t="str">
        <f>VLOOKUP(TblMasuk[[#This Row],[KODE BARANG]],TblKatalog[[KODE BARANG]:[STOCK AKHIR]],2,FALSE)</f>
        <v xml:space="preserve">SAKLAR </v>
      </c>
      <c r="D182" s="356" t="str">
        <f>VLOOKUP(TblMasuk[[#This Row],[KODE BARANG]],TblKatalog[[KODE BARANG]:[SPESIFIKASI]],3,FALSE)</f>
        <v xml:space="preserve"> DOUBLE SWITCH 10A, 250V OUTBOW BROCO GALLEO</v>
      </c>
      <c r="E182" s="357">
        <v>20</v>
      </c>
      <c r="F182" s="357" t="str">
        <f>VLOOKUP(TblMasuk[[#This Row],[KODE BARANG]],TblKatalog[[KODE BARANG]:[SATUAN]],5,FALSE)</f>
        <v>PC</v>
      </c>
      <c r="G182" s="167" t="s">
        <v>3383</v>
      </c>
      <c r="H182" s="350" t="s">
        <v>1218</v>
      </c>
      <c r="I182" s="338" t="s">
        <v>2954</v>
      </c>
      <c r="J182" s="334"/>
      <c r="K182" s="334"/>
      <c r="L182" s="334"/>
    </row>
    <row r="183" spans="1:12" ht="15.75" x14ac:dyDescent="0.25">
      <c r="A183" s="347">
        <v>44908</v>
      </c>
      <c r="B183" s="324" t="s">
        <v>3382</v>
      </c>
      <c r="C183" s="344" t="str">
        <f>VLOOKUP(TblMasuk[[#This Row],[KODE BARANG]],TblKatalog[[KODE BARANG]:[STOCK AKHIR]],2,FALSE)</f>
        <v xml:space="preserve">AXIAN FAN </v>
      </c>
      <c r="D183" s="344" t="str">
        <f>VLOOKUP(TblMasuk[[#This Row],[KODE BARANG]],TblKatalog[[KODE BARANG]:[SPESIFIKASI]],3,FALSE)</f>
        <v>UK. 120MM X 120MM X 38MM , 220VAC -0.14A</v>
      </c>
      <c r="E183" s="345">
        <v>5</v>
      </c>
      <c r="F183" s="345" t="str">
        <f>VLOOKUP(TblMasuk[[#This Row],[KODE BARANG]],TblKatalog[[KODE BARANG]:[SATUAN]],5,FALSE)</f>
        <v>PC</v>
      </c>
      <c r="G183" s="167" t="s">
        <v>3383</v>
      </c>
      <c r="H183" s="350" t="s">
        <v>1218</v>
      </c>
      <c r="I183" s="338" t="s">
        <v>2954</v>
      </c>
      <c r="J183" s="346"/>
      <c r="K183" s="346"/>
      <c r="L183" s="346"/>
    </row>
    <row r="184" spans="1:12" ht="15.75" x14ac:dyDescent="0.25">
      <c r="A184" s="347">
        <v>44909</v>
      </c>
      <c r="B184" s="324" t="s">
        <v>3401</v>
      </c>
      <c r="C184" s="344" t="str">
        <f>VLOOKUP(TblMasuk[[#This Row],[KODE BARANG]],TblKatalog[[KODE BARANG]:[STOCK AKHIR]],2,FALSE)</f>
        <v xml:space="preserve">TERPAL </v>
      </c>
      <c r="D184" s="344" t="str">
        <f>VLOOKUP(TblMasuk[[#This Row],[KODE BARANG]],TblKatalog[[KODE BARANG]:[SPESIFIKASI]],3,FALSE)</f>
        <v xml:space="preserve">A10 UK 8.5M X 25.5 M </v>
      </c>
      <c r="E184" s="345">
        <v>12</v>
      </c>
      <c r="F184" s="345" t="str">
        <f>VLOOKUP(TblMasuk[[#This Row],[KODE BARANG]],TblKatalog[[KODE BARANG]:[SATUAN]],5,FALSE)</f>
        <v>PC</v>
      </c>
      <c r="G184" s="167" t="s">
        <v>3402</v>
      </c>
      <c r="H184" s="350" t="s">
        <v>3403</v>
      </c>
      <c r="I184" s="338" t="s">
        <v>2954</v>
      </c>
      <c r="J184" s="346"/>
      <c r="K184" s="346"/>
      <c r="L184" s="346"/>
    </row>
    <row r="185" spans="1:12" ht="15.75" x14ac:dyDescent="0.25">
      <c r="A185" s="347">
        <v>44911</v>
      </c>
      <c r="B185" s="324" t="s">
        <v>3413</v>
      </c>
      <c r="C185" s="344" t="str">
        <f>VLOOKUP(TblMasuk[[#This Row],[KODE BARANG]],TblKatalog[[KODE BARANG]:[STOCK AKHIR]],2,FALSE)</f>
        <v xml:space="preserve">THERMOGUN / THERMOMETER </v>
      </c>
      <c r="D185" s="344" t="str">
        <f>VLOOKUP(TblMasuk[[#This Row],[KODE BARANG]],TblKatalog[[KODE BARANG]:[SPESIFIKASI]],3,FALSE)</f>
        <v xml:space="preserve">KRISBOW INFRA RED DENGAN DEW POINT ; -50 - 400°C </v>
      </c>
      <c r="E185" s="345">
        <v>2</v>
      </c>
      <c r="F185" s="345" t="str">
        <f>VLOOKUP(TblMasuk[[#This Row],[KODE BARANG]],TblKatalog[[KODE BARANG]:[SATUAN]],5,FALSE)</f>
        <v>PC</v>
      </c>
      <c r="G185" s="167" t="s">
        <v>3414</v>
      </c>
      <c r="H185" s="199" t="s">
        <v>2470</v>
      </c>
      <c r="I185" s="338" t="s">
        <v>2954</v>
      </c>
      <c r="J185" s="346"/>
      <c r="K185" s="346"/>
      <c r="L185" s="346"/>
    </row>
    <row r="186" spans="1:12" ht="15.75" x14ac:dyDescent="0.25">
      <c r="A186" s="347">
        <v>44902</v>
      </c>
      <c r="B186" s="324" t="s">
        <v>666</v>
      </c>
      <c r="C186" s="344" t="str">
        <f>VLOOKUP(TblMasuk[[#This Row],[KODE BARANG]],TblKatalog[[KODE BARANG]:[STOCK AKHIR]],2,FALSE)</f>
        <v xml:space="preserve">FILTER UDARA KOMPRESOR </v>
      </c>
      <c r="D186" s="344" t="str">
        <f>VLOOKUP(TblMasuk[[#This Row],[KODE BARANG]],TblKatalog[[KODE BARANG]:[SPESIFIKASI]],3,FALSE)</f>
        <v xml:space="preserve"> UK.95 X 16 X 45</v>
      </c>
      <c r="E186" s="345">
        <v>20</v>
      </c>
      <c r="F186" s="345" t="str">
        <f>VLOOKUP(TblMasuk[[#This Row],[KODE BARANG]],TblKatalog[[KODE BARANG]:[SATUAN]],5,FALSE)</f>
        <v>PC</v>
      </c>
      <c r="G186" s="167" t="s">
        <v>3514</v>
      </c>
      <c r="H186" s="199" t="s">
        <v>2470</v>
      </c>
      <c r="I186" s="338" t="s">
        <v>2954</v>
      </c>
      <c r="J186" s="346"/>
      <c r="K186" s="346"/>
      <c r="L186" s="346"/>
    </row>
    <row r="187" spans="1:12" ht="15.75" x14ac:dyDescent="0.25">
      <c r="A187" s="347">
        <v>44910</v>
      </c>
      <c r="B187" s="324" t="s">
        <v>2714</v>
      </c>
      <c r="C187" s="344" t="str">
        <f>VLOOKUP(TblMasuk[[#This Row],[KODE BARANG]],TblKatalog[[KODE BARANG]:[STOCK AKHIR]],2,FALSE)</f>
        <v>MIC ANNOUNCHER</v>
      </c>
      <c r="D187" s="344" t="str">
        <f>VLOOKUP(TblMasuk[[#This Row],[KODE BARANG]],TblKatalog[[KODE BARANG]:[SPESIFIKASI]],3,FALSE)</f>
        <v>TOA MICROPHONE CHIME ZM-380C-AS</v>
      </c>
      <c r="E187" s="345">
        <v>5</v>
      </c>
      <c r="F187" s="345" t="str">
        <f>VLOOKUP(TblMasuk[[#This Row],[KODE BARANG]],TblKatalog[[KODE BARANG]:[SATUAN]],5,FALSE)</f>
        <v>PC</v>
      </c>
      <c r="G187" s="167" t="s">
        <v>3417</v>
      </c>
      <c r="H187" s="199" t="s">
        <v>2470</v>
      </c>
      <c r="I187" s="338" t="s">
        <v>2954</v>
      </c>
      <c r="J187" s="346"/>
      <c r="K187" s="346"/>
      <c r="L187" s="346"/>
    </row>
    <row r="188" spans="1:12" ht="15.75" x14ac:dyDescent="0.25">
      <c r="A188" s="347">
        <v>44910</v>
      </c>
      <c r="B188" s="324" t="s">
        <v>3420</v>
      </c>
      <c r="C188" s="344" t="str">
        <f>VLOOKUP(TblMasuk[[#This Row],[KODE BARANG]],TblKatalog[[KODE BARANG]:[STOCK AKHIR]],2,FALSE)</f>
        <v xml:space="preserve">SMOKE DETEKTOR </v>
      </c>
      <c r="D188" s="344" t="str">
        <f>VLOOKUP(TblMasuk[[#This Row],[KODE BARANG]],TblKatalog[[KODE BARANG]:[SPESIFIKASI]],3,FALSE)</f>
        <v>PHOTOELECTRIC SMOKE ALARM QA31</v>
      </c>
      <c r="E188" s="345">
        <v>28</v>
      </c>
      <c r="F188" s="345" t="str">
        <f>VLOOKUP(TblMasuk[[#This Row],[KODE BARANG]],TblKatalog[[KODE BARANG]:[SATUAN]],5,FALSE)</f>
        <v>PC</v>
      </c>
      <c r="G188" s="167" t="s">
        <v>3417</v>
      </c>
      <c r="H188" s="306" t="s">
        <v>1242</v>
      </c>
      <c r="I188" s="338" t="s">
        <v>2954</v>
      </c>
      <c r="J188" s="346"/>
      <c r="K188" s="346" t="s">
        <v>510</v>
      </c>
      <c r="L188" s="346"/>
    </row>
    <row r="189" spans="1:12" ht="15.75" x14ac:dyDescent="0.25">
      <c r="A189" s="347">
        <v>44918</v>
      </c>
      <c r="B189" s="324" t="s">
        <v>1341</v>
      </c>
      <c r="C189" s="344" t="str">
        <f>VLOOKUP(TblMasuk[[#This Row],[KODE BARANG]],TblKatalog[[KODE BARANG]:[STOCK AKHIR]],2,FALSE)</f>
        <v xml:space="preserve">SLIDE WAY OLI </v>
      </c>
      <c r="D189" s="344" t="str">
        <f>VLOOKUP(TblMasuk[[#This Row],[KODE BARANG]],TblKatalog[[KODE BARANG]:[SPESIFIKASI]],3,FALSE)</f>
        <v>IDEMITSU 68 ISO VG 68 @200 LITER</v>
      </c>
      <c r="E189" s="345">
        <v>1</v>
      </c>
      <c r="F189" s="345" t="str">
        <f>VLOOKUP(TblMasuk[[#This Row],[KODE BARANG]],TblKatalog[[KODE BARANG]:[SATUAN]],5,FALSE)</f>
        <v xml:space="preserve">DRUM </v>
      </c>
      <c r="G189" s="167" t="s">
        <v>3430</v>
      </c>
      <c r="H189" s="350" t="s">
        <v>1218</v>
      </c>
      <c r="I189" s="338" t="s">
        <v>2954</v>
      </c>
      <c r="J189" s="346"/>
      <c r="K189" s="346"/>
      <c r="L189" s="346"/>
    </row>
    <row r="190" spans="1:12" ht="15.75" x14ac:dyDescent="0.25">
      <c r="A190" s="347">
        <v>44918</v>
      </c>
      <c r="B190" s="324" t="s">
        <v>3427</v>
      </c>
      <c r="C190" s="344" t="str">
        <f>VLOOKUP(TblMasuk[[#This Row],[KODE BARANG]],TblKatalog[[KODE BARANG]:[STOCK AKHIR]],2,FALSE)</f>
        <v>OLI HYDRAULIC</v>
      </c>
      <c r="D190" s="344" t="str">
        <f>VLOOKUP(TblMasuk[[#This Row],[KODE BARANG]],TblKatalog[[KODE BARANG]:[SPESIFIKASI]],3,FALSE)</f>
        <v>IDEMITSU 32A ISO VG 32 @200 LITER</v>
      </c>
      <c r="E190" s="345">
        <v>1</v>
      </c>
      <c r="F190" s="345" t="str">
        <f>VLOOKUP(TblMasuk[[#This Row],[KODE BARANG]],TblKatalog[[KODE BARANG]:[SATUAN]],5,FALSE)</f>
        <v xml:space="preserve">DRUM </v>
      </c>
      <c r="G190" s="167" t="s">
        <v>3431</v>
      </c>
      <c r="H190" s="350" t="s">
        <v>1218</v>
      </c>
      <c r="I190" s="338" t="s">
        <v>2954</v>
      </c>
      <c r="J190" s="346"/>
      <c r="K190" s="346"/>
      <c r="L190" s="346"/>
    </row>
    <row r="191" spans="1:12" ht="15.75" x14ac:dyDescent="0.25">
      <c r="A191" s="347">
        <v>44918</v>
      </c>
      <c r="B191" s="348" t="s">
        <v>3047</v>
      </c>
      <c r="C191" s="344" t="str">
        <f>VLOOKUP(TblMasuk[[#This Row],[KODE BARANG]],TblKatalog[[KODE BARANG]:[STOCK AKHIR]],2,FALSE)</f>
        <v>WATER PUMP</v>
      </c>
      <c r="D191" s="344" t="str">
        <f>VLOOKUP(TblMasuk[[#This Row],[KODE BARANG]],TblKatalog[[KODE BARANG]:[SPESIFIKASI]],3,FALSE)</f>
        <v xml:space="preserve">JHONSON PUMP NO.10-13329-104 , TYPE WPS FM 5,0-24 V, GMP VANABLE FLOW BDEMOND PUMP </v>
      </c>
      <c r="E191" s="345">
        <v>2</v>
      </c>
      <c r="F191" s="345" t="str">
        <f>VLOOKUP(TblMasuk[[#This Row],[KODE BARANG]],TblKatalog[[KODE BARANG]:[SATUAN]],5,FALSE)</f>
        <v>SET</v>
      </c>
      <c r="G191" s="167" t="s">
        <v>3049</v>
      </c>
      <c r="H191" s="306" t="s">
        <v>1242</v>
      </c>
      <c r="I191" s="338" t="s">
        <v>2954</v>
      </c>
      <c r="J191" s="346"/>
      <c r="K191" s="346"/>
      <c r="L191" s="346"/>
    </row>
    <row r="192" spans="1:12" ht="15.75" x14ac:dyDescent="0.25">
      <c r="A192" s="347">
        <v>44921</v>
      </c>
      <c r="B192" s="324" t="s">
        <v>3433</v>
      </c>
      <c r="C192" s="344" t="str">
        <f>VLOOKUP(TblMasuk[[#This Row],[KODE BARANG]],TblKatalog[[KODE BARANG]:[STOCK AKHIR]],2,FALSE)</f>
        <v xml:space="preserve">SPEEDOMETER </v>
      </c>
      <c r="D192" s="344" t="str">
        <f>VLOOKUP(TblMasuk[[#This Row],[KODE BARANG]],TblKatalog[[KODE BARANG]:[SPESIFIKASI]],3,FALSE)</f>
        <v>MORST SMITT D34.136-BT, 24 VDC</v>
      </c>
      <c r="E192" s="345">
        <v>1</v>
      </c>
      <c r="F192" s="345" t="str">
        <f>VLOOKUP(TblMasuk[[#This Row],[KODE BARANG]],TblKatalog[[KODE BARANG]:[SATUAN]],5,FALSE)</f>
        <v>PC</v>
      </c>
      <c r="G192" s="167" t="s">
        <v>2927</v>
      </c>
      <c r="H192" s="350" t="s">
        <v>3560</v>
      </c>
      <c r="I192" s="338" t="s">
        <v>2954</v>
      </c>
      <c r="J192" s="346"/>
      <c r="K192" s="346"/>
      <c r="L192" s="346"/>
    </row>
    <row r="193" spans="1:12" ht="15.75" x14ac:dyDescent="0.25">
      <c r="A193" s="347">
        <v>44921</v>
      </c>
      <c r="B193" s="175" t="s">
        <v>3472</v>
      </c>
      <c r="C193" s="344" t="str">
        <f>VLOOKUP(TblMasuk[[#This Row],[KODE BARANG]],TblKatalog[[KODE BARANG]:[STOCK AKHIR]],2,FALSE)</f>
        <v xml:space="preserve">STOPPER WHEEL </v>
      </c>
      <c r="D193" s="344" t="str">
        <f>VLOOKUP(TblMasuk[[#This Row],[KODE BARANG]],TblKatalog[[KODE BARANG]:[SPESIFIKASI]],3,FALSE)</f>
        <v>FOR LRT</v>
      </c>
      <c r="E193" s="345">
        <v>96</v>
      </c>
      <c r="F193" s="345" t="str">
        <f>VLOOKUP(TblMasuk[[#This Row],[KODE BARANG]],TblKatalog[[KODE BARANG]:[SATUAN]],5,FALSE)</f>
        <v>PC</v>
      </c>
      <c r="G193" s="167" t="s">
        <v>3482</v>
      </c>
      <c r="H193" s="350" t="s">
        <v>3403</v>
      </c>
      <c r="I193" s="338" t="s">
        <v>2954</v>
      </c>
      <c r="J193" s="346"/>
      <c r="K193" s="346"/>
      <c r="L193" s="346"/>
    </row>
    <row r="194" spans="1:12" ht="15.75" x14ac:dyDescent="0.25">
      <c r="A194" s="347">
        <v>44921</v>
      </c>
      <c r="B194" s="175" t="s">
        <v>3475</v>
      </c>
      <c r="C194" s="344" t="str">
        <f>VLOOKUP(TblMasuk[[#This Row],[KODE BARANG]],TblKatalog[[KODE BARANG]:[STOCK AKHIR]],2,FALSE)</f>
        <v xml:space="preserve">STOPPER WOOD </v>
      </c>
      <c r="D194" s="344" t="str">
        <f>VLOOKUP(TblMasuk[[#This Row],[KODE BARANG]],TblKatalog[[KODE BARANG]:[SPESIFIKASI]],3,FALSE)</f>
        <v>UK.TEBAL 20 X 45 X 90 MM</v>
      </c>
      <c r="E194" s="345">
        <v>96</v>
      </c>
      <c r="F194" s="345" t="str">
        <f>VLOOKUP(TblMasuk[[#This Row],[KODE BARANG]],TblKatalog[[KODE BARANG]:[SATUAN]],5,FALSE)</f>
        <v>PC</v>
      </c>
      <c r="G194" s="167" t="s">
        <v>3482</v>
      </c>
      <c r="H194" s="350" t="s">
        <v>3403</v>
      </c>
      <c r="I194" s="338" t="s">
        <v>2954</v>
      </c>
      <c r="J194" s="346"/>
      <c r="K194" s="346"/>
      <c r="L194" s="346"/>
    </row>
    <row r="195" spans="1:12" ht="15.75" x14ac:dyDescent="0.25">
      <c r="A195" s="347">
        <v>44923</v>
      </c>
      <c r="B195" s="349" t="s">
        <v>3461</v>
      </c>
      <c r="C195" s="162" t="str">
        <f>VLOOKUP(TblMasuk[[#This Row],[KODE BARANG]],TblKatalog[[KODE BARANG]:[STOCK AKHIR]],2,FALSE)</f>
        <v xml:space="preserve">VACCUM PUMP </v>
      </c>
      <c r="D195" s="162" t="str">
        <f>VLOOKUP(TblMasuk[[#This Row],[KODE BARANG]],TblKatalog[[KODE BARANG]:[SPESIFIKASI]],3,FALSE)</f>
        <v xml:space="preserve">TRANSRECNO TORQOU ( NM2.1 )900 WATT, 24 VOLT, 4000 RPM ZYT110-58-4 </v>
      </c>
      <c r="E195" s="163">
        <v>3</v>
      </c>
      <c r="F195" s="163" t="str">
        <f>VLOOKUP(TblMasuk[[#This Row],[KODE BARANG]],TblKatalog[[KODE BARANG]:[SATUAN]],5,FALSE)</f>
        <v>PC</v>
      </c>
      <c r="G195" s="167" t="s">
        <v>3462</v>
      </c>
      <c r="H195" s="306" t="s">
        <v>1242</v>
      </c>
      <c r="I195" s="346" t="s">
        <v>2557</v>
      </c>
      <c r="J195" s="338" t="s">
        <v>3519</v>
      </c>
      <c r="K195" s="338"/>
      <c r="L195" s="338"/>
    </row>
    <row r="196" spans="1:12" ht="15.75" x14ac:dyDescent="0.25">
      <c r="A196" s="347">
        <v>44923</v>
      </c>
      <c r="B196" s="166" t="s">
        <v>3465</v>
      </c>
      <c r="C196" s="162" t="str">
        <f>VLOOKUP(TblMasuk[[#This Row],[KODE BARANG]],TblKatalog[[KODE BARANG]:[STOCK AKHIR]],2,FALSE)</f>
        <v xml:space="preserve">SILICA GEL </v>
      </c>
      <c r="D196" s="162" t="str">
        <f>VLOOKUP(TblMasuk[[#This Row],[KODE BARANG]],TblKatalog[[KODE BARANG]:[SPESIFIKASI]],3,FALSE)</f>
        <v>DESSICANT MS PN.608203662 @ 10 KG</v>
      </c>
      <c r="E196" s="163">
        <v>1</v>
      </c>
      <c r="F196" s="163" t="str">
        <f>VLOOKUP(TblMasuk[[#This Row],[KODE BARANG]],TblKatalog[[KODE BARANG]:[SATUAN]],5,FALSE)</f>
        <v>PC</v>
      </c>
      <c r="G196" s="167" t="s">
        <v>3466</v>
      </c>
      <c r="H196" s="350" t="s">
        <v>2634</v>
      </c>
      <c r="I196" s="338" t="s">
        <v>2954</v>
      </c>
      <c r="J196" s="338"/>
      <c r="K196" s="338"/>
      <c r="L196" s="338"/>
    </row>
    <row r="197" spans="1:12" ht="15.75" x14ac:dyDescent="0.25">
      <c r="A197" s="347">
        <v>44923</v>
      </c>
      <c r="B197" s="166" t="s">
        <v>369</v>
      </c>
      <c r="C197" s="162" t="str">
        <f>VLOOKUP(TblMasuk[[#This Row],[KODE BARANG]],TblKatalog[[KODE BARANG]:[STOCK AKHIR]],2,FALSE)</f>
        <v>FILTER HSD</v>
      </c>
      <c r="D197" s="162" t="str">
        <f>VLOOKUP(TblMasuk[[#This Row],[KODE BARANG]],TblKatalog[[KODE BARANG]:[SPESIFIKASI]],3,FALSE)</f>
        <v>MAN 51.12503.0099</v>
      </c>
      <c r="E197" s="163">
        <v>4</v>
      </c>
      <c r="F197" s="163" t="str">
        <f>VLOOKUP(TblMasuk[[#This Row],[KODE BARANG]],TblKatalog[[KODE BARANG]:[SATUAN]],5,FALSE)</f>
        <v>PC</v>
      </c>
      <c r="G197" s="167" t="s">
        <v>3483</v>
      </c>
      <c r="H197" s="168" t="s">
        <v>2594</v>
      </c>
      <c r="I197" s="338" t="s">
        <v>2954</v>
      </c>
      <c r="J197" s="338"/>
      <c r="K197" s="338"/>
      <c r="L197" s="338"/>
    </row>
    <row r="198" spans="1:12" ht="15.75" x14ac:dyDescent="0.25">
      <c r="A198" s="347">
        <v>44923</v>
      </c>
      <c r="B198" s="166" t="s">
        <v>507</v>
      </c>
      <c r="C198" s="162" t="str">
        <f>VLOOKUP(TblMasuk[[#This Row],[KODE BARANG]],TblKatalog[[KODE BARANG]:[STOCK AKHIR]],2,FALSE)</f>
        <v xml:space="preserve">FILTER OIL ENGINE </v>
      </c>
      <c r="D198" s="162" t="str">
        <f>VLOOKUP(TblMasuk[[#This Row],[KODE BARANG]],TblKatalog[[KODE BARANG]:[SPESIFIKASI]],3,FALSE)</f>
        <v>MAN 51,05504-0087</v>
      </c>
      <c r="E198" s="163">
        <v>2</v>
      </c>
      <c r="F198" s="163" t="str">
        <f>VLOOKUP(TblMasuk[[#This Row],[KODE BARANG]],TblKatalog[[KODE BARANG]:[SATUAN]],5,FALSE)</f>
        <v>PC</v>
      </c>
      <c r="G198" s="167" t="s">
        <v>3483</v>
      </c>
      <c r="H198" s="168" t="s">
        <v>2594</v>
      </c>
      <c r="I198" s="338" t="s">
        <v>2954</v>
      </c>
      <c r="J198" s="338"/>
      <c r="K198" s="338"/>
      <c r="L198" s="338"/>
    </row>
    <row r="199" spans="1:12" ht="15.75" x14ac:dyDescent="0.25">
      <c r="A199" s="347">
        <v>44923</v>
      </c>
      <c r="B199" s="166" t="s">
        <v>365</v>
      </c>
      <c r="C199" s="162" t="str">
        <f>VLOOKUP(TblMasuk[[#This Row],[KODE BARANG]],TblKatalog[[KODE BARANG]:[STOCK AKHIR]],2,FALSE)</f>
        <v xml:space="preserve">FEUL FILTER </v>
      </c>
      <c r="D199" s="162" t="str">
        <f>VLOOKUP(TblMasuk[[#This Row],[KODE BARANG]],TblKatalog[[KODE BARANG]:[SPESIFIKASI]],3,FALSE)</f>
        <v>PARKER R120P</v>
      </c>
      <c r="E199" s="163">
        <v>2</v>
      </c>
      <c r="F199" s="163" t="str">
        <f>VLOOKUP(TblMasuk[[#This Row],[KODE BARANG]],TblKatalog[[KODE BARANG]:[SATUAN]],5,FALSE)</f>
        <v>PC</v>
      </c>
      <c r="G199" s="167" t="s">
        <v>3483</v>
      </c>
      <c r="H199" s="168" t="s">
        <v>2594</v>
      </c>
      <c r="I199" s="338" t="s">
        <v>2954</v>
      </c>
      <c r="J199" s="338"/>
      <c r="K199" s="338"/>
      <c r="L199" s="338"/>
    </row>
    <row r="200" spans="1:12" ht="15.75" x14ac:dyDescent="0.25">
      <c r="A200" s="347">
        <v>44923</v>
      </c>
      <c r="B200" s="166" t="s">
        <v>367</v>
      </c>
      <c r="C200" s="162" t="str">
        <f>VLOOKUP(TblMasuk[[#This Row],[KODE BARANG]],TblKatalog[[KODE BARANG]:[STOCK AKHIR]],2,FALSE)</f>
        <v xml:space="preserve">FEUL FILTER </v>
      </c>
      <c r="D200" s="162" t="str">
        <f>VLOOKUP(TblMasuk[[#This Row],[KODE BARANG]],TblKatalog[[KODE BARANG]:[SPESIFIKASI]],3,FALSE)</f>
        <v>PARKER R90P</v>
      </c>
      <c r="E200" s="163">
        <v>2</v>
      </c>
      <c r="F200" s="163" t="str">
        <f>VLOOKUP(TblMasuk[[#This Row],[KODE BARANG]],TblKatalog[[KODE BARANG]:[SATUAN]],5,FALSE)</f>
        <v>PC</v>
      </c>
      <c r="G200" s="167" t="s">
        <v>3483</v>
      </c>
      <c r="H200" s="168" t="s">
        <v>2594</v>
      </c>
      <c r="I200" s="338" t="s">
        <v>2954</v>
      </c>
      <c r="J200" s="338"/>
      <c r="K200" s="338"/>
      <c r="L200" s="338"/>
    </row>
    <row r="201" spans="1:12" ht="15.75" x14ac:dyDescent="0.25">
      <c r="A201" s="347">
        <v>44923</v>
      </c>
      <c r="B201" s="324" t="s">
        <v>2921</v>
      </c>
      <c r="C201" s="344" t="str">
        <f>VLOOKUP(TblMasuk[[#This Row],[KODE BARANG]],TblKatalog[[KODE BARANG]:[STOCK AKHIR]],2,FALSE)</f>
        <v>SEAL SELINDER KIT</v>
      </c>
      <c r="D201" s="344" t="str">
        <f>VLOOKUP(TblMasuk[[#This Row],[KODE BARANG]],TblKatalog[[KODE BARANG]:[SPESIFIKASI]],3,FALSE)</f>
        <v>PARKER 4/15 PID : S080 MC-0120</v>
      </c>
      <c r="E201" s="345">
        <v>2</v>
      </c>
      <c r="F201" s="345" t="str">
        <f>VLOOKUP(TblMasuk[[#This Row],[KODE BARANG]],TblKatalog[[KODE BARANG]:[SATUAN]],5,FALSE)</f>
        <v>SET</v>
      </c>
      <c r="G201" s="167" t="s">
        <v>3491</v>
      </c>
      <c r="H201" s="168" t="s">
        <v>2594</v>
      </c>
      <c r="I201" s="338" t="s">
        <v>2954</v>
      </c>
      <c r="J201" s="346"/>
      <c r="K201" s="346"/>
      <c r="L201" s="346"/>
    </row>
    <row r="202" spans="1:12" ht="15.75" x14ac:dyDescent="0.25">
      <c r="A202" s="347">
        <v>44925</v>
      </c>
      <c r="B202" s="324" t="s">
        <v>2977</v>
      </c>
      <c r="C202" s="344" t="str">
        <f>VLOOKUP(TblMasuk[[#This Row],[KODE BARANG]],TblKatalog[[KODE BARANG]:[STOCK AKHIR]],2,FALSE)</f>
        <v>JURNAL ROLLER BEARING</v>
      </c>
      <c r="D202" s="344" t="str">
        <f>VLOOKUP(TblMasuk[[#This Row],[KODE BARANG]],TblKatalog[[KODE BARANG]:[SPESIFIKASI]],3,FALSE)</f>
        <v>MERK TIMKEN CLASS C</v>
      </c>
      <c r="E202" s="345">
        <v>6</v>
      </c>
      <c r="F202" s="345" t="str">
        <f>VLOOKUP(TblMasuk[[#This Row],[KODE BARANG]],TblKatalog[[KODE BARANG]:[SATUAN]],5,FALSE)</f>
        <v>SET</v>
      </c>
      <c r="G202" s="167" t="s">
        <v>3492</v>
      </c>
      <c r="H202" s="306" t="s">
        <v>1242</v>
      </c>
      <c r="I202" s="338" t="s">
        <v>2954</v>
      </c>
      <c r="J202" s="346"/>
      <c r="K202" s="346"/>
      <c r="L202" s="346"/>
    </row>
    <row r="203" spans="1:12" ht="15.75" x14ac:dyDescent="0.25">
      <c r="A203" s="347">
        <v>44925</v>
      </c>
      <c r="B203" s="389" t="s">
        <v>3493</v>
      </c>
      <c r="C203" s="344" t="str">
        <f>VLOOKUP(TblMasuk[[#This Row],[KODE BARANG]],TblKatalog[[KODE BARANG]:[STOCK AKHIR]],2,FALSE)</f>
        <v>AIR SPRING DRAWING NO : 07.0-E11001</v>
      </c>
      <c r="D203" s="344" t="str">
        <f>VLOOKUP(TblMasuk[[#This Row],[KODE BARANG]],TblKatalog[[KODE BARANG]:[SPESIFIKASI]],3,FALSE)</f>
        <v>DRAWING NO : 07.0-E11001</v>
      </c>
      <c r="E203" s="345">
        <v>22</v>
      </c>
      <c r="F203" s="345" t="str">
        <f>VLOOKUP(TblMasuk[[#This Row],[KODE BARANG]],TblKatalog[[KODE BARANG]:[SATUAN]],5,FALSE)</f>
        <v>PC</v>
      </c>
      <c r="G203" s="167" t="s">
        <v>3496</v>
      </c>
      <c r="H203" s="306" t="s">
        <v>3497</v>
      </c>
      <c r="I203" s="346" t="s">
        <v>2557</v>
      </c>
      <c r="J203" s="346"/>
      <c r="K203" s="346"/>
      <c r="L203" s="346"/>
    </row>
    <row r="204" spans="1:12" ht="15.75" x14ac:dyDescent="0.25">
      <c r="A204" s="347">
        <v>44925</v>
      </c>
      <c r="B204" s="444" t="s">
        <v>3503</v>
      </c>
      <c r="C204" s="356" t="str">
        <f>VLOOKUP(TblMasuk[[#This Row],[KODE BARANG]],TblKatalog[[KODE BARANG]:[STOCK AKHIR]],2,FALSE)</f>
        <v xml:space="preserve">LEVELING VALVE </v>
      </c>
      <c r="D204" s="356" t="str">
        <f>VLOOKUP(TblMasuk[[#This Row],[KODE BARANG]],TblKatalog[[KODE BARANG]:[SPESIFIKASI]],3,FALSE)</f>
        <v>LV-3-1 PN : 1982-2172917-02</v>
      </c>
      <c r="E204" s="357">
        <v>1</v>
      </c>
      <c r="F204" s="357" t="str">
        <f>VLOOKUP(TblMasuk[[#This Row],[KODE BARANG]],TblKatalog[[KODE BARANG]:[SATUAN]],5,FALSE)</f>
        <v>PC</v>
      </c>
      <c r="G204" s="167" t="s">
        <v>3505</v>
      </c>
      <c r="H204" s="358" t="s">
        <v>2609</v>
      </c>
      <c r="I204" s="346" t="s">
        <v>2557</v>
      </c>
      <c r="J204" s="334"/>
      <c r="K204" s="334"/>
      <c r="L204" s="334"/>
    </row>
    <row r="205" spans="1:12" ht="15.75" x14ac:dyDescent="0.25">
      <c r="A205" s="347">
        <v>44925</v>
      </c>
      <c r="B205" s="389" t="s">
        <v>3504</v>
      </c>
      <c r="C205" s="344" t="str">
        <f>VLOOKUP(TblMasuk[[#This Row],[KODE BARANG]],TblKatalog[[KODE BARANG]:[STOCK AKHIR]],2,FALSE)</f>
        <v xml:space="preserve">LEVELING VALVE </v>
      </c>
      <c r="D205" s="344" t="str">
        <f>VLOOKUP(TblMasuk[[#This Row],[KODE BARANG]],TblKatalog[[KODE BARANG]:[SPESIFIKASI]],3,FALSE)</f>
        <v>LV-3 PN : 1982-2172917-01</v>
      </c>
      <c r="E205" s="345">
        <v>2</v>
      </c>
      <c r="F205" s="345" t="str">
        <f>VLOOKUP(TblMasuk[[#This Row],[KODE BARANG]],TblKatalog[[KODE BARANG]:[SATUAN]],5,FALSE)</f>
        <v>PC</v>
      </c>
      <c r="G205" s="167" t="s">
        <v>3505</v>
      </c>
      <c r="H205" s="358" t="s">
        <v>2609</v>
      </c>
      <c r="I205" s="346" t="s">
        <v>2557</v>
      </c>
      <c r="J205" s="346"/>
      <c r="K205" s="346"/>
      <c r="L205" s="346"/>
    </row>
    <row r="206" spans="1:12" ht="15.75" x14ac:dyDescent="0.25">
      <c r="A206" s="347">
        <v>44930</v>
      </c>
      <c r="B206" s="145" t="s">
        <v>3545</v>
      </c>
      <c r="C206" s="344" t="str">
        <f>VLOOKUP(TblMasuk[[#This Row],[KODE BARANG]],TblKatalog[[KODE BARANG]:[STOCK AKHIR]],2,FALSE)</f>
        <v>MOTOR STATER</v>
      </c>
      <c r="D206" s="344" t="str">
        <f>VLOOKUP(TblMasuk[[#This Row],[KODE BARANG]],TblKatalog[[KODE BARANG]:[SPESIFIKASI]],3,FALSE)</f>
        <v>DELCO REMY 8200330, 39 MT WATT 24 V</v>
      </c>
      <c r="E206" s="345">
        <v>2</v>
      </c>
      <c r="F206" s="345" t="str">
        <f>VLOOKUP(TblMasuk[[#This Row],[KODE BARANG]],TblKatalog[[KODE BARANG]:[SATUAN]],5,FALSE)</f>
        <v>PC</v>
      </c>
      <c r="G206" s="167" t="s">
        <v>3548</v>
      </c>
      <c r="H206" s="350" t="s">
        <v>3549</v>
      </c>
      <c r="I206" s="346" t="s">
        <v>2557</v>
      </c>
      <c r="J206" s="346"/>
      <c r="K206" s="346"/>
      <c r="L206" s="346"/>
    </row>
    <row r="207" spans="1:12" ht="15.75" x14ac:dyDescent="0.25">
      <c r="A207" s="347">
        <v>44932</v>
      </c>
      <c r="B207" s="324" t="s">
        <v>301</v>
      </c>
      <c r="C207" s="344" t="str">
        <f>VLOOKUP(TblMasuk[[#This Row],[KODE BARANG]],TblKatalog[[KODE BARANG]:[STOCK AKHIR]],2,FALSE)</f>
        <v>BLADE WIPER</v>
      </c>
      <c r="D207" s="344" t="str">
        <f>VLOOKUP(TblMasuk[[#This Row],[KODE BARANG]],TblKatalog[[KODE BARANG]:[SPESIFIKASI]],3,FALSE)</f>
        <v>UK.80 CM ( 1 R &amp;  1 L )</v>
      </c>
      <c r="E207" s="345">
        <v>8</v>
      </c>
      <c r="F207" s="345" t="str">
        <f>VLOOKUP(TblMasuk[[#This Row],[KODE BARANG]],TblKatalog[[KODE BARANG]:[SATUAN]],5,FALSE)</f>
        <v>SET</v>
      </c>
      <c r="G207" s="167" t="s">
        <v>3520</v>
      </c>
      <c r="H207" s="350" t="s">
        <v>3522</v>
      </c>
      <c r="I207" s="338" t="s">
        <v>2954</v>
      </c>
      <c r="J207" s="346"/>
      <c r="K207" s="346"/>
      <c r="L207" s="346"/>
    </row>
    <row r="208" spans="1:12" ht="15.75" x14ac:dyDescent="0.25">
      <c r="A208" s="347">
        <v>44932</v>
      </c>
      <c r="B208" s="324" t="s">
        <v>724</v>
      </c>
      <c r="C208" s="344" t="str">
        <f>VLOOKUP(TblMasuk[[#This Row],[KODE BARANG]],TblKatalog[[KODE BARANG]:[STOCK AKHIR]],2,FALSE)</f>
        <v>BLADE WIPER</v>
      </c>
      <c r="D208" s="344" t="str">
        <f>VLOOKUP(TblMasuk[[#This Row],[KODE BARANG]],TblKatalog[[KODE BARANG]:[SPESIFIKASI]],3,FALSE)</f>
        <v>UK.70 CUM ( 1 R &amp;  1 L )</v>
      </c>
      <c r="E208" s="345">
        <v>20</v>
      </c>
      <c r="F208" s="345" t="str">
        <f>VLOOKUP(TblMasuk[[#This Row],[KODE BARANG]],TblKatalog[[KODE BARANG]:[SATUAN]],5,FALSE)</f>
        <v>SET</v>
      </c>
      <c r="G208" s="167" t="s">
        <v>3521</v>
      </c>
      <c r="H208" s="350" t="s">
        <v>2470</v>
      </c>
      <c r="I208" s="346" t="s">
        <v>2557</v>
      </c>
      <c r="J208" s="346"/>
      <c r="K208" s="346"/>
      <c r="L208" s="346"/>
    </row>
    <row r="209" spans="1:12" ht="15.75" x14ac:dyDescent="0.25">
      <c r="A209" s="347">
        <v>44932</v>
      </c>
      <c r="B209" s="324" t="s">
        <v>2331</v>
      </c>
      <c r="C209" s="344" t="str">
        <f>VLOOKUP(TblMasuk[[#This Row],[KODE BARANG]],TblKatalog[[KODE BARANG]:[STOCK AKHIR]],2,FALSE)</f>
        <v xml:space="preserve">GREASE GEMUK PERTAMINA </v>
      </c>
      <c r="D209" s="344" t="str">
        <f>VLOOKUP(TblMasuk[[#This Row],[KODE BARANG]],TblKatalog[[KODE BARANG]:[SPESIFIKASI]],3,FALSE)</f>
        <v xml:space="preserve">GREASE GEMUK PERTAMINA SGX-NL GI-2 (16KG/PAIL)  </v>
      </c>
      <c r="E209" s="345">
        <v>23</v>
      </c>
      <c r="F209" s="345" t="str">
        <f>VLOOKUP(TblMasuk[[#This Row],[KODE BARANG]],TblKatalog[[KODE BARANG]:[SATUAN]],5,FALSE)</f>
        <v>PC</v>
      </c>
      <c r="G209" s="167" t="s">
        <v>3533</v>
      </c>
      <c r="H209" s="306" t="s">
        <v>1242</v>
      </c>
      <c r="I209" s="346" t="s">
        <v>2557</v>
      </c>
      <c r="J209" s="346"/>
      <c r="K209" s="346"/>
      <c r="L209" s="346"/>
    </row>
    <row r="210" spans="1:12" ht="15.75" x14ac:dyDescent="0.25">
      <c r="A210" s="347">
        <v>44935</v>
      </c>
      <c r="B210" s="324" t="s">
        <v>363</v>
      </c>
      <c r="C210" s="344" t="str">
        <f>VLOOKUP(TblMasuk[[#This Row],[KODE BARANG]],TblKatalog[[KODE BARANG]:[STOCK AKHIR]],2,FALSE)</f>
        <v>FILTER OLIE</v>
      </c>
      <c r="D210" s="344" t="str">
        <f>VLOOKUP(TblMasuk[[#This Row],[KODE BARANG]],TblKatalog[[KODE BARANG]:[SPESIFIKASI]],3,FALSE)</f>
        <v>Deutz 01174423</v>
      </c>
      <c r="E210" s="345">
        <v>2</v>
      </c>
      <c r="F210" s="345" t="str">
        <f>VLOOKUP(TblMasuk[[#This Row],[KODE BARANG]],TblKatalog[[KODE BARANG]:[SATUAN]],5,FALSE)</f>
        <v>PC</v>
      </c>
      <c r="G210" s="167" t="s">
        <v>3535</v>
      </c>
      <c r="H210" s="156" t="s">
        <v>2649</v>
      </c>
      <c r="I210" s="346" t="s">
        <v>2557</v>
      </c>
      <c r="J210" s="346"/>
      <c r="K210" s="346"/>
      <c r="L210" s="346"/>
    </row>
    <row r="211" spans="1:12" ht="15.75" x14ac:dyDescent="0.25">
      <c r="A211" s="347">
        <v>44935</v>
      </c>
      <c r="B211" s="324" t="s">
        <v>3534</v>
      </c>
      <c r="C211" s="344" t="str">
        <f>VLOOKUP(TblMasuk[[#This Row],[KODE BARANG]],TblKatalog[[KODE BARANG]:[STOCK AKHIR]],2,FALSE)</f>
        <v>FILTER OLIE</v>
      </c>
      <c r="D211" s="344" t="str">
        <f>VLOOKUP(TblMasuk[[#This Row],[KODE BARANG]],TblKatalog[[KODE BARANG]:[SPESIFIKASI]],3,FALSE)</f>
        <v>Deutz 01172418</v>
      </c>
      <c r="E211" s="345">
        <v>2</v>
      </c>
      <c r="F211" s="345" t="str">
        <f>VLOOKUP(TblMasuk[[#This Row],[KODE BARANG]],TblKatalog[[KODE BARANG]:[SATUAN]],5,FALSE)</f>
        <v>PC</v>
      </c>
      <c r="G211" s="167" t="s">
        <v>3535</v>
      </c>
      <c r="H211" s="156" t="s">
        <v>2649</v>
      </c>
      <c r="I211" s="346" t="s">
        <v>2557</v>
      </c>
      <c r="J211" s="346"/>
      <c r="K211" s="346"/>
      <c r="L211" s="346"/>
    </row>
    <row r="212" spans="1:12" ht="15.75" x14ac:dyDescent="0.25">
      <c r="A212" s="347">
        <v>44935</v>
      </c>
      <c r="B212" s="324" t="s">
        <v>3538</v>
      </c>
      <c r="C212" s="344" t="str">
        <f>VLOOKUP(TblMasuk[[#This Row],[KODE BARANG]],TblKatalog[[KODE BARANG]:[STOCK AKHIR]],2,FALSE)</f>
        <v>SEALANT KACA</v>
      </c>
      <c r="D212" s="344" t="str">
        <f>VLOOKUP(TblMasuk[[#This Row],[KODE BARANG]],TblKatalog[[KODE BARANG]:[SPESIFIKASI]],3,FALSE)</f>
        <v>SIKAFLEX 221 PUTIH  @ 310 ML</v>
      </c>
      <c r="E212" s="345">
        <v>40</v>
      </c>
      <c r="F212" s="345" t="str">
        <f>VLOOKUP(TblMasuk[[#This Row],[KODE BARANG]],TblKatalog[[KODE BARANG]:[SATUAN]],5,FALSE)</f>
        <v>TUBE</v>
      </c>
      <c r="G212" s="167" t="s">
        <v>3539</v>
      </c>
      <c r="H212" s="350" t="s">
        <v>3541</v>
      </c>
      <c r="I212" s="346" t="s">
        <v>2557</v>
      </c>
      <c r="J212" s="346"/>
      <c r="K212" s="346"/>
      <c r="L212" s="346"/>
    </row>
    <row r="213" spans="1:12" ht="15.75" x14ac:dyDescent="0.25">
      <c r="A213" s="347">
        <v>44935</v>
      </c>
      <c r="B213" s="324" t="s">
        <v>2460</v>
      </c>
      <c r="C213" s="344" t="str">
        <f>VLOOKUP(TblMasuk[[#This Row],[KODE BARANG]],TblKatalog[[KODE BARANG]:[STOCK AKHIR]],2,FALSE)</f>
        <v xml:space="preserve">FILTER RETURN AIR </v>
      </c>
      <c r="D213" s="344" t="str">
        <f>VLOOKUP(TblMasuk[[#This Row],[KODE BARANG]],TblKatalog[[KODE BARANG]:[SPESIFIKASI]],3,FALSE)</f>
        <v>DRAWING NO : 50.2-R32001</v>
      </c>
      <c r="E213" s="345">
        <v>80</v>
      </c>
      <c r="F213" s="345" t="str">
        <f>VLOOKUP(TblMasuk[[#This Row],[KODE BARANG]],TblKatalog[[KODE BARANG]:[SATUAN]],5,FALSE)</f>
        <v>PC</v>
      </c>
      <c r="G213" s="167" t="s">
        <v>3540</v>
      </c>
      <c r="H213" s="350" t="s">
        <v>3541</v>
      </c>
      <c r="I213" s="346" t="s">
        <v>2557</v>
      </c>
      <c r="J213" s="346"/>
      <c r="K213" s="346"/>
      <c r="L213" s="346"/>
    </row>
    <row r="214" spans="1:12" ht="15.75" x14ac:dyDescent="0.25">
      <c r="A214" s="347">
        <v>44935</v>
      </c>
      <c r="B214" s="324" t="s">
        <v>357</v>
      </c>
      <c r="C214" s="344" t="str">
        <f>VLOOKUP(TblMasuk[[#This Row],[KODE BARANG]],TblKatalog[[KODE BARANG]:[STOCK AKHIR]],2,FALSE)</f>
        <v xml:space="preserve">DIAPHRAGM  ( MEMBRAN ) </v>
      </c>
      <c r="D214" s="344" t="str">
        <f>VLOOKUP(TblMasuk[[#This Row],[KODE BARANG]],TblKatalog[[KODE BARANG]:[SPESIFIKASI]],3,FALSE)</f>
        <v>J RELAY ( REDUCING VALVE )</v>
      </c>
      <c r="E214" s="345">
        <v>25</v>
      </c>
      <c r="F214" s="345" t="str">
        <f>VLOOKUP(TblMasuk[[#This Row],[KODE BARANG]],TblKatalog[[KODE BARANG]:[SATUAN]],5,FALSE)</f>
        <v>PC</v>
      </c>
      <c r="G214" s="167" t="s">
        <v>3559</v>
      </c>
      <c r="H214" s="350" t="s">
        <v>3560</v>
      </c>
      <c r="I214" s="346" t="s">
        <v>3050</v>
      </c>
      <c r="J214" s="346"/>
      <c r="K214" s="346"/>
      <c r="L214" s="346"/>
    </row>
    <row r="215" spans="1:12" ht="15.75" x14ac:dyDescent="0.25">
      <c r="A215" s="347">
        <v>44937</v>
      </c>
      <c r="B215" s="324" t="s">
        <v>2331</v>
      </c>
      <c r="C215" s="344" t="str">
        <f>VLOOKUP(TblMasuk[[#This Row],[KODE BARANG]],TblKatalog[[KODE BARANG]:[STOCK AKHIR]],2,FALSE)</f>
        <v xml:space="preserve">GREASE GEMUK PERTAMINA </v>
      </c>
      <c r="D215" s="344" t="str">
        <f>VLOOKUP(TblMasuk[[#This Row],[KODE BARANG]],TblKatalog[[KODE BARANG]:[SPESIFIKASI]],3,FALSE)</f>
        <v xml:space="preserve">GREASE GEMUK PERTAMINA SGX-NL GI-2 (16KG/PAIL)  </v>
      </c>
      <c r="E215" s="345">
        <v>1</v>
      </c>
      <c r="F215" s="345" t="str">
        <f>VLOOKUP(TblMasuk[[#This Row],[KODE BARANG]],TblKatalog[[KODE BARANG]:[SATUAN]],5,FALSE)</f>
        <v>PC</v>
      </c>
      <c r="G215" s="326" t="s">
        <v>3561</v>
      </c>
      <c r="H215" s="350" t="s">
        <v>2470</v>
      </c>
      <c r="I215" s="346"/>
      <c r="J215" s="346"/>
      <c r="K215" s="346"/>
      <c r="L215" s="346"/>
    </row>
    <row r="216" spans="1:12" x14ac:dyDescent="0.25">
      <c r="B216" s="3"/>
      <c r="C216" s="1"/>
    </row>
    <row r="217" spans="1:12" x14ac:dyDescent="0.25">
      <c r="B217" s="3"/>
      <c r="C217" s="1"/>
    </row>
    <row r="218" spans="1:12" x14ac:dyDescent="0.25">
      <c r="B218" s="3"/>
      <c r="C218" s="1"/>
    </row>
    <row r="219" spans="1:12" x14ac:dyDescent="0.25">
      <c r="B219" s="3"/>
      <c r="C219" s="1"/>
    </row>
    <row r="220" spans="1:12" x14ac:dyDescent="0.25">
      <c r="B220" s="3"/>
      <c r="C220" s="1"/>
    </row>
    <row r="221" spans="1:12" x14ac:dyDescent="0.25">
      <c r="B221" s="3"/>
      <c r="C221" s="1"/>
    </row>
    <row r="222" spans="1:12" x14ac:dyDescent="0.25">
      <c r="B222" s="3"/>
      <c r="C222" s="1"/>
    </row>
    <row r="223" spans="1:12" x14ac:dyDescent="0.25">
      <c r="B223" s="3"/>
      <c r="C223" s="1"/>
    </row>
    <row r="224" spans="1:12" x14ac:dyDescent="0.25">
      <c r="B224" s="3"/>
      <c r="C224" s="1"/>
    </row>
    <row r="225" spans="2:3" x14ac:dyDescent="0.25">
      <c r="B225" s="3"/>
      <c r="C225" s="1"/>
    </row>
    <row r="226" spans="2:3" x14ac:dyDescent="0.25">
      <c r="B226" s="3"/>
      <c r="C226" s="1"/>
    </row>
    <row r="227" spans="2:3" x14ac:dyDescent="0.25">
      <c r="B227" s="3"/>
      <c r="C227" s="1"/>
    </row>
    <row r="228" spans="2:3" x14ac:dyDescent="0.25">
      <c r="B228" s="3"/>
      <c r="C228" s="1"/>
    </row>
    <row r="229" spans="2:3" x14ac:dyDescent="0.25">
      <c r="B229" s="3"/>
      <c r="C229" s="1"/>
    </row>
    <row r="230" spans="2:3" x14ac:dyDescent="0.25">
      <c r="B230" s="3"/>
      <c r="C230" s="1"/>
    </row>
    <row r="231" spans="2:3" x14ac:dyDescent="0.25">
      <c r="B231" s="3"/>
      <c r="C231" s="1"/>
    </row>
    <row r="232" spans="2:3" x14ac:dyDescent="0.25">
      <c r="B232" s="3"/>
      <c r="C232" s="1"/>
    </row>
    <row r="233" spans="2:3" x14ac:dyDescent="0.25">
      <c r="B233" s="3"/>
      <c r="C233" s="1"/>
    </row>
    <row r="234" spans="2:3" x14ac:dyDescent="0.25">
      <c r="B234" s="3"/>
      <c r="C234" s="1"/>
    </row>
    <row r="235" spans="2:3" x14ac:dyDescent="0.25">
      <c r="B235" s="3"/>
      <c r="C235" s="1"/>
    </row>
    <row r="236" spans="2:3" x14ac:dyDescent="0.25">
      <c r="B236" s="3"/>
      <c r="C236" s="1"/>
    </row>
    <row r="237" spans="2:3" x14ac:dyDescent="0.25">
      <c r="B237" s="3"/>
      <c r="C237" s="1"/>
    </row>
    <row r="238" spans="2:3" x14ac:dyDescent="0.25">
      <c r="B238" s="3"/>
      <c r="C238" s="1"/>
    </row>
    <row r="239" spans="2:3" x14ac:dyDescent="0.25">
      <c r="B239" s="3"/>
      <c r="C239" s="1"/>
    </row>
    <row r="240" spans="2:3" x14ac:dyDescent="0.25">
      <c r="B240" s="3"/>
      <c r="C240" s="1"/>
    </row>
    <row r="241" spans="2:3" x14ac:dyDescent="0.25">
      <c r="B241" s="3"/>
      <c r="C241" s="1"/>
    </row>
    <row r="242" spans="2:3" x14ac:dyDescent="0.25">
      <c r="B242" s="3"/>
      <c r="C242" s="1"/>
    </row>
    <row r="243" spans="2:3" x14ac:dyDescent="0.25">
      <c r="B243" s="3"/>
      <c r="C243" s="1"/>
    </row>
    <row r="244" spans="2:3" x14ac:dyDescent="0.25">
      <c r="B244" s="3"/>
      <c r="C244" s="1"/>
    </row>
    <row r="245" spans="2:3" x14ac:dyDescent="0.25">
      <c r="B245" s="3"/>
      <c r="C245" s="1"/>
    </row>
    <row r="246" spans="2:3" x14ac:dyDescent="0.25">
      <c r="B246" s="3"/>
      <c r="C246" s="1"/>
    </row>
    <row r="247" spans="2:3" x14ac:dyDescent="0.25">
      <c r="B247" s="3"/>
      <c r="C247" s="1"/>
    </row>
    <row r="248" spans="2:3" x14ac:dyDescent="0.25">
      <c r="B248" s="3"/>
      <c r="C248" s="1"/>
    </row>
    <row r="249" spans="2:3" x14ac:dyDescent="0.25">
      <c r="B249" s="3"/>
      <c r="C249" s="1"/>
    </row>
    <row r="250" spans="2:3" x14ac:dyDescent="0.25">
      <c r="B250" s="3"/>
      <c r="C250" s="1"/>
    </row>
    <row r="251" spans="2:3" x14ac:dyDescent="0.25">
      <c r="B251" s="3"/>
      <c r="C251" s="1"/>
    </row>
    <row r="252" spans="2:3" x14ac:dyDescent="0.25">
      <c r="B252" s="3"/>
      <c r="C252" s="1"/>
    </row>
    <row r="253" spans="2:3" x14ac:dyDescent="0.25">
      <c r="B253" s="3"/>
      <c r="C253" s="1"/>
    </row>
    <row r="254" spans="2:3" x14ac:dyDescent="0.25">
      <c r="B254" s="3"/>
      <c r="C254" s="1"/>
    </row>
    <row r="255" spans="2:3" x14ac:dyDescent="0.25">
      <c r="B255" s="3"/>
      <c r="C255" s="1"/>
    </row>
    <row r="256" spans="2:3" x14ac:dyDescent="0.25">
      <c r="B256" s="3"/>
      <c r="C256" s="1"/>
    </row>
    <row r="257" spans="2:3" x14ac:dyDescent="0.25">
      <c r="B257" s="3"/>
      <c r="C257" s="1"/>
    </row>
    <row r="258" spans="2:3" x14ac:dyDescent="0.25">
      <c r="B258" s="3"/>
      <c r="C258" s="1"/>
    </row>
    <row r="259" spans="2:3" x14ac:dyDescent="0.25">
      <c r="B259" s="3"/>
      <c r="C259" s="1"/>
    </row>
    <row r="260" spans="2:3" x14ac:dyDescent="0.25">
      <c r="B260" s="3"/>
      <c r="C260" s="1"/>
    </row>
    <row r="261" spans="2:3" x14ac:dyDescent="0.25">
      <c r="B261" s="3"/>
      <c r="C261" s="1"/>
    </row>
    <row r="262" spans="2:3" x14ac:dyDescent="0.25">
      <c r="B262" s="3"/>
      <c r="C262" s="1"/>
    </row>
    <row r="263" spans="2:3" x14ac:dyDescent="0.25">
      <c r="B263" s="3"/>
      <c r="C263" s="1"/>
    </row>
    <row r="264" spans="2:3" x14ac:dyDescent="0.25">
      <c r="B264" s="3"/>
      <c r="C264" s="1"/>
    </row>
    <row r="265" spans="2:3" x14ac:dyDescent="0.25">
      <c r="B265" s="3"/>
      <c r="C265" s="1"/>
    </row>
    <row r="266" spans="2:3" x14ac:dyDescent="0.25">
      <c r="B266" s="3"/>
      <c r="C266" s="1"/>
    </row>
    <row r="267" spans="2:3" x14ac:dyDescent="0.25">
      <c r="B267" s="3"/>
      <c r="C267" s="1"/>
    </row>
    <row r="268" spans="2:3" x14ac:dyDescent="0.25">
      <c r="B268" s="3"/>
      <c r="C268" s="1"/>
    </row>
    <row r="269" spans="2:3" x14ac:dyDescent="0.25">
      <c r="B269" s="3"/>
      <c r="C269" s="1"/>
    </row>
    <row r="270" spans="2:3" x14ac:dyDescent="0.25">
      <c r="B270" s="3"/>
      <c r="C270" s="1"/>
    </row>
    <row r="271" spans="2:3" x14ac:dyDescent="0.25">
      <c r="B271" s="3"/>
      <c r="C271" s="1"/>
    </row>
    <row r="272" spans="2:3" x14ac:dyDescent="0.25">
      <c r="B272" s="3"/>
      <c r="C272" s="1"/>
    </row>
    <row r="273" spans="2:3" x14ac:dyDescent="0.25">
      <c r="B273" s="3"/>
      <c r="C273" s="1"/>
    </row>
    <row r="274" spans="2:3" x14ac:dyDescent="0.25">
      <c r="B274" s="3"/>
      <c r="C274" s="1"/>
    </row>
    <row r="275" spans="2:3" x14ac:dyDescent="0.25">
      <c r="B275" s="3"/>
      <c r="C275" s="1"/>
    </row>
    <row r="276" spans="2:3" x14ac:dyDescent="0.25">
      <c r="B276" s="3"/>
      <c r="C276" s="1"/>
    </row>
    <row r="277" spans="2:3" x14ac:dyDescent="0.25">
      <c r="B277" s="3"/>
      <c r="C277" s="1"/>
    </row>
    <row r="278" spans="2:3" x14ac:dyDescent="0.25">
      <c r="B278" s="3"/>
      <c r="C278" s="1"/>
    </row>
    <row r="279" spans="2:3" x14ac:dyDescent="0.25">
      <c r="B279" s="3"/>
      <c r="C279" s="1"/>
    </row>
    <row r="280" spans="2:3" x14ac:dyDescent="0.25">
      <c r="B280" s="3"/>
      <c r="C280" s="1"/>
    </row>
    <row r="281" spans="2:3" x14ac:dyDescent="0.25">
      <c r="B281" s="3"/>
      <c r="C281" s="1"/>
    </row>
    <row r="282" spans="2:3" x14ac:dyDescent="0.25">
      <c r="B282" s="3"/>
      <c r="C282" s="1"/>
    </row>
    <row r="283" spans="2:3" x14ac:dyDescent="0.25">
      <c r="B283" s="3"/>
      <c r="C283" s="1"/>
    </row>
    <row r="284" spans="2:3" x14ac:dyDescent="0.25">
      <c r="B284" s="3"/>
      <c r="C284" s="1"/>
    </row>
    <row r="285" spans="2:3" x14ac:dyDescent="0.25">
      <c r="B285" s="3"/>
      <c r="C285" s="1"/>
    </row>
    <row r="286" spans="2:3" x14ac:dyDescent="0.25">
      <c r="B286" s="3"/>
      <c r="C286" s="1"/>
    </row>
    <row r="287" spans="2:3" x14ac:dyDescent="0.25">
      <c r="B287" s="3"/>
      <c r="C287" s="1"/>
    </row>
    <row r="288" spans="2:3" x14ac:dyDescent="0.25">
      <c r="B288" s="3"/>
      <c r="C288" s="1"/>
    </row>
    <row r="289" spans="2:3" x14ac:dyDescent="0.25">
      <c r="B289" s="3"/>
      <c r="C289" s="1"/>
    </row>
    <row r="290" spans="2:3" x14ac:dyDescent="0.25">
      <c r="B290" s="3"/>
      <c r="C290" s="1"/>
    </row>
    <row r="291" spans="2:3" x14ac:dyDescent="0.25">
      <c r="B291" s="3"/>
      <c r="C291" s="1"/>
    </row>
    <row r="292" spans="2:3" x14ac:dyDescent="0.25">
      <c r="B292" s="3"/>
      <c r="C292" s="1"/>
    </row>
    <row r="293" spans="2:3" x14ac:dyDescent="0.25">
      <c r="B293" s="3"/>
      <c r="C293" s="1"/>
    </row>
    <row r="294" spans="2:3" x14ac:dyDescent="0.25">
      <c r="B294" s="3"/>
      <c r="C294" s="1"/>
    </row>
    <row r="295" spans="2:3" x14ac:dyDescent="0.25">
      <c r="B295" s="3"/>
      <c r="C295" s="1"/>
    </row>
    <row r="296" spans="2:3" x14ac:dyDescent="0.25">
      <c r="B296" s="3"/>
      <c r="C296" s="1"/>
    </row>
    <row r="297" spans="2:3" x14ac:dyDescent="0.25">
      <c r="B297" s="3"/>
      <c r="C297" s="1"/>
    </row>
    <row r="298" spans="2:3" x14ac:dyDescent="0.25">
      <c r="B298" s="3"/>
      <c r="C298" s="1"/>
    </row>
    <row r="299" spans="2:3" x14ac:dyDescent="0.25">
      <c r="B299" s="3"/>
      <c r="C299" s="1"/>
    </row>
    <row r="300" spans="2:3" x14ac:dyDescent="0.25">
      <c r="B300" s="3"/>
      <c r="C300" s="1"/>
    </row>
    <row r="301" spans="2:3" x14ac:dyDescent="0.25">
      <c r="B301" s="3"/>
      <c r="C301" s="1"/>
    </row>
    <row r="302" spans="2:3" x14ac:dyDescent="0.25">
      <c r="B302" s="3"/>
      <c r="C302" s="1"/>
    </row>
    <row r="303" spans="2:3" x14ac:dyDescent="0.25">
      <c r="B303" s="3"/>
      <c r="C303" s="1"/>
    </row>
    <row r="304" spans="2:3" x14ac:dyDescent="0.25">
      <c r="B304" s="3"/>
      <c r="C304" s="1"/>
    </row>
    <row r="305" spans="2:3" x14ac:dyDescent="0.25">
      <c r="B305" s="3"/>
      <c r="C305" s="1"/>
    </row>
    <row r="306" spans="2:3" x14ac:dyDescent="0.25">
      <c r="B306" s="3"/>
      <c r="C306" s="1"/>
    </row>
    <row r="307" spans="2:3" x14ac:dyDescent="0.25">
      <c r="B307" s="3"/>
      <c r="C307" s="1"/>
    </row>
    <row r="308" spans="2:3" x14ac:dyDescent="0.25">
      <c r="B308" s="3"/>
      <c r="C308" s="1"/>
    </row>
    <row r="309" spans="2:3" x14ac:dyDescent="0.25">
      <c r="B309" s="3"/>
      <c r="C309" s="1"/>
    </row>
    <row r="310" spans="2:3" x14ac:dyDescent="0.25">
      <c r="B310" s="3"/>
      <c r="C310" s="1"/>
    </row>
    <row r="311" spans="2:3" x14ac:dyDescent="0.25">
      <c r="B311" s="3"/>
      <c r="C311" s="1"/>
    </row>
    <row r="312" spans="2:3" x14ac:dyDescent="0.25">
      <c r="B312" s="3"/>
      <c r="C312" s="1"/>
    </row>
    <row r="313" spans="2:3" x14ac:dyDescent="0.25">
      <c r="B313" s="3"/>
      <c r="C313" s="1"/>
    </row>
    <row r="314" spans="2:3" x14ac:dyDescent="0.25">
      <c r="B314" s="3"/>
      <c r="C314" s="1"/>
    </row>
    <row r="315" spans="2:3" x14ac:dyDescent="0.25">
      <c r="B315" s="3"/>
      <c r="C315" s="1"/>
    </row>
    <row r="316" spans="2:3" x14ac:dyDescent="0.25">
      <c r="B316" s="3"/>
      <c r="C316" s="1"/>
    </row>
    <row r="317" spans="2:3" x14ac:dyDescent="0.25">
      <c r="B317" s="3"/>
      <c r="C317" s="1"/>
    </row>
    <row r="318" spans="2:3" x14ac:dyDescent="0.25">
      <c r="B318" s="3"/>
      <c r="C318" s="1"/>
    </row>
    <row r="319" spans="2:3" x14ac:dyDescent="0.25">
      <c r="B319" s="3"/>
      <c r="C319" s="1"/>
    </row>
    <row r="320" spans="2:3" x14ac:dyDescent="0.25">
      <c r="B320" s="3"/>
      <c r="C320" s="1"/>
    </row>
    <row r="321" spans="2:3" x14ac:dyDescent="0.25">
      <c r="B321" s="3"/>
      <c r="C321" s="1"/>
    </row>
    <row r="322" spans="2:3" x14ac:dyDescent="0.25">
      <c r="B322" s="3"/>
      <c r="C322" s="1"/>
    </row>
    <row r="323" spans="2:3" x14ac:dyDescent="0.25">
      <c r="B323" s="3"/>
      <c r="C323" s="1"/>
    </row>
    <row r="324" spans="2:3" x14ac:dyDescent="0.25">
      <c r="B324" s="3"/>
      <c r="C324" s="1"/>
    </row>
    <row r="325" spans="2:3" x14ac:dyDescent="0.25">
      <c r="B325" s="3"/>
      <c r="C325" s="1"/>
    </row>
    <row r="326" spans="2:3" x14ac:dyDescent="0.25">
      <c r="B326" s="3"/>
      <c r="C326" s="1"/>
    </row>
    <row r="327" spans="2:3" x14ac:dyDescent="0.25">
      <c r="B327" s="3"/>
      <c r="C327" s="1"/>
    </row>
    <row r="328" spans="2:3" x14ac:dyDescent="0.25">
      <c r="B328" s="3"/>
      <c r="C328" s="1"/>
    </row>
    <row r="329" spans="2:3" x14ac:dyDescent="0.25">
      <c r="B329" s="3"/>
      <c r="C329" s="1"/>
    </row>
    <row r="330" spans="2:3" x14ac:dyDescent="0.25">
      <c r="B330" s="3"/>
      <c r="C330" s="1"/>
    </row>
    <row r="331" spans="2:3" x14ac:dyDescent="0.25">
      <c r="B331" s="3"/>
      <c r="C331" s="1"/>
    </row>
    <row r="332" spans="2:3" x14ac:dyDescent="0.25">
      <c r="B332" s="3"/>
      <c r="C332" s="1"/>
    </row>
    <row r="333" spans="2:3" x14ac:dyDescent="0.25">
      <c r="B333" s="3"/>
      <c r="C333" s="1"/>
    </row>
    <row r="334" spans="2:3" x14ac:dyDescent="0.25">
      <c r="B334" s="3"/>
      <c r="C334" s="1"/>
    </row>
    <row r="335" spans="2:3" x14ac:dyDescent="0.25">
      <c r="B335" s="3"/>
      <c r="C335" s="1"/>
    </row>
    <row r="336" spans="2:3" x14ac:dyDescent="0.25">
      <c r="B336" s="3"/>
      <c r="C336" s="1"/>
    </row>
    <row r="337" spans="2:3" x14ac:dyDescent="0.25">
      <c r="B337" s="3"/>
      <c r="C337" s="1"/>
    </row>
    <row r="338" spans="2:3" x14ac:dyDescent="0.25">
      <c r="B338" s="3"/>
      <c r="C338" s="1"/>
    </row>
    <row r="339" spans="2:3" x14ac:dyDescent="0.25">
      <c r="B339" s="3"/>
      <c r="C339" s="1"/>
    </row>
    <row r="340" spans="2:3" x14ac:dyDescent="0.25">
      <c r="B340" s="3"/>
      <c r="C340" s="1"/>
    </row>
    <row r="341" spans="2:3" x14ac:dyDescent="0.25">
      <c r="B341" s="3"/>
      <c r="C341" s="1"/>
    </row>
    <row r="342" spans="2:3" x14ac:dyDescent="0.25">
      <c r="B342" s="3"/>
      <c r="C342" s="1"/>
    </row>
    <row r="343" spans="2:3" x14ac:dyDescent="0.25">
      <c r="B343" s="3"/>
      <c r="C343" s="1"/>
    </row>
    <row r="344" spans="2:3" x14ac:dyDescent="0.25">
      <c r="B344" s="3"/>
      <c r="C344" s="1"/>
    </row>
    <row r="345" spans="2:3" x14ac:dyDescent="0.25">
      <c r="B345" s="3"/>
      <c r="C345" s="1"/>
    </row>
    <row r="346" spans="2:3" x14ac:dyDescent="0.25">
      <c r="B346" s="3"/>
      <c r="C346" s="1"/>
    </row>
    <row r="347" spans="2:3" x14ac:dyDescent="0.25">
      <c r="B347" s="3"/>
      <c r="C347" s="1"/>
    </row>
    <row r="348" spans="2:3" x14ac:dyDescent="0.25">
      <c r="B348" s="3"/>
      <c r="C348" s="1"/>
    </row>
    <row r="349" spans="2:3" x14ac:dyDescent="0.25">
      <c r="B349" s="3"/>
      <c r="C349" s="1"/>
    </row>
    <row r="350" spans="2:3" x14ac:dyDescent="0.25">
      <c r="B350" s="3"/>
      <c r="C350" s="1"/>
    </row>
    <row r="351" spans="2:3" x14ac:dyDescent="0.25">
      <c r="B351" s="3"/>
      <c r="C351" s="1"/>
    </row>
    <row r="352" spans="2:3" x14ac:dyDescent="0.25">
      <c r="B352" s="3"/>
      <c r="C352" s="1"/>
    </row>
    <row r="353" spans="2:3" x14ac:dyDescent="0.25">
      <c r="B353" s="3"/>
      <c r="C353" s="1"/>
    </row>
    <row r="354" spans="2:3" x14ac:dyDescent="0.25">
      <c r="B354" s="3"/>
      <c r="C354" s="1"/>
    </row>
    <row r="355" spans="2:3" x14ac:dyDescent="0.25">
      <c r="B355" s="3"/>
      <c r="C355" s="1"/>
    </row>
    <row r="356" spans="2:3" x14ac:dyDescent="0.25">
      <c r="B356" s="3"/>
      <c r="C356" s="1"/>
    </row>
    <row r="357" spans="2:3" x14ac:dyDescent="0.25">
      <c r="B357" s="3"/>
      <c r="C357" s="1"/>
    </row>
    <row r="358" spans="2:3" x14ac:dyDescent="0.25">
      <c r="B358" s="3"/>
      <c r="C358" s="1"/>
    </row>
    <row r="359" spans="2:3" x14ac:dyDescent="0.25">
      <c r="B359" s="3"/>
      <c r="C359" s="1"/>
    </row>
    <row r="360" spans="2:3" x14ac:dyDescent="0.25">
      <c r="B360" s="3"/>
      <c r="C360" s="1"/>
    </row>
    <row r="361" spans="2:3" x14ac:dyDescent="0.25">
      <c r="B361" s="3"/>
      <c r="C361" s="1"/>
    </row>
    <row r="362" spans="2:3" x14ac:dyDescent="0.25">
      <c r="B362" s="3"/>
      <c r="C362" s="1"/>
    </row>
    <row r="363" spans="2:3" x14ac:dyDescent="0.25">
      <c r="B363" s="3"/>
      <c r="C363" s="1"/>
    </row>
    <row r="364" spans="2:3" x14ac:dyDescent="0.25">
      <c r="B364" s="3"/>
      <c r="C364" s="1"/>
    </row>
    <row r="365" spans="2:3" x14ac:dyDescent="0.25">
      <c r="B365" s="3"/>
      <c r="C365" s="1"/>
    </row>
    <row r="366" spans="2:3" x14ac:dyDescent="0.25">
      <c r="B366" s="3"/>
      <c r="C366" s="1"/>
    </row>
    <row r="367" spans="2:3" x14ac:dyDescent="0.25">
      <c r="B367" s="3"/>
      <c r="C367" s="1"/>
    </row>
    <row r="368" spans="2:3" x14ac:dyDescent="0.25">
      <c r="B368" s="3"/>
      <c r="C368" s="1"/>
    </row>
    <row r="369" spans="2:3" x14ac:dyDescent="0.25">
      <c r="B369" s="3"/>
      <c r="C369" s="1"/>
    </row>
    <row r="370" spans="2:3" x14ac:dyDescent="0.25">
      <c r="B370" s="3"/>
      <c r="C370" s="1"/>
    </row>
    <row r="371" spans="2:3" x14ac:dyDescent="0.25">
      <c r="B371" s="3"/>
      <c r="C371" s="1"/>
    </row>
    <row r="372" spans="2:3" x14ac:dyDescent="0.25">
      <c r="B372" s="3"/>
      <c r="C372" s="1"/>
    </row>
    <row r="373" spans="2:3" x14ac:dyDescent="0.25">
      <c r="B373" s="3"/>
      <c r="C373" s="1"/>
    </row>
    <row r="374" spans="2:3" x14ac:dyDescent="0.25">
      <c r="B374" s="3"/>
      <c r="C374" s="1"/>
    </row>
    <row r="375" spans="2:3" x14ac:dyDescent="0.25">
      <c r="B375" s="3"/>
      <c r="C375" s="1"/>
    </row>
    <row r="376" spans="2:3" x14ac:dyDescent="0.25">
      <c r="B376" s="3"/>
      <c r="C376" s="1"/>
    </row>
    <row r="377" spans="2:3" x14ac:dyDescent="0.25">
      <c r="B377" s="3"/>
      <c r="C377" s="1"/>
    </row>
    <row r="378" spans="2:3" x14ac:dyDescent="0.25">
      <c r="B378" s="3"/>
      <c r="C378" s="1"/>
    </row>
    <row r="379" spans="2:3" x14ac:dyDescent="0.25">
      <c r="B379" s="3"/>
      <c r="C379" s="1"/>
    </row>
    <row r="380" spans="2:3" x14ac:dyDescent="0.25">
      <c r="B380" s="3"/>
      <c r="C380" s="1"/>
    </row>
    <row r="381" spans="2:3" x14ac:dyDescent="0.25">
      <c r="B381" s="3"/>
      <c r="C381" s="1"/>
    </row>
    <row r="382" spans="2:3" x14ac:dyDescent="0.25">
      <c r="B382" s="3"/>
      <c r="C382" s="1"/>
    </row>
    <row r="383" spans="2:3" x14ac:dyDescent="0.25">
      <c r="B383" s="3"/>
      <c r="C383" s="1"/>
    </row>
    <row r="384" spans="2:3" x14ac:dyDescent="0.25">
      <c r="B384" s="3"/>
      <c r="C384" s="1"/>
    </row>
    <row r="385" spans="2:3" x14ac:dyDescent="0.25">
      <c r="B385" s="3"/>
      <c r="C385" s="1"/>
    </row>
    <row r="386" spans="2:3" x14ac:dyDescent="0.25">
      <c r="B386" s="3"/>
      <c r="C386" s="1"/>
    </row>
    <row r="387" spans="2:3" x14ac:dyDescent="0.25">
      <c r="B387" s="3"/>
      <c r="C387" s="1"/>
    </row>
    <row r="388" spans="2:3" x14ac:dyDescent="0.25">
      <c r="B388" s="3"/>
      <c r="C388" s="1"/>
    </row>
    <row r="389" spans="2:3" x14ac:dyDescent="0.25">
      <c r="B389" s="3"/>
      <c r="C389" s="1"/>
    </row>
    <row r="390" spans="2:3" x14ac:dyDescent="0.25">
      <c r="B390" s="3"/>
      <c r="C390" s="1"/>
    </row>
    <row r="391" spans="2:3" x14ac:dyDescent="0.25">
      <c r="B391" s="3"/>
      <c r="C391" s="1"/>
    </row>
    <row r="392" spans="2:3" x14ac:dyDescent="0.25">
      <c r="B392" s="3"/>
      <c r="C392" s="1"/>
    </row>
    <row r="393" spans="2:3" x14ac:dyDescent="0.25">
      <c r="B393" s="3"/>
      <c r="C393" s="1"/>
    </row>
    <row r="394" spans="2:3" x14ac:dyDescent="0.25">
      <c r="B394" s="3"/>
      <c r="C394" s="1"/>
    </row>
    <row r="395" spans="2:3" x14ac:dyDescent="0.25">
      <c r="B395" s="3"/>
      <c r="C395" s="1"/>
    </row>
    <row r="396" spans="2:3" x14ac:dyDescent="0.25">
      <c r="B396" s="3"/>
      <c r="C396" s="1"/>
    </row>
    <row r="397" spans="2:3" x14ac:dyDescent="0.25">
      <c r="B397" s="3"/>
      <c r="C397" s="1"/>
    </row>
    <row r="398" spans="2:3" x14ac:dyDescent="0.25">
      <c r="B398" s="3"/>
      <c r="C398" s="1"/>
    </row>
    <row r="399" spans="2:3" x14ac:dyDescent="0.25">
      <c r="B399" s="3"/>
      <c r="C399" s="1"/>
    </row>
    <row r="400" spans="2:3" x14ac:dyDescent="0.25">
      <c r="B400" s="3"/>
      <c r="C400" s="1"/>
    </row>
    <row r="401" spans="2:3" x14ac:dyDescent="0.25">
      <c r="B401" s="3"/>
      <c r="C401" s="1"/>
    </row>
    <row r="402" spans="2:3" x14ac:dyDescent="0.25">
      <c r="B402" s="3"/>
      <c r="C402" s="1"/>
    </row>
    <row r="403" spans="2:3" x14ac:dyDescent="0.25">
      <c r="B403" s="3"/>
      <c r="C403" s="1"/>
    </row>
    <row r="404" spans="2:3" x14ac:dyDescent="0.25">
      <c r="B404" s="3"/>
      <c r="C404" s="1"/>
    </row>
    <row r="405" spans="2:3" x14ac:dyDescent="0.25">
      <c r="B405" s="3"/>
      <c r="C405" s="1"/>
    </row>
    <row r="406" spans="2:3" x14ac:dyDescent="0.25">
      <c r="B406" s="3"/>
      <c r="C406" s="1"/>
    </row>
    <row r="407" spans="2:3" x14ac:dyDescent="0.25">
      <c r="B407" s="3"/>
      <c r="C407" s="1"/>
    </row>
    <row r="408" spans="2:3" x14ac:dyDescent="0.25">
      <c r="B408" s="3"/>
      <c r="C408" s="1"/>
    </row>
    <row r="409" spans="2:3" x14ac:dyDescent="0.25">
      <c r="B409" s="3"/>
      <c r="C409" s="1"/>
    </row>
    <row r="410" spans="2:3" x14ac:dyDescent="0.25">
      <c r="B410" s="3"/>
      <c r="C410" s="1"/>
    </row>
    <row r="411" spans="2:3" x14ac:dyDescent="0.25">
      <c r="B411" s="3"/>
      <c r="C411" s="1"/>
    </row>
    <row r="412" spans="2:3" x14ac:dyDescent="0.25">
      <c r="B412" s="3"/>
      <c r="C412" s="1"/>
    </row>
    <row r="413" spans="2:3" x14ac:dyDescent="0.25">
      <c r="B413" s="3"/>
      <c r="C413" s="1"/>
    </row>
    <row r="414" spans="2:3" x14ac:dyDescent="0.25">
      <c r="B414" s="3"/>
      <c r="C414" s="1"/>
    </row>
    <row r="415" spans="2:3" x14ac:dyDescent="0.25">
      <c r="B415" s="3"/>
      <c r="C415" s="1"/>
    </row>
    <row r="416" spans="2:3" x14ac:dyDescent="0.25">
      <c r="B416" s="3"/>
      <c r="C416" s="1"/>
    </row>
    <row r="417" spans="2:3" x14ac:dyDescent="0.25">
      <c r="B417" s="3"/>
      <c r="C417" s="1"/>
    </row>
    <row r="418" spans="2:3" x14ac:dyDescent="0.25">
      <c r="B418" s="3"/>
      <c r="C418" s="1"/>
    </row>
    <row r="419" spans="2:3" x14ac:dyDescent="0.25">
      <c r="B419" s="3"/>
      <c r="C419" s="1"/>
    </row>
    <row r="420" spans="2:3" x14ac:dyDescent="0.25">
      <c r="B420" s="3"/>
      <c r="C420" s="1"/>
    </row>
    <row r="421" spans="2:3" x14ac:dyDescent="0.25">
      <c r="B421" s="3"/>
      <c r="C421" s="1"/>
    </row>
    <row r="422" spans="2:3" x14ac:dyDescent="0.25">
      <c r="B422" s="3"/>
      <c r="C422" s="1"/>
    </row>
    <row r="423" spans="2:3" x14ac:dyDescent="0.25">
      <c r="B423" s="3"/>
      <c r="C423" s="1"/>
    </row>
    <row r="424" spans="2:3" x14ac:dyDescent="0.25">
      <c r="B424" s="3"/>
      <c r="C424" s="1"/>
    </row>
    <row r="425" spans="2:3" x14ac:dyDescent="0.25">
      <c r="B425" s="3"/>
      <c r="C425" s="1"/>
    </row>
    <row r="426" spans="2:3" x14ac:dyDescent="0.25">
      <c r="B426" s="3"/>
      <c r="C426" s="1"/>
    </row>
    <row r="427" spans="2:3" x14ac:dyDescent="0.25">
      <c r="B427" s="3"/>
      <c r="C427" s="1"/>
    </row>
    <row r="428" spans="2:3" x14ac:dyDescent="0.25">
      <c r="B428" s="3"/>
      <c r="C428" s="1"/>
    </row>
    <row r="429" spans="2:3" x14ac:dyDescent="0.25">
      <c r="B429" s="3"/>
      <c r="C429" s="1"/>
    </row>
    <row r="430" spans="2:3" x14ac:dyDescent="0.25">
      <c r="B430" s="3"/>
      <c r="C430" s="1"/>
    </row>
    <row r="431" spans="2:3" x14ac:dyDescent="0.25">
      <c r="B431" s="3"/>
      <c r="C431" s="1"/>
    </row>
    <row r="432" spans="2:3" x14ac:dyDescent="0.25">
      <c r="B432" s="3"/>
      <c r="C432" s="1"/>
    </row>
    <row r="433" spans="2:3" x14ac:dyDescent="0.25">
      <c r="B433" s="3"/>
      <c r="C433" s="1"/>
    </row>
    <row r="434" spans="2:3" x14ac:dyDescent="0.25">
      <c r="B434" s="3"/>
      <c r="C434" s="1"/>
    </row>
    <row r="435" spans="2:3" x14ac:dyDescent="0.25">
      <c r="B435" s="3"/>
      <c r="C435" s="1"/>
    </row>
    <row r="436" spans="2:3" x14ac:dyDescent="0.25">
      <c r="B436" s="3"/>
      <c r="C436" s="1"/>
    </row>
    <row r="437" spans="2:3" x14ac:dyDescent="0.25">
      <c r="B437" s="3"/>
      <c r="C437" s="1"/>
    </row>
    <row r="438" spans="2:3" x14ac:dyDescent="0.25">
      <c r="B438" s="3"/>
      <c r="C438" s="1"/>
    </row>
    <row r="439" spans="2:3" x14ac:dyDescent="0.25">
      <c r="B439" s="3"/>
      <c r="C439" s="1"/>
    </row>
    <row r="440" spans="2:3" x14ac:dyDescent="0.25">
      <c r="B440" s="3"/>
      <c r="C440" s="1"/>
    </row>
    <row r="441" spans="2:3" x14ac:dyDescent="0.25">
      <c r="B441" s="3"/>
      <c r="C441" s="1"/>
    </row>
    <row r="442" spans="2:3" x14ac:dyDescent="0.25">
      <c r="B442" s="3"/>
      <c r="C442" s="1"/>
    </row>
    <row r="443" spans="2:3" x14ac:dyDescent="0.25">
      <c r="B443" s="3"/>
      <c r="C443" s="1"/>
    </row>
    <row r="444" spans="2:3" x14ac:dyDescent="0.25">
      <c r="B444" s="3"/>
      <c r="C444" s="1"/>
    </row>
    <row r="445" spans="2:3" x14ac:dyDescent="0.25">
      <c r="B445" s="3"/>
      <c r="C445" s="1"/>
    </row>
    <row r="446" spans="2:3" x14ac:dyDescent="0.25">
      <c r="B446" s="3"/>
      <c r="C446" s="1"/>
    </row>
    <row r="447" spans="2:3" x14ac:dyDescent="0.25">
      <c r="B447" s="3"/>
      <c r="C447" s="1"/>
    </row>
    <row r="448" spans="2:3" x14ac:dyDescent="0.25">
      <c r="B448" s="3"/>
      <c r="C448" s="1"/>
    </row>
    <row r="449" spans="2:3" x14ac:dyDescent="0.25">
      <c r="B449" s="3"/>
      <c r="C449" s="1"/>
    </row>
    <row r="450" spans="2:3" x14ac:dyDescent="0.25">
      <c r="B450" s="3"/>
      <c r="C450" s="1"/>
    </row>
    <row r="451" spans="2:3" x14ac:dyDescent="0.25">
      <c r="B451" s="3"/>
      <c r="C451" s="1"/>
    </row>
    <row r="452" spans="2:3" x14ac:dyDescent="0.25">
      <c r="B452" s="3"/>
      <c r="C452" s="1"/>
    </row>
    <row r="453" spans="2:3" x14ac:dyDescent="0.25">
      <c r="B453" s="3"/>
      <c r="C453" s="1"/>
    </row>
    <row r="454" spans="2:3" x14ac:dyDescent="0.25">
      <c r="B454" s="3"/>
      <c r="C454" s="1"/>
    </row>
    <row r="455" spans="2:3" x14ac:dyDescent="0.25">
      <c r="B455" s="3"/>
      <c r="C455" s="1"/>
    </row>
    <row r="456" spans="2:3" x14ac:dyDescent="0.25">
      <c r="B456" s="3"/>
      <c r="C456" s="1"/>
    </row>
    <row r="457" spans="2:3" x14ac:dyDescent="0.25">
      <c r="B457" s="3"/>
      <c r="C457" s="1"/>
    </row>
    <row r="458" spans="2:3" x14ac:dyDescent="0.25">
      <c r="B458" s="3"/>
      <c r="C458" s="1"/>
    </row>
    <row r="459" spans="2:3" x14ac:dyDescent="0.25">
      <c r="B459" s="3"/>
      <c r="C459" s="1"/>
    </row>
    <row r="460" spans="2:3" x14ac:dyDescent="0.25">
      <c r="B460" s="3"/>
      <c r="C460" s="1"/>
    </row>
    <row r="461" spans="2:3" x14ac:dyDescent="0.25">
      <c r="B461" s="3"/>
      <c r="C461" s="1"/>
    </row>
    <row r="462" spans="2:3" x14ac:dyDescent="0.25">
      <c r="B462" s="3"/>
      <c r="C462" s="1"/>
    </row>
    <row r="463" spans="2:3" x14ac:dyDescent="0.25">
      <c r="B463" s="3"/>
      <c r="C463" s="1"/>
    </row>
    <row r="464" spans="2:3" x14ac:dyDescent="0.25">
      <c r="B464" s="3"/>
      <c r="C464" s="1"/>
    </row>
    <row r="465" spans="2:3" x14ac:dyDescent="0.25">
      <c r="B465" s="3"/>
      <c r="C465" s="1"/>
    </row>
    <row r="466" spans="2:3" x14ac:dyDescent="0.25">
      <c r="B466" s="3"/>
      <c r="C466" s="1"/>
    </row>
    <row r="467" spans="2:3" x14ac:dyDescent="0.25">
      <c r="B467" s="3"/>
      <c r="C467" s="1"/>
    </row>
    <row r="468" spans="2:3" x14ac:dyDescent="0.25">
      <c r="B468" s="3"/>
      <c r="C468" s="1"/>
    </row>
    <row r="469" spans="2:3" x14ac:dyDescent="0.25">
      <c r="B469" s="3"/>
      <c r="C469" s="1"/>
    </row>
    <row r="470" spans="2:3" x14ac:dyDescent="0.25">
      <c r="B470" s="3"/>
      <c r="C470" s="1"/>
    </row>
    <row r="471" spans="2:3" x14ac:dyDescent="0.25">
      <c r="B471" s="3"/>
      <c r="C471" s="1"/>
    </row>
    <row r="472" spans="2:3" x14ac:dyDescent="0.25">
      <c r="B472" s="3"/>
      <c r="C472" s="1"/>
    </row>
    <row r="473" spans="2:3" x14ac:dyDescent="0.25">
      <c r="B473" s="3"/>
      <c r="C473" s="1"/>
    </row>
    <row r="474" spans="2:3" x14ac:dyDescent="0.25">
      <c r="B474" s="3"/>
      <c r="C474" s="1"/>
    </row>
    <row r="475" spans="2:3" x14ac:dyDescent="0.25">
      <c r="B475" s="3"/>
      <c r="C475" s="1"/>
    </row>
    <row r="476" spans="2:3" x14ac:dyDescent="0.25">
      <c r="B476" s="3"/>
      <c r="C476" s="1"/>
    </row>
    <row r="477" spans="2:3" x14ac:dyDescent="0.25">
      <c r="B477" s="3"/>
      <c r="C477" s="1"/>
    </row>
    <row r="478" spans="2:3" x14ac:dyDescent="0.25">
      <c r="B478" s="3"/>
      <c r="C478" s="1"/>
    </row>
    <row r="479" spans="2:3" x14ac:dyDescent="0.25">
      <c r="B479" s="3"/>
      <c r="C479" s="1"/>
    </row>
    <row r="480" spans="2:3" x14ac:dyDescent="0.25">
      <c r="B480" s="3"/>
      <c r="C480" s="1"/>
    </row>
    <row r="481" spans="2:3" x14ac:dyDescent="0.25">
      <c r="B481" s="3"/>
      <c r="C481" s="1"/>
    </row>
    <row r="482" spans="2:3" x14ac:dyDescent="0.25">
      <c r="B482" s="3"/>
      <c r="C482" s="1"/>
    </row>
    <row r="483" spans="2:3" x14ac:dyDescent="0.25">
      <c r="B483" s="3"/>
      <c r="C483" s="1"/>
    </row>
    <row r="484" spans="2:3" x14ac:dyDescent="0.25">
      <c r="B484" s="3"/>
      <c r="C484" s="1"/>
    </row>
    <row r="485" spans="2:3" x14ac:dyDescent="0.25">
      <c r="B485" s="3"/>
      <c r="C485" s="1"/>
    </row>
    <row r="486" spans="2:3" x14ac:dyDescent="0.25">
      <c r="B486" s="3"/>
      <c r="C486" s="1"/>
    </row>
    <row r="487" spans="2:3" x14ac:dyDescent="0.25">
      <c r="B487" s="3"/>
      <c r="C487" s="1"/>
    </row>
    <row r="488" spans="2:3" x14ac:dyDescent="0.25">
      <c r="B488" s="3"/>
      <c r="C488" s="1"/>
    </row>
    <row r="489" spans="2:3" x14ac:dyDescent="0.25">
      <c r="B489" s="3"/>
      <c r="C489" s="1"/>
    </row>
    <row r="490" spans="2:3" x14ac:dyDescent="0.25">
      <c r="B490" s="3"/>
      <c r="C490" s="1"/>
    </row>
    <row r="491" spans="2:3" x14ac:dyDescent="0.25">
      <c r="B491" s="3"/>
      <c r="C491" s="1"/>
    </row>
    <row r="492" spans="2:3" x14ac:dyDescent="0.25">
      <c r="B492" s="3"/>
      <c r="C492" s="1"/>
    </row>
    <row r="493" spans="2:3" x14ac:dyDescent="0.25">
      <c r="B493" s="3"/>
      <c r="C493" s="1"/>
    </row>
    <row r="494" spans="2:3" x14ac:dyDescent="0.25">
      <c r="B494" s="3"/>
      <c r="C494" s="1"/>
    </row>
    <row r="495" spans="2:3" x14ac:dyDescent="0.25">
      <c r="B495" s="3"/>
      <c r="C495" s="1"/>
    </row>
    <row r="496" spans="2:3" x14ac:dyDescent="0.25">
      <c r="B496" s="3"/>
      <c r="C496" s="1"/>
    </row>
    <row r="497" spans="2:3" x14ac:dyDescent="0.25">
      <c r="B497" s="3"/>
      <c r="C497" s="1"/>
    </row>
    <row r="498" spans="2:3" x14ac:dyDescent="0.25">
      <c r="B498" s="3"/>
      <c r="C498" s="1"/>
    </row>
    <row r="499" spans="2:3" x14ac:dyDescent="0.25">
      <c r="B499" s="3"/>
      <c r="C499" s="1"/>
    </row>
    <row r="500" spans="2:3" x14ac:dyDescent="0.25">
      <c r="B500" s="3"/>
      <c r="C500" s="1"/>
    </row>
    <row r="501" spans="2:3" x14ac:dyDescent="0.25">
      <c r="B501" s="3"/>
      <c r="C501" s="1"/>
    </row>
    <row r="502" spans="2:3" x14ac:dyDescent="0.25">
      <c r="B502" s="3"/>
      <c r="C502" s="1"/>
    </row>
    <row r="503" spans="2:3" x14ac:dyDescent="0.25">
      <c r="B503" s="3"/>
      <c r="C503" s="1"/>
    </row>
    <row r="504" spans="2:3" x14ac:dyDescent="0.25">
      <c r="B504" s="3"/>
      <c r="C504" s="1"/>
    </row>
    <row r="505" spans="2:3" x14ac:dyDescent="0.25">
      <c r="B505" s="3"/>
      <c r="C505" s="1"/>
    </row>
    <row r="506" spans="2:3" x14ac:dyDescent="0.25">
      <c r="B506" s="3"/>
      <c r="C506" s="1"/>
    </row>
    <row r="507" spans="2:3" x14ac:dyDescent="0.25">
      <c r="B507" s="3"/>
      <c r="C507" s="1"/>
    </row>
    <row r="508" spans="2:3" x14ac:dyDescent="0.25">
      <c r="B508" s="3"/>
      <c r="C508" s="1"/>
    </row>
    <row r="509" spans="2:3" x14ac:dyDescent="0.25">
      <c r="B509" s="3"/>
      <c r="C509" s="1"/>
    </row>
    <row r="510" spans="2:3" x14ac:dyDescent="0.25">
      <c r="B510" s="3"/>
      <c r="C510" s="1"/>
    </row>
    <row r="511" spans="2:3" x14ac:dyDescent="0.25">
      <c r="B511" s="3"/>
      <c r="C511" s="1"/>
    </row>
    <row r="512" spans="2:3" x14ac:dyDescent="0.25">
      <c r="B512" s="3"/>
      <c r="C512" s="1"/>
    </row>
    <row r="513" spans="2:3" x14ac:dyDescent="0.25">
      <c r="B513" s="3"/>
      <c r="C513" s="1"/>
    </row>
    <row r="514" spans="2:3" x14ac:dyDescent="0.25">
      <c r="B514" s="3"/>
      <c r="C514" s="1"/>
    </row>
    <row r="515" spans="2:3" x14ac:dyDescent="0.25">
      <c r="B515" s="3"/>
      <c r="C515" s="1"/>
    </row>
    <row r="516" spans="2:3" x14ac:dyDescent="0.25">
      <c r="B516" s="3"/>
      <c r="C516" s="1"/>
    </row>
    <row r="517" spans="2:3" x14ac:dyDescent="0.25">
      <c r="B517" s="3"/>
      <c r="C517" s="1"/>
    </row>
    <row r="518" spans="2:3" x14ac:dyDescent="0.25">
      <c r="B518" s="3"/>
      <c r="C518" s="1"/>
    </row>
    <row r="519" spans="2:3" x14ac:dyDescent="0.25">
      <c r="B519" s="3"/>
      <c r="C519" s="1"/>
    </row>
    <row r="520" spans="2:3" x14ac:dyDescent="0.25">
      <c r="B520" s="3"/>
      <c r="C520" s="1"/>
    </row>
    <row r="521" spans="2:3" x14ac:dyDescent="0.25">
      <c r="B521" s="3"/>
      <c r="C521" s="1"/>
    </row>
    <row r="522" spans="2:3" x14ac:dyDescent="0.25">
      <c r="B522" s="3"/>
      <c r="C522" s="1"/>
    </row>
    <row r="523" spans="2:3" x14ac:dyDescent="0.25">
      <c r="B523" s="3"/>
      <c r="C523" s="1"/>
    </row>
    <row r="524" spans="2:3" x14ac:dyDescent="0.25">
      <c r="B524" s="3"/>
      <c r="C524" s="1"/>
    </row>
    <row r="525" spans="2:3" x14ac:dyDescent="0.25">
      <c r="B525" s="3"/>
      <c r="C525" s="1"/>
    </row>
    <row r="526" spans="2:3" x14ac:dyDescent="0.25">
      <c r="B526" s="3"/>
      <c r="C526" s="1"/>
    </row>
    <row r="527" spans="2:3" x14ac:dyDescent="0.25">
      <c r="B527" s="3"/>
      <c r="C527" s="1"/>
    </row>
    <row r="528" spans="2:3" x14ac:dyDescent="0.25">
      <c r="B528" s="3"/>
      <c r="C528" s="1"/>
    </row>
    <row r="529" spans="2:3" x14ac:dyDescent="0.25">
      <c r="B529" s="3"/>
      <c r="C529" s="1"/>
    </row>
    <row r="530" spans="2:3" x14ac:dyDescent="0.25">
      <c r="B530" s="3"/>
      <c r="C530" s="1"/>
    </row>
    <row r="531" spans="2:3" x14ac:dyDescent="0.25">
      <c r="B531" s="3"/>
      <c r="C531" s="1"/>
    </row>
    <row r="532" spans="2:3" x14ac:dyDescent="0.25">
      <c r="B532" s="3"/>
      <c r="C532" s="1"/>
    </row>
    <row r="533" spans="2:3" x14ac:dyDescent="0.25">
      <c r="B533" s="3"/>
      <c r="C533" s="1"/>
    </row>
    <row r="534" spans="2:3" x14ac:dyDescent="0.25">
      <c r="B534" s="3"/>
      <c r="C534" s="1"/>
    </row>
    <row r="535" spans="2:3" x14ac:dyDescent="0.25">
      <c r="B535" s="3"/>
      <c r="C535" s="1"/>
    </row>
    <row r="536" spans="2:3" x14ac:dyDescent="0.25">
      <c r="B536" s="3"/>
      <c r="C536" s="1"/>
    </row>
    <row r="537" spans="2:3" x14ac:dyDescent="0.25">
      <c r="B537" s="3"/>
      <c r="C537" s="1"/>
    </row>
    <row r="538" spans="2:3" x14ac:dyDescent="0.25">
      <c r="B538" s="3"/>
      <c r="C538" s="1"/>
    </row>
    <row r="539" spans="2:3" x14ac:dyDescent="0.25">
      <c r="B539" s="3"/>
      <c r="C539" s="1"/>
    </row>
    <row r="540" spans="2:3" x14ac:dyDescent="0.25">
      <c r="B540" s="3"/>
      <c r="C540" s="1"/>
    </row>
    <row r="541" spans="2:3" x14ac:dyDescent="0.25">
      <c r="B541" s="3"/>
      <c r="C541" s="1"/>
    </row>
    <row r="542" spans="2:3" x14ac:dyDescent="0.25">
      <c r="B542" s="3"/>
      <c r="C542" s="1"/>
    </row>
    <row r="543" spans="2:3" x14ac:dyDescent="0.25">
      <c r="B543" s="3"/>
      <c r="C543" s="1"/>
    </row>
    <row r="544" spans="2:3" x14ac:dyDescent="0.25">
      <c r="B544" s="3"/>
      <c r="C544" s="1"/>
    </row>
    <row r="545" spans="2:3" x14ac:dyDescent="0.25">
      <c r="B545" s="3"/>
      <c r="C545" s="1"/>
    </row>
    <row r="546" spans="2:3" x14ac:dyDescent="0.25">
      <c r="B546" s="3"/>
      <c r="C546" s="1"/>
    </row>
    <row r="547" spans="2:3" x14ac:dyDescent="0.25">
      <c r="B547" s="3"/>
      <c r="C547" s="1"/>
    </row>
    <row r="548" spans="2:3" x14ac:dyDescent="0.25">
      <c r="B548" s="3"/>
      <c r="C548" s="1"/>
    </row>
    <row r="549" spans="2:3" x14ac:dyDescent="0.25">
      <c r="B549" s="3"/>
      <c r="C549" s="1"/>
    </row>
    <row r="550" spans="2:3" x14ac:dyDescent="0.25">
      <c r="B550" s="3"/>
      <c r="C550" s="1"/>
    </row>
    <row r="551" spans="2:3" x14ac:dyDescent="0.25">
      <c r="B551" s="3"/>
      <c r="C551" s="1"/>
    </row>
    <row r="552" spans="2:3" x14ac:dyDescent="0.25">
      <c r="B552" s="3"/>
      <c r="C552" s="1"/>
    </row>
    <row r="553" spans="2:3" x14ac:dyDescent="0.25">
      <c r="B553" s="3"/>
      <c r="C553" s="1"/>
    </row>
    <row r="554" spans="2:3" x14ac:dyDescent="0.25">
      <c r="B554" s="3"/>
      <c r="C554" s="1"/>
    </row>
    <row r="555" spans="2:3" x14ac:dyDescent="0.25">
      <c r="B555" s="3"/>
      <c r="C555" s="1"/>
    </row>
    <row r="556" spans="2:3" x14ac:dyDescent="0.25">
      <c r="B556" s="3"/>
      <c r="C556" s="1"/>
    </row>
    <row r="557" spans="2:3" x14ac:dyDescent="0.25">
      <c r="B557" s="3"/>
      <c r="C557" s="1"/>
    </row>
    <row r="558" spans="2:3" x14ac:dyDescent="0.25">
      <c r="B558" s="3"/>
      <c r="C558" s="1"/>
    </row>
    <row r="559" spans="2:3" x14ac:dyDescent="0.25">
      <c r="B559" s="3"/>
      <c r="C559" s="1"/>
    </row>
    <row r="560" spans="2:3" x14ac:dyDescent="0.25">
      <c r="B560" s="3"/>
      <c r="C560" s="1"/>
    </row>
    <row r="561" spans="2:3" x14ac:dyDescent="0.25">
      <c r="B561" s="3"/>
      <c r="C561" s="1"/>
    </row>
    <row r="562" spans="2:3" x14ac:dyDescent="0.25">
      <c r="B562" s="3"/>
      <c r="C562" s="1"/>
    </row>
    <row r="563" spans="2:3" x14ac:dyDescent="0.25">
      <c r="B563" s="3"/>
      <c r="C563" s="1"/>
    </row>
    <row r="564" spans="2:3" x14ac:dyDescent="0.25">
      <c r="B564" s="3"/>
      <c r="C564" s="1"/>
    </row>
    <row r="565" spans="2:3" x14ac:dyDescent="0.25">
      <c r="B565" s="3"/>
      <c r="C565" s="1"/>
    </row>
    <row r="566" spans="2:3" x14ac:dyDescent="0.25">
      <c r="B566" s="3"/>
      <c r="C566" s="1"/>
    </row>
    <row r="567" spans="2:3" x14ac:dyDescent="0.25">
      <c r="B567" s="3"/>
      <c r="C567" s="1"/>
    </row>
    <row r="568" spans="2:3" x14ac:dyDescent="0.25">
      <c r="B568" s="3"/>
      <c r="C568" s="1"/>
    </row>
    <row r="569" spans="2:3" x14ac:dyDescent="0.25">
      <c r="B569" s="3"/>
      <c r="C569" s="1"/>
    </row>
    <row r="570" spans="2:3" x14ac:dyDescent="0.25">
      <c r="B570" s="3"/>
      <c r="C570" s="1"/>
    </row>
    <row r="571" spans="2:3" x14ac:dyDescent="0.25">
      <c r="B571" s="3"/>
      <c r="C571" s="1"/>
    </row>
    <row r="572" spans="2:3" x14ac:dyDescent="0.25">
      <c r="B572" s="3"/>
      <c r="C572" s="1"/>
    </row>
    <row r="573" spans="2:3" x14ac:dyDescent="0.25">
      <c r="B573" s="3"/>
      <c r="C573" s="1"/>
    </row>
    <row r="574" spans="2:3" x14ac:dyDescent="0.25">
      <c r="B574" s="3"/>
      <c r="C574" s="1"/>
    </row>
    <row r="575" spans="2:3" x14ac:dyDescent="0.25">
      <c r="B575" s="3"/>
      <c r="C575" s="1"/>
    </row>
    <row r="576" spans="2:3" x14ac:dyDescent="0.25">
      <c r="B576" s="3"/>
      <c r="C576" s="1"/>
    </row>
    <row r="577" spans="1:8" x14ac:dyDescent="0.25">
      <c r="B577" s="3"/>
      <c r="C577" s="1"/>
    </row>
    <row r="578" spans="1:8" x14ac:dyDescent="0.25">
      <c r="B578" s="3"/>
      <c r="C578" s="1"/>
    </row>
    <row r="579" spans="1:8" x14ac:dyDescent="0.25">
      <c r="B579" s="3"/>
      <c r="C579" s="1"/>
    </row>
    <row r="580" spans="1:8" x14ac:dyDescent="0.25">
      <c r="B580" s="3"/>
      <c r="C580" s="1"/>
    </row>
    <row r="581" spans="1:8" x14ac:dyDescent="0.25">
      <c r="B581" s="3"/>
      <c r="C581" s="1"/>
    </row>
    <row r="582" spans="1:8" x14ac:dyDescent="0.25">
      <c r="B582" s="3"/>
      <c r="C582" s="1"/>
    </row>
    <row r="583" spans="1:8" x14ac:dyDescent="0.25">
      <c r="B583" s="3"/>
      <c r="C583" s="1"/>
    </row>
    <row r="584" spans="1:8" x14ac:dyDescent="0.25">
      <c r="B584" s="3"/>
      <c r="C584" s="1"/>
    </row>
    <row r="585" spans="1:8" x14ac:dyDescent="0.25">
      <c r="B585" s="3"/>
      <c r="C585" s="1"/>
    </row>
    <row r="586" spans="1:8" x14ac:dyDescent="0.25">
      <c r="B586" s="3"/>
      <c r="C586" s="1"/>
    </row>
    <row r="587" spans="1:8" x14ac:dyDescent="0.25">
      <c r="B587" s="3"/>
      <c r="C587" s="1"/>
    </row>
    <row r="588" spans="1:8" x14ac:dyDescent="0.25">
      <c r="B588" s="3"/>
      <c r="C588" s="1"/>
    </row>
    <row r="589" spans="1:8" x14ac:dyDescent="0.25">
      <c r="B589" s="3"/>
      <c r="C589" s="1"/>
    </row>
    <row r="590" spans="1:8" x14ac:dyDescent="0.25">
      <c r="B590" s="3"/>
      <c r="C590" s="1"/>
    </row>
    <row r="591" spans="1:8" x14ac:dyDescent="0.25">
      <c r="B591" s="3"/>
      <c r="C591" s="1"/>
    </row>
    <row r="592" spans="1:8" x14ac:dyDescent="0.25">
      <c r="A592" s="1"/>
      <c r="B592" s="3"/>
      <c r="C592" s="1"/>
      <c r="D592" s="1"/>
      <c r="E592" s="1"/>
      <c r="F592" s="1"/>
      <c r="G592" s="1"/>
      <c r="H592" s="1"/>
    </row>
  </sheetData>
  <mergeCells count="1">
    <mergeCell ref="A2:H3"/>
  </mergeCells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4"/>
  <sheetViews>
    <sheetView workbookViewId="0">
      <pane ySplit="5" topLeftCell="A296" activePane="bottomLeft" state="frozen"/>
      <selection pane="bottomLeft" activeCell="D320" sqref="D320"/>
    </sheetView>
  </sheetViews>
  <sheetFormatPr defaultRowHeight="15" x14ac:dyDescent="0.25"/>
  <cols>
    <col min="1" max="1" width="11.28515625" customWidth="1"/>
    <col min="2" max="2" width="18.7109375" bestFit="1" customWidth="1"/>
    <col min="3" max="3" width="31.85546875" bestFit="1" customWidth="1"/>
    <col min="4" max="4" width="55.140625" customWidth="1"/>
    <col min="5" max="5" width="21.140625" customWidth="1"/>
    <col min="6" max="6" width="12.7109375" customWidth="1"/>
    <col min="7" max="7" width="40.7109375" bestFit="1" customWidth="1"/>
    <col min="8" max="8" width="19" customWidth="1"/>
    <col min="9" max="9" width="48.42578125" bestFit="1" customWidth="1"/>
  </cols>
  <sheetData>
    <row r="2" spans="1:9" ht="15.6" customHeight="1" x14ac:dyDescent="0.25">
      <c r="A2" s="451" t="s">
        <v>2617</v>
      </c>
      <c r="B2" s="451"/>
      <c r="C2" s="451"/>
      <c r="D2" s="451"/>
      <c r="E2" s="451"/>
      <c r="F2" s="451"/>
      <c r="G2" s="451"/>
      <c r="H2" s="307"/>
    </row>
    <row r="3" spans="1:9" ht="15.6" customHeight="1" x14ac:dyDescent="0.25">
      <c r="A3" s="451"/>
      <c r="B3" s="451"/>
      <c r="C3" s="451"/>
      <c r="D3" s="451"/>
      <c r="E3" s="451"/>
      <c r="F3" s="451"/>
      <c r="G3" s="451"/>
      <c r="H3" s="307"/>
    </row>
    <row r="4" spans="1:9" x14ac:dyDescent="0.25">
      <c r="A4" s="28" t="s">
        <v>514</v>
      </c>
      <c r="B4" s="29">
        <f ca="1">TODAY()</f>
        <v>44942</v>
      </c>
    </row>
    <row r="5" spans="1:9" x14ac:dyDescent="0.25">
      <c r="A5" s="6" t="s">
        <v>432</v>
      </c>
      <c r="B5" s="7" t="s">
        <v>1</v>
      </c>
      <c r="C5" s="7" t="s">
        <v>2</v>
      </c>
      <c r="D5" s="7" t="s">
        <v>3</v>
      </c>
      <c r="E5" s="7" t="s">
        <v>6</v>
      </c>
      <c r="F5" s="7" t="s">
        <v>426</v>
      </c>
      <c r="G5" s="8" t="s">
        <v>8</v>
      </c>
      <c r="H5" s="8" t="s">
        <v>2850</v>
      </c>
      <c r="I5" s="7" t="s">
        <v>517</v>
      </c>
    </row>
    <row r="6" spans="1:9" x14ac:dyDescent="0.25">
      <c r="A6" s="216"/>
      <c r="B6" s="9" t="s">
        <v>416</v>
      </c>
      <c r="C6" s="217" t="str">
        <f>VLOOKUP(TblKeluar[[#This Row],[KODE BARANG]],TblKatalog[[KODE BARANG]:[SPESIFIKASI]],2,FALSE)</f>
        <v xml:space="preserve">BRAKE SHOE </v>
      </c>
      <c r="D6" s="217" t="str">
        <f>VLOOKUP(TblKeluar[[#This Row],[KODE BARANG]],TblKatalog[[KODE BARANG]:[SPESIFIKASI]],3,FALSE)</f>
        <v>DRAWING NO.TB 607-2-08-0.008</v>
      </c>
      <c r="E6" s="218">
        <v>32</v>
      </c>
      <c r="F6" s="218" t="str">
        <f>VLOOKUP(TblKeluar[[#This Row],[KODE BARANG]],TblKatalog[[KODE BARANG]:[SATUAN]],5,FALSE)</f>
        <v>PC</v>
      </c>
      <c r="G6" s="219" t="s">
        <v>2191</v>
      </c>
      <c r="H6" s="375" t="s">
        <v>2882</v>
      </c>
      <c r="I6" s="81" t="s">
        <v>2539</v>
      </c>
    </row>
    <row r="7" spans="1:9" x14ac:dyDescent="0.25">
      <c r="A7" s="216"/>
      <c r="B7" s="9" t="s">
        <v>416</v>
      </c>
      <c r="C7" s="217" t="str">
        <f>VLOOKUP(TblKeluar[[#This Row],[KODE BARANG]],TblKatalog[[KODE BARANG]:[SPESIFIKASI]],2,FALSE)</f>
        <v xml:space="preserve">BRAKE SHOE </v>
      </c>
      <c r="D7" s="217" t="str">
        <f>VLOOKUP(TblKeluar[[#This Row],[KODE BARANG]],TblKatalog[[KODE BARANG]:[SPESIFIKASI]],3,FALSE)</f>
        <v>DRAWING NO.TB 607-2-08-0.008</v>
      </c>
      <c r="E7" s="218">
        <v>264</v>
      </c>
      <c r="F7" s="218" t="str">
        <f>VLOOKUP(TblKeluar[[#This Row],[KODE BARANG]],TblKatalog[[KODE BARANG]:[SATUAN]],5,FALSE)</f>
        <v>PC</v>
      </c>
      <c r="G7" s="219" t="s">
        <v>2236</v>
      </c>
      <c r="H7" s="375" t="s">
        <v>2884</v>
      </c>
      <c r="I7" s="81" t="s">
        <v>2470</v>
      </c>
    </row>
    <row r="8" spans="1:9" x14ac:dyDescent="0.25">
      <c r="A8" s="220"/>
      <c r="B8" s="9" t="s">
        <v>416</v>
      </c>
      <c r="C8" s="81" t="str">
        <f>VLOOKUP(TblKeluar[[#This Row],[KODE BARANG]],TblKatalog[[KODE BARANG]:[SPESIFIKASI]],2,FALSE)</f>
        <v xml:space="preserve">BRAKE SHOE </v>
      </c>
      <c r="D8" s="81" t="str">
        <f>VLOOKUP(TblKeluar[[#This Row],[KODE BARANG]],TblKatalog[[KODE BARANG]:[SPESIFIKASI]],3,FALSE)</f>
        <v>DRAWING NO.TB 607-2-08-0.008</v>
      </c>
      <c r="E8" s="138">
        <v>306</v>
      </c>
      <c r="F8" s="138" t="s">
        <v>444</v>
      </c>
      <c r="G8" s="221" t="s">
        <v>2500</v>
      </c>
      <c r="H8" s="81"/>
      <c r="I8" s="81" t="s">
        <v>2470</v>
      </c>
    </row>
    <row r="9" spans="1:9" x14ac:dyDescent="0.25">
      <c r="A9" s="220"/>
      <c r="B9" s="35" t="s">
        <v>633</v>
      </c>
      <c r="C9" s="81" t="str">
        <f>VLOOKUP(TblKeluar[[#This Row],[KODE BARANG]],TblKatalog[[KODE BARANG]:[SPESIFIKASI]],2,FALSE)</f>
        <v>HEAD LAMP</v>
      </c>
      <c r="D9" s="81" t="str">
        <f>VLOOKUP(TblKeluar[[#This Row],[KODE BARANG]],TblKatalog[[KODE BARANG]:[SPESIFIKASI]],3,FALSE)</f>
        <v>Q500 PAR 56/WFL 120V-500W</v>
      </c>
      <c r="E9" s="138">
        <v>2</v>
      </c>
      <c r="F9" s="138" t="str">
        <f>VLOOKUP(TblKeluar[[#This Row],[KODE BARANG]],TblKatalog[[KODE BARANG]:[SATUAN]],5,FALSE)</f>
        <v>PC</v>
      </c>
      <c r="G9" s="221" t="s">
        <v>2215</v>
      </c>
      <c r="H9" s="81" t="s">
        <v>2883</v>
      </c>
      <c r="I9" s="81" t="s">
        <v>2609</v>
      </c>
    </row>
    <row r="10" spans="1:9" ht="46.5" customHeight="1" x14ac:dyDescent="0.25">
      <c r="A10" s="392"/>
      <c r="B10" s="65" t="s">
        <v>2223</v>
      </c>
      <c r="C10" s="17" t="str">
        <f>VLOOKUP(TblKeluar[[#This Row],[KODE BARANG]],TblKatalog[[KODE BARANG]:[SPESIFIKASI]],2,FALSE)</f>
        <v xml:space="preserve">BEARING PILLOW BLOCK </v>
      </c>
      <c r="D10" s="14" t="str">
        <f>VLOOKUP(TblKeluar[[#This Row],[KODE BARANG]],TblKatalog[[KODE BARANG]:[SPESIFIKASI]],3,FALSE)</f>
        <v xml:space="preserve">
Pillow Block Bearing Unit, UKP316H, Shaft Ø 70 mm, Housing P316, Ball Bearing UK316, Sleeve Adapter H2316
</v>
      </c>
      <c r="E10" s="137">
        <v>20</v>
      </c>
      <c r="F10" s="137" t="str">
        <f>VLOOKUP(TblKeluar[[#This Row],[KODE BARANG]],TblKatalog[[KODE BARANG]:[SATUAN]],5,FALSE)</f>
        <v>PC</v>
      </c>
      <c r="G10" s="224" t="s">
        <v>2220</v>
      </c>
      <c r="H10" s="16"/>
      <c r="I10" s="16" t="s">
        <v>1218</v>
      </c>
    </row>
    <row r="11" spans="1:9" ht="25.5" x14ac:dyDescent="0.25">
      <c r="A11" s="392"/>
      <c r="B11" s="65" t="s">
        <v>2225</v>
      </c>
      <c r="C11" s="17" t="str">
        <f>VLOOKUP(TblKeluar[[#This Row],[KODE BARANG]],TblKatalog[[KODE BARANG]:[SPESIFIKASI]],2,FALSE)</f>
        <v>BALL BEARING</v>
      </c>
      <c r="D11" s="17" t="str">
        <f>VLOOKUP(TblKeluar[[#This Row],[KODE BARANG]],TblKatalog[[KODE BARANG]:[SPESIFIKASI]],3,FALSE)</f>
        <v>Bearing Deep Groove Ball Bearing, 6308 2Z, ID : 40mm, OD : 90mm, Width : 23mm, FAG, KOYO, TIMKEN</v>
      </c>
      <c r="E11" s="137">
        <v>15</v>
      </c>
      <c r="F11" s="137" t="str">
        <f>VLOOKUP(TblKeluar[[#This Row],[KODE BARANG]],TblKatalog[[KODE BARANG]:[SATUAN]],5,FALSE)</f>
        <v>PC</v>
      </c>
      <c r="G11" s="224" t="s">
        <v>2220</v>
      </c>
      <c r="H11" s="16"/>
      <c r="I11" s="16" t="s">
        <v>1218</v>
      </c>
    </row>
    <row r="12" spans="1:9" x14ac:dyDescent="0.25">
      <c r="A12" s="220">
        <v>44777</v>
      </c>
      <c r="B12" s="97" t="s">
        <v>495</v>
      </c>
      <c r="C12" s="17" t="str">
        <f>VLOOKUP(TblKeluar[[#This Row],[KODE BARANG]],TblKatalog[[KODE BARANG]:[SPESIFIKASI]],2,FALSE)</f>
        <v>FILTER HSD</v>
      </c>
      <c r="D12" s="17" t="str">
        <f>VLOOKUP(TblKeluar[[#This Row],[KODE BARANG]],TblKatalog[[KODE BARANG]:[SPESIFIKASI]],3,FALSE)</f>
        <v>FLEETGUARD FS 1000</v>
      </c>
      <c r="E12" s="137">
        <v>6</v>
      </c>
      <c r="F12" s="137" t="str">
        <f>VLOOKUP(TblKeluar[[#This Row],[KODE BARANG]],TblKatalog[[KODE BARANG]:[SATUAN]],5,FALSE)</f>
        <v>PC</v>
      </c>
      <c r="G12" s="224" t="s">
        <v>3173</v>
      </c>
      <c r="H12" s="16" t="s">
        <v>3447</v>
      </c>
      <c r="I12" s="16" t="s">
        <v>2948</v>
      </c>
    </row>
    <row r="13" spans="1:9" x14ac:dyDescent="0.25">
      <c r="A13" s="220">
        <v>44777</v>
      </c>
      <c r="B13" s="97" t="s">
        <v>496</v>
      </c>
      <c r="C13" s="17" t="str">
        <f>VLOOKUP(TblKeluar[[#This Row],[KODE BARANG]],TblKatalog[[KODE BARANG]:[SPESIFIKASI]],2,FALSE)</f>
        <v>FILTER OLI</v>
      </c>
      <c r="D13" s="17" t="str">
        <f>VLOOKUP(TblKeluar[[#This Row],[KODE BARANG]],TblKatalog[[KODE BARANG]:[SPESIFIKASI]],3,FALSE)</f>
        <v>FLEETGUARD LF 3000</v>
      </c>
      <c r="E13" s="137">
        <v>3</v>
      </c>
      <c r="F13" s="137" t="str">
        <f>VLOOKUP(TblKeluar[[#This Row],[KODE BARANG]],TblKatalog[[KODE BARANG]:[SATUAN]],5,FALSE)</f>
        <v>PC</v>
      </c>
      <c r="G13" s="224" t="s">
        <v>3173</v>
      </c>
      <c r="H13" s="16" t="s">
        <v>3447</v>
      </c>
      <c r="I13" s="16" t="s">
        <v>2948</v>
      </c>
    </row>
    <row r="14" spans="1:9" x14ac:dyDescent="0.25">
      <c r="A14" s="220">
        <v>44777</v>
      </c>
      <c r="B14" s="97" t="s">
        <v>497</v>
      </c>
      <c r="C14" s="17" t="str">
        <f>VLOOKUP(TblKeluar[[#This Row],[KODE BARANG]],TblKatalog[[KODE BARANG]:[SPESIFIKASI]],2,FALSE)</f>
        <v>FILTER COOLAND</v>
      </c>
      <c r="D14" s="17" t="str">
        <f>VLOOKUP(TblKeluar[[#This Row],[KODE BARANG]],TblKatalog[[KODE BARANG]:[SPESIFIKASI]],3,FALSE)</f>
        <v>WF 2075/2076</v>
      </c>
      <c r="E14" s="137">
        <v>3</v>
      </c>
      <c r="F14" s="137" t="str">
        <f>VLOOKUP(TblKeluar[[#This Row],[KODE BARANG]],TblKatalog[[KODE BARANG]:[SATUAN]],5,FALSE)</f>
        <v>PC</v>
      </c>
      <c r="G14" s="224" t="s">
        <v>3173</v>
      </c>
      <c r="H14" s="16" t="s">
        <v>3447</v>
      </c>
      <c r="I14" s="16" t="s">
        <v>2948</v>
      </c>
    </row>
    <row r="15" spans="1:9" ht="15.75" x14ac:dyDescent="0.25">
      <c r="A15" s="220">
        <v>44777</v>
      </c>
      <c r="B15" s="145" t="s">
        <v>419</v>
      </c>
      <c r="C15" s="17" t="str">
        <f>VLOOKUP(TblKeluar[[#This Row],[KODE BARANG]],TblKatalog[[KODE BARANG]:[SPESIFIKASI]],2,FALSE)</f>
        <v>FILTER UDARA ( OUTER )</v>
      </c>
      <c r="D15" s="17" t="str">
        <f>VLOOKUP(TblKeluar[[#This Row],[KODE BARANG]],TblKatalog[[KODE BARANG]:[SPESIFIKASI]],3,FALSE)</f>
        <v xml:space="preserve">DONALDSON P182049 </v>
      </c>
      <c r="E15" s="137">
        <v>3</v>
      </c>
      <c r="F15" s="137" t="str">
        <f>VLOOKUP(TblKeluar[[#This Row],[KODE BARANG]],TblKatalog[[KODE BARANG]:[SATUAN]],5,FALSE)</f>
        <v>PC</v>
      </c>
      <c r="G15" s="224" t="s">
        <v>3173</v>
      </c>
      <c r="H15" s="16" t="s">
        <v>3447</v>
      </c>
      <c r="I15" s="16" t="s">
        <v>2948</v>
      </c>
    </row>
    <row r="16" spans="1:9" ht="15.75" x14ac:dyDescent="0.25">
      <c r="A16" s="220">
        <v>44777</v>
      </c>
      <c r="B16" s="145" t="s">
        <v>422</v>
      </c>
      <c r="C16" s="17" t="str">
        <f>VLOOKUP(TblKeluar[[#This Row],[KODE BARANG]],TblKatalog[[KODE BARANG]:[SPESIFIKASI]],2,FALSE)</f>
        <v>FILTER UDARA ( INNER )</v>
      </c>
      <c r="D16" s="17" t="str">
        <f>VLOOKUP(TblKeluar[[#This Row],[KODE BARANG]],TblKatalog[[KODE BARANG]:[SPESIFIKASI]],3,FALSE)</f>
        <v>DONALDSON P116446</v>
      </c>
      <c r="E16" s="137">
        <v>3</v>
      </c>
      <c r="F16" s="137" t="str">
        <f>VLOOKUP(TblKeluar[[#This Row],[KODE BARANG]],TblKatalog[[KODE BARANG]:[SATUAN]],5,FALSE)</f>
        <v>PC</v>
      </c>
      <c r="G16" s="224" t="s">
        <v>3173</v>
      </c>
      <c r="H16" s="16" t="s">
        <v>3447</v>
      </c>
      <c r="I16" s="16" t="s">
        <v>2948</v>
      </c>
    </row>
    <row r="17" spans="1:9" x14ac:dyDescent="0.25">
      <c r="A17" s="220">
        <v>44783</v>
      </c>
      <c r="B17" s="97" t="s">
        <v>339</v>
      </c>
      <c r="C17" s="17" t="str">
        <f>VLOOKUP(TblKeluar[[#This Row],[KODE BARANG]],TblKatalog[[KODE BARANG]:[SPESIFIKASI]],2,FALSE)</f>
        <v>SEAL ANGLE COCK</v>
      </c>
      <c r="D17" s="19" t="str">
        <f>VLOOKUP(TblKeluar[[#This Row],[KODE BARANG]],TblKatalog[[KODE BARANG]:[SPESIFIKASI]],3,FALSE)</f>
        <v>PN : 4B-47381 by Pindad WARNA MERAH</v>
      </c>
      <c r="E17" s="138">
        <v>10</v>
      </c>
      <c r="F17" s="138" t="str">
        <f>VLOOKUP(TblKeluar[[#This Row],[KODE BARANG]],TblKatalog[[KODE BARANG]:[SATUAN]],5,FALSE)</f>
        <v>PC</v>
      </c>
      <c r="G17" s="221" t="s">
        <v>2929</v>
      </c>
      <c r="H17" s="81" t="s">
        <v>2930</v>
      </c>
      <c r="I17" s="81" t="s">
        <v>2470</v>
      </c>
    </row>
    <row r="18" spans="1:9" x14ac:dyDescent="0.25">
      <c r="A18" s="220">
        <v>44788</v>
      </c>
      <c r="B18" s="222" t="s">
        <v>2460</v>
      </c>
      <c r="C18" s="19" t="str">
        <f>VLOOKUP(TblKeluar[[#This Row],[KODE BARANG]],TblKatalog[[KODE BARANG]:[SPESIFIKASI]],2,FALSE)</f>
        <v xml:space="preserve">FILTER RETURN AIR </v>
      </c>
      <c r="D18" s="19" t="str">
        <f>VLOOKUP(TblKeluar[[#This Row],[KODE BARANG]],TblKatalog[[KODE BARANG]:[SPESIFIKASI]],3,FALSE)</f>
        <v>DRAWING NO : 50.2-R32001</v>
      </c>
      <c r="E18" s="138">
        <v>32</v>
      </c>
      <c r="F18" s="138" t="str">
        <f>VLOOKUP(TblKeluar[[#This Row],[KODE BARANG]],TblKatalog[[KODE BARANG]:[SATUAN]],5,FALSE)</f>
        <v>PC</v>
      </c>
      <c r="G18" s="221" t="s">
        <v>2461</v>
      </c>
      <c r="H18" s="81" t="s">
        <v>2897</v>
      </c>
      <c r="I18" s="81" t="s">
        <v>2470</v>
      </c>
    </row>
    <row r="19" spans="1:9" ht="25.5" x14ac:dyDescent="0.25">
      <c r="A19" s="223">
        <v>44789</v>
      </c>
      <c r="B19" s="65" t="s">
        <v>483</v>
      </c>
      <c r="C19" s="17" t="str">
        <f>VLOOKUP(TblKeluar[[#This Row],[KODE BARANG]],TblKatalog[[KODE BARANG]:[SPESIFIKASI]],2,FALSE)</f>
        <v xml:space="preserve">MOTOR FAN KONDENSOR </v>
      </c>
      <c r="D19" s="17" t="str">
        <f>VLOOKUP(TblKeluar[[#This Row],[KODE BARANG]],TblKatalog[[KODE BARANG]:[SPESIFIKASI]],3,FALSE)</f>
        <v xml:space="preserve">MODEL : 221-005 VOLT : 27 VDC , OUTPUT : 375W , RPM : 1550, AMP : 18 , MADE IN AUSTRALIA </v>
      </c>
      <c r="E19" s="137">
        <v>1</v>
      </c>
      <c r="F19" s="137" t="str">
        <f>VLOOKUP(TblKeluar[[#This Row],[KODE BARANG]],TblKatalog[[KODE BARANG]:[SATUAN]],5,FALSE)</f>
        <v>SET</v>
      </c>
      <c r="G19" s="224" t="s">
        <v>2462</v>
      </c>
      <c r="H19" s="16" t="s">
        <v>2896</v>
      </c>
      <c r="I19" s="81" t="s">
        <v>2539</v>
      </c>
    </row>
    <row r="20" spans="1:9" x14ac:dyDescent="0.25">
      <c r="A20" s="223">
        <v>44789</v>
      </c>
      <c r="B20" s="134" t="s">
        <v>2463</v>
      </c>
      <c r="C20" s="225" t="str">
        <f>VLOOKUP(TblKeluar[[#This Row],[KODE BARANG]],TblKatalog[[KODE BARANG]:[SPESIFIKASI]],2,FALSE)</f>
        <v>RUNNING TEXT PIDS</v>
      </c>
      <c r="D20" s="225" t="str">
        <f>VLOOKUP(TblKeluar[[#This Row],[KODE BARANG]],TblKatalog[[KODE BARANG]:[SPESIFIKASI]],3,FALSE)</f>
        <v>DOT METRIX P4 , CASING SIZE : 100 x 640 MM</v>
      </c>
      <c r="E20" s="226">
        <v>2</v>
      </c>
      <c r="F20" s="227" t="s">
        <v>444</v>
      </c>
      <c r="G20" s="221" t="s">
        <v>2462</v>
      </c>
      <c r="H20" s="16" t="s">
        <v>2896</v>
      </c>
      <c r="I20" s="81" t="s">
        <v>2539</v>
      </c>
    </row>
    <row r="21" spans="1:9" x14ac:dyDescent="0.25">
      <c r="A21" s="228">
        <v>44789</v>
      </c>
      <c r="B21" s="134" t="s">
        <v>2464</v>
      </c>
      <c r="C21" s="225" t="str">
        <f>VLOOKUP(TblKeluar[[#This Row],[KODE BARANG]],TblKatalog[[KODE BARANG]:[SPESIFIKASI]],2,FALSE)</f>
        <v>OLI</v>
      </c>
      <c r="D21" s="225" t="str">
        <f>VLOOKUP(TblKeluar[[#This Row],[KODE BARANG]],TblKatalog[[KODE BARANG]:[SPESIFIKASI]],3,FALSE)</f>
        <v xml:space="preserve">MEDITRAN SAE 15W-40 CH4 @ 10 Liter </v>
      </c>
      <c r="E21" s="226">
        <v>2</v>
      </c>
      <c r="F21" s="227" t="str">
        <f>VLOOKUP(TblKeluar[[#This Row],[KODE BARANG]],TblKatalog[[KODE BARANG]:[SATUAN]],5,FALSE)</f>
        <v>GALON</v>
      </c>
      <c r="G21" s="221" t="s">
        <v>2465</v>
      </c>
      <c r="H21" s="81"/>
      <c r="I21" s="81" t="s">
        <v>2470</v>
      </c>
    </row>
    <row r="22" spans="1:9" ht="26.25" x14ac:dyDescent="0.25">
      <c r="A22" s="228">
        <v>44797</v>
      </c>
      <c r="B22" s="222" t="s">
        <v>2317</v>
      </c>
      <c r="C22" s="225" t="str">
        <f>VLOOKUP(TblKeluar[[#This Row],[KODE BARANG]],TblKatalog[[KODE BARANG]:[SPESIFIKASI]],2,FALSE)</f>
        <v xml:space="preserve">OUTLET GUIDE  </v>
      </c>
      <c r="D22" s="229" t="str">
        <f>VLOOKUP(TblKeluar[[#This Row],[KODE BARANG]],TblKatalog[[KODE BARANG]:[SPESIFIKASI]],3,FALSE)</f>
        <v>OUTLET GUIDE CML 2301 U4276, PN. K3985E10, WITH SNAPPING, 1.2-1.6</v>
      </c>
      <c r="E22" s="226">
        <v>20</v>
      </c>
      <c r="F22" s="227" t="str">
        <f>VLOOKUP(TblKeluar[[#This Row],[KODE BARANG]],TblKatalog[[KODE BARANG]:[SATUAN]],5,FALSE)</f>
        <v>PC</v>
      </c>
      <c r="G22" s="221" t="s">
        <v>2493</v>
      </c>
      <c r="H22" s="81" t="s">
        <v>2895</v>
      </c>
      <c r="I22" s="81" t="s">
        <v>1218</v>
      </c>
    </row>
    <row r="23" spans="1:9" x14ac:dyDescent="0.25">
      <c r="A23" s="228">
        <v>44797</v>
      </c>
      <c r="B23" s="222" t="s">
        <v>1061</v>
      </c>
      <c r="C23" s="230" t="str">
        <f>VLOOKUP(TblKeluar[[#This Row],[KODE BARANG]],TblKatalog[[KODE BARANG]:[SPESIFIKASI]],2,FALSE)</f>
        <v xml:space="preserve">CENTRAL ADAPTER WIRE FEEDER </v>
      </c>
      <c r="D23" s="231" t="str">
        <f>VLOOKUP(TblKeluar[[#This Row],[KODE BARANG]],TblKatalog[[KODE BARANG]:[SPESIFIKASI]],3,FALSE)</f>
        <v>CENTRAL ADAPTER WIRE FEEDER CMXL-2303, PN K5512E00</v>
      </c>
      <c r="E23" s="138">
        <v>15</v>
      </c>
      <c r="F23" s="232" t="str">
        <f>VLOOKUP(TblKeluar[[#This Row],[KODE BARANG]],TblKatalog[[KODE BARANG]:[SATUAN]],5,FALSE)</f>
        <v>PC</v>
      </c>
      <c r="G23" s="221" t="s">
        <v>2493</v>
      </c>
      <c r="H23" s="81" t="s">
        <v>2895</v>
      </c>
      <c r="I23" s="81" t="s">
        <v>1218</v>
      </c>
    </row>
    <row r="24" spans="1:9" x14ac:dyDescent="0.25">
      <c r="A24" s="228">
        <v>44797</v>
      </c>
      <c r="B24" s="134" t="s">
        <v>2318</v>
      </c>
      <c r="C24" s="225" t="str">
        <f>VLOOKUP(TblKeluar[[#This Row],[KODE BARANG]],TblKatalog[[KODE BARANG]:[SPESIFIKASI]],2,FALSE)</f>
        <v xml:space="preserve">OUTLET GUIDE  </v>
      </c>
      <c r="D24" s="229" t="str">
        <f>VLOOKUP(TblKeluar[[#This Row],[KODE BARANG]],TblKatalog[[KODE BARANG]:[SPESIFIKASI]],3,FALSE)</f>
        <v>OUTLET GUIDE CM 2301 U4276, PN. 3985E02. WITH SNAPPING 0.9-1.2</v>
      </c>
      <c r="E24" s="226">
        <v>10</v>
      </c>
      <c r="F24" s="227" t="str">
        <f>VLOOKUP(TblKeluar[[#This Row],[KODE BARANG]],TblKatalog[[KODE BARANG]:[SATUAN]],5,FALSE)</f>
        <v>PC</v>
      </c>
      <c r="G24" s="221" t="s">
        <v>2493</v>
      </c>
      <c r="H24" s="81" t="s">
        <v>2895</v>
      </c>
      <c r="I24" s="81" t="s">
        <v>1218</v>
      </c>
    </row>
    <row r="25" spans="1:9" x14ac:dyDescent="0.25">
      <c r="A25" s="228">
        <v>44798</v>
      </c>
      <c r="B25" s="134" t="s">
        <v>2480</v>
      </c>
      <c r="C25" s="225" t="str">
        <f>VLOOKUP(TblKeluar[[#This Row],[KODE BARANG]],TblKatalog[[KODE BARANG]:[SPESIFIKASI]],2,FALSE)</f>
        <v xml:space="preserve">RELAY </v>
      </c>
      <c r="D25" s="225" t="str">
        <f>VLOOKUP(TblKeluar[[#This Row],[KODE BARANG]],TblKatalog[[KODE BARANG]:[SPESIFIKASI]],3,FALSE)</f>
        <v>MORS SMITH DU201-L , 24 VDC</v>
      </c>
      <c r="E25" s="226">
        <v>4</v>
      </c>
      <c r="F25" s="227" t="str">
        <f>VLOOKUP(TblKeluar[[#This Row],[KODE BARANG]],TblKatalog[[KODE BARANG]:[SATUAN]],5,FALSE)</f>
        <v>PC</v>
      </c>
      <c r="G25" s="233" t="s">
        <v>2497</v>
      </c>
      <c r="H25" s="81" t="s">
        <v>2894</v>
      </c>
      <c r="I25" s="81" t="s">
        <v>2608</v>
      </c>
    </row>
    <row r="26" spans="1:9" x14ac:dyDescent="0.25">
      <c r="A26" s="228">
        <v>44798</v>
      </c>
      <c r="B26" s="134" t="s">
        <v>2273</v>
      </c>
      <c r="C26" s="225" t="str">
        <f>VLOOKUP(TblKeluar[[#This Row],[KODE BARANG]],TblKatalog[[KODE BARANG]:[SPESIFIKASI]],2,FALSE)</f>
        <v>RUBBER BUFFER</v>
      </c>
      <c r="D26" s="225" t="str">
        <f>VLOOKUP(TblKeluar[[#This Row],[KODE BARANG]],TblKatalog[[KODE BARANG]:[SPESIFIKASI]],3,FALSE)</f>
        <v>DRAWING NO.07-0-E11017</v>
      </c>
      <c r="E26" s="226">
        <v>11</v>
      </c>
      <c r="F26" s="227" t="str">
        <f>VLOOKUP(TblKeluar[[#This Row],[KODE BARANG]],TblKatalog[[KODE BARANG]:[SATUAN]],5,FALSE)</f>
        <v>PC</v>
      </c>
      <c r="G26" s="233" t="s">
        <v>2498</v>
      </c>
      <c r="H26" s="81" t="s">
        <v>2893</v>
      </c>
      <c r="I26" s="81" t="s">
        <v>2609</v>
      </c>
    </row>
    <row r="27" spans="1:9" x14ac:dyDescent="0.25">
      <c r="A27" s="228">
        <v>44798</v>
      </c>
      <c r="B27" s="134" t="s">
        <v>2477</v>
      </c>
      <c r="C27" s="225" t="str">
        <f>VLOOKUP(TblKeluar[[#This Row],[KODE BARANG]],TblKatalog[[KODE BARANG]:[SPESIFIKASI]],2,FALSE)</f>
        <v>POWER SUPPLY</v>
      </c>
      <c r="D27" s="225" t="str">
        <f>VLOOKUP(TblKeluar[[#This Row],[KODE BARANG]],TblKatalog[[KODE BARANG]:[SPESIFIKASI]],3,FALSE)</f>
        <v>WAGO 787-1722</v>
      </c>
      <c r="E27" s="226">
        <v>1</v>
      </c>
      <c r="F27" s="227" t="str">
        <f>VLOOKUP(TblKeluar[[#This Row],[KODE BARANG]],TblKatalog[[KODE BARANG]:[SATUAN]],5,FALSE)</f>
        <v>PC</v>
      </c>
      <c r="G27" s="233" t="s">
        <v>2499</v>
      </c>
      <c r="H27" s="81" t="s">
        <v>2892</v>
      </c>
      <c r="I27" s="81" t="s">
        <v>2470</v>
      </c>
    </row>
    <row r="28" spans="1:9" x14ac:dyDescent="0.25">
      <c r="A28" s="228">
        <v>44798</v>
      </c>
      <c r="B28" s="97" t="s">
        <v>2467</v>
      </c>
      <c r="C28" s="230" t="str">
        <f>VLOOKUP(TblKeluar[[#This Row],[KODE BARANG]],TblKatalog[[KODE BARANG]:[SPESIFIKASI]],2,FALSE)</f>
        <v>TELEVISION</v>
      </c>
      <c r="D28" s="230" t="str">
        <f>VLOOKUP(TblKeluar[[#This Row],[KODE BARANG]],TblKatalog[[KODE BARANG]:[SPESIFIKASI]],3,FALSE)</f>
        <v>BEIHAI BHC-D-2210</v>
      </c>
      <c r="E28" s="138">
        <v>6</v>
      </c>
      <c r="F28" s="232" t="str">
        <f>VLOOKUP(TblKeluar[[#This Row],[KODE BARANG]],TblKatalog[[KODE BARANG]:[SATUAN]],5,FALSE)</f>
        <v>PC</v>
      </c>
      <c r="G28" s="233" t="s">
        <v>2526</v>
      </c>
      <c r="H28" s="81" t="s">
        <v>2891</v>
      </c>
      <c r="I28" s="81" t="s">
        <v>1242</v>
      </c>
    </row>
    <row r="29" spans="1:9" x14ac:dyDescent="0.25">
      <c r="A29" s="228">
        <v>44798</v>
      </c>
      <c r="B29" s="134" t="s">
        <v>2468</v>
      </c>
      <c r="C29" s="225" t="str">
        <f>VLOOKUP(TblKeluar[[#This Row],[KODE BARANG]],TblKatalog[[KODE BARANG]:[SPESIFIKASI]],2,FALSE)</f>
        <v>MIC DACU</v>
      </c>
      <c r="D29" s="225" t="str">
        <f>VLOOKUP(TblKeluar[[#This Row],[KODE BARANG]],TblKatalog[[KODE BARANG]:[SPESIFIKASI]],3,FALSE)</f>
        <v>BEIHAI CDM-507-7B</v>
      </c>
      <c r="E29" s="226">
        <v>1</v>
      </c>
      <c r="F29" s="227" t="str">
        <f>VLOOKUP(TblKeluar[[#This Row],[KODE BARANG]],TblKatalog[[KODE BARANG]:[SATUAN]],5,FALSE)</f>
        <v>PC</v>
      </c>
      <c r="G29" s="233" t="s">
        <v>2526</v>
      </c>
      <c r="H29" s="81" t="s">
        <v>2891</v>
      </c>
      <c r="I29" s="81" t="s">
        <v>1242</v>
      </c>
    </row>
    <row r="30" spans="1:9" x14ac:dyDescent="0.25">
      <c r="A30" s="228">
        <v>44798</v>
      </c>
      <c r="B30" s="97" t="s">
        <v>2268</v>
      </c>
      <c r="C30" s="230" t="str">
        <f>VLOOKUP(TblKeluar[[#This Row],[KODE BARANG]],TblKatalog[[KODE BARANG]:[SPESIFIKASI]],2,FALSE)</f>
        <v>COVER KACA FOG LAMP</v>
      </c>
      <c r="D30" s="230" t="str">
        <f>VLOOKUP(TblKeluar[[#This Row],[KODE BARANG]],TblKatalog[[KODE BARANG]:[SPESIFIKASI]],3,FALSE)</f>
        <v>SESUAI CONTOH</v>
      </c>
      <c r="E30" s="138">
        <v>6</v>
      </c>
      <c r="F30" s="232" t="str">
        <f>VLOOKUP(TblKeluar[[#This Row],[KODE BARANG]],TblKatalog[[KODE BARANG]:[SATUAN]],5,FALSE)</f>
        <v>PC</v>
      </c>
      <c r="G30" s="233" t="s">
        <v>2526</v>
      </c>
      <c r="H30" s="81" t="s">
        <v>2891</v>
      </c>
      <c r="I30" s="81" t="s">
        <v>1242</v>
      </c>
    </row>
    <row r="31" spans="1:9" x14ac:dyDescent="0.25">
      <c r="A31" s="228">
        <v>44798</v>
      </c>
      <c r="B31" s="134" t="s">
        <v>2271</v>
      </c>
      <c r="C31" s="225" t="str">
        <f>VLOOKUP(TblKeluar[[#This Row],[KODE BARANG]],TblKatalog[[KODE BARANG]:[SPESIFIKASI]],2,FALSE)</f>
        <v>COVER KACA HEAD LAMP</v>
      </c>
      <c r="D31" s="225" t="str">
        <f>VLOOKUP(TblKeluar[[#This Row],[KODE BARANG]],TblKatalog[[KODE BARANG]:[SPESIFIKASI]],3,FALSE)</f>
        <v>SESUAI CONTOH</v>
      </c>
      <c r="E31" s="226">
        <v>2</v>
      </c>
      <c r="F31" s="227" t="str">
        <f>VLOOKUP(TblKeluar[[#This Row],[KODE BARANG]],TblKatalog[[KODE BARANG]:[SATUAN]],5,FALSE)</f>
        <v>PC</v>
      </c>
      <c r="G31" s="233" t="s">
        <v>2526</v>
      </c>
      <c r="H31" s="81" t="s">
        <v>2891</v>
      </c>
      <c r="I31" s="81" t="s">
        <v>1242</v>
      </c>
    </row>
    <row r="32" spans="1:9" x14ac:dyDescent="0.25">
      <c r="A32" s="228">
        <v>44804</v>
      </c>
      <c r="B32" s="134" t="s">
        <v>2468</v>
      </c>
      <c r="C32" s="225" t="str">
        <f>VLOOKUP(TblKeluar[[#This Row],[KODE BARANG]],TblKatalog[[KODE BARANG]:[SPESIFIKASI]],2,FALSE)</f>
        <v>MIC DACU</v>
      </c>
      <c r="D32" s="225" t="str">
        <f>VLOOKUP(TblKeluar[[#This Row],[KODE BARANG]],TblKatalog[[KODE BARANG]:[SPESIFIKASI]],3,FALSE)</f>
        <v>BEIHAI CDM-507-7B</v>
      </c>
      <c r="E32" s="226">
        <v>17</v>
      </c>
      <c r="F32" s="227" t="str">
        <f>VLOOKUP(TblKeluar[[#This Row],[KODE BARANG]],TblKatalog[[KODE BARANG]:[SATUAN]],5,FALSE)</f>
        <v>PC</v>
      </c>
      <c r="G32" s="233" t="s">
        <v>2583</v>
      </c>
      <c r="H32" s="81" t="s">
        <v>2891</v>
      </c>
      <c r="I32" s="81" t="s">
        <v>1242</v>
      </c>
    </row>
    <row r="33" spans="1:9" x14ac:dyDescent="0.25">
      <c r="A33" s="228">
        <v>44809</v>
      </c>
      <c r="B33" s="134" t="s">
        <v>2421</v>
      </c>
      <c r="C33" s="225" t="str">
        <f>VLOOKUP(TblKeluar[[#This Row],[KODE BARANG]],TblKatalog[[KODE BARANG]:[SPESIFIKASI]],2,FALSE)</f>
        <v>ALTERNATOR CHARGING</v>
      </c>
      <c r="D33" s="225" t="str">
        <f>VLOOKUP(TblKeluar[[#This Row],[KODE BARANG]],TblKatalog[[KODE BARANG]:[SPESIFIKASI]],3,FALSE)</f>
        <v>PRESTOLITE LECCE NEVILLE 175A, 24 VDC TYPE 8SC3157V</v>
      </c>
      <c r="E33" s="226">
        <v>1</v>
      </c>
      <c r="F33" s="227" t="str">
        <f>VLOOKUP(TblKeluar[[#This Row],[KODE BARANG]],TblKatalog[[KODE BARANG]:[SATUAN]],5,FALSE)</f>
        <v>PC</v>
      </c>
      <c r="G33" s="233" t="s">
        <v>2584</v>
      </c>
      <c r="H33" s="81" t="s">
        <v>2889</v>
      </c>
      <c r="I33" s="81" t="s">
        <v>2610</v>
      </c>
    </row>
    <row r="34" spans="1:9" x14ac:dyDescent="0.25">
      <c r="A34" s="228">
        <v>44809</v>
      </c>
      <c r="B34" s="134" t="s">
        <v>2478</v>
      </c>
      <c r="C34" s="225" t="str">
        <f>VLOOKUP(TblKeluar[[#This Row],[KODE BARANG]],TblKatalog[[KODE BARANG]:[SPESIFIKASI]],2,FALSE)</f>
        <v>ALAT KOMUNIKASI ( HT )</v>
      </c>
      <c r="D34" s="225" t="str">
        <f>VLOOKUP(TblKeluar[[#This Row],[KODE BARANG]],TblKatalog[[KODE BARANG]:[SPESIFIKASI]],3,FALSE)</f>
        <v>WEIERWEI VEV-V8 Plus</v>
      </c>
      <c r="E34" s="226">
        <v>2</v>
      </c>
      <c r="F34" s="227" t="str">
        <f>VLOOKUP(TblKeluar[[#This Row],[KODE BARANG]],TblKatalog[[KODE BARANG]:[SATUAN]],5,FALSE)</f>
        <v>PC</v>
      </c>
      <c r="G34" s="233" t="s">
        <v>2585</v>
      </c>
      <c r="H34" s="81" t="s">
        <v>2890</v>
      </c>
      <c r="I34" s="81" t="s">
        <v>2611</v>
      </c>
    </row>
    <row r="35" spans="1:9" x14ac:dyDescent="0.25">
      <c r="A35" s="228">
        <v>44811</v>
      </c>
      <c r="B35" s="97" t="s">
        <v>2517</v>
      </c>
      <c r="C35" s="230" t="str">
        <f>VLOOKUP(TblKeluar[[#This Row],[KODE BARANG]],TblKatalog[[KODE BARANG]:[SPESIFIKASI]],2,FALSE)</f>
        <v>BUSH D46 X d36 X 16</v>
      </c>
      <c r="D35" s="230" t="str">
        <f>VLOOKUP(TblKeluar[[#This Row],[KODE BARANG]],TblKatalog[[KODE BARANG]:[SPESIFIKASI]],3,FALSE)</f>
        <v>DRAWING NO.TB 607-3-08-0.017</v>
      </c>
      <c r="E35" s="234">
        <v>32</v>
      </c>
      <c r="F35" s="232" t="str">
        <f>VLOOKUP(TblKeluar[[#This Row],[KODE BARANG]],TblKatalog[[KODE BARANG]:[SATUAN]],5,FALSE)</f>
        <v>PC</v>
      </c>
      <c r="G35" s="221" t="s">
        <v>2595</v>
      </c>
      <c r="H35" s="81" t="s">
        <v>2886</v>
      </c>
      <c r="I35" s="81" t="s">
        <v>2608</v>
      </c>
    </row>
    <row r="36" spans="1:9" x14ac:dyDescent="0.25">
      <c r="A36" s="228">
        <v>44811</v>
      </c>
      <c r="B36" s="97" t="s">
        <v>2533</v>
      </c>
      <c r="C36" s="230" t="str">
        <f>VLOOKUP(TblKeluar[[#This Row],[KODE BARANG]],TblKatalog[[KODE BARANG]:[SPESIFIKASI]],2,FALSE)</f>
        <v>LATERAL DAMPER</v>
      </c>
      <c r="D36" s="230" t="str">
        <f>VLOOKUP(TblKeluar[[#This Row],[KODE BARANG]],TblKatalog[[KODE BARANG]:[SPESIFIKASI]],3,FALSE)</f>
        <v>DRAWING No. TB607-2-07,0-002</v>
      </c>
      <c r="E36" s="234">
        <v>2</v>
      </c>
      <c r="F36" s="232" t="str">
        <f>VLOOKUP(TblKeluar[[#This Row],[KODE BARANG]],TblKatalog[[KODE BARANG]:[SATUAN]],5,FALSE)</f>
        <v>PC</v>
      </c>
      <c r="G36" s="221" t="s">
        <v>2595</v>
      </c>
      <c r="H36" s="81" t="s">
        <v>2886</v>
      </c>
      <c r="I36" s="81" t="s">
        <v>2608</v>
      </c>
    </row>
    <row r="37" spans="1:9" x14ac:dyDescent="0.25">
      <c r="A37" s="228">
        <v>44811</v>
      </c>
      <c r="B37" s="97" t="s">
        <v>2527</v>
      </c>
      <c r="C37" s="230" t="str">
        <f>VLOOKUP(TblKeluar[[#This Row],[KODE BARANG]],TblKatalog[[KODE BARANG]:[SPESIFIKASI]],2,FALSE)</f>
        <v>SEAL O RING FOR FOOTSTEP</v>
      </c>
      <c r="D37" s="230" t="str">
        <f>VLOOKUP(TblKeluar[[#This Row],[KODE BARANG]],TblKatalog[[KODE BARANG]:[SPESIFIKASI]],3,FALSE)</f>
        <v>PARKER P1D-S080MS-C120</v>
      </c>
      <c r="E37" s="234">
        <v>1</v>
      </c>
      <c r="F37" s="232" t="str">
        <f>VLOOKUP(TblKeluar[[#This Row],[KODE BARANG]],TblKatalog[[KODE BARANG]:[SATUAN]],5,FALSE)</f>
        <v>PC</v>
      </c>
      <c r="G37" s="221" t="s">
        <v>2595</v>
      </c>
      <c r="H37" s="81" t="s">
        <v>2886</v>
      </c>
      <c r="I37" s="81" t="s">
        <v>2608</v>
      </c>
    </row>
    <row r="38" spans="1:9" x14ac:dyDescent="0.25">
      <c r="A38" s="228">
        <v>44811</v>
      </c>
      <c r="B38" s="97" t="s">
        <v>2550</v>
      </c>
      <c r="C38" s="230" t="str">
        <f>VLOOKUP(TblKeluar[[#This Row],[KODE BARANG]],TblKatalog[[KODE BARANG]:[SPESIFIKASI]],2,FALSE)</f>
        <v>MAGNETIC VALVE</v>
      </c>
      <c r="D38" s="230" t="str">
        <f>VLOOKUP(TblKeluar[[#This Row],[KODE BARANG]],TblKatalog[[KODE BARANG]:[SPESIFIKASI]],3,FALSE)</f>
        <v>MDL PC 10 R03 PC 10 R02 ( MDL : 3V310-10AC220, 24 VDC )</v>
      </c>
      <c r="E38" s="234">
        <v>2</v>
      </c>
      <c r="F38" s="232" t="str">
        <f>VLOOKUP(TblKeluar[[#This Row],[KODE BARANG]],TblKatalog[[KODE BARANG]:[SATUAN]],5,FALSE)</f>
        <v>PC</v>
      </c>
      <c r="G38" s="221" t="s">
        <v>2595</v>
      </c>
      <c r="H38" s="81" t="s">
        <v>2886</v>
      </c>
      <c r="I38" s="81" t="s">
        <v>2608</v>
      </c>
    </row>
    <row r="39" spans="1:9" x14ac:dyDescent="0.25">
      <c r="A39" s="228">
        <v>44811</v>
      </c>
      <c r="B39" s="97" t="s">
        <v>724</v>
      </c>
      <c r="C39" s="230" t="str">
        <f>VLOOKUP(TblKeluar[[#This Row],[KODE BARANG]],TblKatalog[[KODE BARANG]:[SPESIFIKASI]],2,FALSE)</f>
        <v>BLADE WIPER</v>
      </c>
      <c r="D39" s="230" t="str">
        <f>VLOOKUP(TblKeluar[[#This Row],[KODE BARANG]],TblKatalog[[KODE BARANG]:[SPESIFIKASI]],3,FALSE)</f>
        <v>UK.70 CUM ( 1 R &amp;  1 L )</v>
      </c>
      <c r="E39" s="234">
        <v>1</v>
      </c>
      <c r="F39" s="232" t="str">
        <f>VLOOKUP(TblKeluar[[#This Row],[KODE BARANG]],TblKatalog[[KODE BARANG]:[SATUAN]],5,FALSE)</f>
        <v>SET</v>
      </c>
      <c r="G39" s="221" t="s">
        <v>2595</v>
      </c>
      <c r="H39" s="81" t="s">
        <v>2886</v>
      </c>
      <c r="I39" s="81" t="s">
        <v>2608</v>
      </c>
    </row>
    <row r="40" spans="1:9" x14ac:dyDescent="0.25">
      <c r="A40" s="228">
        <v>44811</v>
      </c>
      <c r="B40" s="134" t="s">
        <v>2553</v>
      </c>
      <c r="C40" s="225" t="str">
        <f>VLOOKUP(TblKeluar[[#This Row],[KODE BARANG]],TblKatalog[[KODE BARANG]:[SPESIFIKASI]],2,FALSE)</f>
        <v xml:space="preserve">SPION </v>
      </c>
      <c r="D40" s="225" t="str">
        <f>VLOOKUP(TblKeluar[[#This Row],[KODE BARANG]],TblKatalog[[KODE BARANG]:[SPESIFIKASI]],3,FALSE)</f>
        <v>EMGI 2268 ( MERCY )</v>
      </c>
      <c r="E40" s="234">
        <v>1</v>
      </c>
      <c r="F40" s="227" t="str">
        <f>VLOOKUP(TblKeluar[[#This Row],[KODE BARANG]],TblKatalog[[KODE BARANG]:[SATUAN]],5,FALSE)</f>
        <v>SET</v>
      </c>
      <c r="G40" s="221" t="s">
        <v>2595</v>
      </c>
      <c r="H40" s="81" t="s">
        <v>2886</v>
      </c>
      <c r="I40" s="81" t="s">
        <v>2608</v>
      </c>
    </row>
    <row r="41" spans="1:9" x14ac:dyDescent="0.25">
      <c r="A41" s="228">
        <v>44811</v>
      </c>
      <c r="B41" s="134" t="s">
        <v>724</v>
      </c>
      <c r="C41" s="225" t="str">
        <f>VLOOKUP(TblKeluar[[#This Row],[KODE BARANG]],TblKatalog[[KODE BARANG]:[SPESIFIKASI]],2,FALSE)</f>
        <v>BLADE WIPER</v>
      </c>
      <c r="D41" s="225" t="str">
        <f>VLOOKUP(TblKeluar[[#This Row],[KODE BARANG]],TblKatalog[[KODE BARANG]:[SPESIFIKASI]],3,FALSE)</f>
        <v>UK.70 CUM ( 1 R &amp;  1 L )</v>
      </c>
      <c r="E41" s="226">
        <v>4</v>
      </c>
      <c r="F41" s="227" t="str">
        <f>VLOOKUP(TblKeluar[[#This Row],[KODE BARANG]],TblKatalog[[KODE BARANG]:[SATUAN]],5,FALSE)</f>
        <v>SET</v>
      </c>
      <c r="G41" s="233" t="s">
        <v>2596</v>
      </c>
      <c r="H41" s="81" t="s">
        <v>2887</v>
      </c>
      <c r="I41" s="81" t="s">
        <v>2609</v>
      </c>
    </row>
    <row r="42" spans="1:9" x14ac:dyDescent="0.25">
      <c r="A42" s="228">
        <v>44811</v>
      </c>
      <c r="B42" s="134" t="s">
        <v>301</v>
      </c>
      <c r="C42" s="225" t="str">
        <f>VLOOKUP(TblKeluar[[#This Row],[KODE BARANG]],TblKatalog[[KODE BARANG]:[SPESIFIKASI]],2,FALSE)</f>
        <v>BLADE WIPER</v>
      </c>
      <c r="D42" s="225" t="str">
        <f>VLOOKUP(TblKeluar[[#This Row],[KODE BARANG]],TblKatalog[[KODE BARANG]:[SPESIFIKASI]],3,FALSE)</f>
        <v>UK.80 CM ( 1 R &amp;  1 L )</v>
      </c>
      <c r="E42" s="226">
        <v>4</v>
      </c>
      <c r="F42" s="227" t="str">
        <f>VLOOKUP(TblKeluar[[#This Row],[KODE BARANG]],TblKatalog[[KODE BARANG]:[SATUAN]],5,FALSE)</f>
        <v>SET</v>
      </c>
      <c r="G42" s="233" t="s">
        <v>2597</v>
      </c>
      <c r="H42" s="81" t="s">
        <v>2888</v>
      </c>
      <c r="I42" s="81" t="s">
        <v>2610</v>
      </c>
    </row>
    <row r="43" spans="1:9" x14ac:dyDescent="0.25">
      <c r="A43" s="228">
        <v>44811</v>
      </c>
      <c r="B43" s="97" t="s">
        <v>2553</v>
      </c>
      <c r="C43" s="230" t="str">
        <f>VLOOKUP(TblKeluar[[#This Row],[KODE BARANG]],TblKatalog[[KODE BARANG]:[SPESIFIKASI]],2,FALSE)</f>
        <v xml:space="preserve">SPION </v>
      </c>
      <c r="D43" s="230" t="str">
        <f>VLOOKUP(TblKeluar[[#This Row],[KODE BARANG]],TblKatalog[[KODE BARANG]:[SPESIFIKASI]],3,FALSE)</f>
        <v>EMGI 2268 ( MERCY )</v>
      </c>
      <c r="E43" s="234">
        <v>4</v>
      </c>
      <c r="F43" s="232" t="str">
        <f>VLOOKUP(TblKeluar[[#This Row],[KODE BARANG]],TblKatalog[[KODE BARANG]:[SATUAN]],5,FALSE)</f>
        <v>SET</v>
      </c>
      <c r="G43" s="221" t="s">
        <v>2598</v>
      </c>
      <c r="H43" s="81" t="s">
        <v>2885</v>
      </c>
      <c r="I43" s="81" t="s">
        <v>2539</v>
      </c>
    </row>
    <row r="44" spans="1:9" ht="25.5" x14ac:dyDescent="0.25">
      <c r="A44" s="223">
        <v>44811</v>
      </c>
      <c r="B44" s="134" t="s">
        <v>149</v>
      </c>
      <c r="C44" s="235" t="str">
        <f>VLOOKUP(TblKeluar[[#This Row],[KODE BARANG]],TblKatalog[[KODE BARANG]:[SPESIFIKASI]],2,FALSE)</f>
        <v xml:space="preserve">RELAY TIMER </v>
      </c>
      <c r="D44" s="236" t="str">
        <f>VLOOKUP(TblKeluar[[#This Row],[KODE BARANG]],TblKatalog[[KODE BARANG]:[SPESIFIKASI]],3,FALSE)</f>
        <v>H3CR-A8 SOURCE : 24-28 VAC, 50/60 Hz, 12-48 VDC CONTACT : 5A 250 VAC 5 RESISTIVE</v>
      </c>
      <c r="E44" s="234">
        <v>5</v>
      </c>
      <c r="F44" s="132" t="str">
        <f>VLOOKUP(TblKeluar[[#This Row],[KODE BARANG]],TblKatalog[[KODE BARANG]:[SATUAN]],5,FALSE)</f>
        <v>PC</v>
      </c>
      <c r="G44" s="237" t="s">
        <v>2598</v>
      </c>
      <c r="H44" s="81" t="s">
        <v>2885</v>
      </c>
      <c r="I44" s="16" t="s">
        <v>2539</v>
      </c>
    </row>
    <row r="45" spans="1:9" x14ac:dyDescent="0.25">
      <c r="A45" s="228">
        <v>44811</v>
      </c>
      <c r="B45" s="134" t="s">
        <v>2495</v>
      </c>
      <c r="C45" s="225" t="str">
        <f>VLOOKUP(TblKeluar[[#This Row],[KODE BARANG]],TblKatalog[[KODE BARANG]:[SPESIFIKASI]],2,FALSE)</f>
        <v xml:space="preserve">BATTERY CONTACTOR </v>
      </c>
      <c r="D45" s="225" t="str">
        <f>VLOOKUP(TblKeluar[[#This Row],[KODE BARANG]],TblKatalog[[KODE BARANG]:[SPESIFIKASI]],3,FALSE)</f>
        <v>RELAY MZJ-400A, BATTERY MASTER SWITCH 1020500496</v>
      </c>
      <c r="E45" s="226">
        <v>1</v>
      </c>
      <c r="F45" s="227" t="str">
        <f>VLOOKUP(TblKeluar[[#This Row],[KODE BARANG]],TblKatalog[[KODE BARANG]:[SATUAN]],5,FALSE)</f>
        <v>PC</v>
      </c>
      <c r="G45" s="233" t="s">
        <v>2598</v>
      </c>
      <c r="H45" s="81" t="s">
        <v>2885</v>
      </c>
      <c r="I45" s="81" t="s">
        <v>2539</v>
      </c>
    </row>
    <row r="46" spans="1:9" x14ac:dyDescent="0.25">
      <c r="A46" s="228">
        <v>44811</v>
      </c>
      <c r="B46" s="134" t="s">
        <v>2421</v>
      </c>
      <c r="C46" s="225" t="str">
        <f>VLOOKUP(TblKeluar[[#This Row],[KODE BARANG]],TblKatalog[[KODE BARANG]:[SPESIFIKASI]],2,FALSE)</f>
        <v>ALTERNATOR CHARGING</v>
      </c>
      <c r="D46" s="225" t="str">
        <f>VLOOKUP(TblKeluar[[#This Row],[KODE BARANG]],TblKatalog[[KODE BARANG]:[SPESIFIKASI]],3,FALSE)</f>
        <v>PRESTOLITE LECCE NEVILLE 175A, 24 VDC TYPE 8SC3157V</v>
      </c>
      <c r="E46" s="226">
        <v>2</v>
      </c>
      <c r="F46" s="227" t="str">
        <f>VLOOKUP(TblKeluar[[#This Row],[KODE BARANG]],TblKatalog[[KODE BARANG]:[SATUAN]],5,FALSE)</f>
        <v>PC</v>
      </c>
      <c r="G46" s="233" t="s">
        <v>2598</v>
      </c>
      <c r="H46" s="81" t="s">
        <v>2885</v>
      </c>
      <c r="I46" s="81" t="s">
        <v>2539</v>
      </c>
    </row>
    <row r="47" spans="1:9" ht="15.75" x14ac:dyDescent="0.25">
      <c r="A47" s="228">
        <v>44811</v>
      </c>
      <c r="B47" s="157" t="s">
        <v>2573</v>
      </c>
      <c r="C47" s="225" t="str">
        <f>VLOOKUP(TblKeluar[[#This Row],[KODE BARANG]],TblKatalog[[KODE BARANG]:[SPESIFIKASI]],2,FALSE)</f>
        <v xml:space="preserve">KIT PNEUMATIC ( SELENOID VALVE ) </v>
      </c>
      <c r="D47" s="225" t="str">
        <f>VLOOKUP(TblKeluar[[#This Row],[KODE BARANG]],TblKatalog[[KODE BARANG]:[SPESIFIKASI]],3,FALSE)</f>
        <v>PARKER pn : P2LCZ513ESNDCE49</v>
      </c>
      <c r="E47" s="226">
        <v>3</v>
      </c>
      <c r="F47" s="227" t="str">
        <f>VLOOKUP(TblKeluar[[#This Row],[KODE BARANG]],TblKatalog[[KODE BARANG]:[SATUAN]],5,FALSE)</f>
        <v>PC</v>
      </c>
      <c r="G47" s="233" t="s">
        <v>3278</v>
      </c>
      <c r="H47" s="81" t="s">
        <v>3441</v>
      </c>
      <c r="I47" s="81" t="s">
        <v>2602</v>
      </c>
    </row>
    <row r="48" spans="1:9" x14ac:dyDescent="0.25">
      <c r="A48" s="228">
        <v>44789</v>
      </c>
      <c r="B48" s="134" t="s">
        <v>666</v>
      </c>
      <c r="C48" s="225" t="str">
        <f>VLOOKUP(TblKeluar[[#This Row],[KODE BARANG]],TblKatalog[[KODE BARANG]:[SPESIFIKASI]],2,FALSE)</f>
        <v xml:space="preserve">FILTER UDARA KOMPRESOR </v>
      </c>
      <c r="D48" s="225" t="str">
        <f>VLOOKUP(TblKeluar[[#This Row],[KODE BARANG]],TblKatalog[[KODE BARANG]:[SPESIFIKASI]],3,FALSE)</f>
        <v xml:space="preserve"> UK.95 X 16 X 45</v>
      </c>
      <c r="E48" s="226">
        <v>4</v>
      </c>
      <c r="F48" s="227" t="str">
        <f>VLOOKUP(TblKeluar[[#This Row],[KODE BARANG]],TblKatalog[[KODE BARANG]:[SATUAN]],5,FALSE)</f>
        <v>PC</v>
      </c>
      <c r="G48" s="233" t="s">
        <v>2465</v>
      </c>
      <c r="H48" s="81"/>
      <c r="I48" s="81" t="s">
        <v>2470</v>
      </c>
    </row>
    <row r="49" spans="1:9" x14ac:dyDescent="0.25">
      <c r="A49" s="228">
        <v>44812</v>
      </c>
      <c r="B49" s="134" t="s">
        <v>666</v>
      </c>
      <c r="C49" s="225" t="str">
        <f>VLOOKUP(TblKeluar[[#This Row],[KODE BARANG]],TblKatalog[[KODE BARANG]:[SPESIFIKASI]],2,FALSE)</f>
        <v xml:space="preserve">FILTER UDARA KOMPRESOR </v>
      </c>
      <c r="D49" s="225" t="str">
        <f>VLOOKUP(TblKeluar[[#This Row],[KODE BARANG]],TblKatalog[[KODE BARANG]:[SPESIFIKASI]],3,FALSE)</f>
        <v xml:space="preserve"> UK.95 X 16 X 45</v>
      </c>
      <c r="E49" s="226">
        <v>15</v>
      </c>
      <c r="F49" s="227" t="str">
        <f>VLOOKUP(TblKeluar[[#This Row],[KODE BARANG]],TblKatalog[[KODE BARANG]:[SATUAN]],5,FALSE)</f>
        <v>PC</v>
      </c>
      <c r="G49" s="233" t="s">
        <v>2601</v>
      </c>
      <c r="H49" s="81" t="s">
        <v>2898</v>
      </c>
      <c r="I49" s="81" t="s">
        <v>1242</v>
      </c>
    </row>
    <row r="50" spans="1:9" x14ac:dyDescent="0.25">
      <c r="A50" s="228">
        <v>44812</v>
      </c>
      <c r="B50" s="134" t="s">
        <v>2592</v>
      </c>
      <c r="C50" s="225" t="str">
        <f>VLOOKUP(TblKeluar[[#This Row],[KODE BARANG]],TblKatalog[[KODE BARANG]:[SPESIFIKASI]],2,FALSE)</f>
        <v>TANGGA</v>
      </c>
      <c r="D50" s="225" t="str">
        <f>VLOOKUP(TblKeluar[[#This Row],[KODE BARANG]],TblKatalog[[KODE BARANG]:[SPESIFIKASI]],3,FALSE)</f>
        <v>TYPE TELESKOPIK 5 METER , MERK CNEPRO 5,3 M</v>
      </c>
      <c r="E50" s="226">
        <v>1</v>
      </c>
      <c r="F50" s="227" t="str">
        <f>VLOOKUP(TblKeluar[[#This Row],[KODE BARANG]],TblKatalog[[KODE BARANG]:[SATUAN]],5,FALSE)</f>
        <v>PC</v>
      </c>
      <c r="G50" s="233" t="s">
        <v>2605</v>
      </c>
      <c r="H50" s="81" t="s">
        <v>2899</v>
      </c>
      <c r="I50" s="81" t="s">
        <v>2602</v>
      </c>
    </row>
    <row r="51" spans="1:9" x14ac:dyDescent="0.25">
      <c r="A51" s="228">
        <v>44812</v>
      </c>
      <c r="B51" s="134" t="s">
        <v>2592</v>
      </c>
      <c r="C51" s="225" t="str">
        <f>VLOOKUP(TblKeluar[[#This Row],[KODE BARANG]],TblKatalog[[KODE BARANG]:[SPESIFIKASI]],2,FALSE)</f>
        <v>TANGGA</v>
      </c>
      <c r="D51" s="225" t="str">
        <f>VLOOKUP(TblKeluar[[#This Row],[KODE BARANG]],TblKatalog[[KODE BARANG]:[SPESIFIKASI]],3,FALSE)</f>
        <v>TYPE TELESKOPIK 5 METER , MERK CNEPRO 5,3 M</v>
      </c>
      <c r="E51" s="226">
        <v>1</v>
      </c>
      <c r="F51" s="227" t="str">
        <f>VLOOKUP(TblKeluar[[#This Row],[KODE BARANG]],TblKatalog[[KODE BARANG]:[SATUAN]],5,FALSE)</f>
        <v>PC</v>
      </c>
      <c r="G51" s="233" t="s">
        <v>2606</v>
      </c>
      <c r="H51" s="81" t="s">
        <v>2899</v>
      </c>
      <c r="I51" s="81" t="s">
        <v>2603</v>
      </c>
    </row>
    <row r="52" spans="1:9" x14ac:dyDescent="0.25">
      <c r="A52" s="228">
        <v>44812</v>
      </c>
      <c r="B52" s="134" t="s">
        <v>2592</v>
      </c>
      <c r="C52" s="225" t="str">
        <f>VLOOKUP(TblKeluar[[#This Row],[KODE BARANG]],TblKatalog[[KODE BARANG]:[SPESIFIKASI]],2,FALSE)</f>
        <v>TANGGA</v>
      </c>
      <c r="D52" s="225" t="str">
        <f>VLOOKUP(TblKeluar[[#This Row],[KODE BARANG]],TblKatalog[[KODE BARANG]:[SPESIFIKASI]],3,FALSE)</f>
        <v>TYPE TELESKOPIK 5 METER , MERK CNEPRO 5,3 M</v>
      </c>
      <c r="E52" s="226">
        <v>1</v>
      </c>
      <c r="F52" s="227" t="str">
        <f>VLOOKUP(TblKeluar[[#This Row],[KODE BARANG]],TblKatalog[[KODE BARANG]:[SATUAN]],5,FALSE)</f>
        <v>PC</v>
      </c>
      <c r="G52" s="233" t="s">
        <v>2607</v>
      </c>
      <c r="H52" s="81" t="s">
        <v>2899</v>
      </c>
      <c r="I52" s="81" t="s">
        <v>2604</v>
      </c>
    </row>
    <row r="53" spans="1:9" x14ac:dyDescent="0.25">
      <c r="A53" s="228">
        <v>44816</v>
      </c>
      <c r="B53" s="134" t="s">
        <v>2612</v>
      </c>
      <c r="C53" s="225" t="str">
        <f>VLOOKUP(TblKeluar[[#This Row],[KODE BARANG]],TblKatalog[[KODE BARANG]:[SPESIFIKASI]],2,FALSE)</f>
        <v>LIMIT SWITCH PINTU</v>
      </c>
      <c r="D53" s="225" t="str">
        <f>VLOOKUP(TblKeluar[[#This Row],[KODE BARANG]],TblKatalog[[KODE BARANG]:[SPESIFIKASI]],3,FALSE)</f>
        <v>XCJ-121</v>
      </c>
      <c r="E53" s="226">
        <v>3</v>
      </c>
      <c r="F53" s="227" t="str">
        <f>VLOOKUP(TblKeluar[[#This Row],[KODE BARANG]],TblKatalog[[KODE BARANG]:[SATUAN]],5,FALSE)</f>
        <v>PC</v>
      </c>
      <c r="G53" s="233" t="s">
        <v>2614</v>
      </c>
      <c r="H53" s="81" t="s">
        <v>2900</v>
      </c>
      <c r="I53" s="81" t="s">
        <v>2470</v>
      </c>
    </row>
    <row r="54" spans="1:9" x14ac:dyDescent="0.25">
      <c r="A54" s="228">
        <v>44816</v>
      </c>
      <c r="B54" s="134" t="s">
        <v>666</v>
      </c>
      <c r="C54" s="225" t="str">
        <f>VLOOKUP(TblKeluar[[#This Row],[KODE BARANG]],TblKatalog[[KODE BARANG]:[SPESIFIKASI]],2,FALSE)</f>
        <v xml:space="preserve">FILTER UDARA KOMPRESOR </v>
      </c>
      <c r="D54" s="225" t="str">
        <f>VLOOKUP(TblKeluar[[#This Row],[KODE BARANG]],TblKatalog[[KODE BARANG]:[SPESIFIKASI]],3,FALSE)</f>
        <v xml:space="preserve"> UK.95 X 16 X 45</v>
      </c>
      <c r="E54" s="226">
        <v>11</v>
      </c>
      <c r="F54" s="227" t="str">
        <f>VLOOKUP(TblKeluar[[#This Row],[KODE BARANG]],TblKatalog[[KODE BARANG]:[SATUAN]],5,FALSE)</f>
        <v>PC</v>
      </c>
      <c r="G54" s="233" t="s">
        <v>2614</v>
      </c>
      <c r="H54" s="81" t="s">
        <v>2900</v>
      </c>
      <c r="I54" s="81" t="s">
        <v>2470</v>
      </c>
    </row>
    <row r="55" spans="1:9" x14ac:dyDescent="0.25">
      <c r="A55" s="228">
        <v>44820</v>
      </c>
      <c r="B55" s="134" t="s">
        <v>2533</v>
      </c>
      <c r="C55" s="225" t="str">
        <f>VLOOKUP(TblKeluar[[#This Row],[KODE BARANG]],TblKatalog[[KODE BARANG]:[SPESIFIKASI]],2,FALSE)</f>
        <v>LATERAL DAMPER</v>
      </c>
      <c r="D55" s="225" t="str">
        <f>VLOOKUP(TblKeluar[[#This Row],[KODE BARANG]],TblKatalog[[KODE BARANG]:[SPESIFIKASI]],3,FALSE)</f>
        <v>DRAWING No. TB607-2-07,0-002</v>
      </c>
      <c r="E55" s="226">
        <v>4</v>
      </c>
      <c r="F55" s="227" t="str">
        <f>VLOOKUP(TblKeluar[[#This Row],[KODE BARANG]],TblKatalog[[KODE BARANG]:[SATUAN]],5,FALSE)</f>
        <v>PC</v>
      </c>
      <c r="G55" s="233" t="s">
        <v>2637</v>
      </c>
      <c r="H55" s="81"/>
      <c r="I55" s="81" t="s">
        <v>2539</v>
      </c>
    </row>
    <row r="56" spans="1:9" x14ac:dyDescent="0.25">
      <c r="A56" s="228">
        <v>44820</v>
      </c>
      <c r="B56" s="134" t="s">
        <v>2618</v>
      </c>
      <c r="C56" s="225" t="str">
        <f>VLOOKUP(TblKeluar[[#This Row],[KODE BARANG]],TblKatalog[[KODE BARANG]:[SPESIFIKASI]],2,FALSE)</f>
        <v>MCB</v>
      </c>
      <c r="D56" s="225" t="str">
        <f>VLOOKUP(TblKeluar[[#This Row],[KODE BARANG]],TblKatalog[[KODE BARANG]:[SPESIFIKASI]],3,FALSE)</f>
        <v>SCHENEIDER GV2ME16</v>
      </c>
      <c r="E56" s="226">
        <v>5</v>
      </c>
      <c r="F56" s="227" t="str">
        <f>VLOOKUP(TblKeluar[[#This Row],[KODE BARANG]],TblKatalog[[KODE BARANG]:[SATUAN]],5,FALSE)</f>
        <v>PC</v>
      </c>
      <c r="G56" s="233" t="s">
        <v>2637</v>
      </c>
      <c r="H56" s="81"/>
      <c r="I56" s="81" t="s">
        <v>2539</v>
      </c>
    </row>
    <row r="57" spans="1:9" x14ac:dyDescent="0.25">
      <c r="A57" s="228">
        <v>44820</v>
      </c>
      <c r="B57" s="134" t="s">
        <v>21</v>
      </c>
      <c r="C57" s="225" t="str">
        <f>VLOOKUP(TblKeluar[[#This Row],[KODE BARANG]],TblKatalog[[KODE BARANG]:[SPESIFIKASI]],2,FALSE)</f>
        <v>OLIE SHELL SPIRAX S2 A , 80W-90</v>
      </c>
      <c r="D57" s="225" t="str">
        <f>VLOOKUP(TblKeluar[[#This Row],[KODE BARANG]],TblKatalog[[KODE BARANG]:[SPESIFIKASI]],3,FALSE)</f>
        <v>SHELL SPIRAX S2 A , 80W-90</v>
      </c>
      <c r="E57" s="226">
        <v>20</v>
      </c>
      <c r="F57" s="227" t="str">
        <f>VLOOKUP(TblKeluar[[#This Row],[KODE BARANG]],TblKatalog[[KODE BARANG]:[SATUAN]],5,FALSE)</f>
        <v>LTR</v>
      </c>
      <c r="G57" s="233" t="s">
        <v>2637</v>
      </c>
      <c r="H57" s="81"/>
      <c r="I57" s="81" t="s">
        <v>2539</v>
      </c>
    </row>
    <row r="58" spans="1:9" x14ac:dyDescent="0.25">
      <c r="A58" s="228">
        <v>44820</v>
      </c>
      <c r="B58" s="92" t="s">
        <v>1076</v>
      </c>
      <c r="C58" s="225" t="str">
        <f>VLOOKUP(TblKeluar[[#This Row],[KODE BARANG]],TblKatalog[[KODE BARANG]:[SPESIFIKASI]],2,FALSE)</f>
        <v xml:space="preserve">REMOTE CONTROL BOX </v>
      </c>
      <c r="D58" s="225" t="str">
        <f>VLOOKUP(TblKeluar[[#This Row],[KODE BARANG]],TblKatalog[[KODE BARANG]:[SPESIFIKASI]],3,FALSE)</f>
        <v>REMOTE CONTROL BOX XDS 350S, C0055K00</v>
      </c>
      <c r="E58" s="226">
        <v>1</v>
      </c>
      <c r="F58" s="227" t="str">
        <f>VLOOKUP(TblKeluar[[#This Row],[KODE BARANG]],TblKatalog[[KODE BARANG]:[SATUAN]],5,FALSE)</f>
        <v>PC</v>
      </c>
      <c r="G58" s="233" t="s">
        <v>3133</v>
      </c>
      <c r="H58" s="81"/>
      <c r="I58" s="81" t="s">
        <v>1218</v>
      </c>
    </row>
    <row r="59" spans="1:9" x14ac:dyDescent="0.25">
      <c r="A59" s="228">
        <v>44820</v>
      </c>
      <c r="B59" s="92" t="s">
        <v>2627</v>
      </c>
      <c r="C59" s="225" t="str">
        <f>VLOOKUP(TblKeluar[[#This Row],[KODE BARANG]],TblKatalog[[KODE BARANG]:[SPESIFIKASI]],2,FALSE)</f>
        <v xml:space="preserve">REMOTE CONTROL BOX </v>
      </c>
      <c r="D59" s="225" t="str">
        <f>VLOOKUP(TblKeluar[[#This Row],[KODE BARANG]],TblKatalog[[KODE BARANG]:[SPESIFIKASI]],3,FALSE)</f>
        <v>REMOTE CONTROL BOX XD 500S, P25010K00</v>
      </c>
      <c r="E59" s="226">
        <v>2</v>
      </c>
      <c r="F59" s="227" t="str">
        <f>VLOOKUP(TblKeluar[[#This Row],[KODE BARANG]],TblKatalog[[KODE BARANG]:[SATUAN]],5,FALSE)</f>
        <v>PC</v>
      </c>
      <c r="G59" s="233" t="s">
        <v>3133</v>
      </c>
      <c r="H59" s="81"/>
      <c r="I59" s="81" t="s">
        <v>1218</v>
      </c>
    </row>
    <row r="60" spans="1:9" x14ac:dyDescent="0.25">
      <c r="A60" s="228">
        <v>44826</v>
      </c>
      <c r="B60" s="97" t="s">
        <v>20</v>
      </c>
      <c r="C60" s="225" t="str">
        <f>VLOOKUP(TblKeluar[[#This Row],[KODE BARANG]],TblKatalog[[KODE BARANG]:[SPESIFIKASI]],2,FALSE)</f>
        <v xml:space="preserve">BATTERY  / ACCU  </v>
      </c>
      <c r="D60" s="225" t="str">
        <f>VLOOKUP(TblKeluar[[#This Row],[KODE BARANG]],TblKatalog[[KODE BARANG]:[SPESIFIKASI]],3,FALSE)</f>
        <v xml:space="preserve">YUASA 12 VDC N200 AH  </v>
      </c>
      <c r="E60" s="226">
        <v>4</v>
      </c>
      <c r="F60" s="227" t="str">
        <f>VLOOKUP(TblKeluar[[#This Row],[KODE BARANG]],TblKatalog[[KODE BARANG]:[SATUAN]],5,FALSE)</f>
        <v>PC</v>
      </c>
      <c r="G60" s="233" t="s">
        <v>2651</v>
      </c>
      <c r="H60" s="81"/>
      <c r="I60" s="81" t="s">
        <v>2652</v>
      </c>
    </row>
    <row r="61" spans="1:9" x14ac:dyDescent="0.25">
      <c r="A61" s="228">
        <v>44826</v>
      </c>
      <c r="B61" s="97" t="s">
        <v>2639</v>
      </c>
      <c r="C61" s="230" t="str">
        <f>VLOOKUP(TblKeluar[[#This Row],[KODE BARANG]],TblKatalog[[KODE BARANG]:[SPESIFIKASI]],2,FALSE)</f>
        <v>BATTERY / ACCU</v>
      </c>
      <c r="D61" s="230" t="str">
        <f>VLOOKUP(TblKeluar[[#This Row],[KODE BARANG]],TblKatalog[[KODE BARANG]:[SPESIFIKASI]],3,FALSE)</f>
        <v>YUASA 12 VDC . 70Ah</v>
      </c>
      <c r="E61" s="138">
        <v>4</v>
      </c>
      <c r="F61" s="232" t="str">
        <f>VLOOKUP(TblKeluar[[#This Row],[KODE BARANG]],TblKatalog[[KODE BARANG]:[SATUAN]],5,FALSE)</f>
        <v>PC</v>
      </c>
      <c r="G61" s="233" t="s">
        <v>2651</v>
      </c>
      <c r="H61" s="81"/>
      <c r="I61" s="81" t="s">
        <v>2652</v>
      </c>
    </row>
    <row r="62" spans="1:9" x14ac:dyDescent="0.25">
      <c r="A62" s="228">
        <v>44826</v>
      </c>
      <c r="B62" s="134" t="s">
        <v>2640</v>
      </c>
      <c r="C62" s="225" t="str">
        <f>VLOOKUP(TblKeluar[[#This Row],[KODE BARANG]],TblKatalog[[KODE BARANG]:[SPESIFIKASI]],2,FALSE)</f>
        <v>BATTERY / ACCU</v>
      </c>
      <c r="D62" s="225" t="str">
        <f>VLOOKUP(TblKeluar[[#This Row],[KODE BARANG]],TblKatalog[[KODE BARANG]:[SPESIFIKASI]],3,FALSE)</f>
        <v>YUASA 12 VDC . 100Ah</v>
      </c>
      <c r="E62" s="226">
        <v>2</v>
      </c>
      <c r="F62" s="227" t="str">
        <f>VLOOKUP(TblKeluar[[#This Row],[KODE BARANG]],TblKatalog[[KODE BARANG]:[SATUAN]],5,FALSE)</f>
        <v>PC</v>
      </c>
      <c r="G62" s="233" t="s">
        <v>2651</v>
      </c>
      <c r="H62" s="81"/>
      <c r="I62" s="81" t="s">
        <v>2652</v>
      </c>
    </row>
    <row r="63" spans="1:9" x14ac:dyDescent="0.25">
      <c r="A63" s="228">
        <v>44826</v>
      </c>
      <c r="B63" s="134" t="s">
        <v>2592</v>
      </c>
      <c r="C63" s="225" t="str">
        <f>VLOOKUP(TblKeluar[[#This Row],[KODE BARANG]],TblKatalog[[KODE BARANG]:[SPESIFIKASI]],2,FALSE)</f>
        <v>TANGGA</v>
      </c>
      <c r="D63" s="225" t="str">
        <f>VLOOKUP(TblKeluar[[#This Row],[KODE BARANG]],TblKatalog[[KODE BARANG]:[SPESIFIKASI]],3,FALSE)</f>
        <v>TYPE TELESKOPIK 5 METER , MERK CNEPRO 5,3 M</v>
      </c>
      <c r="E63" s="226">
        <v>1</v>
      </c>
      <c r="F63" s="227" t="str">
        <f>VLOOKUP(TblKeluar[[#This Row],[KODE BARANG]],TblKatalog[[KODE BARANG]:[SATUAN]],5,FALSE)</f>
        <v>PC</v>
      </c>
      <c r="G63" s="233" t="s">
        <v>2654</v>
      </c>
      <c r="H63" s="81"/>
      <c r="I63" s="81" t="s">
        <v>2655</v>
      </c>
    </row>
    <row r="64" spans="1:9" x14ac:dyDescent="0.25">
      <c r="A64" s="228">
        <v>44826</v>
      </c>
      <c r="B64" s="134" t="s">
        <v>2474</v>
      </c>
      <c r="C64" s="225" t="str">
        <f>VLOOKUP(TblKeluar[[#This Row],[KODE BARANG]],TblKatalog[[KODE BARANG]:[SPESIFIKASI]],2,FALSE)</f>
        <v>STICKER SUHU</v>
      </c>
      <c r="D64" s="225" t="str">
        <f>VLOOKUP(TblKeluar[[#This Row],[KODE BARANG]],TblKatalog[[KODE BARANG]:[SPESIFIKASI]],3,FALSE)</f>
        <v>SUHU 70,80,90</v>
      </c>
      <c r="E64" s="226">
        <v>24</v>
      </c>
      <c r="F64" s="227" t="str">
        <f>VLOOKUP(TblKeluar[[#This Row],[KODE BARANG]],TblKatalog[[KODE BARANG]:[SATUAN]],5,FALSE)</f>
        <v>PC</v>
      </c>
      <c r="G64" s="233" t="s">
        <v>2654</v>
      </c>
      <c r="H64" s="81"/>
      <c r="I64" s="81" t="s">
        <v>2655</v>
      </c>
    </row>
    <row r="65" spans="1:10" x14ac:dyDescent="0.25">
      <c r="A65" s="228">
        <v>44826</v>
      </c>
      <c r="B65" s="134" t="s">
        <v>724</v>
      </c>
      <c r="C65" s="225" t="str">
        <f>VLOOKUP(TblKeluar[[#This Row],[KODE BARANG]],TblKatalog[[KODE BARANG]:[SPESIFIKASI]],2,FALSE)</f>
        <v>BLADE WIPER</v>
      </c>
      <c r="D65" s="225" t="str">
        <f>VLOOKUP(TblKeluar[[#This Row],[KODE BARANG]],TblKatalog[[KODE BARANG]:[SPESIFIKASI]],3,FALSE)</f>
        <v>UK.70 CUM ( 1 R &amp;  1 L )</v>
      </c>
      <c r="E65" s="226">
        <v>2</v>
      </c>
      <c r="F65" s="227" t="str">
        <f>VLOOKUP(TblKeluar[[#This Row],[KODE BARANG]],TblKatalog[[KODE BARANG]:[SATUAN]],5,FALSE)</f>
        <v>SET</v>
      </c>
      <c r="G65" s="233" t="s">
        <v>2654</v>
      </c>
      <c r="H65" s="81"/>
      <c r="I65" s="81" t="s">
        <v>2655</v>
      </c>
    </row>
    <row r="66" spans="1:10" x14ac:dyDescent="0.25">
      <c r="A66" s="228">
        <v>44827</v>
      </c>
      <c r="B66" s="97" t="s">
        <v>216</v>
      </c>
      <c r="C66" s="230" t="str">
        <f>VLOOKUP(TblKeluar[[#This Row],[KODE BARANG]],TblKatalog[[KODE BARANG]:[SPESIFIKASI]],2,FALSE)</f>
        <v>FOG LAMP</v>
      </c>
      <c r="D66" s="230" t="str">
        <f>VLOOKUP(TblKeluar[[#This Row],[KODE BARANG]],TblKatalog[[KODE BARANG]:[SPESIFIKASI]],3,FALSE)</f>
        <v>GE PAR 56 , 200 W , 30 V</v>
      </c>
      <c r="E66" s="138">
        <v>2</v>
      </c>
      <c r="F66" s="232" t="str">
        <f>VLOOKUP(TblKeluar[[#This Row],[KODE BARANG]],TblKatalog[[KODE BARANG]:[SATUAN]],5,FALSE)</f>
        <v>PC</v>
      </c>
      <c r="G66" s="233" t="s">
        <v>2668</v>
      </c>
      <c r="H66" s="81"/>
      <c r="I66" s="81" t="s">
        <v>2669</v>
      </c>
    </row>
    <row r="67" spans="1:10" x14ac:dyDescent="0.25">
      <c r="A67" s="228">
        <v>44827</v>
      </c>
      <c r="B67" s="134" t="s">
        <v>2565</v>
      </c>
      <c r="C67" s="225" t="str">
        <f>VLOOKUP(TblKeluar[[#This Row],[KODE BARANG]],TblKatalog[[KODE BARANG]:[SPESIFIKASI]],2,FALSE)</f>
        <v xml:space="preserve">FILTER UDARA KOMPRESOR </v>
      </c>
      <c r="D67" s="225" t="str">
        <f>VLOOKUP(TblKeluar[[#This Row],[KODE BARANG]],TblKatalog[[KODE BARANG]:[SPESIFIKASI]],3,FALSE)</f>
        <v>ATLAS COPCO PN : 1503018900 ( Uk.30 x 21 x 16 CM )</v>
      </c>
      <c r="E67" s="226">
        <v>4</v>
      </c>
      <c r="F67" s="227" t="str">
        <f>VLOOKUP(TblKeluar[[#This Row],[KODE BARANG]],TblKatalog[[KODE BARANG]:[SATUAN]],5,FALSE)</f>
        <v>PC</v>
      </c>
      <c r="G67" s="233" t="s">
        <v>2668</v>
      </c>
      <c r="H67" s="81"/>
      <c r="I67" s="81" t="s">
        <v>2669</v>
      </c>
    </row>
    <row r="68" spans="1:10" x14ac:dyDescent="0.25">
      <c r="A68" s="228">
        <v>44827</v>
      </c>
      <c r="B68" s="134" t="s">
        <v>34</v>
      </c>
      <c r="C68" s="225" t="str">
        <f>VLOOKUP(TblKeluar[[#This Row],[KODE BARANG]],TblKatalog[[KODE BARANG]:[SPESIFIKASI]],2,FALSE)</f>
        <v>PALU</v>
      </c>
      <c r="D68" s="225" t="str">
        <f>VLOOKUP(TblKeluar[[#This Row],[KODE BARANG]],TblKatalog[[KODE BARANG]:[SPESIFIKASI]],3,FALSE)</f>
        <v>WIPRO @ 5 KG</v>
      </c>
      <c r="E68" s="226">
        <v>1</v>
      </c>
      <c r="F68" s="227" t="str">
        <f>VLOOKUP(TblKeluar[[#This Row],[KODE BARANG]],TblKatalog[[KODE BARANG]:[SATUAN]],5,FALSE)</f>
        <v>PC</v>
      </c>
      <c r="G68" s="233" t="s">
        <v>2670</v>
      </c>
      <c r="H68" s="81"/>
      <c r="I68" s="81" t="s">
        <v>2671</v>
      </c>
    </row>
    <row r="69" spans="1:10" x14ac:dyDescent="0.25">
      <c r="A69" s="228">
        <v>44831</v>
      </c>
      <c r="B69" s="134" t="s">
        <v>2683</v>
      </c>
      <c r="C69" s="225" t="str">
        <f>VLOOKUP(TblKeluar[[#This Row],[KODE BARANG]],TblKatalog[[KODE BARANG]:[SPESIFIKASI]],2,FALSE)</f>
        <v>CLAMPER CLIP</v>
      </c>
      <c r="D69" s="225" t="str">
        <f>VLOOKUP(TblKeluar[[#This Row],[KODE BARANG]],TblKatalog[[KODE BARANG]:[SPESIFIKASI]],3,FALSE)</f>
        <v>UK.T = 6 X 70 X 80 MM</v>
      </c>
      <c r="E69" s="226">
        <v>3080</v>
      </c>
      <c r="F69" s="227" t="str">
        <f>VLOOKUP(TblKeluar[[#This Row],[KODE BARANG]],TblKatalog[[KODE BARANG]:[SATUAN]],5,FALSE)</f>
        <v>PC</v>
      </c>
      <c r="G69" s="233" t="s">
        <v>2795</v>
      </c>
      <c r="H69" s="81"/>
      <c r="I69" s="81" t="s">
        <v>2796</v>
      </c>
    </row>
    <row r="70" spans="1:10" x14ac:dyDescent="0.25">
      <c r="A70" s="228">
        <v>44832</v>
      </c>
      <c r="B70" s="134" t="s">
        <v>301</v>
      </c>
      <c r="C70" s="225" t="str">
        <f>VLOOKUP(TblKeluar[[#This Row],[KODE BARANG]],TblKatalog[[KODE BARANG]:[SPESIFIKASI]],2,FALSE)</f>
        <v>BLADE WIPER</v>
      </c>
      <c r="D70" s="225" t="str">
        <f>VLOOKUP(TblKeluar[[#This Row],[KODE BARANG]],TblKatalog[[KODE BARANG]:[SPESIFIKASI]],3,FALSE)</f>
        <v>UK.80 CM ( 1 R &amp;  1 L )</v>
      </c>
      <c r="E70" s="226">
        <v>4</v>
      </c>
      <c r="F70" s="227" t="str">
        <f>VLOOKUP(TblKeluar[[#This Row],[KODE BARANG]],TblKatalog[[KODE BARANG]:[SATUAN]],5,FALSE)</f>
        <v>SET</v>
      </c>
      <c r="G70" s="233" t="s">
        <v>2710</v>
      </c>
      <c r="H70" s="81"/>
      <c r="I70" s="81" t="s">
        <v>2602</v>
      </c>
    </row>
    <row r="71" spans="1:10" x14ac:dyDescent="0.25">
      <c r="A71" s="228">
        <v>44832</v>
      </c>
      <c r="B71" s="134" t="s">
        <v>2474</v>
      </c>
      <c r="C71" s="225" t="str">
        <f>VLOOKUP(TblKeluar[[#This Row],[KODE BARANG]],TblKatalog[[KODE BARANG]:[SPESIFIKASI]],2,FALSE)</f>
        <v>STICKER SUHU</v>
      </c>
      <c r="D71" s="225" t="str">
        <f>VLOOKUP(TblKeluar[[#This Row],[KODE BARANG]],TblKatalog[[KODE BARANG]:[SPESIFIKASI]],3,FALSE)</f>
        <v>SUHU 70,80,90</v>
      </c>
      <c r="E71" s="226">
        <v>24</v>
      </c>
      <c r="F71" s="227" t="str">
        <f>VLOOKUP(TblKeluar[[#This Row],[KODE BARANG]],TblKatalog[[KODE BARANG]:[SATUAN]],5,FALSE)</f>
        <v>PC</v>
      </c>
      <c r="G71" s="233" t="s">
        <v>2710</v>
      </c>
      <c r="H71" s="81"/>
      <c r="I71" s="81" t="s">
        <v>2602</v>
      </c>
    </row>
    <row r="72" spans="1:10" s="252" customFormat="1" x14ac:dyDescent="0.2">
      <c r="A72" s="228">
        <v>44832</v>
      </c>
      <c r="B72" s="133" t="s">
        <v>1341</v>
      </c>
      <c r="C72" s="225" t="str">
        <f>VLOOKUP(TblKeluar[[#This Row],[KODE BARANG]],TblKatalog[[KODE BARANG]:[SPESIFIKASI]],2,FALSE)</f>
        <v xml:space="preserve">SLIDE WAY OLI </v>
      </c>
      <c r="D72" s="225" t="str">
        <f>VLOOKUP(TblKeluar[[#This Row],[KODE BARANG]],TblKatalog[[KODE BARANG]:[SPESIFIKASI]],3,FALSE)</f>
        <v>IDEMITSU 68 ISO VG 68 @200 LITER</v>
      </c>
      <c r="E72" s="226">
        <v>1</v>
      </c>
      <c r="F72" s="227" t="str">
        <f>VLOOKUP(TblKeluar[[#This Row],[KODE BARANG]],TblKatalog[[KODE BARANG]:[SATUAN]],5,FALSE)</f>
        <v xml:space="preserve">DRUM </v>
      </c>
      <c r="G72" s="233" t="s">
        <v>2799</v>
      </c>
      <c r="H72" s="81"/>
      <c r="I72" s="81" t="s">
        <v>1218</v>
      </c>
      <c r="J72" s="374"/>
    </row>
    <row r="73" spans="1:10" ht="15.75" x14ac:dyDescent="0.25">
      <c r="A73" s="228">
        <v>44832</v>
      </c>
      <c r="B73" s="175" t="s">
        <v>2569</v>
      </c>
      <c r="C73" s="225" t="str">
        <f>VLOOKUP(TblKeluar[[#This Row],[KODE BARANG]],TblKatalog[[KODE BARANG]:[SPESIFIKASI]],2,FALSE)</f>
        <v xml:space="preserve">COMPACT FILTER </v>
      </c>
      <c r="D73" s="225" t="str">
        <f>VLOOKUP(TblKeluar[[#This Row],[KODE BARANG]],TblKatalog[[KODE BARANG]:[SPESIFIKASI]],3,FALSE)</f>
        <v>PARKER PN : P32EA13EGMBNGP</v>
      </c>
      <c r="E73" s="226">
        <v>1</v>
      </c>
      <c r="F73" s="227" t="str">
        <f>VLOOKUP(TblKeluar[[#This Row],[KODE BARANG]],TblKatalog[[KODE BARANG]:[SATUAN]],5,FALSE)</f>
        <v>PC</v>
      </c>
      <c r="G73" s="233" t="s">
        <v>2613</v>
      </c>
      <c r="H73" s="81"/>
      <c r="I73" s="81" t="s">
        <v>2819</v>
      </c>
    </row>
    <row r="74" spans="1:10" x14ac:dyDescent="0.25">
      <c r="A74" s="228">
        <v>44838</v>
      </c>
      <c r="B74" s="97" t="s">
        <v>369</v>
      </c>
      <c r="C74" s="225" t="str">
        <f>VLOOKUP(TblKeluar[[#This Row],[KODE BARANG]],TblKatalog[[KODE BARANG]:[SPESIFIKASI]],2,FALSE)</f>
        <v>FILTER HSD</v>
      </c>
      <c r="D74" s="225" t="str">
        <f>VLOOKUP(TblKeluar[[#This Row],[KODE BARANG]],TblKatalog[[KODE BARANG]:[SPESIFIKASI]],3,FALSE)</f>
        <v>MAN 51.12503.0099</v>
      </c>
      <c r="E74" s="234">
        <v>6</v>
      </c>
      <c r="F74" s="227" t="str">
        <f>VLOOKUP(TblKeluar[[#This Row],[KODE BARANG]],TblKatalog[[KODE BARANG]:[SATUAN]],5,FALSE)</f>
        <v>PC</v>
      </c>
      <c r="G74" s="233" t="s">
        <v>2771</v>
      </c>
      <c r="H74" s="81" t="s">
        <v>2872</v>
      </c>
      <c r="I74" s="41" t="s">
        <v>2772</v>
      </c>
    </row>
    <row r="75" spans="1:10" x14ac:dyDescent="0.25">
      <c r="A75" s="228">
        <v>44838</v>
      </c>
      <c r="B75" s="130" t="s">
        <v>507</v>
      </c>
      <c r="C75" s="230" t="str">
        <f>VLOOKUP(TblKeluar[[#This Row],[KODE BARANG]],TblKatalog[[KODE BARANG]:[SPESIFIKASI]],2,FALSE)</f>
        <v xml:space="preserve">FILTER OIL ENGINE </v>
      </c>
      <c r="D75" s="230" t="str">
        <f>VLOOKUP(TblKeluar[[#This Row],[KODE BARANG]],TblKatalog[[KODE BARANG]:[SPESIFIKASI]],3,FALSE)</f>
        <v>MAN 51,05504-0087</v>
      </c>
      <c r="E75" s="238">
        <v>3</v>
      </c>
      <c r="F75" s="232" t="str">
        <f>VLOOKUP(TblKeluar[[#This Row],[KODE BARANG]],TblKatalog[[KODE BARANG]:[SATUAN]],5,FALSE)</f>
        <v>PC</v>
      </c>
      <c r="G75" s="233" t="s">
        <v>2771</v>
      </c>
      <c r="H75" s="81" t="s">
        <v>2872</v>
      </c>
      <c r="I75" s="35" t="s">
        <v>2773</v>
      </c>
    </row>
    <row r="76" spans="1:10" x14ac:dyDescent="0.25">
      <c r="A76" s="228">
        <v>44838</v>
      </c>
      <c r="B76" s="97" t="s">
        <v>67</v>
      </c>
      <c r="C76" s="230" t="e">
        <f>VLOOKUP(TblKeluar[[#This Row],[KODE BARANG]],TblKatalog[[KODE BARANG]:[SPESIFIKASI]],2,FALSE)</f>
        <v>#N/A</v>
      </c>
      <c r="D76" s="230" t="e">
        <f>VLOOKUP(TblKeluar[[#This Row],[KODE BARANG]],TblKatalog[[KODE BARANG]:[SPESIFIKASI]],3,FALSE)</f>
        <v>#N/A</v>
      </c>
      <c r="E76" s="238">
        <v>3</v>
      </c>
      <c r="F76" s="232" t="e">
        <f>VLOOKUP(TblKeluar[[#This Row],[KODE BARANG]],TblKatalog[[KODE BARANG]:[SATUAN]],5,FALSE)</f>
        <v>#N/A</v>
      </c>
      <c r="G76" s="233" t="s">
        <v>2771</v>
      </c>
      <c r="H76" s="81" t="s">
        <v>2872</v>
      </c>
      <c r="I76" s="35" t="s">
        <v>2773</v>
      </c>
    </row>
    <row r="77" spans="1:10" x14ac:dyDescent="0.25">
      <c r="A77" s="228">
        <v>44838</v>
      </c>
      <c r="B77" s="130" t="s">
        <v>367</v>
      </c>
      <c r="C77" s="230" t="str">
        <f>VLOOKUP(TblKeluar[[#This Row],[KODE BARANG]],TblKatalog[[KODE BARANG]:[SPESIFIKASI]],2,FALSE)</f>
        <v xml:space="preserve">FEUL FILTER </v>
      </c>
      <c r="D77" s="230" t="str">
        <f>VLOOKUP(TblKeluar[[#This Row],[KODE BARANG]],TblKatalog[[KODE BARANG]:[SPESIFIKASI]],3,FALSE)</f>
        <v>PARKER R90P</v>
      </c>
      <c r="E77" s="238">
        <v>3</v>
      </c>
      <c r="F77" s="232" t="str">
        <f>VLOOKUP(TblKeluar[[#This Row],[KODE BARANG]],TblKatalog[[KODE BARANG]:[SATUAN]],5,FALSE)</f>
        <v>PC</v>
      </c>
      <c r="G77" s="233" t="s">
        <v>2771</v>
      </c>
      <c r="H77" s="81" t="s">
        <v>2872</v>
      </c>
      <c r="I77" s="35" t="s">
        <v>2773</v>
      </c>
    </row>
    <row r="78" spans="1:10" x14ac:dyDescent="0.25">
      <c r="A78" s="228">
        <v>44838</v>
      </c>
      <c r="B78" s="130" t="s">
        <v>365</v>
      </c>
      <c r="C78" s="230" t="str">
        <f>VLOOKUP(TblKeluar[[#This Row],[KODE BARANG]],TblKatalog[[KODE BARANG]:[SPESIFIKASI]],2,FALSE)</f>
        <v xml:space="preserve">FEUL FILTER </v>
      </c>
      <c r="D78" s="230" t="str">
        <f>VLOOKUP(TblKeluar[[#This Row],[KODE BARANG]],TblKatalog[[KODE BARANG]:[SPESIFIKASI]],3,FALSE)</f>
        <v>PARKER R120P</v>
      </c>
      <c r="E78" s="238">
        <v>3</v>
      </c>
      <c r="F78" s="232" t="str">
        <f>VLOOKUP(TblKeluar[[#This Row],[KODE BARANG]],TblKatalog[[KODE BARANG]:[SATUAN]],5,FALSE)</f>
        <v>PC</v>
      </c>
      <c r="G78" s="233" t="s">
        <v>2771</v>
      </c>
      <c r="H78" s="81" t="s">
        <v>2872</v>
      </c>
      <c r="I78" s="35" t="s">
        <v>2773</v>
      </c>
    </row>
    <row r="79" spans="1:10" x14ac:dyDescent="0.25">
      <c r="A79" s="228">
        <v>44838</v>
      </c>
      <c r="B79" s="97" t="s">
        <v>41</v>
      </c>
      <c r="C79" s="230" t="str">
        <f>VLOOKUP(TblKeluar[[#This Row],[KODE BARANG]],TblKatalog[[KODE BARANG]:[SPESIFIKASI]],2,FALSE)</f>
        <v xml:space="preserve">FILTER UDARA </v>
      </c>
      <c r="D79" s="230" t="str">
        <f>VLOOKUP(TblKeluar[[#This Row],[KODE BARANG]],TblKatalog[[KODE BARANG]:[SPESIFIKASI]],3,FALSE)</f>
        <v>DONALDSON P181042 ( OUTER )</v>
      </c>
      <c r="E79" s="238">
        <v>3</v>
      </c>
      <c r="F79" s="232" t="str">
        <f>VLOOKUP(TblKeluar[[#This Row],[KODE BARANG]],TblKatalog[[KODE BARANG]:[SATUAN]],5,FALSE)</f>
        <v>PC</v>
      </c>
      <c r="G79" s="233" t="s">
        <v>2771</v>
      </c>
      <c r="H79" s="81" t="s">
        <v>2872</v>
      </c>
      <c r="I79" s="35" t="s">
        <v>2773</v>
      </c>
    </row>
    <row r="80" spans="1:10" x14ac:dyDescent="0.25">
      <c r="A80" s="228">
        <v>44838</v>
      </c>
      <c r="B80" s="97" t="s">
        <v>490</v>
      </c>
      <c r="C80" s="230" t="str">
        <f>VLOOKUP(TblKeluar[[#This Row],[KODE BARANG]],TblKatalog[[KODE BARANG]:[SPESIFIKASI]],2,FALSE)</f>
        <v>FILTER UDARA</v>
      </c>
      <c r="D80" s="230" t="str">
        <f>VLOOKUP(TblKeluar[[#This Row],[KODE BARANG]],TblKatalog[[KODE BARANG]:[SPESIFIKASI]],3,FALSE)</f>
        <v>DONALDSON P128408 ( INNER )</v>
      </c>
      <c r="E80" s="238">
        <v>3</v>
      </c>
      <c r="F80" s="232" t="str">
        <f>VLOOKUP(TblKeluar[[#This Row],[KODE BARANG]],TblKatalog[[KODE BARANG]:[SATUAN]],5,FALSE)</f>
        <v>PC</v>
      </c>
      <c r="G80" s="233" t="s">
        <v>2771</v>
      </c>
      <c r="H80" s="81" t="s">
        <v>2872</v>
      </c>
      <c r="I80" s="35" t="s">
        <v>2773</v>
      </c>
    </row>
    <row r="81" spans="1:9" x14ac:dyDescent="0.25">
      <c r="A81" s="228">
        <v>44838</v>
      </c>
      <c r="B81" s="74" t="s">
        <v>2693</v>
      </c>
      <c r="C81" s="230" t="str">
        <f>VLOOKUP(TblKeluar[[#This Row],[KODE BARANG]],TblKatalog[[KODE BARANG]:[SPESIFIKASI]],2,FALSE)</f>
        <v>AIR FILTER GENSET</v>
      </c>
      <c r="D81" s="230" t="str">
        <f>VLOOKUP(TblKeluar[[#This Row],[KODE BARANG]],TblKatalog[[KODE BARANG]:[SPESIFIKASI]],3,FALSE)</f>
        <v>DONALDSON P.601437</v>
      </c>
      <c r="E81" s="238">
        <v>3</v>
      </c>
      <c r="F81" s="232" t="str">
        <f>VLOOKUP(TblKeluar[[#This Row],[KODE BARANG]],TblKatalog[[KODE BARANG]:[SATUAN]],5,FALSE)</f>
        <v>PC</v>
      </c>
      <c r="G81" s="233" t="s">
        <v>2771</v>
      </c>
      <c r="H81" s="81" t="s">
        <v>2872</v>
      </c>
      <c r="I81" s="35" t="s">
        <v>2773</v>
      </c>
    </row>
    <row r="82" spans="1:9" x14ac:dyDescent="0.25">
      <c r="A82" s="228">
        <v>44838</v>
      </c>
      <c r="B82" s="222" t="s">
        <v>2696</v>
      </c>
      <c r="C82" s="230" t="str">
        <f>VLOOKUP(TblKeluar[[#This Row],[KODE BARANG]],TblKatalog[[KODE BARANG]:[SPESIFIKASI]],2,FALSE)</f>
        <v>AIR FILTER GENSET</v>
      </c>
      <c r="D82" s="230" t="str">
        <f>VLOOKUP(TblKeluar[[#This Row],[KODE BARANG]],TblKatalog[[KODE BARANG]:[SPESIFIKASI]],3,FALSE)</f>
        <v>DONALDSON P.601476</v>
      </c>
      <c r="E82" s="238">
        <v>3</v>
      </c>
      <c r="F82" s="232" t="str">
        <f>VLOOKUP(TblKeluar[[#This Row],[KODE BARANG]],TblKatalog[[KODE BARANG]:[SATUAN]],5,FALSE)</f>
        <v>PC</v>
      </c>
      <c r="G82" s="233" t="s">
        <v>2771</v>
      </c>
      <c r="H82" s="81" t="s">
        <v>2872</v>
      </c>
      <c r="I82" s="35" t="s">
        <v>2773</v>
      </c>
    </row>
    <row r="83" spans="1:9" x14ac:dyDescent="0.25">
      <c r="A83" s="220">
        <v>44840</v>
      </c>
      <c r="B83" s="97" t="s">
        <v>2779</v>
      </c>
      <c r="C83" s="230" t="str">
        <f>VLOOKUP(TblKeluar[[#This Row],[KODE BARANG]],TblKatalog[[KODE BARANG]:[SPESIFIKASI]],2,FALSE)</f>
        <v>RPM METER</v>
      </c>
      <c r="D83" s="230" t="str">
        <f>VLOOKUP(TblKeluar[[#This Row],[KODE BARANG]],TblKatalog[[KODE BARANG]:[SPESIFIKASI]],3,FALSE)</f>
        <v xml:space="preserve">CAT 275-2103 180/11  </v>
      </c>
      <c r="E83" s="138">
        <v>1</v>
      </c>
      <c r="F83" s="232" t="str">
        <f>VLOOKUP(TblKeluar[[#This Row],[KODE BARANG]],TblKatalog[[KODE BARANG]:[SATUAN]],5,FALSE)</f>
        <v>PC</v>
      </c>
      <c r="G83" s="233" t="s">
        <v>2792</v>
      </c>
      <c r="H83" s="81"/>
      <c r="I83" s="81" t="s">
        <v>2652</v>
      </c>
    </row>
    <row r="84" spans="1:9" x14ac:dyDescent="0.25">
      <c r="A84" s="220">
        <v>44840</v>
      </c>
      <c r="B84" s="134" t="s">
        <v>2780</v>
      </c>
      <c r="C84" s="225" t="str">
        <f>VLOOKUP(TblKeluar[[#This Row],[KODE BARANG]],TblKatalog[[KODE BARANG]:[SPESIFIKASI]],2,FALSE)</f>
        <v>SENSOR FILTER UDARA ENGINE</v>
      </c>
      <c r="D84" s="225" t="str">
        <f>VLOOKUP(TblKeluar[[#This Row],[KODE BARANG]],TblKatalog[[KODE BARANG]:[SPESIFIKASI]],3,FALSE)</f>
        <v xml:space="preserve">CAT PN : 61.2933 </v>
      </c>
      <c r="E84" s="226">
        <v>1</v>
      </c>
      <c r="F84" s="227" t="str">
        <f>VLOOKUP(TblKeluar[[#This Row],[KODE BARANG]],TblKatalog[[KODE BARANG]:[SATUAN]],5,FALSE)</f>
        <v>PC</v>
      </c>
      <c r="G84" s="233" t="s">
        <v>2792</v>
      </c>
      <c r="H84" s="81"/>
      <c r="I84" s="81" t="s">
        <v>2652</v>
      </c>
    </row>
    <row r="85" spans="1:9" x14ac:dyDescent="0.25">
      <c r="A85" s="220">
        <v>44840</v>
      </c>
      <c r="B85" s="134" t="s">
        <v>2503</v>
      </c>
      <c r="C85" s="225" t="str">
        <f>VLOOKUP(TblKeluar[[#This Row],[KODE BARANG]],TblKatalog[[KODE BARANG]:[SPESIFIKASI]],2,FALSE)</f>
        <v>PARKING BRAKE HOSE</v>
      </c>
      <c r="D85" s="225" t="str">
        <f>VLOOKUP(TblKeluar[[#This Row],[KODE BARANG]],TblKatalog[[KODE BARANG]:[SPESIFIKASI]],3,FALSE)</f>
        <v>DRAWING NO.10,0-E11102</v>
      </c>
      <c r="E85" s="226">
        <v>3</v>
      </c>
      <c r="F85" s="227" t="str">
        <f>VLOOKUP(TblKeluar[[#This Row],[KODE BARANG]],TblKatalog[[KODE BARANG]:[SATUAN]],5,FALSE)</f>
        <v>PC</v>
      </c>
      <c r="G85" s="233" t="s">
        <v>2793</v>
      </c>
      <c r="H85" s="81"/>
      <c r="I85" s="81" t="s">
        <v>1242</v>
      </c>
    </row>
    <row r="86" spans="1:9" x14ac:dyDescent="0.25">
      <c r="A86" s="228">
        <v>44842</v>
      </c>
      <c r="B86" s="134" t="s">
        <v>120</v>
      </c>
      <c r="C86" s="225" t="str">
        <f>VLOOKUP(TblKeluar[[#This Row],[KODE BARANG]],TblKatalog[[KODE BARANG]:[SPESIFIKASI]],2,FALSE)</f>
        <v>KUNCI RING</v>
      </c>
      <c r="D86" s="225" t="str">
        <f>VLOOKUP(TblKeluar[[#This Row],[KODE BARANG]],TblKatalog[[KODE BARANG]:[SPESIFIKASI]],3,FALSE)</f>
        <v>PROHEX UK.6-32 MM</v>
      </c>
      <c r="E86" s="226">
        <v>1</v>
      </c>
      <c r="F86" s="227" t="str">
        <f>VLOOKUP(TblKeluar[[#This Row],[KODE BARANG]],TblKatalog[[KODE BARANG]:[SATUAN]],5,FALSE)</f>
        <v>PC</v>
      </c>
      <c r="G86" s="233" t="s">
        <v>2806</v>
      </c>
      <c r="H86" s="81"/>
      <c r="I86" s="81" t="s">
        <v>2807</v>
      </c>
    </row>
    <row r="87" spans="1:9" x14ac:dyDescent="0.25">
      <c r="A87" s="228">
        <v>44842</v>
      </c>
      <c r="B87" s="134" t="s">
        <v>252</v>
      </c>
      <c r="C87" s="225" t="str">
        <f>VLOOKUP(TblKeluar[[#This Row],[KODE BARANG]],TblKatalog[[KODE BARANG]:[SPESIFIKASI]],2,FALSE)</f>
        <v>HAND TOOL</v>
      </c>
      <c r="D87" s="225" t="str">
        <f>VLOOKUP(TblKeluar[[#This Row],[KODE BARANG]],TblKatalog[[KODE BARANG]:[SPESIFIKASI]],3,FALSE)</f>
        <v>ORION TR-0001</v>
      </c>
      <c r="E87" s="226">
        <v>1</v>
      </c>
      <c r="F87" s="227" t="str">
        <f>VLOOKUP(TblKeluar[[#This Row],[KODE BARANG]],TblKatalog[[KODE BARANG]:[SATUAN]],5,FALSE)</f>
        <v>SET</v>
      </c>
      <c r="G87" s="233" t="s">
        <v>2806</v>
      </c>
      <c r="H87" s="81"/>
      <c r="I87" s="81" t="s">
        <v>2807</v>
      </c>
    </row>
    <row r="88" spans="1:9" x14ac:dyDescent="0.25">
      <c r="A88" s="228">
        <v>44844</v>
      </c>
      <c r="B88" s="97" t="s">
        <v>724</v>
      </c>
      <c r="C88" s="230" t="str">
        <f>VLOOKUP(TblKeluar[[#This Row],[KODE BARANG]],TblKatalog[[KODE BARANG]:[SPESIFIKASI]],2,FALSE)</f>
        <v>BLADE WIPER</v>
      </c>
      <c r="D88" s="230" t="str">
        <f>VLOOKUP(TblKeluar[[#This Row],[KODE BARANG]],TblKatalog[[KODE BARANG]:[SPESIFIKASI]],3,FALSE)</f>
        <v>UK.70 CUM ( 1 R &amp;  1 L )</v>
      </c>
      <c r="E88" s="138">
        <v>4</v>
      </c>
      <c r="F88" s="232" t="str">
        <f>VLOOKUP(TblKeluar[[#This Row],[KODE BARANG]],TblKatalog[[KODE BARANG]:[SATUAN]],5,FALSE)</f>
        <v>SET</v>
      </c>
      <c r="G88" s="233" t="s">
        <v>2810</v>
      </c>
      <c r="H88" s="81" t="s">
        <v>2881</v>
      </c>
      <c r="I88" s="81" t="s">
        <v>2811</v>
      </c>
    </row>
    <row r="89" spans="1:9" x14ac:dyDescent="0.25">
      <c r="A89" s="228">
        <v>44844</v>
      </c>
      <c r="B89" s="134" t="s">
        <v>2474</v>
      </c>
      <c r="C89" s="225" t="str">
        <f>VLOOKUP(TblKeluar[[#This Row],[KODE BARANG]],TblKatalog[[KODE BARANG]:[SPESIFIKASI]],2,FALSE)</f>
        <v>STICKER SUHU</v>
      </c>
      <c r="D89" s="225" t="str">
        <f>VLOOKUP(TblKeluar[[#This Row],[KODE BARANG]],TblKatalog[[KODE BARANG]:[SPESIFIKASI]],3,FALSE)</f>
        <v>SUHU 70,80,90</v>
      </c>
      <c r="E89" s="226">
        <v>24</v>
      </c>
      <c r="F89" s="227" t="str">
        <f>VLOOKUP(TblKeluar[[#This Row],[KODE BARANG]],TblKatalog[[KODE BARANG]:[SATUAN]],5,FALSE)</f>
        <v>PC</v>
      </c>
      <c r="G89" s="233" t="s">
        <v>2810</v>
      </c>
      <c r="H89" s="81" t="s">
        <v>2881</v>
      </c>
      <c r="I89" s="81" t="s">
        <v>2811</v>
      </c>
    </row>
    <row r="90" spans="1:9" x14ac:dyDescent="0.25">
      <c r="A90" s="228">
        <v>44845</v>
      </c>
      <c r="B90" s="134" t="s">
        <v>2808</v>
      </c>
      <c r="C90" s="225" t="str">
        <f>VLOOKUP(TblKeluar[[#This Row],[KODE BARANG]],TblKatalog[[KODE BARANG]:[SPESIFIKASI]],2,FALSE)</f>
        <v xml:space="preserve">OIL HYDRAULIC  </v>
      </c>
      <c r="D90" s="225" t="str">
        <f>VLOOKUP(TblKeluar[[#This Row],[KODE BARANG]],TblKatalog[[KODE BARANG]:[SPESIFIKASI]],3,FALSE)</f>
        <v>SHELL TELLUS S2 MX 46 ISO VG 46 @209 LITER</v>
      </c>
      <c r="E90" s="226">
        <v>3</v>
      </c>
      <c r="F90" s="227" t="str">
        <f>VLOOKUP(TblKeluar[[#This Row],[KODE BARANG]],TblKatalog[[KODE BARANG]:[SATUAN]],5,FALSE)</f>
        <v xml:space="preserve">DRUM </v>
      </c>
      <c r="G90" s="233" t="s">
        <v>2812</v>
      </c>
      <c r="H90" s="81"/>
      <c r="I90" s="81" t="s">
        <v>1218</v>
      </c>
    </row>
    <row r="91" spans="1:9" x14ac:dyDescent="0.25">
      <c r="A91" s="228">
        <v>44845</v>
      </c>
      <c r="B91" s="97" t="s">
        <v>1061</v>
      </c>
      <c r="C91" s="230" t="str">
        <f>VLOOKUP(TblKeluar[[#This Row],[KODE BARANG]],TblKatalog[[KODE BARANG]:[SPESIFIKASI]],2,FALSE)</f>
        <v xml:space="preserve">CENTRAL ADAPTER WIRE FEEDER </v>
      </c>
      <c r="D91" s="230" t="str">
        <f>VLOOKUP(TblKeluar[[#This Row],[KODE BARANG]],TblKatalog[[KODE BARANG]:[SPESIFIKASI]],3,FALSE)</f>
        <v>CENTRAL ADAPTER WIRE FEEDER CMXL-2303, PN K5512E00</v>
      </c>
      <c r="E91" s="138">
        <v>10</v>
      </c>
      <c r="F91" s="232" t="str">
        <f>VLOOKUP(TblKeluar[[#This Row],[KODE BARANG]],TblKatalog[[KODE BARANG]:[SATUAN]],5,FALSE)</f>
        <v>PC</v>
      </c>
      <c r="G91" s="233" t="s">
        <v>2812</v>
      </c>
      <c r="H91" s="81"/>
      <c r="I91" s="81" t="s">
        <v>1218</v>
      </c>
    </row>
    <row r="92" spans="1:9" x14ac:dyDescent="0.25">
      <c r="A92" s="228">
        <v>44845</v>
      </c>
      <c r="B92" s="134" t="s">
        <v>2815</v>
      </c>
      <c r="C92" s="225" t="str">
        <f>VLOOKUP(TblKeluar[[#This Row],[KODE BARANG]],TblKatalog[[KODE BARANG]:[SPESIFIKASI]],2,FALSE)</f>
        <v>SELANG CO2</v>
      </c>
      <c r="D92" s="225" t="str">
        <f>VLOOKUP(TblKeluar[[#This Row],[KODE BARANG]],TblKatalog[[KODE BARANG]:[SPESIFIKASI]],3,FALSE)</f>
        <v>ALFAGOMA ITALY , L = 185 , ID = 6 MM OD = 13 MM , 20 BAR</v>
      </c>
      <c r="E92" s="226">
        <v>3</v>
      </c>
      <c r="F92" s="227" t="str">
        <f>VLOOKUP(TblKeluar[[#This Row],[KODE BARANG]],TblKatalog[[KODE BARANG]:[SATUAN]],5,FALSE)</f>
        <v>ROLL</v>
      </c>
      <c r="G92" s="233" t="s">
        <v>2812</v>
      </c>
      <c r="H92" s="81"/>
      <c r="I92" s="81" t="s">
        <v>1218</v>
      </c>
    </row>
    <row r="93" spans="1:9" x14ac:dyDescent="0.25">
      <c r="A93" s="228">
        <v>44845</v>
      </c>
      <c r="B93" s="286" t="s">
        <v>666</v>
      </c>
      <c r="C93" s="287" t="str">
        <f>VLOOKUP(TblKeluar[[#This Row],[KODE BARANG]],TblKatalog[[KODE BARANG]:[SPESIFIKASI]],2,FALSE)</f>
        <v xml:space="preserve">FILTER UDARA KOMPRESOR </v>
      </c>
      <c r="D93" s="287" t="str">
        <f>VLOOKUP(TblKeluar[[#This Row],[KODE BARANG]],TblKatalog[[KODE BARANG]:[SPESIFIKASI]],3,FALSE)</f>
        <v xml:space="preserve"> UK.95 X 16 X 45</v>
      </c>
      <c r="E93" s="288">
        <v>15</v>
      </c>
      <c r="F93" s="289" t="str">
        <f>VLOOKUP(TblKeluar[[#This Row],[KODE BARANG]],TblKatalog[[KODE BARANG]:[SATUAN]],5,FALSE)</f>
        <v>PC</v>
      </c>
      <c r="G93" s="233" t="s">
        <v>2820</v>
      </c>
      <c r="H93" s="81" t="s">
        <v>2880</v>
      </c>
      <c r="I93" s="81" t="s">
        <v>1242</v>
      </c>
    </row>
    <row r="94" spans="1:9" x14ac:dyDescent="0.25">
      <c r="A94" s="228">
        <v>44845</v>
      </c>
      <c r="B94" s="286" t="s">
        <v>416</v>
      </c>
      <c r="C94" s="287" t="str">
        <f>VLOOKUP(TblKeluar[[#This Row],[KODE BARANG]],TblKatalog[[KODE BARANG]:[SPESIFIKASI]],2,FALSE)</f>
        <v xml:space="preserve">BRAKE SHOE </v>
      </c>
      <c r="D94" s="287" t="str">
        <f>VLOOKUP(TblKeluar[[#This Row],[KODE BARANG]],TblKatalog[[KODE BARANG]:[SPESIFIKASI]],3,FALSE)</f>
        <v>DRAWING NO.TB 607-2-08-0.008</v>
      </c>
      <c r="E94" s="288">
        <v>96</v>
      </c>
      <c r="F94" s="289" t="str">
        <f>VLOOKUP(TblKeluar[[#This Row],[KODE BARANG]],TblKatalog[[KODE BARANG]:[SATUAN]],5,FALSE)</f>
        <v>PC</v>
      </c>
      <c r="G94" s="233" t="s">
        <v>2820</v>
      </c>
      <c r="H94" s="81" t="s">
        <v>2880</v>
      </c>
      <c r="I94" s="81" t="s">
        <v>1242</v>
      </c>
    </row>
    <row r="95" spans="1:9" x14ac:dyDescent="0.25">
      <c r="A95" s="228">
        <v>44845</v>
      </c>
      <c r="B95" s="97" t="s">
        <v>2706</v>
      </c>
      <c r="C95" s="230" t="str">
        <f>VLOOKUP(TblKeluar[[#This Row],[KODE BARANG]],TblKatalog[[KODE BARANG]:[SPESIFIKASI]],2,FALSE)</f>
        <v>BOLT AND NUT</v>
      </c>
      <c r="D95" s="230" t="str">
        <f>VLOOKUP(TblKeluar[[#This Row],[KODE BARANG]],TblKatalog[[KODE BARANG]:[SPESIFIKASI]],3,FALSE)</f>
        <v>DRAWING NO.31.0-E11013</v>
      </c>
      <c r="E95" s="138">
        <v>20</v>
      </c>
      <c r="F95" s="232" t="str">
        <f>VLOOKUP(TblKeluar[[#This Row],[KODE BARANG]],TblKatalog[[KODE BARANG]:[SATUAN]],5,FALSE)</f>
        <v>PC</v>
      </c>
      <c r="G95" s="233" t="s">
        <v>2820</v>
      </c>
      <c r="H95" s="81" t="s">
        <v>2880</v>
      </c>
      <c r="I95" s="81" t="s">
        <v>1242</v>
      </c>
    </row>
    <row r="96" spans="1:9" x14ac:dyDescent="0.25">
      <c r="A96" s="228">
        <v>44845</v>
      </c>
      <c r="B96" s="134" t="s">
        <v>2582</v>
      </c>
      <c r="C96" s="225" t="str">
        <f>VLOOKUP(TblKeluar[[#This Row],[KODE BARANG]],TblKatalog[[KODE BARANG]:[SPESIFIKASI]],2,FALSE)</f>
        <v>BATTERY CHARGER</v>
      </c>
      <c r="D96" s="225" t="str">
        <f>VLOOKUP(TblKeluar[[#This Row],[KODE BARANG]],TblKatalog[[KODE BARANG]:[SPESIFIKASI]],3,FALSE)</f>
        <v>KAP.50A , INPUT 380 VAC , OUPUT : 24 VDC</v>
      </c>
      <c r="E96" s="226">
        <v>3</v>
      </c>
      <c r="F96" s="227" t="str">
        <f>VLOOKUP(TblKeluar[[#This Row],[KODE BARANG]],TblKatalog[[KODE BARANG]:[SATUAN]],5,FALSE)</f>
        <v>PC</v>
      </c>
      <c r="G96" s="233" t="s">
        <v>2820</v>
      </c>
      <c r="H96" s="81" t="s">
        <v>2880</v>
      </c>
      <c r="I96" s="81" t="s">
        <v>1242</v>
      </c>
    </row>
    <row r="97" spans="1:9" x14ac:dyDescent="0.25">
      <c r="A97" s="228">
        <v>44845</v>
      </c>
      <c r="B97" s="290" t="s">
        <v>2622</v>
      </c>
      <c r="C97" s="291" t="str">
        <f>VLOOKUP(TblKeluar[[#This Row],[KODE BARANG]],TblKatalog[[KODE BARANG]:[SPESIFIKASI]],2,FALSE)</f>
        <v xml:space="preserve">TRAFO LAMPU RUANG PENUMPANG </v>
      </c>
      <c r="D97" s="291" t="str">
        <f>VLOOKUP(TblKeluar[[#This Row],[KODE BARANG]],TblKatalog[[KODE BARANG]:[SPESIFIKASI]],3,FALSE)</f>
        <v>PANASONIC LED DRIVER : LUD 040S075DSF</v>
      </c>
      <c r="E97" s="292">
        <v>2</v>
      </c>
      <c r="F97" s="293" t="str">
        <f>VLOOKUP(TblKeluar[[#This Row],[KODE BARANG]],TblKatalog[[KODE BARANG]:[SATUAN]],5,FALSE)</f>
        <v>PC</v>
      </c>
      <c r="G97" s="294" t="s">
        <v>2821</v>
      </c>
      <c r="H97" s="81" t="s">
        <v>2879</v>
      </c>
      <c r="I97" s="81" t="s">
        <v>2609</v>
      </c>
    </row>
    <row r="98" spans="1:9" x14ac:dyDescent="0.25">
      <c r="A98" s="228">
        <v>44845</v>
      </c>
      <c r="B98" s="286" t="s">
        <v>2699</v>
      </c>
      <c r="C98" s="287" t="str">
        <f>VLOOKUP(TblKeluar[[#This Row],[KODE BARANG]],TblKatalog[[KODE BARANG]:[SPESIFIKASI]],2,FALSE)</f>
        <v xml:space="preserve">HOSE PARKING </v>
      </c>
      <c r="D98" s="287" t="str">
        <f>VLOOKUP(TblKeluar[[#This Row],[KODE BARANG]],TblKatalog[[KODE BARANG]:[SPESIFIKASI]],3,FALSE)</f>
        <v>DRAWING NO.10,0-613108</v>
      </c>
      <c r="E98" s="288">
        <v>2</v>
      </c>
      <c r="F98" s="289" t="str">
        <f>VLOOKUP(TblKeluar[[#This Row],[KODE BARANG]],TblKatalog[[KODE BARANG]:[SATUAN]],5,FALSE)</f>
        <v>PC</v>
      </c>
      <c r="G98" s="295" t="s">
        <v>2821</v>
      </c>
      <c r="H98" s="81" t="s">
        <v>2879</v>
      </c>
      <c r="I98" s="81" t="s">
        <v>2609</v>
      </c>
    </row>
    <row r="99" spans="1:9" x14ac:dyDescent="0.25">
      <c r="A99" s="228">
        <v>44845</v>
      </c>
      <c r="B99" s="97" t="s">
        <v>666</v>
      </c>
      <c r="C99" s="291" t="str">
        <f>VLOOKUP(TblKeluar[[#This Row],[KODE BARANG]],TblKatalog[[KODE BARANG]:[SPESIFIKASI]],2,FALSE)</f>
        <v xml:space="preserve">FILTER UDARA KOMPRESOR </v>
      </c>
      <c r="D99" s="291" t="str">
        <f>VLOOKUP(TblKeluar[[#This Row],[KODE BARANG]],TblKatalog[[KODE BARANG]:[SPESIFIKASI]],3,FALSE)</f>
        <v xml:space="preserve"> UK.95 X 16 X 45</v>
      </c>
      <c r="E99" s="36">
        <v>5</v>
      </c>
      <c r="F99" s="293" t="str">
        <f>VLOOKUP(TblKeluar[[#This Row],[KODE BARANG]],TblKatalog[[KODE BARANG]:[SATUAN]],5,FALSE)</f>
        <v>PC</v>
      </c>
      <c r="G99" s="294" t="s">
        <v>2822</v>
      </c>
      <c r="H99" s="81" t="s">
        <v>2878</v>
      </c>
      <c r="I99" s="81" t="s">
        <v>2470</v>
      </c>
    </row>
    <row r="100" spans="1:9" x14ac:dyDescent="0.25">
      <c r="A100" s="228">
        <v>44845</v>
      </c>
      <c r="B100" s="290" t="s">
        <v>416</v>
      </c>
      <c r="C100" s="291" t="str">
        <f>VLOOKUP(TblKeluar[[#This Row],[KODE BARANG]],TblKatalog[[KODE BARANG]:[SPESIFIKASI]],2,FALSE)</f>
        <v xml:space="preserve">BRAKE SHOE </v>
      </c>
      <c r="D100" s="291" t="str">
        <f>VLOOKUP(TblKeluar[[#This Row],[KODE BARANG]],TblKatalog[[KODE BARANG]:[SPESIFIKASI]],3,FALSE)</f>
        <v>DRAWING NO.TB 607-2-08-0.008</v>
      </c>
      <c r="E100" s="36">
        <v>60</v>
      </c>
      <c r="F100" s="293" t="str">
        <f>VLOOKUP(TblKeluar[[#This Row],[KODE BARANG]],TblKatalog[[KODE BARANG]:[SATUAN]],5,FALSE)</f>
        <v>PC</v>
      </c>
      <c r="G100" s="294" t="s">
        <v>2822</v>
      </c>
      <c r="H100" s="81" t="s">
        <v>2878</v>
      </c>
      <c r="I100" s="81" t="s">
        <v>2470</v>
      </c>
    </row>
    <row r="101" spans="1:9" x14ac:dyDescent="0.25">
      <c r="A101" s="228">
        <v>44845</v>
      </c>
      <c r="B101" s="290" t="s">
        <v>2678</v>
      </c>
      <c r="C101" s="291" t="str">
        <f>VLOOKUP(TblKeluar[[#This Row],[KODE BARANG]],TblKatalog[[KODE BARANG]:[SPESIFIKASI]],2,FALSE)</f>
        <v xml:space="preserve">FRONT SIGNAL LAMP </v>
      </c>
      <c r="D101" s="291" t="str">
        <f>VLOOKUP(TblKeluar[[#This Row],[KODE BARANG]],TblKatalog[[KODE BARANG]:[SPESIFIKASI]],3,FALSE)</f>
        <v>APT ,AD16-60KTKA/R23-YK , RED 24 VDC</v>
      </c>
      <c r="E101" s="296">
        <v>2</v>
      </c>
      <c r="F101" s="293" t="str">
        <f>VLOOKUP(TblKeluar[[#This Row],[KODE BARANG]],TblKatalog[[KODE BARANG]:[SATUAN]],5,FALSE)</f>
        <v>PC</v>
      </c>
      <c r="G101" s="294" t="s">
        <v>2822</v>
      </c>
      <c r="H101" s="81" t="s">
        <v>2878</v>
      </c>
      <c r="I101" s="81" t="s">
        <v>2470</v>
      </c>
    </row>
    <row r="102" spans="1:9" x14ac:dyDescent="0.25">
      <c r="A102" s="228">
        <v>44845</v>
      </c>
      <c r="B102" s="290" t="s">
        <v>2679</v>
      </c>
      <c r="C102" s="291" t="str">
        <f>VLOOKUP(TblKeluar[[#This Row],[KODE BARANG]],TblKatalog[[KODE BARANG]:[SPESIFIKASI]],2,FALSE)</f>
        <v xml:space="preserve">BUSSER </v>
      </c>
      <c r="D102" s="291" t="str">
        <f>VLOOKUP(TblKeluar[[#This Row],[KODE BARANG]],TblKatalog[[KODE BARANG]:[SPESIFIKASI]],3,FALSE)</f>
        <v>APT, AD16-22SM/R26B, RED , 110VDC</v>
      </c>
      <c r="E102" s="297">
        <v>2</v>
      </c>
      <c r="F102" s="293" t="str">
        <f>VLOOKUP(TblKeluar[[#This Row],[KODE BARANG]],TblKatalog[[KODE BARANG]:[SATUAN]],5,FALSE)</f>
        <v>PC</v>
      </c>
      <c r="G102" s="294" t="s">
        <v>2822</v>
      </c>
      <c r="H102" s="81" t="s">
        <v>2878</v>
      </c>
      <c r="I102" s="81" t="s">
        <v>2470</v>
      </c>
    </row>
    <row r="103" spans="1:9" x14ac:dyDescent="0.25">
      <c r="A103" s="228">
        <v>44845</v>
      </c>
      <c r="B103" s="290" t="s">
        <v>2681</v>
      </c>
      <c r="C103" s="291" t="str">
        <f>VLOOKUP(TblKeluar[[#This Row],[KODE BARANG]],TblKatalog[[KODE BARANG]:[SPESIFIKASI]],2,FALSE)</f>
        <v xml:space="preserve">SWITCH WIPER </v>
      </c>
      <c r="D103" s="291" t="str">
        <f>VLOOKUP(TblKeluar[[#This Row],[KODE BARANG]],TblKatalog[[KODE BARANG]:[SPESIFIKASI]],3,FALSE)</f>
        <v>KRAUS NAIMER CA10 A251-600 , OFF-INT-LOW-HIGH</v>
      </c>
      <c r="E103" s="297">
        <v>2</v>
      </c>
      <c r="F103" s="293" t="str">
        <f>VLOOKUP(TblKeluar[[#This Row],[KODE BARANG]],TblKatalog[[KODE BARANG]:[SATUAN]],5,FALSE)</f>
        <v xml:space="preserve">PC </v>
      </c>
      <c r="G103" s="294" t="s">
        <v>2822</v>
      </c>
      <c r="H103" s="81" t="s">
        <v>2878</v>
      </c>
      <c r="I103" s="81" t="s">
        <v>2470</v>
      </c>
    </row>
    <row r="104" spans="1:9" x14ac:dyDescent="0.25">
      <c r="A104" s="228">
        <v>44845</v>
      </c>
      <c r="B104" s="290" t="s">
        <v>2714</v>
      </c>
      <c r="C104" s="291" t="str">
        <f>VLOOKUP(TblKeluar[[#This Row],[KODE BARANG]],TblKatalog[[KODE BARANG]:[SPESIFIKASI]],2,FALSE)</f>
        <v>MIC ANNOUNCHER</v>
      </c>
      <c r="D104" s="291" t="str">
        <f>VLOOKUP(TblKeluar[[#This Row],[KODE BARANG]],TblKatalog[[KODE BARANG]:[SPESIFIKASI]],3,FALSE)</f>
        <v>TOA MICROPHONE CHIME ZM-380C-AS</v>
      </c>
      <c r="E104" s="297">
        <v>3</v>
      </c>
      <c r="F104" s="293" t="str">
        <f>VLOOKUP(TblKeluar[[#This Row],[KODE BARANG]],TblKatalog[[KODE BARANG]:[SATUAN]],5,FALSE)</f>
        <v>PC</v>
      </c>
      <c r="G104" s="294" t="s">
        <v>2822</v>
      </c>
      <c r="H104" s="81" t="s">
        <v>2878</v>
      </c>
      <c r="I104" s="81" t="s">
        <v>2470</v>
      </c>
    </row>
    <row r="105" spans="1:9" x14ac:dyDescent="0.25">
      <c r="A105" s="228">
        <v>44845</v>
      </c>
      <c r="B105" s="290" t="s">
        <v>2750</v>
      </c>
      <c r="C105" s="291" t="str">
        <f>VLOOKUP(TblKeluar[[#This Row],[KODE BARANG]],TblKatalog[[KODE BARANG]:[SPESIFIKASI]],2,FALSE)</f>
        <v>VACCUM CLEANER BATTERY</v>
      </c>
      <c r="D105" s="291" t="str">
        <f>VLOOKUP(TblKeluar[[#This Row],[KODE BARANG]],TblKatalog[[KODE BARANG]:[SPESIFIKASI]],3,FALSE)</f>
        <v>MAKITA CORDLESS DCL 281 FZW 180 VOLT</v>
      </c>
      <c r="E105" s="296">
        <v>1</v>
      </c>
      <c r="F105" s="293" t="str">
        <f>VLOOKUP(TblKeluar[[#This Row],[KODE BARANG]],TblKatalog[[KODE BARANG]:[SATUAN]],5,FALSE)</f>
        <v>PC</v>
      </c>
      <c r="G105" s="294" t="s">
        <v>2822</v>
      </c>
      <c r="H105" s="81" t="s">
        <v>2878</v>
      </c>
      <c r="I105" s="81" t="s">
        <v>2470</v>
      </c>
    </row>
    <row r="106" spans="1:9" x14ac:dyDescent="0.25">
      <c r="A106" s="228">
        <v>44845</v>
      </c>
      <c r="B106" s="286" t="s">
        <v>2753</v>
      </c>
      <c r="C106" s="287" t="str">
        <f>VLOOKUP(TblKeluar[[#This Row],[KODE BARANG]],TblKatalog[[KODE BARANG]:[SPESIFIKASI]],2,FALSE)</f>
        <v>IMPACT DRIVER CORDLESS</v>
      </c>
      <c r="D106" s="287" t="str">
        <f>VLOOKUP(TblKeluar[[#This Row],[KODE BARANG]],TblKatalog[[KODE BARANG]:[SPESIFIKASI]],3,FALSE)</f>
        <v>MAKITA TD110DWYE WITH BATTERY</v>
      </c>
      <c r="E106" s="297">
        <v>1</v>
      </c>
      <c r="F106" s="289" t="str">
        <f>VLOOKUP(TblKeluar[[#This Row],[KODE BARANG]],TblKatalog[[KODE BARANG]:[SATUAN]],5,FALSE)</f>
        <v>PC</v>
      </c>
      <c r="G106" s="294" t="s">
        <v>2822</v>
      </c>
      <c r="H106" s="81" t="s">
        <v>2878</v>
      </c>
      <c r="I106" s="81" t="s">
        <v>2470</v>
      </c>
    </row>
    <row r="107" spans="1:9" x14ac:dyDescent="0.25">
      <c r="A107" s="220">
        <v>44847</v>
      </c>
      <c r="B107" s="97" t="s">
        <v>2494</v>
      </c>
      <c r="C107" s="230" t="str">
        <f>VLOOKUP(TblKeluar[[#This Row],[KODE BARANG]],TblKatalog[[KODE BARANG]:[SPESIFIKASI]],2,FALSE)</f>
        <v>RUBBER COUPLING</v>
      </c>
      <c r="D107" s="230" t="str">
        <f>VLOOKUP(TblKeluar[[#This Row],[KODE BARANG]],TblKatalog[[KODE BARANG]:[SPESIFIKASI]],3,FALSE)</f>
        <v>KOMPRESSOR LE/LT , PN ; 1503318001 ATLAS COPCO</v>
      </c>
      <c r="E107" s="138">
        <v>3</v>
      </c>
      <c r="F107" s="232" t="str">
        <f>VLOOKUP(TblKeluar[[#This Row],[KODE BARANG]],TblKatalog[[KODE BARANG]:[SATUAN]],5,FALSE)</f>
        <v>PC</v>
      </c>
      <c r="G107" s="221" t="s">
        <v>2827</v>
      </c>
      <c r="H107" s="81" t="s">
        <v>2877</v>
      </c>
      <c r="I107" s="81" t="s">
        <v>2473</v>
      </c>
    </row>
    <row r="108" spans="1:9" x14ac:dyDescent="0.25">
      <c r="A108" s="220">
        <v>44847</v>
      </c>
      <c r="B108" s="97" t="s">
        <v>2631</v>
      </c>
      <c r="C108" s="230" t="str">
        <f>VLOOKUP(TblKeluar[[#This Row],[KODE BARANG]],TblKatalog[[KODE BARANG]:[SPESIFIKASI]],2,FALSE)</f>
        <v xml:space="preserve">Distributor Valve  </v>
      </c>
      <c r="D108" s="230" t="str">
        <f>VLOOKUP(TblKeluar[[#This Row],[KODE BARANG]],TblKatalog[[KODE BARANG]:[SPESIFIKASI]],3,FALSE)</f>
        <v>type : KECSL</v>
      </c>
      <c r="E108" s="138">
        <v>2</v>
      </c>
      <c r="F108" s="232" t="str">
        <f>VLOOKUP(TblKeluar[[#This Row],[KODE BARANG]],TblKatalog[[KODE BARANG]:[SATUAN]],5,FALSE)</f>
        <v>UNIT</v>
      </c>
      <c r="G108" s="221" t="s">
        <v>2827</v>
      </c>
      <c r="H108" s="81" t="s">
        <v>2877</v>
      </c>
      <c r="I108" s="81" t="s">
        <v>2473</v>
      </c>
    </row>
    <row r="109" spans="1:9" x14ac:dyDescent="0.25">
      <c r="A109" s="220">
        <v>44847</v>
      </c>
      <c r="B109" s="97" t="s">
        <v>2661</v>
      </c>
      <c r="C109" s="230" t="str">
        <f>VLOOKUP(TblKeluar[[#This Row],[KODE BARANG]],TblKatalog[[KODE BARANG]:[SPESIFIKASI]],2,FALSE)</f>
        <v xml:space="preserve">MOTOR WIPER + ARM </v>
      </c>
      <c r="D109" s="230" t="str">
        <f>VLOOKUP(TblKeluar[[#This Row],[KODE BARANG]],TblKatalog[[KODE BARANG]:[SPESIFIKASI]],3,FALSE)</f>
        <v>AUTOMOTIV APLICATION 24 VDC</v>
      </c>
      <c r="E109" s="138">
        <v>2</v>
      </c>
      <c r="F109" s="232" t="str">
        <f>VLOOKUP(TblKeluar[[#This Row],[KODE BARANG]],TblKatalog[[KODE BARANG]:[SATUAN]],5,FALSE)</f>
        <v>PC</v>
      </c>
      <c r="G109" s="221" t="s">
        <v>2827</v>
      </c>
      <c r="H109" s="81" t="s">
        <v>2877</v>
      </c>
      <c r="I109" s="81" t="s">
        <v>2473</v>
      </c>
    </row>
    <row r="110" spans="1:9" x14ac:dyDescent="0.25">
      <c r="A110" s="220">
        <v>44847</v>
      </c>
      <c r="B110" s="134" t="s">
        <v>2565</v>
      </c>
      <c r="C110" s="225" t="str">
        <f>VLOOKUP(TblKeluar[[#This Row],[KODE BARANG]],TblKatalog[[KODE BARANG]:[SPESIFIKASI]],2,FALSE)</f>
        <v xml:space="preserve">FILTER UDARA KOMPRESOR </v>
      </c>
      <c r="D110" s="225" t="str">
        <f>VLOOKUP(TblKeluar[[#This Row],[KODE BARANG]],TblKatalog[[KODE BARANG]:[SPESIFIKASI]],3,FALSE)</f>
        <v>ATLAS COPCO PN : 1503018900 ( Uk.30 x 21 x 16 CM )</v>
      </c>
      <c r="E110" s="226">
        <v>4</v>
      </c>
      <c r="F110" s="227" t="str">
        <f>VLOOKUP(TblKeluar[[#This Row],[KODE BARANG]],TblKatalog[[KODE BARANG]:[SATUAN]],5,FALSE)</f>
        <v>PC</v>
      </c>
      <c r="G110" s="221" t="s">
        <v>2827</v>
      </c>
      <c r="H110" s="81" t="s">
        <v>2877</v>
      </c>
      <c r="I110" s="81" t="s">
        <v>2473</v>
      </c>
    </row>
    <row r="111" spans="1:9" x14ac:dyDescent="0.25">
      <c r="A111" s="220">
        <v>44847</v>
      </c>
      <c r="B111" s="290" t="s">
        <v>2466</v>
      </c>
      <c r="C111" s="291" t="str">
        <f>VLOOKUP(TblKeluar[[#This Row],[KODE BARANG]],TblKatalog[[KODE BARANG]:[SPESIFIKASI]],2,FALSE)</f>
        <v xml:space="preserve">FILTER HSD Engine </v>
      </c>
      <c r="D111" s="291" t="str">
        <f>VLOOKUP(TblKeluar[[#This Row],[KODE BARANG]],TblKatalog[[KODE BARANG]:[SPESIFIKASI]],3,FALSE)</f>
        <v>CAT 1R-0762</v>
      </c>
      <c r="E111" s="292">
        <v>1</v>
      </c>
      <c r="F111" s="293" t="str">
        <f>VLOOKUP(TblKeluar[[#This Row],[KODE BARANG]],TblKatalog[[KODE BARANG]:[SATUAN]],5,FALSE)</f>
        <v>PC</v>
      </c>
      <c r="G111" s="221" t="s">
        <v>2828</v>
      </c>
      <c r="H111" s="81" t="s">
        <v>2873</v>
      </c>
      <c r="I111" s="376" t="s">
        <v>2829</v>
      </c>
    </row>
    <row r="112" spans="1:9" x14ac:dyDescent="0.25">
      <c r="A112" s="220">
        <v>44847</v>
      </c>
      <c r="B112" s="303" t="s">
        <v>94</v>
      </c>
      <c r="C112" s="291" t="str">
        <f>VLOOKUP(TblKeluar[[#This Row],[KODE BARANG]],TblKatalog[[KODE BARANG]:[SPESIFIKASI]],2,FALSE)</f>
        <v>FILTER OLIE</v>
      </c>
      <c r="D112" s="291" t="str">
        <f>VLOOKUP(TblKeluar[[#This Row],[KODE BARANG]],TblKatalog[[KODE BARANG]:[SPESIFIKASI]],3,FALSE)</f>
        <v>CAT IR 1808</v>
      </c>
      <c r="E112" s="292">
        <v>1</v>
      </c>
      <c r="F112" s="293" t="str">
        <f>VLOOKUP(TblKeluar[[#This Row],[KODE BARANG]],TblKatalog[[KODE BARANG]:[SATUAN]],5,FALSE)</f>
        <v>PC</v>
      </c>
      <c r="G112" s="221" t="s">
        <v>2828</v>
      </c>
      <c r="H112" s="81" t="s">
        <v>2873</v>
      </c>
      <c r="I112" s="376" t="s">
        <v>2829</v>
      </c>
    </row>
    <row r="113" spans="1:9" x14ac:dyDescent="0.25">
      <c r="A113" s="220">
        <v>44847</v>
      </c>
      <c r="B113" s="303" t="s">
        <v>92</v>
      </c>
      <c r="C113" s="291" t="str">
        <f>VLOOKUP(TblKeluar[[#This Row],[KODE BARANG]],TblKatalog[[KODE BARANG]:[SPESIFIKASI]],2,FALSE)</f>
        <v>WATER SPARATOR</v>
      </c>
      <c r="D113" s="291" t="str">
        <f>VLOOKUP(TblKeluar[[#This Row],[KODE BARANG]],TblKatalog[[KODE BARANG]:[SPESIFIKASI]],3,FALSE)</f>
        <v>CAT 326-1643</v>
      </c>
      <c r="E113" s="292">
        <v>1</v>
      </c>
      <c r="F113" s="293" t="str">
        <f>VLOOKUP(TblKeluar[[#This Row],[KODE BARANG]],TblKatalog[[KODE BARANG]:[SATUAN]],5,FALSE)</f>
        <v>PC</v>
      </c>
      <c r="G113" s="221" t="s">
        <v>2828</v>
      </c>
      <c r="H113" s="81" t="s">
        <v>2873</v>
      </c>
      <c r="I113" s="376" t="s">
        <v>2829</v>
      </c>
    </row>
    <row r="114" spans="1:9" x14ac:dyDescent="0.25">
      <c r="A114" s="220">
        <v>44847</v>
      </c>
      <c r="B114" s="290" t="s">
        <v>82</v>
      </c>
      <c r="C114" s="291" t="str">
        <f>VLOOKUP(TblKeluar[[#This Row],[KODE BARANG]],TblKatalog[[KODE BARANG]:[SPESIFIKASI]],2,FALSE)</f>
        <v>FILTER  FEUL</v>
      </c>
      <c r="D114" s="291" t="str">
        <f>VLOOKUP(TblKeluar[[#This Row],[KODE BARANG]],TblKatalog[[KODE BARANG]:[SPESIFIKASI]],3,FALSE)</f>
        <v>PERKINS  26561117</v>
      </c>
      <c r="E114" s="292">
        <v>1</v>
      </c>
      <c r="F114" s="293" t="str">
        <f>VLOOKUP(TblKeluar[[#This Row],[KODE BARANG]],TblKatalog[[KODE BARANG]:[SATUAN]],5,FALSE)</f>
        <v>PC</v>
      </c>
      <c r="G114" s="221" t="s">
        <v>2828</v>
      </c>
      <c r="H114" s="81" t="s">
        <v>2873</v>
      </c>
      <c r="I114" s="376" t="s">
        <v>2829</v>
      </c>
    </row>
    <row r="115" spans="1:9" x14ac:dyDescent="0.25">
      <c r="A115" s="220">
        <v>44847</v>
      </c>
      <c r="B115" s="290" t="s">
        <v>85</v>
      </c>
      <c r="C115" s="291" t="str">
        <f>VLOOKUP(TblKeluar[[#This Row],[KODE BARANG]],TblKatalog[[KODE BARANG]:[SPESIFIKASI]],2,FALSE)</f>
        <v>FILTER</v>
      </c>
      <c r="D115" s="291" t="str">
        <f>VLOOKUP(TblKeluar[[#This Row],[KODE BARANG]],TblKatalog[[KODE BARANG]:[SPESIFIKASI]],3,FALSE)</f>
        <v>PERKINS 2654403</v>
      </c>
      <c r="E115" s="292">
        <v>1</v>
      </c>
      <c r="F115" s="293" t="str">
        <f>VLOOKUP(TblKeluar[[#This Row],[KODE BARANG]],TblKatalog[[KODE BARANG]:[SATUAN]],5,FALSE)</f>
        <v>PC</v>
      </c>
      <c r="G115" s="221" t="s">
        <v>2828</v>
      </c>
      <c r="H115" s="81" t="s">
        <v>2873</v>
      </c>
      <c r="I115" s="376" t="s">
        <v>2829</v>
      </c>
    </row>
    <row r="116" spans="1:9" x14ac:dyDescent="0.25">
      <c r="A116" s="220">
        <v>44847</v>
      </c>
      <c r="B116" s="290" t="s">
        <v>88</v>
      </c>
      <c r="C116" s="291" t="str">
        <f>VLOOKUP(TblKeluar[[#This Row],[KODE BARANG]],TblKatalog[[KODE BARANG]:[SPESIFIKASI]],2,FALSE)</f>
        <v xml:space="preserve">FILTER UDARA </v>
      </c>
      <c r="D116" s="291" t="str">
        <f>VLOOKUP(TblKeluar[[#This Row],[KODE BARANG]],TblKatalog[[KODE BARANG]:[SPESIFIKASI]],3,FALSE)</f>
        <v>PERKINS 26510337</v>
      </c>
      <c r="E116" s="292">
        <v>1</v>
      </c>
      <c r="F116" s="293" t="str">
        <f>VLOOKUP(TblKeluar[[#This Row],[KODE BARANG]],TblKatalog[[KODE BARANG]:[SATUAN]],5,FALSE)</f>
        <v>PC</v>
      </c>
      <c r="G116" s="221" t="s">
        <v>2828</v>
      </c>
      <c r="H116" s="81" t="s">
        <v>2873</v>
      </c>
      <c r="I116" s="376" t="s">
        <v>2829</v>
      </c>
    </row>
    <row r="117" spans="1:9" x14ac:dyDescent="0.25">
      <c r="A117" s="220">
        <v>44847</v>
      </c>
      <c r="B117" s="286" t="s">
        <v>367</v>
      </c>
      <c r="C117" s="287" t="str">
        <f>VLOOKUP(TblKeluar[[#This Row],[KODE BARANG]],TblKatalog[[KODE BARANG]:[SPESIFIKASI]],2,FALSE)</f>
        <v xml:space="preserve">FEUL FILTER </v>
      </c>
      <c r="D117" s="287" t="str">
        <f>VLOOKUP(TblKeluar[[#This Row],[KODE BARANG]],TblKatalog[[KODE BARANG]:[SPESIFIKASI]],3,FALSE)</f>
        <v>PARKER R90P</v>
      </c>
      <c r="E117" s="288">
        <v>1</v>
      </c>
      <c r="F117" s="289" t="str">
        <f>VLOOKUP(TblKeluar[[#This Row],[KODE BARANG]],TblKatalog[[KODE BARANG]:[SATUAN]],5,FALSE)</f>
        <v>PC</v>
      </c>
      <c r="G117" s="221" t="s">
        <v>2828</v>
      </c>
      <c r="H117" s="81" t="s">
        <v>2873</v>
      </c>
      <c r="I117" s="376" t="s">
        <v>2829</v>
      </c>
    </row>
    <row r="118" spans="1:9" x14ac:dyDescent="0.25">
      <c r="A118" s="220">
        <v>44847</v>
      </c>
      <c r="B118" s="290" t="s">
        <v>94</v>
      </c>
      <c r="C118" s="291" t="str">
        <f>VLOOKUP(TblKeluar[[#This Row],[KODE BARANG]],TblKatalog[[KODE BARANG]:[SPESIFIKASI]],2,FALSE)</f>
        <v>FILTER OLIE</v>
      </c>
      <c r="D118" s="291" t="str">
        <f>VLOOKUP(TblKeluar[[#This Row],[KODE BARANG]],TblKatalog[[KODE BARANG]:[SPESIFIKASI]],3,FALSE)</f>
        <v>CAT IR 1808</v>
      </c>
      <c r="E118" s="137">
        <v>1</v>
      </c>
      <c r="F118" s="293" t="str">
        <f>VLOOKUP(TblKeluar[[#This Row],[KODE BARANG]],TblKatalog[[KODE BARANG]:[SATUAN]],5,FALSE)</f>
        <v>PC</v>
      </c>
      <c r="G118" s="221" t="s">
        <v>2830</v>
      </c>
      <c r="H118" s="81" t="s">
        <v>2874</v>
      </c>
      <c r="I118" s="376" t="s">
        <v>2831</v>
      </c>
    </row>
    <row r="119" spans="1:9" x14ac:dyDescent="0.25">
      <c r="A119" s="220">
        <v>44847</v>
      </c>
      <c r="B119" s="290" t="s">
        <v>504</v>
      </c>
      <c r="C119" s="291" t="str">
        <f>VLOOKUP(TblKeluar[[#This Row],[KODE BARANG]],TblKatalog[[KODE BARANG]:[SPESIFIKASI]],2,FALSE)</f>
        <v xml:space="preserve">FILTER OIL ENGINE </v>
      </c>
      <c r="D119" s="291" t="str">
        <f>VLOOKUP(TblKeluar[[#This Row],[KODE BARANG]],TblKatalog[[KODE BARANG]:[SPESIFIKASI]],3,FALSE)</f>
        <v>CAT 1R0726</v>
      </c>
      <c r="E119" s="26">
        <v>3</v>
      </c>
      <c r="F119" s="293" t="str">
        <f>VLOOKUP(TblKeluar[[#This Row],[KODE BARANG]],TblKatalog[[KODE BARANG]:[SATUAN]],5,FALSE)</f>
        <v>PC</v>
      </c>
      <c r="G119" s="221" t="s">
        <v>2830</v>
      </c>
      <c r="H119" s="81" t="s">
        <v>2874</v>
      </c>
      <c r="I119" s="376" t="s">
        <v>2831</v>
      </c>
    </row>
    <row r="120" spans="1:9" x14ac:dyDescent="0.25">
      <c r="A120" s="220">
        <v>44847</v>
      </c>
      <c r="B120" s="303" t="s">
        <v>488</v>
      </c>
      <c r="C120" s="291" t="str">
        <f>VLOOKUP(TblKeluar[[#This Row],[KODE BARANG]],TblKatalog[[KODE BARANG]:[SPESIFIKASI]],2,FALSE)</f>
        <v xml:space="preserve">FEUL FILTER </v>
      </c>
      <c r="D120" s="291" t="str">
        <f>VLOOKUP(TblKeluar[[#This Row],[KODE BARANG]],TblKatalog[[KODE BARANG]:[SPESIFIKASI]],3,FALSE)</f>
        <v>CAT 1R 0749</v>
      </c>
      <c r="E120" s="110">
        <v>1</v>
      </c>
      <c r="F120" s="293" t="str">
        <f>VLOOKUP(TblKeluar[[#This Row],[KODE BARANG]],TblKatalog[[KODE BARANG]:[SATUAN]],5,FALSE)</f>
        <v>PC</v>
      </c>
      <c r="G120" s="221" t="s">
        <v>2830</v>
      </c>
      <c r="H120" s="81" t="s">
        <v>2874</v>
      </c>
      <c r="I120" s="376" t="s">
        <v>2831</v>
      </c>
    </row>
    <row r="121" spans="1:9" x14ac:dyDescent="0.25">
      <c r="A121" s="220">
        <v>44847</v>
      </c>
      <c r="B121" s="303" t="s">
        <v>491</v>
      </c>
      <c r="C121" s="291" t="str">
        <f>VLOOKUP(TblKeluar[[#This Row],[KODE BARANG]],TblKatalog[[KODE BARANG]:[SPESIFIKASI]],2,FALSE)</f>
        <v xml:space="preserve">FEUL FILTER </v>
      </c>
      <c r="D121" s="291" t="str">
        <f>VLOOKUP(TblKeluar[[#This Row],[KODE BARANG]],TblKatalog[[KODE BARANG]:[SPESIFIKASI]],3,FALSE)</f>
        <v>CAT 1R 0756</v>
      </c>
      <c r="E121" s="238">
        <v>5</v>
      </c>
      <c r="F121" s="293" t="str">
        <f>VLOOKUP(TblKeluar[[#This Row],[KODE BARANG]],TblKatalog[[KODE BARANG]:[SATUAN]],5,FALSE)</f>
        <v>PC</v>
      </c>
      <c r="G121" s="221" t="s">
        <v>2830</v>
      </c>
      <c r="H121" s="81" t="s">
        <v>2874</v>
      </c>
      <c r="I121" s="376" t="s">
        <v>2831</v>
      </c>
    </row>
    <row r="122" spans="1:9" x14ac:dyDescent="0.25">
      <c r="A122" s="220">
        <v>44847</v>
      </c>
      <c r="B122" s="304" t="s">
        <v>68</v>
      </c>
      <c r="C122" s="287" t="str">
        <f>VLOOKUP(TblKeluar[[#This Row],[KODE BARANG]],TblKatalog[[KODE BARANG]:[SPESIFIKASI]],2,FALSE)</f>
        <v>ELEMENT FEUL</v>
      </c>
      <c r="D122" s="287" t="str">
        <f>VLOOKUP(TblKeluar[[#This Row],[KODE BARANG]],TblKatalog[[KODE BARANG]:[SPESIFIKASI]],3,FALSE)</f>
        <v>CAT 513-4493</v>
      </c>
      <c r="E122" s="238">
        <v>3</v>
      </c>
      <c r="F122" s="289" t="str">
        <f>VLOOKUP(TblKeluar[[#This Row],[KODE BARANG]],TblKatalog[[KODE BARANG]:[SATUAN]],5,FALSE)</f>
        <v>PC</v>
      </c>
      <c r="G122" s="221" t="s">
        <v>2830</v>
      </c>
      <c r="H122" s="81" t="s">
        <v>2874</v>
      </c>
      <c r="I122" s="376" t="s">
        <v>2831</v>
      </c>
    </row>
    <row r="123" spans="1:9" x14ac:dyDescent="0.25">
      <c r="A123" s="220">
        <v>44847</v>
      </c>
      <c r="B123" s="290" t="s">
        <v>94</v>
      </c>
      <c r="C123" s="291" t="str">
        <f>VLOOKUP(TblKeluar[[#This Row],[KODE BARANG]],TblKatalog[[KODE BARANG]:[SPESIFIKASI]],2,FALSE)</f>
        <v>FILTER OLIE</v>
      </c>
      <c r="D123" s="291" t="str">
        <f>VLOOKUP(TblKeluar[[#This Row],[KODE BARANG]],TblKatalog[[KODE BARANG]:[SPESIFIKASI]],3,FALSE)</f>
        <v>CAT IR 1808</v>
      </c>
      <c r="E123" s="137">
        <v>1</v>
      </c>
      <c r="F123" s="293" t="str">
        <f>VLOOKUP(TblKeluar[[#This Row],[KODE BARANG]],TblKatalog[[KODE BARANG]:[SATUAN]],5,FALSE)</f>
        <v>PC</v>
      </c>
      <c r="G123" s="221" t="s">
        <v>2832</v>
      </c>
      <c r="H123" s="81" t="s">
        <v>2875</v>
      </c>
      <c r="I123" s="376" t="s">
        <v>2833</v>
      </c>
    </row>
    <row r="124" spans="1:9" x14ac:dyDescent="0.25">
      <c r="A124" s="220">
        <v>44847</v>
      </c>
      <c r="B124" s="290" t="s">
        <v>504</v>
      </c>
      <c r="C124" s="291" t="str">
        <f>VLOOKUP(TblKeluar[[#This Row],[KODE BARANG]],TblKatalog[[KODE BARANG]:[SPESIFIKASI]],2,FALSE)</f>
        <v xml:space="preserve">FILTER OIL ENGINE </v>
      </c>
      <c r="D124" s="291" t="str">
        <f>VLOOKUP(TblKeluar[[#This Row],[KODE BARANG]],TblKatalog[[KODE BARANG]:[SPESIFIKASI]],3,FALSE)</f>
        <v>CAT 1R0726</v>
      </c>
      <c r="E124" s="26">
        <v>3</v>
      </c>
      <c r="F124" s="293" t="str">
        <f>VLOOKUP(TblKeluar[[#This Row],[KODE BARANG]],TblKatalog[[KODE BARANG]:[SATUAN]],5,FALSE)</f>
        <v>PC</v>
      </c>
      <c r="G124" s="221" t="s">
        <v>2832</v>
      </c>
      <c r="H124" s="81" t="s">
        <v>2875</v>
      </c>
      <c r="I124" s="376" t="s">
        <v>2833</v>
      </c>
    </row>
    <row r="125" spans="1:9" x14ac:dyDescent="0.25">
      <c r="A125" s="220">
        <v>44847</v>
      </c>
      <c r="B125" s="303" t="s">
        <v>488</v>
      </c>
      <c r="C125" s="291" t="str">
        <f>VLOOKUP(TblKeluar[[#This Row],[KODE BARANG]],TblKatalog[[KODE BARANG]:[SPESIFIKASI]],2,FALSE)</f>
        <v xml:space="preserve">FEUL FILTER </v>
      </c>
      <c r="D125" s="291" t="str">
        <f>VLOOKUP(TblKeluar[[#This Row],[KODE BARANG]],TblKatalog[[KODE BARANG]:[SPESIFIKASI]],3,FALSE)</f>
        <v>CAT 1R 0749</v>
      </c>
      <c r="E125" s="110">
        <v>1</v>
      </c>
      <c r="F125" s="293" t="str">
        <f>VLOOKUP(TblKeluar[[#This Row],[KODE BARANG]],TblKatalog[[KODE BARANG]:[SATUAN]],5,FALSE)</f>
        <v>PC</v>
      </c>
      <c r="G125" s="221" t="s">
        <v>2832</v>
      </c>
      <c r="H125" s="81" t="s">
        <v>2875</v>
      </c>
      <c r="I125" s="376" t="s">
        <v>2833</v>
      </c>
    </row>
    <row r="126" spans="1:9" x14ac:dyDescent="0.25">
      <c r="A126" s="220">
        <v>44847</v>
      </c>
      <c r="B126" s="303" t="s">
        <v>491</v>
      </c>
      <c r="C126" s="291" t="str">
        <f>VLOOKUP(TblKeluar[[#This Row],[KODE BARANG]],TblKatalog[[KODE BARANG]:[SPESIFIKASI]],2,FALSE)</f>
        <v xml:space="preserve">FEUL FILTER </v>
      </c>
      <c r="D126" s="291" t="str">
        <f>VLOOKUP(TblKeluar[[#This Row],[KODE BARANG]],TblKatalog[[KODE BARANG]:[SPESIFIKASI]],3,FALSE)</f>
        <v>CAT 1R 0756</v>
      </c>
      <c r="E126" s="238">
        <v>5</v>
      </c>
      <c r="F126" s="293" t="str">
        <f>VLOOKUP(TblKeluar[[#This Row],[KODE BARANG]],TblKatalog[[KODE BARANG]:[SATUAN]],5,FALSE)</f>
        <v>PC</v>
      </c>
      <c r="G126" s="221" t="s">
        <v>2832</v>
      </c>
      <c r="H126" s="81" t="s">
        <v>2875</v>
      </c>
      <c r="I126" s="376" t="s">
        <v>2833</v>
      </c>
    </row>
    <row r="127" spans="1:9" x14ac:dyDescent="0.25">
      <c r="A127" s="220">
        <v>44847</v>
      </c>
      <c r="B127" s="304" t="s">
        <v>68</v>
      </c>
      <c r="C127" s="287" t="str">
        <f>VLOOKUP(TblKeluar[[#This Row],[KODE BARANG]],TblKatalog[[KODE BARANG]:[SPESIFIKASI]],2,FALSE)</f>
        <v>ELEMENT FEUL</v>
      </c>
      <c r="D127" s="287" t="str">
        <f>VLOOKUP(TblKeluar[[#This Row],[KODE BARANG]],TblKatalog[[KODE BARANG]:[SPESIFIKASI]],3,FALSE)</f>
        <v>CAT 513-4493</v>
      </c>
      <c r="E127" s="238">
        <v>3</v>
      </c>
      <c r="F127" s="289" t="str">
        <f>VLOOKUP(TblKeluar[[#This Row],[KODE BARANG]],TblKatalog[[KODE BARANG]:[SATUAN]],5,FALSE)</f>
        <v>PC</v>
      </c>
      <c r="G127" s="221" t="s">
        <v>2832</v>
      </c>
      <c r="H127" s="81" t="s">
        <v>2875</v>
      </c>
      <c r="I127" s="376" t="s">
        <v>2833</v>
      </c>
    </row>
    <row r="128" spans="1:9" x14ac:dyDescent="0.25">
      <c r="A128" s="220">
        <v>44847</v>
      </c>
      <c r="B128" s="290" t="s">
        <v>94</v>
      </c>
      <c r="C128" s="291" t="str">
        <f>VLOOKUP(TblKeluar[[#This Row],[KODE BARANG]],TblKatalog[[KODE BARANG]:[SPESIFIKASI]],2,FALSE)</f>
        <v>FILTER OLIE</v>
      </c>
      <c r="D128" s="291" t="str">
        <f>VLOOKUP(TblKeluar[[#This Row],[KODE BARANG]],TblKatalog[[KODE BARANG]:[SPESIFIKASI]],3,FALSE)</f>
        <v>CAT IR 1808</v>
      </c>
      <c r="E128" s="137">
        <v>1</v>
      </c>
      <c r="F128" s="293" t="str">
        <f>VLOOKUP(TblKeluar[[#This Row],[KODE BARANG]],TblKatalog[[KODE BARANG]:[SATUAN]],5,FALSE)</f>
        <v>PC</v>
      </c>
      <c r="G128" s="221" t="s">
        <v>2834</v>
      </c>
      <c r="H128" s="81" t="s">
        <v>2876</v>
      </c>
      <c r="I128" s="376" t="s">
        <v>2835</v>
      </c>
    </row>
    <row r="129" spans="1:9" x14ac:dyDescent="0.25">
      <c r="A129" s="220">
        <v>44847</v>
      </c>
      <c r="B129" s="290" t="s">
        <v>504</v>
      </c>
      <c r="C129" s="291" t="str">
        <f>VLOOKUP(TblKeluar[[#This Row],[KODE BARANG]],TblKatalog[[KODE BARANG]:[SPESIFIKASI]],2,FALSE)</f>
        <v xml:space="preserve">FILTER OIL ENGINE </v>
      </c>
      <c r="D129" s="291" t="str">
        <f>VLOOKUP(TblKeluar[[#This Row],[KODE BARANG]],TblKatalog[[KODE BARANG]:[SPESIFIKASI]],3,FALSE)</f>
        <v>CAT 1R0726</v>
      </c>
      <c r="E129" s="26">
        <v>3</v>
      </c>
      <c r="F129" s="293" t="str">
        <f>VLOOKUP(TblKeluar[[#This Row],[KODE BARANG]],TblKatalog[[KODE BARANG]:[SATUAN]],5,FALSE)</f>
        <v>PC</v>
      </c>
      <c r="G129" s="221" t="s">
        <v>2834</v>
      </c>
      <c r="H129" s="81" t="s">
        <v>2876</v>
      </c>
      <c r="I129" s="376" t="s">
        <v>2835</v>
      </c>
    </row>
    <row r="130" spans="1:9" x14ac:dyDescent="0.25">
      <c r="A130" s="220">
        <v>44847</v>
      </c>
      <c r="B130" s="303" t="s">
        <v>488</v>
      </c>
      <c r="C130" s="291" t="str">
        <f>VLOOKUP(TblKeluar[[#This Row],[KODE BARANG]],TblKatalog[[KODE BARANG]:[SPESIFIKASI]],2,FALSE)</f>
        <v xml:space="preserve">FEUL FILTER </v>
      </c>
      <c r="D130" s="291" t="str">
        <f>VLOOKUP(TblKeluar[[#This Row],[KODE BARANG]],TblKatalog[[KODE BARANG]:[SPESIFIKASI]],3,FALSE)</f>
        <v>CAT 1R 0749</v>
      </c>
      <c r="E130" s="110">
        <v>1</v>
      </c>
      <c r="F130" s="293" t="str">
        <f>VLOOKUP(TblKeluar[[#This Row],[KODE BARANG]],TblKatalog[[KODE BARANG]:[SATUAN]],5,FALSE)</f>
        <v>PC</v>
      </c>
      <c r="G130" s="221" t="s">
        <v>2834</v>
      </c>
      <c r="H130" s="81" t="s">
        <v>2876</v>
      </c>
      <c r="I130" s="376" t="s">
        <v>2835</v>
      </c>
    </row>
    <row r="131" spans="1:9" x14ac:dyDescent="0.25">
      <c r="A131" s="220">
        <v>44847</v>
      </c>
      <c r="B131" s="303" t="s">
        <v>491</v>
      </c>
      <c r="C131" s="291" t="str">
        <f>VLOOKUP(TblKeluar[[#This Row],[KODE BARANG]],TblKatalog[[KODE BARANG]:[SPESIFIKASI]],2,FALSE)</f>
        <v xml:space="preserve">FEUL FILTER </v>
      </c>
      <c r="D131" s="291" t="str">
        <f>VLOOKUP(TblKeluar[[#This Row],[KODE BARANG]],TblKatalog[[KODE BARANG]:[SPESIFIKASI]],3,FALSE)</f>
        <v>CAT 1R 0756</v>
      </c>
      <c r="E131" s="238">
        <v>5</v>
      </c>
      <c r="F131" s="293" t="str">
        <f>VLOOKUP(TblKeluar[[#This Row],[KODE BARANG]],TblKatalog[[KODE BARANG]:[SATUAN]],5,FALSE)</f>
        <v>PC</v>
      </c>
      <c r="G131" s="221" t="s">
        <v>2834</v>
      </c>
      <c r="H131" s="81" t="s">
        <v>2876</v>
      </c>
      <c r="I131" s="376" t="s">
        <v>2835</v>
      </c>
    </row>
    <row r="132" spans="1:9" x14ac:dyDescent="0.25">
      <c r="A132" s="220">
        <v>44847</v>
      </c>
      <c r="B132" s="304" t="s">
        <v>68</v>
      </c>
      <c r="C132" s="287" t="str">
        <f>VLOOKUP(TblKeluar[[#This Row],[KODE BARANG]],TblKatalog[[KODE BARANG]:[SPESIFIKASI]],2,FALSE)</f>
        <v>ELEMENT FEUL</v>
      </c>
      <c r="D132" s="287" t="str">
        <f>VLOOKUP(TblKeluar[[#This Row],[KODE BARANG]],TblKatalog[[KODE BARANG]:[SPESIFIKASI]],3,FALSE)</f>
        <v>CAT 513-4493</v>
      </c>
      <c r="E132" s="238">
        <v>3</v>
      </c>
      <c r="F132" s="289" t="str">
        <f>VLOOKUP(TblKeluar[[#This Row],[KODE BARANG]],TblKatalog[[KODE BARANG]:[SATUAN]],5,FALSE)</f>
        <v>PC</v>
      </c>
      <c r="G132" s="221" t="s">
        <v>2834</v>
      </c>
      <c r="H132" s="81" t="s">
        <v>2876</v>
      </c>
      <c r="I132" s="376" t="s">
        <v>2835</v>
      </c>
    </row>
    <row r="133" spans="1:9" x14ac:dyDescent="0.25">
      <c r="A133" s="220">
        <v>44847</v>
      </c>
      <c r="B133" s="290" t="s">
        <v>94</v>
      </c>
      <c r="C133" s="291" t="str">
        <f>VLOOKUP(TblKeluar[[#This Row],[KODE BARANG]],TblKatalog[[KODE BARANG]:[SPESIFIKASI]],2,FALSE)</f>
        <v>FILTER OLIE</v>
      </c>
      <c r="D133" s="291" t="str">
        <f>VLOOKUP(TblKeluar[[#This Row],[KODE BARANG]],TblKatalog[[KODE BARANG]:[SPESIFIKASI]],3,FALSE)</f>
        <v>CAT IR 1808</v>
      </c>
      <c r="E133" s="137">
        <v>2</v>
      </c>
      <c r="F133" s="293" t="str">
        <f>VLOOKUP(TblKeluar[[#This Row],[KODE BARANG]],TblKatalog[[KODE BARANG]:[SATUAN]],5,FALSE)</f>
        <v>PC</v>
      </c>
      <c r="G133" s="221" t="s">
        <v>2837</v>
      </c>
      <c r="H133" s="81" t="s">
        <v>2852</v>
      </c>
      <c r="I133" s="376" t="s">
        <v>2836</v>
      </c>
    </row>
    <row r="134" spans="1:9" x14ac:dyDescent="0.25">
      <c r="A134" s="220">
        <v>44847</v>
      </c>
      <c r="B134" s="290" t="s">
        <v>504</v>
      </c>
      <c r="C134" s="291" t="str">
        <f>VLOOKUP(TblKeluar[[#This Row],[KODE BARANG]],TblKatalog[[KODE BARANG]:[SPESIFIKASI]],2,FALSE)</f>
        <v xml:space="preserve">FILTER OIL ENGINE </v>
      </c>
      <c r="D134" s="291" t="str">
        <f>VLOOKUP(TblKeluar[[#This Row],[KODE BARANG]],TblKatalog[[KODE BARANG]:[SPESIFIKASI]],3,FALSE)</f>
        <v>CAT 1R0726</v>
      </c>
      <c r="E134" s="26">
        <v>6</v>
      </c>
      <c r="F134" s="293" t="str">
        <f>VLOOKUP(TblKeluar[[#This Row],[KODE BARANG]],TblKatalog[[KODE BARANG]:[SATUAN]],5,FALSE)</f>
        <v>PC</v>
      </c>
      <c r="G134" s="221" t="s">
        <v>2837</v>
      </c>
      <c r="H134" s="81" t="s">
        <v>2852</v>
      </c>
      <c r="I134" s="376" t="s">
        <v>2836</v>
      </c>
    </row>
    <row r="135" spans="1:9" x14ac:dyDescent="0.25">
      <c r="A135" s="220">
        <v>44847</v>
      </c>
      <c r="B135" s="303" t="s">
        <v>488</v>
      </c>
      <c r="C135" s="291" t="str">
        <f>VLOOKUP(TblKeluar[[#This Row],[KODE BARANG]],TblKatalog[[KODE BARANG]:[SPESIFIKASI]],2,FALSE)</f>
        <v xml:space="preserve">FEUL FILTER </v>
      </c>
      <c r="D135" s="291" t="str">
        <f>VLOOKUP(TblKeluar[[#This Row],[KODE BARANG]],TblKatalog[[KODE BARANG]:[SPESIFIKASI]],3,FALSE)</f>
        <v>CAT 1R 0749</v>
      </c>
      <c r="E135" s="110">
        <v>2</v>
      </c>
      <c r="F135" s="293" t="str">
        <f>VLOOKUP(TblKeluar[[#This Row],[KODE BARANG]],TblKatalog[[KODE BARANG]:[SATUAN]],5,FALSE)</f>
        <v>PC</v>
      </c>
      <c r="G135" s="221" t="s">
        <v>2837</v>
      </c>
      <c r="H135" s="81" t="s">
        <v>2852</v>
      </c>
      <c r="I135" s="376" t="s">
        <v>2836</v>
      </c>
    </row>
    <row r="136" spans="1:9" x14ac:dyDescent="0.25">
      <c r="A136" s="220">
        <v>44847</v>
      </c>
      <c r="B136" s="303" t="s">
        <v>491</v>
      </c>
      <c r="C136" s="291" t="str">
        <f>VLOOKUP(TblKeluar[[#This Row],[KODE BARANG]],TblKatalog[[KODE BARANG]:[SPESIFIKASI]],2,FALSE)</f>
        <v xml:space="preserve">FEUL FILTER </v>
      </c>
      <c r="D136" s="291" t="str">
        <f>VLOOKUP(TblKeluar[[#This Row],[KODE BARANG]],TblKatalog[[KODE BARANG]:[SPESIFIKASI]],3,FALSE)</f>
        <v>CAT 1R 0756</v>
      </c>
      <c r="E136" s="238">
        <v>10</v>
      </c>
      <c r="F136" s="293" t="str">
        <f>VLOOKUP(TblKeluar[[#This Row],[KODE BARANG]],TblKatalog[[KODE BARANG]:[SATUAN]],5,FALSE)</f>
        <v>PC</v>
      </c>
      <c r="G136" s="221" t="s">
        <v>2837</v>
      </c>
      <c r="H136" s="81" t="s">
        <v>2852</v>
      </c>
      <c r="I136" s="376" t="s">
        <v>2836</v>
      </c>
    </row>
    <row r="137" spans="1:9" x14ac:dyDescent="0.25">
      <c r="A137" s="220">
        <v>44847</v>
      </c>
      <c r="B137" s="304" t="s">
        <v>68</v>
      </c>
      <c r="C137" s="287" t="str">
        <f>VLOOKUP(TblKeluar[[#This Row],[KODE BARANG]],TblKatalog[[KODE BARANG]:[SPESIFIKASI]],2,FALSE)</f>
        <v>ELEMENT FEUL</v>
      </c>
      <c r="D137" s="287" t="str">
        <f>VLOOKUP(TblKeluar[[#This Row],[KODE BARANG]],TblKatalog[[KODE BARANG]:[SPESIFIKASI]],3,FALSE)</f>
        <v>CAT 513-4493</v>
      </c>
      <c r="E137" s="238">
        <v>6</v>
      </c>
      <c r="F137" s="289" t="str">
        <f>VLOOKUP(TblKeluar[[#This Row],[KODE BARANG]],TblKatalog[[KODE BARANG]:[SATUAN]],5,FALSE)</f>
        <v>PC</v>
      </c>
      <c r="G137" s="221" t="s">
        <v>2837</v>
      </c>
      <c r="H137" s="81" t="s">
        <v>2852</v>
      </c>
      <c r="I137" s="376" t="s">
        <v>2836</v>
      </c>
    </row>
    <row r="138" spans="1:9" x14ac:dyDescent="0.25">
      <c r="A138" s="220">
        <v>44847</v>
      </c>
      <c r="B138" s="134" t="s">
        <v>2839</v>
      </c>
      <c r="C138" s="287" t="str">
        <f>VLOOKUP(TblKeluar[[#This Row],[KODE BARANG]],TblKatalog[[KODE BARANG]:[SPESIFIKASI]],2,FALSE)</f>
        <v>LATERAL DAMPER</v>
      </c>
      <c r="D138" s="287" t="str">
        <f>VLOOKUP(TblKeluar[[#This Row],[KODE BARANG]],TblKatalog[[KODE BARANG]:[SPESIFIKASI]],3,FALSE)</f>
        <v>DRAWING NO.07.0-M10004</v>
      </c>
      <c r="E138" s="323">
        <v>1</v>
      </c>
      <c r="F138" s="289" t="str">
        <f>VLOOKUP(TblKeluar[[#This Row],[KODE BARANG]],TblKatalog[[KODE BARANG]:[SATUAN]],5,FALSE)</f>
        <v>PC</v>
      </c>
      <c r="G138" s="221" t="s">
        <v>2837</v>
      </c>
      <c r="H138" s="81" t="s">
        <v>2905</v>
      </c>
      <c r="I138" s="376" t="s">
        <v>2836</v>
      </c>
    </row>
    <row r="139" spans="1:9" ht="51" x14ac:dyDescent="0.25">
      <c r="A139" s="309">
        <v>44848</v>
      </c>
      <c r="B139" s="308" t="s">
        <v>2845</v>
      </c>
      <c r="C139" s="310" t="str">
        <f>VLOOKUP(TblKeluar[[#This Row],[KODE BARANG]],TblKatalog[[KODE BARANG]:[SPESIFIKASI]],2,FALSE)</f>
        <v xml:space="preserve">HV KABEL JUMPER COUPLE </v>
      </c>
      <c r="D139" s="311" t="str">
        <f>VLOOKUP(TblKeluar[[#This Row],[KODE BARANG]],TblKatalog[[KODE BARANG]:[SPESIFIKASI]],3,FALSE)</f>
        <v xml:space="preserve">KABEL ANACONDA DOUBLE PROTEKSI , HITACHI POLYNEC EN50264-3-1,800V MM, SIZE : 150MM / LEONI ERK 021874, REV.00 ROUND CABLE SIZE : 150MM PANJANG + SKUN MEREK GAE 185MM-16 + GLAND HARTING SKINTOP PG 42  </v>
      </c>
      <c r="E139" s="312">
        <v>4</v>
      </c>
      <c r="F139" s="313" t="str">
        <f>VLOOKUP(TblKeluar[[#This Row],[KODE BARANG]],TblKatalog[[KODE BARANG]:[SATUAN]],5,FALSE)</f>
        <v>SET</v>
      </c>
      <c r="G139" s="224" t="s">
        <v>2849</v>
      </c>
      <c r="H139" s="16" t="s">
        <v>2851</v>
      </c>
      <c r="I139" s="16" t="s">
        <v>1242</v>
      </c>
    </row>
    <row r="140" spans="1:9" x14ac:dyDescent="0.25">
      <c r="A140" s="309">
        <v>44848</v>
      </c>
      <c r="B140" s="314" t="s">
        <v>369</v>
      </c>
      <c r="C140" s="316" t="str">
        <f>VLOOKUP(TblKeluar[[#This Row],[KODE BARANG]],TblKatalog[[KODE BARANG]:[SPESIFIKASI]],2,FALSE)</f>
        <v>FILTER HSD</v>
      </c>
      <c r="D140" s="316" t="str">
        <f>VLOOKUP(TblKeluar[[#This Row],[KODE BARANG]],TblKatalog[[KODE BARANG]:[SPESIFIKASI]],3,FALSE)</f>
        <v>MAN 51.12503.0099</v>
      </c>
      <c r="E140" s="137">
        <v>2</v>
      </c>
      <c r="F140" s="317" t="str">
        <f>VLOOKUP(TblKeluar[[#This Row],[KODE BARANG]],TblKatalog[[KODE BARANG]:[SATUAN]],5,FALSE)</f>
        <v>PC</v>
      </c>
      <c r="G140" s="318" t="s">
        <v>2854</v>
      </c>
      <c r="H140" s="377" t="s">
        <v>2855</v>
      </c>
      <c r="I140" s="377" t="s">
        <v>2856</v>
      </c>
    </row>
    <row r="141" spans="1:9" x14ac:dyDescent="0.25">
      <c r="A141" s="309">
        <v>44848</v>
      </c>
      <c r="B141" s="314" t="s">
        <v>507</v>
      </c>
      <c r="C141" s="316" t="str">
        <f>VLOOKUP(TblKeluar[[#This Row],[KODE BARANG]],TblKatalog[[KODE BARANG]:[SPESIFIKASI]],2,FALSE)</f>
        <v xml:space="preserve">FILTER OIL ENGINE </v>
      </c>
      <c r="D141" s="316" t="str">
        <f>VLOOKUP(TblKeluar[[#This Row],[KODE BARANG]],TblKatalog[[KODE BARANG]:[SPESIFIKASI]],3,FALSE)</f>
        <v>MAN 51,05504-0087</v>
      </c>
      <c r="E141" s="26">
        <v>1</v>
      </c>
      <c r="F141" s="317" t="str">
        <f>VLOOKUP(TblKeluar[[#This Row],[KODE BARANG]],TblKatalog[[KODE BARANG]:[SATUAN]],5,FALSE)</f>
        <v>PC</v>
      </c>
      <c r="G141" s="318" t="s">
        <v>2854</v>
      </c>
      <c r="H141" s="377" t="s">
        <v>2855</v>
      </c>
      <c r="I141" s="377" t="s">
        <v>2856</v>
      </c>
    </row>
    <row r="142" spans="1:9" x14ac:dyDescent="0.25">
      <c r="A142" s="309">
        <v>44848</v>
      </c>
      <c r="B142" s="315" t="s">
        <v>365</v>
      </c>
      <c r="C142" s="316" t="str">
        <f>VLOOKUP(TblKeluar[[#This Row],[KODE BARANG]],TblKatalog[[KODE BARANG]:[SPESIFIKASI]],2,FALSE)</f>
        <v xml:space="preserve">FEUL FILTER </v>
      </c>
      <c r="D142" s="316" t="str">
        <f>VLOOKUP(TblKeluar[[#This Row],[KODE BARANG]],TblKatalog[[KODE BARANG]:[SPESIFIKASI]],3,FALSE)</f>
        <v>PARKER R120P</v>
      </c>
      <c r="E142" s="110">
        <v>1</v>
      </c>
      <c r="F142" s="317" t="str">
        <f>VLOOKUP(TblKeluar[[#This Row],[KODE BARANG]],TblKatalog[[KODE BARANG]:[SATUAN]],5,FALSE)</f>
        <v>PC</v>
      </c>
      <c r="G142" s="318" t="s">
        <v>2854</v>
      </c>
      <c r="H142" s="377" t="s">
        <v>2855</v>
      </c>
      <c r="I142" s="377" t="s">
        <v>2856</v>
      </c>
    </row>
    <row r="143" spans="1:9" x14ac:dyDescent="0.25">
      <c r="A143" s="309">
        <v>44848</v>
      </c>
      <c r="B143" s="315" t="s">
        <v>367</v>
      </c>
      <c r="C143" s="316" t="str">
        <f>VLOOKUP(TblKeluar[[#This Row],[KODE BARANG]],TblKatalog[[KODE BARANG]:[SPESIFIKASI]],2,FALSE)</f>
        <v xml:space="preserve">FEUL FILTER </v>
      </c>
      <c r="D143" s="316" t="str">
        <f>VLOOKUP(TblKeluar[[#This Row],[KODE BARANG]],TblKatalog[[KODE BARANG]:[SPESIFIKASI]],3,FALSE)</f>
        <v>PARKER R90P</v>
      </c>
      <c r="E143" s="238">
        <v>1</v>
      </c>
      <c r="F143" s="317" t="str">
        <f>VLOOKUP(TblKeluar[[#This Row],[KODE BARANG]],TblKatalog[[KODE BARANG]:[SATUAN]],5,FALSE)</f>
        <v>PC</v>
      </c>
      <c r="G143" s="318" t="s">
        <v>2854</v>
      </c>
      <c r="H143" s="377" t="s">
        <v>2855</v>
      </c>
      <c r="I143" s="377" t="s">
        <v>2856</v>
      </c>
    </row>
    <row r="144" spans="1:9" x14ac:dyDescent="0.25">
      <c r="A144" s="309">
        <v>44848</v>
      </c>
      <c r="B144" s="315" t="s">
        <v>41</v>
      </c>
      <c r="C144" s="316" t="str">
        <f>VLOOKUP(TblKeluar[[#This Row],[KODE BARANG]],TblKatalog[[KODE BARANG]:[SPESIFIKASI]],2,FALSE)</f>
        <v xml:space="preserve">FILTER UDARA </v>
      </c>
      <c r="D144" s="316" t="str">
        <f>VLOOKUP(TblKeluar[[#This Row],[KODE BARANG]],TblKatalog[[KODE BARANG]:[SPESIFIKASI]],3,FALSE)</f>
        <v>DONALDSON P181042 ( OUTER )</v>
      </c>
      <c r="E144" s="238">
        <v>1</v>
      </c>
      <c r="F144" s="317" t="str">
        <f>VLOOKUP(TblKeluar[[#This Row],[KODE BARANG]],TblKatalog[[KODE BARANG]:[SATUAN]],5,FALSE)</f>
        <v>PC</v>
      </c>
      <c r="G144" s="318" t="s">
        <v>2854</v>
      </c>
      <c r="H144" s="377" t="s">
        <v>2855</v>
      </c>
      <c r="I144" s="377" t="s">
        <v>2856</v>
      </c>
    </row>
    <row r="145" spans="1:9" x14ac:dyDescent="0.25">
      <c r="A145" s="309">
        <v>44848</v>
      </c>
      <c r="B145" s="315" t="s">
        <v>490</v>
      </c>
      <c r="C145" s="316" t="str">
        <f>VLOOKUP(TblKeluar[[#This Row],[KODE BARANG]],TblKatalog[[KODE BARANG]:[SPESIFIKASI]],2,FALSE)</f>
        <v>FILTER UDARA</v>
      </c>
      <c r="D145" s="316" t="str">
        <f>VLOOKUP(TblKeluar[[#This Row],[KODE BARANG]],TblKatalog[[KODE BARANG]:[SPESIFIKASI]],3,FALSE)</f>
        <v>DONALDSON P128408 ( INNER )</v>
      </c>
      <c r="E145" s="238">
        <v>1</v>
      </c>
      <c r="F145" s="317" t="str">
        <f>VLOOKUP(TblKeluar[[#This Row],[KODE BARANG]],TblKatalog[[KODE BARANG]:[SATUAN]],5,FALSE)</f>
        <v>PC</v>
      </c>
      <c r="G145" s="318" t="s">
        <v>2854</v>
      </c>
      <c r="H145" s="377" t="s">
        <v>2855</v>
      </c>
      <c r="I145" s="377" t="s">
        <v>2856</v>
      </c>
    </row>
    <row r="146" spans="1:9" x14ac:dyDescent="0.25">
      <c r="A146" s="309">
        <v>44848</v>
      </c>
      <c r="B146" s="315" t="s">
        <v>2693</v>
      </c>
      <c r="C146" s="316" t="str">
        <f>VLOOKUP(TblKeluar[[#This Row],[KODE BARANG]],TblKatalog[[KODE BARANG]:[SPESIFIKASI]],2,FALSE)</f>
        <v>AIR FILTER GENSET</v>
      </c>
      <c r="D146" s="316" t="str">
        <f>VLOOKUP(TblKeluar[[#This Row],[KODE BARANG]],TblKatalog[[KODE BARANG]:[SPESIFIKASI]],3,FALSE)</f>
        <v>DONALDSON P.601437</v>
      </c>
      <c r="E146" s="238">
        <v>1</v>
      </c>
      <c r="F146" s="317" t="str">
        <f>VLOOKUP(TblKeluar[[#This Row],[KODE BARANG]],TblKatalog[[KODE BARANG]:[SATUAN]],5,FALSE)</f>
        <v>PC</v>
      </c>
      <c r="G146" s="318" t="s">
        <v>2854</v>
      </c>
      <c r="H146" s="377" t="s">
        <v>2855</v>
      </c>
      <c r="I146" s="377" t="s">
        <v>2856</v>
      </c>
    </row>
    <row r="147" spans="1:9" x14ac:dyDescent="0.25">
      <c r="A147" s="309">
        <v>44848</v>
      </c>
      <c r="B147" s="319" t="s">
        <v>2696</v>
      </c>
      <c r="C147" s="320" t="str">
        <f>VLOOKUP(TblKeluar[[#This Row],[KODE BARANG]],TblKatalog[[KODE BARANG]:[SPESIFIKASI]],2,FALSE)</f>
        <v>AIR FILTER GENSET</v>
      </c>
      <c r="D147" s="320" t="str">
        <f>VLOOKUP(TblKeluar[[#This Row],[KODE BARANG]],TblKatalog[[KODE BARANG]:[SPESIFIKASI]],3,FALSE)</f>
        <v>DONALDSON P.601476</v>
      </c>
      <c r="E147" s="238">
        <v>1</v>
      </c>
      <c r="F147" s="321" t="str">
        <f>VLOOKUP(TblKeluar[[#This Row],[KODE BARANG]],TblKatalog[[KODE BARANG]:[SATUAN]],5,FALSE)</f>
        <v>PC</v>
      </c>
      <c r="G147" s="318" t="s">
        <v>2854</v>
      </c>
      <c r="H147" s="377" t="s">
        <v>2855</v>
      </c>
      <c r="I147" s="377" t="s">
        <v>2856</v>
      </c>
    </row>
    <row r="148" spans="1:9" x14ac:dyDescent="0.25">
      <c r="A148" s="309">
        <v>44848</v>
      </c>
      <c r="B148" s="314" t="s">
        <v>369</v>
      </c>
      <c r="C148" s="316" t="str">
        <f>VLOOKUP(TblKeluar[[#This Row],[KODE BARANG]],TblKatalog[[KODE BARANG]:[SPESIFIKASI]],2,FALSE)</f>
        <v>FILTER HSD</v>
      </c>
      <c r="D148" s="316" t="str">
        <f>VLOOKUP(TblKeluar[[#This Row],[KODE BARANG]],TblKatalog[[KODE BARANG]:[SPESIFIKASI]],3,FALSE)</f>
        <v>MAN 51.12503.0099</v>
      </c>
      <c r="E148" s="137">
        <v>4</v>
      </c>
      <c r="F148" s="317" t="str">
        <f>VLOOKUP(TblKeluar[[#This Row],[KODE BARANG]],TblKatalog[[KODE BARANG]:[SATUAN]],5,FALSE)</f>
        <v>PC</v>
      </c>
      <c r="G148" s="318" t="s">
        <v>2857</v>
      </c>
      <c r="H148" s="377" t="s">
        <v>2858</v>
      </c>
      <c r="I148" s="377" t="s">
        <v>2859</v>
      </c>
    </row>
    <row r="149" spans="1:9" x14ac:dyDescent="0.25">
      <c r="A149" s="309">
        <v>44848</v>
      </c>
      <c r="B149" s="314" t="s">
        <v>507</v>
      </c>
      <c r="C149" s="316" t="str">
        <f>VLOOKUP(TblKeluar[[#This Row],[KODE BARANG]],TblKatalog[[KODE BARANG]:[SPESIFIKASI]],2,FALSE)</f>
        <v xml:space="preserve">FILTER OIL ENGINE </v>
      </c>
      <c r="D149" s="316" t="str">
        <f>VLOOKUP(TblKeluar[[#This Row],[KODE BARANG]],TblKatalog[[KODE BARANG]:[SPESIFIKASI]],3,FALSE)</f>
        <v>MAN 51,05504-0087</v>
      </c>
      <c r="E149" s="26">
        <v>2</v>
      </c>
      <c r="F149" s="317" t="str">
        <f>VLOOKUP(TblKeluar[[#This Row],[KODE BARANG]],TblKatalog[[KODE BARANG]:[SATUAN]],5,FALSE)</f>
        <v>PC</v>
      </c>
      <c r="G149" s="318" t="s">
        <v>2857</v>
      </c>
      <c r="H149" s="377" t="s">
        <v>2858</v>
      </c>
      <c r="I149" s="377" t="s">
        <v>2859</v>
      </c>
    </row>
    <row r="150" spans="1:9" x14ac:dyDescent="0.25">
      <c r="A150" s="309">
        <v>44848</v>
      </c>
      <c r="B150" s="315" t="s">
        <v>365</v>
      </c>
      <c r="C150" s="316" t="str">
        <f>VLOOKUP(TblKeluar[[#This Row],[KODE BARANG]],TblKatalog[[KODE BARANG]:[SPESIFIKASI]],2,FALSE)</f>
        <v xml:space="preserve">FEUL FILTER </v>
      </c>
      <c r="D150" s="316" t="str">
        <f>VLOOKUP(TblKeluar[[#This Row],[KODE BARANG]],TblKatalog[[KODE BARANG]:[SPESIFIKASI]],3,FALSE)</f>
        <v>PARKER R120P</v>
      </c>
      <c r="E150" s="110">
        <v>2</v>
      </c>
      <c r="F150" s="317" t="str">
        <f>VLOOKUP(TblKeluar[[#This Row],[KODE BARANG]],TblKatalog[[KODE BARANG]:[SATUAN]],5,FALSE)</f>
        <v>PC</v>
      </c>
      <c r="G150" s="318" t="s">
        <v>2857</v>
      </c>
      <c r="H150" s="377" t="s">
        <v>2858</v>
      </c>
      <c r="I150" s="377" t="s">
        <v>2859</v>
      </c>
    </row>
    <row r="151" spans="1:9" x14ac:dyDescent="0.25">
      <c r="A151" s="309">
        <v>44848</v>
      </c>
      <c r="B151" s="315" t="s">
        <v>367</v>
      </c>
      <c r="C151" s="316" t="str">
        <f>VLOOKUP(TblKeluar[[#This Row],[KODE BARANG]],TblKatalog[[KODE BARANG]:[SPESIFIKASI]],2,FALSE)</f>
        <v xml:space="preserve">FEUL FILTER </v>
      </c>
      <c r="D151" s="316" t="str">
        <f>VLOOKUP(TblKeluar[[#This Row],[KODE BARANG]],TblKatalog[[KODE BARANG]:[SPESIFIKASI]],3,FALSE)</f>
        <v>PARKER R90P</v>
      </c>
      <c r="E151" s="238">
        <v>2</v>
      </c>
      <c r="F151" s="317" t="str">
        <f>VLOOKUP(TblKeluar[[#This Row],[KODE BARANG]],TblKatalog[[KODE BARANG]:[SATUAN]],5,FALSE)</f>
        <v>PC</v>
      </c>
      <c r="G151" s="318" t="s">
        <v>2857</v>
      </c>
      <c r="H151" s="377" t="s">
        <v>2858</v>
      </c>
      <c r="I151" s="377" t="s">
        <v>2859</v>
      </c>
    </row>
    <row r="152" spans="1:9" x14ac:dyDescent="0.25">
      <c r="A152" s="309">
        <v>44848</v>
      </c>
      <c r="B152" s="315" t="s">
        <v>41</v>
      </c>
      <c r="C152" s="316" t="str">
        <f>VLOOKUP(TblKeluar[[#This Row],[KODE BARANG]],TblKatalog[[KODE BARANG]:[SPESIFIKASI]],2,FALSE)</f>
        <v xml:space="preserve">FILTER UDARA </v>
      </c>
      <c r="D152" s="316" t="str">
        <f>VLOOKUP(TblKeluar[[#This Row],[KODE BARANG]],TblKatalog[[KODE BARANG]:[SPESIFIKASI]],3,FALSE)</f>
        <v>DONALDSON P181042 ( OUTER )</v>
      </c>
      <c r="E152" s="238">
        <v>2</v>
      </c>
      <c r="F152" s="317" t="str">
        <f>VLOOKUP(TblKeluar[[#This Row],[KODE BARANG]],TblKatalog[[KODE BARANG]:[SATUAN]],5,FALSE)</f>
        <v>PC</v>
      </c>
      <c r="G152" s="318" t="s">
        <v>2857</v>
      </c>
      <c r="H152" s="377" t="s">
        <v>2858</v>
      </c>
      <c r="I152" s="377" t="s">
        <v>2859</v>
      </c>
    </row>
    <row r="153" spans="1:9" x14ac:dyDescent="0.25">
      <c r="A153" s="309">
        <v>44848</v>
      </c>
      <c r="B153" s="315" t="s">
        <v>490</v>
      </c>
      <c r="C153" s="316" t="str">
        <f>VLOOKUP(TblKeluar[[#This Row],[KODE BARANG]],TblKatalog[[KODE BARANG]:[SPESIFIKASI]],2,FALSE)</f>
        <v>FILTER UDARA</v>
      </c>
      <c r="D153" s="316" t="str">
        <f>VLOOKUP(TblKeluar[[#This Row],[KODE BARANG]],TblKatalog[[KODE BARANG]:[SPESIFIKASI]],3,FALSE)</f>
        <v>DONALDSON P128408 ( INNER )</v>
      </c>
      <c r="E153" s="238">
        <v>2</v>
      </c>
      <c r="F153" s="317" t="str">
        <f>VLOOKUP(TblKeluar[[#This Row],[KODE BARANG]],TblKatalog[[KODE BARANG]:[SATUAN]],5,FALSE)</f>
        <v>PC</v>
      </c>
      <c r="G153" s="318" t="s">
        <v>2857</v>
      </c>
      <c r="H153" s="377" t="s">
        <v>2858</v>
      </c>
      <c r="I153" s="377" t="s">
        <v>2859</v>
      </c>
    </row>
    <row r="154" spans="1:9" x14ac:dyDescent="0.25">
      <c r="A154" s="309">
        <v>44848</v>
      </c>
      <c r="B154" s="315" t="s">
        <v>2693</v>
      </c>
      <c r="C154" s="316" t="str">
        <f>VLOOKUP(TblKeluar[[#This Row],[KODE BARANG]],TblKatalog[[KODE BARANG]:[SPESIFIKASI]],2,FALSE)</f>
        <v>AIR FILTER GENSET</v>
      </c>
      <c r="D154" s="316" t="str">
        <f>VLOOKUP(TblKeluar[[#This Row],[KODE BARANG]],TblKatalog[[KODE BARANG]:[SPESIFIKASI]],3,FALSE)</f>
        <v>DONALDSON P.601437</v>
      </c>
      <c r="E154" s="238">
        <v>2</v>
      </c>
      <c r="F154" s="317" t="str">
        <f>VLOOKUP(TblKeluar[[#This Row],[KODE BARANG]],TblKatalog[[KODE BARANG]:[SATUAN]],5,FALSE)</f>
        <v>PC</v>
      </c>
      <c r="G154" s="318" t="s">
        <v>2857</v>
      </c>
      <c r="H154" s="377" t="s">
        <v>2858</v>
      </c>
      <c r="I154" s="377" t="s">
        <v>2859</v>
      </c>
    </row>
    <row r="155" spans="1:9" x14ac:dyDescent="0.25">
      <c r="A155" s="309">
        <v>44848</v>
      </c>
      <c r="B155" s="319" t="s">
        <v>2696</v>
      </c>
      <c r="C155" s="320" t="str">
        <f>VLOOKUP(TblKeluar[[#This Row],[KODE BARANG]],TblKatalog[[KODE BARANG]:[SPESIFIKASI]],2,FALSE)</f>
        <v>AIR FILTER GENSET</v>
      </c>
      <c r="D155" s="320" t="str">
        <f>VLOOKUP(TblKeluar[[#This Row],[KODE BARANG]],TblKatalog[[KODE BARANG]:[SPESIFIKASI]],3,FALSE)</f>
        <v>DONALDSON P.601476</v>
      </c>
      <c r="E155" s="238">
        <v>2</v>
      </c>
      <c r="F155" s="321" t="str">
        <f>VLOOKUP(TblKeluar[[#This Row],[KODE BARANG]],TblKatalog[[KODE BARANG]:[SATUAN]],5,FALSE)</f>
        <v>PC</v>
      </c>
      <c r="G155" s="318" t="s">
        <v>2857</v>
      </c>
      <c r="H155" s="377" t="s">
        <v>2858</v>
      </c>
      <c r="I155" s="377" t="s">
        <v>2859</v>
      </c>
    </row>
    <row r="156" spans="1:9" x14ac:dyDescent="0.25">
      <c r="A156" s="309">
        <v>44851</v>
      </c>
      <c r="B156" s="322" t="s">
        <v>2842</v>
      </c>
      <c r="C156" s="320" t="str">
        <f>VLOOKUP(TblKeluar[[#This Row],[KODE BARANG]],TblKatalog[[KODE BARANG]:[SPESIFIKASI]],2,FALSE)</f>
        <v>FILTER PNEUMATIC</v>
      </c>
      <c r="D156" s="320" t="str">
        <f>VLOOKUP(TblKeluar[[#This Row],[KODE BARANG]],TblKatalog[[KODE BARANG]:[SPESIFIKASI]],3,FALSE)</f>
        <v>FESTO PN : 159579, LF-1/2-D-MIDI-A , AUTO DRAIN</v>
      </c>
      <c r="E156" s="238">
        <v>2</v>
      </c>
      <c r="F156" s="321" t="str">
        <f>VLOOKUP(TblKeluar[[#This Row],[KODE BARANG]],TblKatalog[[KODE BARANG]:[SATUAN]],5,FALSE)</f>
        <v>PC</v>
      </c>
      <c r="G156" s="318" t="s">
        <v>2857</v>
      </c>
      <c r="H156" s="81" t="s">
        <v>2908</v>
      </c>
      <c r="I156" s="377" t="s">
        <v>2859</v>
      </c>
    </row>
    <row r="157" spans="1:9" x14ac:dyDescent="0.25">
      <c r="A157" s="309">
        <v>44848</v>
      </c>
      <c r="B157" s="314" t="s">
        <v>369</v>
      </c>
      <c r="C157" s="316" t="str">
        <f>VLOOKUP(TblKeluar[[#This Row],[KODE BARANG]],TblKatalog[[KODE BARANG]:[SPESIFIKASI]],2,FALSE)</f>
        <v>FILTER HSD</v>
      </c>
      <c r="D157" s="316" t="str">
        <f>VLOOKUP(TblKeluar[[#This Row],[KODE BARANG]],TblKatalog[[KODE BARANG]:[SPESIFIKASI]],3,FALSE)</f>
        <v>MAN 51.12503.0099</v>
      </c>
      <c r="E157" s="137">
        <v>4</v>
      </c>
      <c r="F157" s="317" t="str">
        <f>VLOOKUP(TblKeluar[[#This Row],[KODE BARANG]],TblKatalog[[KODE BARANG]:[SATUAN]],5,FALSE)</f>
        <v>PC</v>
      </c>
      <c r="G157" s="318" t="s">
        <v>2860</v>
      </c>
      <c r="H157" s="377" t="s">
        <v>2861</v>
      </c>
      <c r="I157" s="377" t="s">
        <v>2862</v>
      </c>
    </row>
    <row r="158" spans="1:9" x14ac:dyDescent="0.25">
      <c r="A158" s="309">
        <v>44848</v>
      </c>
      <c r="B158" s="314" t="s">
        <v>507</v>
      </c>
      <c r="C158" s="316" t="str">
        <f>VLOOKUP(TblKeluar[[#This Row],[KODE BARANG]],TblKatalog[[KODE BARANG]:[SPESIFIKASI]],2,FALSE)</f>
        <v xml:space="preserve">FILTER OIL ENGINE </v>
      </c>
      <c r="D158" s="316" t="str">
        <f>VLOOKUP(TblKeluar[[#This Row],[KODE BARANG]],TblKatalog[[KODE BARANG]:[SPESIFIKASI]],3,FALSE)</f>
        <v>MAN 51,05504-0087</v>
      </c>
      <c r="E158" s="26">
        <v>2</v>
      </c>
      <c r="F158" s="317" t="str">
        <f>VLOOKUP(TblKeluar[[#This Row],[KODE BARANG]],TblKatalog[[KODE BARANG]:[SATUAN]],5,FALSE)</f>
        <v>PC</v>
      </c>
      <c r="G158" s="318" t="s">
        <v>2860</v>
      </c>
      <c r="H158" s="377" t="s">
        <v>2861</v>
      </c>
      <c r="I158" s="377" t="s">
        <v>2862</v>
      </c>
    </row>
    <row r="159" spans="1:9" x14ac:dyDescent="0.25">
      <c r="A159" s="309">
        <v>44848</v>
      </c>
      <c r="B159" s="315" t="s">
        <v>365</v>
      </c>
      <c r="C159" s="316" t="str">
        <f>VLOOKUP(TblKeluar[[#This Row],[KODE BARANG]],TblKatalog[[KODE BARANG]:[SPESIFIKASI]],2,FALSE)</f>
        <v xml:space="preserve">FEUL FILTER </v>
      </c>
      <c r="D159" s="316" t="str">
        <f>VLOOKUP(TblKeluar[[#This Row],[KODE BARANG]],TblKatalog[[KODE BARANG]:[SPESIFIKASI]],3,FALSE)</f>
        <v>PARKER R120P</v>
      </c>
      <c r="E159" s="110">
        <v>2</v>
      </c>
      <c r="F159" s="317" t="str">
        <f>VLOOKUP(TblKeluar[[#This Row],[KODE BARANG]],TblKatalog[[KODE BARANG]:[SATUAN]],5,FALSE)</f>
        <v>PC</v>
      </c>
      <c r="G159" s="318" t="s">
        <v>2860</v>
      </c>
      <c r="H159" s="377" t="s">
        <v>2861</v>
      </c>
      <c r="I159" s="377" t="s">
        <v>2862</v>
      </c>
    </row>
    <row r="160" spans="1:9" x14ac:dyDescent="0.25">
      <c r="A160" s="309">
        <v>44848</v>
      </c>
      <c r="B160" s="441" t="s">
        <v>367</v>
      </c>
      <c r="C160" s="316" t="str">
        <f>VLOOKUP(TblKeluar[[#This Row],[KODE BARANG]],TblKatalog[[KODE BARANG]:[SPESIFIKASI]],2,FALSE)</f>
        <v xml:space="preserve">FEUL FILTER </v>
      </c>
      <c r="D160" s="316" t="str">
        <f>VLOOKUP(TblKeluar[[#This Row],[KODE BARANG]],TblKatalog[[KODE BARANG]:[SPESIFIKASI]],3,FALSE)</f>
        <v>PARKER R90P</v>
      </c>
      <c r="E160" s="238">
        <v>2</v>
      </c>
      <c r="F160" s="317" t="str">
        <f>VLOOKUP(TblKeluar[[#This Row],[KODE BARANG]],TblKatalog[[KODE BARANG]:[SATUAN]],5,FALSE)</f>
        <v>PC</v>
      </c>
      <c r="G160" s="318" t="s">
        <v>2860</v>
      </c>
      <c r="H160" s="377" t="s">
        <v>2861</v>
      </c>
      <c r="I160" s="377" t="s">
        <v>2862</v>
      </c>
    </row>
    <row r="161" spans="1:9" x14ac:dyDescent="0.25">
      <c r="A161" s="309">
        <v>44848</v>
      </c>
      <c r="B161" s="315" t="s">
        <v>41</v>
      </c>
      <c r="C161" s="316" t="str">
        <f>VLOOKUP(TblKeluar[[#This Row],[KODE BARANG]],TblKatalog[[KODE BARANG]:[SPESIFIKASI]],2,FALSE)</f>
        <v xml:space="preserve">FILTER UDARA </v>
      </c>
      <c r="D161" s="316" t="str">
        <f>VLOOKUP(TblKeluar[[#This Row],[KODE BARANG]],TblKatalog[[KODE BARANG]:[SPESIFIKASI]],3,FALSE)</f>
        <v>DONALDSON P181042 ( OUTER )</v>
      </c>
      <c r="E161" s="238">
        <v>2</v>
      </c>
      <c r="F161" s="317" t="str">
        <f>VLOOKUP(TblKeluar[[#This Row],[KODE BARANG]],TblKatalog[[KODE BARANG]:[SATUAN]],5,FALSE)</f>
        <v>PC</v>
      </c>
      <c r="G161" s="318" t="s">
        <v>2860</v>
      </c>
      <c r="H161" s="377" t="s">
        <v>2861</v>
      </c>
      <c r="I161" s="377" t="s">
        <v>2862</v>
      </c>
    </row>
    <row r="162" spans="1:9" x14ac:dyDescent="0.25">
      <c r="A162" s="309">
        <v>44848</v>
      </c>
      <c r="B162" s="315" t="s">
        <v>490</v>
      </c>
      <c r="C162" s="316" t="str">
        <f>VLOOKUP(TblKeluar[[#This Row],[KODE BARANG]],TblKatalog[[KODE BARANG]:[SPESIFIKASI]],2,FALSE)</f>
        <v>FILTER UDARA</v>
      </c>
      <c r="D162" s="316" t="str">
        <f>VLOOKUP(TblKeluar[[#This Row],[KODE BARANG]],TblKatalog[[KODE BARANG]:[SPESIFIKASI]],3,FALSE)</f>
        <v>DONALDSON P128408 ( INNER )</v>
      </c>
      <c r="E162" s="238">
        <v>2</v>
      </c>
      <c r="F162" s="317" t="str">
        <f>VLOOKUP(TblKeluar[[#This Row],[KODE BARANG]],TblKatalog[[KODE BARANG]:[SATUAN]],5,FALSE)</f>
        <v>PC</v>
      </c>
      <c r="G162" s="318" t="s">
        <v>2860</v>
      </c>
      <c r="H162" s="377" t="s">
        <v>2861</v>
      </c>
      <c r="I162" s="377" t="s">
        <v>2862</v>
      </c>
    </row>
    <row r="163" spans="1:9" x14ac:dyDescent="0.25">
      <c r="A163" s="309">
        <v>44848</v>
      </c>
      <c r="B163" s="315" t="s">
        <v>2693</v>
      </c>
      <c r="C163" s="316" t="str">
        <f>VLOOKUP(TblKeluar[[#This Row],[KODE BARANG]],TblKatalog[[KODE BARANG]:[SPESIFIKASI]],2,FALSE)</f>
        <v>AIR FILTER GENSET</v>
      </c>
      <c r="D163" s="316" t="str">
        <f>VLOOKUP(TblKeluar[[#This Row],[KODE BARANG]],TblKatalog[[KODE BARANG]:[SPESIFIKASI]],3,FALSE)</f>
        <v>DONALDSON P.601437</v>
      </c>
      <c r="E163" s="238">
        <v>2</v>
      </c>
      <c r="F163" s="317" t="str">
        <f>VLOOKUP(TblKeluar[[#This Row],[KODE BARANG]],TblKatalog[[KODE BARANG]:[SATUAN]],5,FALSE)</f>
        <v>PC</v>
      </c>
      <c r="G163" s="318" t="s">
        <v>2860</v>
      </c>
      <c r="H163" s="377" t="s">
        <v>2861</v>
      </c>
      <c r="I163" s="377" t="s">
        <v>2862</v>
      </c>
    </row>
    <row r="164" spans="1:9" x14ac:dyDescent="0.25">
      <c r="A164" s="309">
        <v>44848</v>
      </c>
      <c r="B164" s="319" t="s">
        <v>2696</v>
      </c>
      <c r="C164" s="320" t="str">
        <f>VLOOKUP(TblKeluar[[#This Row],[KODE BARANG]],TblKatalog[[KODE BARANG]:[SPESIFIKASI]],2,FALSE)</f>
        <v>AIR FILTER GENSET</v>
      </c>
      <c r="D164" s="320" t="str">
        <f>VLOOKUP(TblKeluar[[#This Row],[KODE BARANG]],TblKatalog[[KODE BARANG]:[SPESIFIKASI]],3,FALSE)</f>
        <v>DONALDSON P.601476</v>
      </c>
      <c r="E164" s="238">
        <v>2</v>
      </c>
      <c r="F164" s="321" t="str">
        <f>VLOOKUP(TblKeluar[[#This Row],[KODE BARANG]],TblKatalog[[KODE BARANG]:[SATUAN]],5,FALSE)</f>
        <v>PC</v>
      </c>
      <c r="G164" s="318" t="s">
        <v>2860</v>
      </c>
      <c r="H164" s="377" t="s">
        <v>2861</v>
      </c>
      <c r="I164" s="377" t="s">
        <v>2862</v>
      </c>
    </row>
    <row r="165" spans="1:9" x14ac:dyDescent="0.25">
      <c r="A165" s="309">
        <v>44848</v>
      </c>
      <c r="B165" s="314" t="s">
        <v>369</v>
      </c>
      <c r="C165" s="316" t="str">
        <f>VLOOKUP(TblKeluar[[#This Row],[KODE BARANG]],TblKatalog[[KODE BARANG]:[SPESIFIKASI]],2,FALSE)</f>
        <v>FILTER HSD</v>
      </c>
      <c r="D165" s="316" t="str">
        <f>VLOOKUP(TblKeluar[[#This Row],[KODE BARANG]],TblKatalog[[KODE BARANG]:[SPESIFIKASI]],3,FALSE)</f>
        <v>MAN 51.12503.0099</v>
      </c>
      <c r="E165" s="137">
        <v>2</v>
      </c>
      <c r="F165" s="317" t="str">
        <f>VLOOKUP(TblKeluar[[#This Row],[KODE BARANG]],TblKatalog[[KODE BARANG]:[SATUAN]],5,FALSE)</f>
        <v>PC</v>
      </c>
      <c r="G165" s="318" t="s">
        <v>2863</v>
      </c>
      <c r="H165" s="377" t="s">
        <v>2864</v>
      </c>
      <c r="I165" s="377" t="s">
        <v>2865</v>
      </c>
    </row>
    <row r="166" spans="1:9" x14ac:dyDescent="0.25">
      <c r="A166" s="309">
        <v>44848</v>
      </c>
      <c r="B166" s="314" t="s">
        <v>507</v>
      </c>
      <c r="C166" s="316" t="str">
        <f>VLOOKUP(TblKeluar[[#This Row],[KODE BARANG]],TblKatalog[[KODE BARANG]:[SPESIFIKASI]],2,FALSE)</f>
        <v xml:space="preserve">FILTER OIL ENGINE </v>
      </c>
      <c r="D166" s="316" t="str">
        <f>VLOOKUP(TblKeluar[[#This Row],[KODE BARANG]],TblKatalog[[KODE BARANG]:[SPESIFIKASI]],3,FALSE)</f>
        <v>MAN 51,05504-0087</v>
      </c>
      <c r="E166" s="26">
        <v>1</v>
      </c>
      <c r="F166" s="317" t="str">
        <f>VLOOKUP(TblKeluar[[#This Row],[KODE BARANG]],TblKatalog[[KODE BARANG]:[SATUAN]],5,FALSE)</f>
        <v>PC</v>
      </c>
      <c r="G166" s="318" t="s">
        <v>2863</v>
      </c>
      <c r="H166" s="377" t="s">
        <v>2864</v>
      </c>
      <c r="I166" s="377" t="s">
        <v>2865</v>
      </c>
    </row>
    <row r="167" spans="1:9" x14ac:dyDescent="0.25">
      <c r="A167" s="309">
        <v>44848</v>
      </c>
      <c r="B167" s="315" t="s">
        <v>365</v>
      </c>
      <c r="C167" s="316" t="str">
        <f>VLOOKUP(TblKeluar[[#This Row],[KODE BARANG]],TblKatalog[[KODE BARANG]:[SPESIFIKASI]],2,FALSE)</f>
        <v xml:space="preserve">FEUL FILTER </v>
      </c>
      <c r="D167" s="316" t="str">
        <f>VLOOKUP(TblKeluar[[#This Row],[KODE BARANG]],TblKatalog[[KODE BARANG]:[SPESIFIKASI]],3,FALSE)</f>
        <v>PARKER R120P</v>
      </c>
      <c r="E167" s="110">
        <v>1</v>
      </c>
      <c r="F167" s="317" t="str">
        <f>VLOOKUP(TblKeluar[[#This Row],[KODE BARANG]],TblKatalog[[KODE BARANG]:[SATUAN]],5,FALSE)</f>
        <v>PC</v>
      </c>
      <c r="G167" s="318" t="s">
        <v>2863</v>
      </c>
      <c r="H167" s="377" t="s">
        <v>2864</v>
      </c>
      <c r="I167" s="377" t="s">
        <v>2865</v>
      </c>
    </row>
    <row r="168" spans="1:9" x14ac:dyDescent="0.25">
      <c r="A168" s="309">
        <v>44848</v>
      </c>
      <c r="B168" s="315" t="s">
        <v>367</v>
      </c>
      <c r="C168" s="316" t="str">
        <f>VLOOKUP(TblKeluar[[#This Row],[KODE BARANG]],TblKatalog[[KODE BARANG]:[SPESIFIKASI]],2,FALSE)</f>
        <v xml:space="preserve">FEUL FILTER </v>
      </c>
      <c r="D168" s="316" t="str">
        <f>VLOOKUP(TblKeluar[[#This Row],[KODE BARANG]],TblKatalog[[KODE BARANG]:[SPESIFIKASI]],3,FALSE)</f>
        <v>PARKER R90P</v>
      </c>
      <c r="E168" s="238">
        <v>1</v>
      </c>
      <c r="F168" s="317" t="str">
        <f>VLOOKUP(TblKeluar[[#This Row],[KODE BARANG]],TblKatalog[[KODE BARANG]:[SATUAN]],5,FALSE)</f>
        <v>PC</v>
      </c>
      <c r="G168" s="318" t="s">
        <v>2863</v>
      </c>
      <c r="H168" s="377" t="s">
        <v>2864</v>
      </c>
      <c r="I168" s="377" t="s">
        <v>2865</v>
      </c>
    </row>
    <row r="169" spans="1:9" x14ac:dyDescent="0.25">
      <c r="A169" s="309">
        <v>44848</v>
      </c>
      <c r="B169" s="315" t="s">
        <v>41</v>
      </c>
      <c r="C169" s="316" t="str">
        <f>VLOOKUP(TblKeluar[[#This Row],[KODE BARANG]],TblKatalog[[KODE BARANG]:[SPESIFIKASI]],2,FALSE)</f>
        <v xml:space="preserve">FILTER UDARA </v>
      </c>
      <c r="D169" s="316" t="str">
        <f>VLOOKUP(TblKeluar[[#This Row],[KODE BARANG]],TblKatalog[[KODE BARANG]:[SPESIFIKASI]],3,FALSE)</f>
        <v>DONALDSON P181042 ( OUTER )</v>
      </c>
      <c r="E169" s="238">
        <v>1</v>
      </c>
      <c r="F169" s="317" t="str">
        <f>VLOOKUP(TblKeluar[[#This Row],[KODE BARANG]],TblKatalog[[KODE BARANG]:[SATUAN]],5,FALSE)</f>
        <v>PC</v>
      </c>
      <c r="G169" s="318" t="s">
        <v>2863</v>
      </c>
      <c r="H169" s="377" t="s">
        <v>2864</v>
      </c>
      <c r="I169" s="377" t="s">
        <v>2865</v>
      </c>
    </row>
    <row r="170" spans="1:9" x14ac:dyDescent="0.25">
      <c r="A170" s="309">
        <v>44848</v>
      </c>
      <c r="B170" s="315" t="s">
        <v>490</v>
      </c>
      <c r="C170" s="316" t="str">
        <f>VLOOKUP(TblKeluar[[#This Row],[KODE BARANG]],TblKatalog[[KODE BARANG]:[SPESIFIKASI]],2,FALSE)</f>
        <v>FILTER UDARA</v>
      </c>
      <c r="D170" s="316" t="str">
        <f>VLOOKUP(TblKeluar[[#This Row],[KODE BARANG]],TblKatalog[[KODE BARANG]:[SPESIFIKASI]],3,FALSE)</f>
        <v>DONALDSON P128408 ( INNER )</v>
      </c>
      <c r="E170" s="238">
        <v>1</v>
      </c>
      <c r="F170" s="317" t="str">
        <f>VLOOKUP(TblKeluar[[#This Row],[KODE BARANG]],TblKatalog[[KODE BARANG]:[SATUAN]],5,FALSE)</f>
        <v>PC</v>
      </c>
      <c r="G170" s="318" t="s">
        <v>2863</v>
      </c>
      <c r="H170" s="377" t="s">
        <v>2864</v>
      </c>
      <c r="I170" s="377" t="s">
        <v>2865</v>
      </c>
    </row>
    <row r="171" spans="1:9" x14ac:dyDescent="0.25">
      <c r="A171" s="309">
        <v>44848</v>
      </c>
      <c r="B171" s="315" t="s">
        <v>2693</v>
      </c>
      <c r="C171" s="316" t="str">
        <f>VLOOKUP(TblKeluar[[#This Row],[KODE BARANG]],TblKatalog[[KODE BARANG]:[SPESIFIKASI]],2,FALSE)</f>
        <v>AIR FILTER GENSET</v>
      </c>
      <c r="D171" s="316" t="str">
        <f>VLOOKUP(TblKeluar[[#This Row],[KODE BARANG]],TblKatalog[[KODE BARANG]:[SPESIFIKASI]],3,FALSE)</f>
        <v>DONALDSON P.601437</v>
      </c>
      <c r="E171" s="238">
        <v>1</v>
      </c>
      <c r="F171" s="317" t="str">
        <f>VLOOKUP(TblKeluar[[#This Row],[KODE BARANG]],TblKatalog[[KODE BARANG]:[SATUAN]],5,FALSE)</f>
        <v>PC</v>
      </c>
      <c r="G171" s="318" t="s">
        <v>2863</v>
      </c>
      <c r="H171" s="377" t="s">
        <v>2864</v>
      </c>
      <c r="I171" s="377" t="s">
        <v>2865</v>
      </c>
    </row>
    <row r="172" spans="1:9" x14ac:dyDescent="0.25">
      <c r="A172" s="309">
        <v>44848</v>
      </c>
      <c r="B172" s="319" t="s">
        <v>2696</v>
      </c>
      <c r="C172" s="320" t="str">
        <f>VLOOKUP(TblKeluar[[#This Row],[KODE BARANG]],TblKatalog[[KODE BARANG]:[SPESIFIKASI]],2,FALSE)</f>
        <v>AIR FILTER GENSET</v>
      </c>
      <c r="D172" s="320" t="str">
        <f>VLOOKUP(TblKeluar[[#This Row],[KODE BARANG]],TblKatalog[[KODE BARANG]:[SPESIFIKASI]],3,FALSE)</f>
        <v>DONALDSON P.601476</v>
      </c>
      <c r="E172" s="238">
        <v>1</v>
      </c>
      <c r="F172" s="321" t="str">
        <f>VLOOKUP(TblKeluar[[#This Row],[KODE BARANG]],TblKatalog[[KODE BARANG]:[SATUAN]],5,FALSE)</f>
        <v>PC</v>
      </c>
      <c r="G172" s="318" t="s">
        <v>2863</v>
      </c>
      <c r="H172" s="377" t="s">
        <v>2864</v>
      </c>
      <c r="I172" s="377" t="s">
        <v>2865</v>
      </c>
    </row>
    <row r="173" spans="1:9" x14ac:dyDescent="0.25">
      <c r="A173" s="309">
        <v>44848</v>
      </c>
      <c r="B173" s="314" t="s">
        <v>369</v>
      </c>
      <c r="C173" s="316" t="str">
        <f>VLOOKUP(TblKeluar[[#This Row],[KODE BARANG]],TblKatalog[[KODE BARANG]:[SPESIFIKASI]],2,FALSE)</f>
        <v>FILTER HSD</v>
      </c>
      <c r="D173" s="316" t="str">
        <f>VLOOKUP(TblKeluar[[#This Row],[KODE BARANG]],TblKatalog[[KODE BARANG]:[SPESIFIKASI]],3,FALSE)</f>
        <v>MAN 51.12503.0099</v>
      </c>
      <c r="E173" s="137">
        <v>2</v>
      </c>
      <c r="F173" s="317" t="str">
        <f>VLOOKUP(TblKeluar[[#This Row],[KODE BARANG]],TblKatalog[[KODE BARANG]:[SATUAN]],5,FALSE)</f>
        <v>PC</v>
      </c>
      <c r="G173" s="318" t="s">
        <v>2866</v>
      </c>
      <c r="H173" s="377" t="s">
        <v>2867</v>
      </c>
      <c r="I173" s="377" t="s">
        <v>2868</v>
      </c>
    </row>
    <row r="174" spans="1:9" x14ac:dyDescent="0.25">
      <c r="A174" s="309">
        <v>44848</v>
      </c>
      <c r="B174" s="314" t="s">
        <v>507</v>
      </c>
      <c r="C174" s="316" t="str">
        <f>VLOOKUP(TblKeluar[[#This Row],[KODE BARANG]],TblKatalog[[KODE BARANG]:[SPESIFIKASI]],2,FALSE)</f>
        <v xml:space="preserve">FILTER OIL ENGINE </v>
      </c>
      <c r="D174" s="316" t="str">
        <f>VLOOKUP(TblKeluar[[#This Row],[KODE BARANG]],TblKatalog[[KODE BARANG]:[SPESIFIKASI]],3,FALSE)</f>
        <v>MAN 51,05504-0087</v>
      </c>
      <c r="E174" s="26">
        <v>1</v>
      </c>
      <c r="F174" s="317" t="str">
        <f>VLOOKUP(TblKeluar[[#This Row],[KODE BARANG]],TblKatalog[[KODE BARANG]:[SATUAN]],5,FALSE)</f>
        <v>PC</v>
      </c>
      <c r="G174" s="318" t="s">
        <v>2866</v>
      </c>
      <c r="H174" s="377" t="s">
        <v>2867</v>
      </c>
      <c r="I174" s="377" t="s">
        <v>2868</v>
      </c>
    </row>
    <row r="175" spans="1:9" x14ac:dyDescent="0.25">
      <c r="A175" s="309">
        <v>44848</v>
      </c>
      <c r="B175" s="315" t="s">
        <v>365</v>
      </c>
      <c r="C175" s="316" t="str">
        <f>VLOOKUP(TblKeluar[[#This Row],[KODE BARANG]],TblKatalog[[KODE BARANG]:[SPESIFIKASI]],2,FALSE)</f>
        <v xml:space="preserve">FEUL FILTER </v>
      </c>
      <c r="D175" s="316" t="str">
        <f>VLOOKUP(TblKeluar[[#This Row],[KODE BARANG]],TblKatalog[[KODE BARANG]:[SPESIFIKASI]],3,FALSE)</f>
        <v>PARKER R120P</v>
      </c>
      <c r="E175" s="110">
        <v>1</v>
      </c>
      <c r="F175" s="317" t="str">
        <f>VLOOKUP(TblKeluar[[#This Row],[KODE BARANG]],TblKatalog[[KODE BARANG]:[SATUAN]],5,FALSE)</f>
        <v>PC</v>
      </c>
      <c r="G175" s="318" t="s">
        <v>2866</v>
      </c>
      <c r="H175" s="377" t="s">
        <v>2867</v>
      </c>
      <c r="I175" s="377" t="s">
        <v>2868</v>
      </c>
    </row>
    <row r="176" spans="1:9" x14ac:dyDescent="0.25">
      <c r="A176" s="309">
        <v>44848</v>
      </c>
      <c r="B176" s="315" t="s">
        <v>367</v>
      </c>
      <c r="C176" s="316" t="str">
        <f>VLOOKUP(TblKeluar[[#This Row],[KODE BARANG]],TblKatalog[[KODE BARANG]:[SPESIFIKASI]],2,FALSE)</f>
        <v xml:space="preserve">FEUL FILTER </v>
      </c>
      <c r="D176" s="316" t="str">
        <f>VLOOKUP(TblKeluar[[#This Row],[KODE BARANG]],TblKatalog[[KODE BARANG]:[SPESIFIKASI]],3,FALSE)</f>
        <v>PARKER R90P</v>
      </c>
      <c r="E176" s="238">
        <v>1</v>
      </c>
      <c r="F176" s="317" t="str">
        <f>VLOOKUP(TblKeluar[[#This Row],[KODE BARANG]],TblKatalog[[KODE BARANG]:[SATUAN]],5,FALSE)</f>
        <v>PC</v>
      </c>
      <c r="G176" s="318" t="s">
        <v>2866</v>
      </c>
      <c r="H176" s="377" t="s">
        <v>2867</v>
      </c>
      <c r="I176" s="377" t="s">
        <v>2868</v>
      </c>
    </row>
    <row r="177" spans="1:9" x14ac:dyDescent="0.25">
      <c r="A177" s="309">
        <v>44848</v>
      </c>
      <c r="B177" s="315" t="s">
        <v>41</v>
      </c>
      <c r="C177" s="316" t="str">
        <f>VLOOKUP(TblKeluar[[#This Row],[KODE BARANG]],TblKatalog[[KODE BARANG]:[SPESIFIKASI]],2,FALSE)</f>
        <v xml:space="preserve">FILTER UDARA </v>
      </c>
      <c r="D177" s="316" t="str">
        <f>VLOOKUP(TblKeluar[[#This Row],[KODE BARANG]],TblKatalog[[KODE BARANG]:[SPESIFIKASI]],3,FALSE)</f>
        <v>DONALDSON P181042 ( OUTER )</v>
      </c>
      <c r="E177" s="238">
        <v>1</v>
      </c>
      <c r="F177" s="317" t="str">
        <f>VLOOKUP(TblKeluar[[#This Row],[KODE BARANG]],TblKatalog[[KODE BARANG]:[SATUAN]],5,FALSE)</f>
        <v>PC</v>
      </c>
      <c r="G177" s="318" t="s">
        <v>2866</v>
      </c>
      <c r="H177" s="377" t="s">
        <v>2867</v>
      </c>
      <c r="I177" s="377" t="s">
        <v>2868</v>
      </c>
    </row>
    <row r="178" spans="1:9" x14ac:dyDescent="0.25">
      <c r="A178" s="309">
        <v>44848</v>
      </c>
      <c r="B178" s="315" t="s">
        <v>490</v>
      </c>
      <c r="C178" s="316" t="str">
        <f>VLOOKUP(TblKeluar[[#This Row],[KODE BARANG]],TblKatalog[[KODE BARANG]:[SPESIFIKASI]],2,FALSE)</f>
        <v>FILTER UDARA</v>
      </c>
      <c r="D178" s="316" t="str">
        <f>VLOOKUP(TblKeluar[[#This Row],[KODE BARANG]],TblKatalog[[KODE BARANG]:[SPESIFIKASI]],3,FALSE)</f>
        <v>DONALDSON P128408 ( INNER )</v>
      </c>
      <c r="E178" s="238">
        <v>1</v>
      </c>
      <c r="F178" s="317" t="str">
        <f>VLOOKUP(TblKeluar[[#This Row],[KODE BARANG]],TblKatalog[[KODE BARANG]:[SATUAN]],5,FALSE)</f>
        <v>PC</v>
      </c>
      <c r="G178" s="318" t="s">
        <v>2866</v>
      </c>
      <c r="H178" s="377" t="s">
        <v>2867</v>
      </c>
      <c r="I178" s="377" t="s">
        <v>2868</v>
      </c>
    </row>
    <row r="179" spans="1:9" x14ac:dyDescent="0.25">
      <c r="A179" s="309">
        <v>44848</v>
      </c>
      <c r="B179" s="315" t="s">
        <v>2693</v>
      </c>
      <c r="C179" s="316" t="str">
        <f>VLOOKUP(TblKeluar[[#This Row],[KODE BARANG]],TblKatalog[[KODE BARANG]:[SPESIFIKASI]],2,FALSE)</f>
        <v>AIR FILTER GENSET</v>
      </c>
      <c r="D179" s="316" t="str">
        <f>VLOOKUP(TblKeluar[[#This Row],[KODE BARANG]],TblKatalog[[KODE BARANG]:[SPESIFIKASI]],3,FALSE)</f>
        <v>DONALDSON P.601437</v>
      </c>
      <c r="E179" s="238">
        <v>1</v>
      </c>
      <c r="F179" s="317" t="str">
        <f>VLOOKUP(TblKeluar[[#This Row],[KODE BARANG]],TblKatalog[[KODE BARANG]:[SATUAN]],5,FALSE)</f>
        <v>PC</v>
      </c>
      <c r="G179" s="318" t="s">
        <v>2866</v>
      </c>
      <c r="H179" s="377" t="s">
        <v>2867</v>
      </c>
      <c r="I179" s="377" t="s">
        <v>2868</v>
      </c>
    </row>
    <row r="180" spans="1:9" x14ac:dyDescent="0.25">
      <c r="A180" s="309">
        <v>44848</v>
      </c>
      <c r="B180" s="319" t="s">
        <v>2696</v>
      </c>
      <c r="C180" s="320" t="str">
        <f>VLOOKUP(TblKeluar[[#This Row],[KODE BARANG]],TblKatalog[[KODE BARANG]:[SPESIFIKASI]],2,FALSE)</f>
        <v>AIR FILTER GENSET</v>
      </c>
      <c r="D180" s="320" t="str">
        <f>VLOOKUP(TblKeluar[[#This Row],[KODE BARANG]],TblKatalog[[KODE BARANG]:[SPESIFIKASI]],3,FALSE)</f>
        <v>DONALDSON P.601476</v>
      </c>
      <c r="E180" s="238">
        <v>1</v>
      </c>
      <c r="F180" s="321" t="str">
        <f>VLOOKUP(TblKeluar[[#This Row],[KODE BARANG]],TblKatalog[[KODE BARANG]:[SATUAN]],5,FALSE)</f>
        <v>PC</v>
      </c>
      <c r="G180" s="318" t="s">
        <v>2866</v>
      </c>
      <c r="H180" s="377" t="s">
        <v>2867</v>
      </c>
      <c r="I180" s="377" t="s">
        <v>2868</v>
      </c>
    </row>
    <row r="181" spans="1:9" x14ac:dyDescent="0.25">
      <c r="A181" s="309">
        <v>44848</v>
      </c>
      <c r="B181" s="314" t="s">
        <v>369</v>
      </c>
      <c r="C181" s="316" t="str">
        <f>VLOOKUP(TblKeluar[[#This Row],[KODE BARANG]],TblKatalog[[KODE BARANG]:[SPESIFIKASI]],2,FALSE)</f>
        <v>FILTER HSD</v>
      </c>
      <c r="D181" s="316" t="str">
        <f>VLOOKUP(TblKeluar[[#This Row],[KODE BARANG]],TblKatalog[[KODE BARANG]:[SPESIFIKASI]],3,FALSE)</f>
        <v>MAN 51.12503.0099</v>
      </c>
      <c r="E181" s="137">
        <v>2</v>
      </c>
      <c r="F181" s="317" t="str">
        <f>VLOOKUP(TblKeluar[[#This Row],[KODE BARANG]],TblKatalog[[KODE BARANG]:[SATUAN]],5,FALSE)</f>
        <v>PC</v>
      </c>
      <c r="G181" s="318" t="s">
        <v>2869</v>
      </c>
      <c r="H181" s="377" t="s">
        <v>2870</v>
      </c>
      <c r="I181" s="377" t="s">
        <v>2871</v>
      </c>
    </row>
    <row r="182" spans="1:9" x14ac:dyDescent="0.25">
      <c r="A182" s="309">
        <v>44848</v>
      </c>
      <c r="B182" s="314" t="s">
        <v>507</v>
      </c>
      <c r="C182" s="316" t="str">
        <f>VLOOKUP(TblKeluar[[#This Row],[KODE BARANG]],TblKatalog[[KODE BARANG]:[SPESIFIKASI]],2,FALSE)</f>
        <v xml:space="preserve">FILTER OIL ENGINE </v>
      </c>
      <c r="D182" s="316" t="str">
        <f>VLOOKUP(TblKeluar[[#This Row],[KODE BARANG]],TblKatalog[[KODE BARANG]:[SPESIFIKASI]],3,FALSE)</f>
        <v>MAN 51,05504-0087</v>
      </c>
      <c r="E182" s="26">
        <v>1</v>
      </c>
      <c r="F182" s="317" t="str">
        <f>VLOOKUP(TblKeluar[[#This Row],[KODE BARANG]],TblKatalog[[KODE BARANG]:[SATUAN]],5,FALSE)</f>
        <v>PC</v>
      </c>
      <c r="G182" s="318" t="s">
        <v>2869</v>
      </c>
      <c r="H182" s="377" t="s">
        <v>2870</v>
      </c>
      <c r="I182" s="377" t="s">
        <v>2871</v>
      </c>
    </row>
    <row r="183" spans="1:9" x14ac:dyDescent="0.25">
      <c r="A183" s="309">
        <v>44848</v>
      </c>
      <c r="B183" s="315" t="s">
        <v>365</v>
      </c>
      <c r="C183" s="316" t="str">
        <f>VLOOKUP(TblKeluar[[#This Row],[KODE BARANG]],TblKatalog[[KODE BARANG]:[SPESIFIKASI]],2,FALSE)</f>
        <v xml:space="preserve">FEUL FILTER </v>
      </c>
      <c r="D183" s="316" t="str">
        <f>VLOOKUP(TblKeluar[[#This Row],[KODE BARANG]],TblKatalog[[KODE BARANG]:[SPESIFIKASI]],3,FALSE)</f>
        <v>PARKER R120P</v>
      </c>
      <c r="E183" s="110">
        <v>1</v>
      </c>
      <c r="F183" s="317" t="str">
        <f>VLOOKUP(TblKeluar[[#This Row],[KODE BARANG]],TblKatalog[[KODE BARANG]:[SATUAN]],5,FALSE)</f>
        <v>PC</v>
      </c>
      <c r="G183" s="318" t="s">
        <v>2869</v>
      </c>
      <c r="H183" s="377" t="s">
        <v>2870</v>
      </c>
      <c r="I183" s="377" t="s">
        <v>2871</v>
      </c>
    </row>
    <row r="184" spans="1:9" x14ac:dyDescent="0.25">
      <c r="A184" s="309">
        <v>44848</v>
      </c>
      <c r="B184" s="315" t="s">
        <v>367</v>
      </c>
      <c r="C184" s="316" t="str">
        <f>VLOOKUP(TblKeluar[[#This Row],[KODE BARANG]],TblKatalog[[KODE BARANG]:[SPESIFIKASI]],2,FALSE)</f>
        <v xml:space="preserve">FEUL FILTER </v>
      </c>
      <c r="D184" s="316" t="str">
        <f>VLOOKUP(TblKeluar[[#This Row],[KODE BARANG]],TblKatalog[[KODE BARANG]:[SPESIFIKASI]],3,FALSE)</f>
        <v>PARKER R90P</v>
      </c>
      <c r="E184" s="238">
        <v>1</v>
      </c>
      <c r="F184" s="317" t="str">
        <f>VLOOKUP(TblKeluar[[#This Row],[KODE BARANG]],TblKatalog[[KODE BARANG]:[SATUAN]],5,FALSE)</f>
        <v>PC</v>
      </c>
      <c r="G184" s="318" t="s">
        <v>2869</v>
      </c>
      <c r="H184" s="377" t="s">
        <v>2870</v>
      </c>
      <c r="I184" s="377" t="s">
        <v>2871</v>
      </c>
    </row>
    <row r="185" spans="1:9" x14ac:dyDescent="0.25">
      <c r="A185" s="309">
        <v>44848</v>
      </c>
      <c r="B185" s="315" t="s">
        <v>41</v>
      </c>
      <c r="C185" s="316" t="str">
        <f>VLOOKUP(TblKeluar[[#This Row],[KODE BARANG]],TblKatalog[[KODE BARANG]:[SPESIFIKASI]],2,FALSE)</f>
        <v xml:space="preserve">FILTER UDARA </v>
      </c>
      <c r="D185" s="316" t="str">
        <f>VLOOKUP(TblKeluar[[#This Row],[KODE BARANG]],TblKatalog[[KODE BARANG]:[SPESIFIKASI]],3,FALSE)</f>
        <v>DONALDSON P181042 ( OUTER )</v>
      </c>
      <c r="E185" s="238">
        <v>1</v>
      </c>
      <c r="F185" s="317" t="str">
        <f>VLOOKUP(TblKeluar[[#This Row],[KODE BARANG]],TblKatalog[[KODE BARANG]:[SATUAN]],5,FALSE)</f>
        <v>PC</v>
      </c>
      <c r="G185" s="318" t="s">
        <v>2869</v>
      </c>
      <c r="H185" s="377" t="s">
        <v>2870</v>
      </c>
      <c r="I185" s="377" t="s">
        <v>2871</v>
      </c>
    </row>
    <row r="186" spans="1:9" x14ac:dyDescent="0.25">
      <c r="A186" s="309">
        <v>44848</v>
      </c>
      <c r="B186" s="315" t="s">
        <v>490</v>
      </c>
      <c r="C186" s="316" t="str">
        <f>VLOOKUP(TblKeluar[[#This Row],[KODE BARANG]],TblKatalog[[KODE BARANG]:[SPESIFIKASI]],2,FALSE)</f>
        <v>FILTER UDARA</v>
      </c>
      <c r="D186" s="316" t="str">
        <f>VLOOKUP(TblKeluar[[#This Row],[KODE BARANG]],TblKatalog[[KODE BARANG]:[SPESIFIKASI]],3,FALSE)</f>
        <v>DONALDSON P128408 ( INNER )</v>
      </c>
      <c r="E186" s="238">
        <v>1</v>
      </c>
      <c r="F186" s="317" t="str">
        <f>VLOOKUP(TblKeluar[[#This Row],[KODE BARANG]],TblKatalog[[KODE BARANG]:[SATUAN]],5,FALSE)</f>
        <v>PC</v>
      </c>
      <c r="G186" s="318" t="s">
        <v>2869</v>
      </c>
      <c r="H186" s="377" t="s">
        <v>2870</v>
      </c>
      <c r="I186" s="377" t="s">
        <v>2871</v>
      </c>
    </row>
    <row r="187" spans="1:9" x14ac:dyDescent="0.25">
      <c r="A187" s="309">
        <v>44848</v>
      </c>
      <c r="B187" s="315" t="s">
        <v>2693</v>
      </c>
      <c r="C187" s="316" t="str">
        <f>VLOOKUP(TblKeluar[[#This Row],[KODE BARANG]],TblKatalog[[KODE BARANG]:[SPESIFIKASI]],2,FALSE)</f>
        <v>AIR FILTER GENSET</v>
      </c>
      <c r="D187" s="316" t="str">
        <f>VLOOKUP(TblKeluar[[#This Row],[KODE BARANG]],TblKatalog[[KODE BARANG]:[SPESIFIKASI]],3,FALSE)</f>
        <v>DONALDSON P.601437</v>
      </c>
      <c r="E187" s="238">
        <v>1</v>
      </c>
      <c r="F187" s="317" t="str">
        <f>VLOOKUP(TblKeluar[[#This Row],[KODE BARANG]],TblKatalog[[KODE BARANG]:[SATUAN]],5,FALSE)</f>
        <v>PC</v>
      </c>
      <c r="G187" s="318" t="s">
        <v>2869</v>
      </c>
      <c r="H187" s="377" t="s">
        <v>2870</v>
      </c>
      <c r="I187" s="377" t="s">
        <v>2871</v>
      </c>
    </row>
    <row r="188" spans="1:9" x14ac:dyDescent="0.25">
      <c r="A188" s="309">
        <v>44848</v>
      </c>
      <c r="B188" s="319" t="s">
        <v>2696</v>
      </c>
      <c r="C188" s="320" t="str">
        <f>VLOOKUP(TblKeluar[[#This Row],[KODE BARANG]],TblKatalog[[KODE BARANG]:[SPESIFIKASI]],2,FALSE)</f>
        <v>AIR FILTER GENSET</v>
      </c>
      <c r="D188" s="320" t="str">
        <f>VLOOKUP(TblKeluar[[#This Row],[KODE BARANG]],TblKatalog[[KODE BARANG]:[SPESIFIKASI]],3,FALSE)</f>
        <v>DONALDSON P.601476</v>
      </c>
      <c r="E188" s="238">
        <v>1</v>
      </c>
      <c r="F188" s="321" t="str">
        <f>VLOOKUP(TblKeluar[[#This Row],[KODE BARANG]],TblKatalog[[KODE BARANG]:[SATUAN]],5,FALSE)</f>
        <v>PC</v>
      </c>
      <c r="G188" s="318" t="s">
        <v>2869</v>
      </c>
      <c r="H188" s="377" t="s">
        <v>2870</v>
      </c>
      <c r="I188" s="377" t="s">
        <v>2871</v>
      </c>
    </row>
    <row r="189" spans="1:9" x14ac:dyDescent="0.25">
      <c r="A189" s="309">
        <v>44849</v>
      </c>
      <c r="B189" s="134" t="s">
        <v>2901</v>
      </c>
      <c r="C189" s="225" t="str">
        <f>VLOOKUP(TblKeluar[[#This Row],[KODE BARANG]],TblKatalog[[KODE BARANG]:[SPESIFIKASI]],2,FALSE)</f>
        <v>RUBBER DRAFT GEAR</v>
      </c>
      <c r="D189" s="225" t="str">
        <f>VLOOKUP(TblKeluar[[#This Row],[KODE BARANG]],TblKatalog[[KODE BARANG]:[SPESIFIKASI]],3,FALSE)</f>
        <v>DRAWING NO.31,0-E.11012</v>
      </c>
      <c r="E189" s="226">
        <v>6</v>
      </c>
      <c r="F189" s="227" t="str">
        <f>VLOOKUP(TblKeluar[[#This Row],[KODE BARANG]],TblKatalog[[KODE BARANG]:[SATUAN]],5,FALSE)</f>
        <v>PC</v>
      </c>
      <c r="G189" s="221" t="s">
        <v>2906</v>
      </c>
      <c r="H189" s="81" t="s">
        <v>2907</v>
      </c>
      <c r="I189" s="81" t="s">
        <v>2609</v>
      </c>
    </row>
    <row r="190" spans="1:9" x14ac:dyDescent="0.25">
      <c r="A190" s="351">
        <v>44859</v>
      </c>
      <c r="B190" s="352" t="s">
        <v>1419</v>
      </c>
      <c r="C190" s="353" t="str">
        <f>VLOOKUP(TblKeluar[[#This Row],[KODE BARANG]],TblKatalog[[KODE BARANG]:[SPESIFIKASI]],2,FALSE)</f>
        <v>PIKOLI SOLUBLE CUTTING OIL FOR MILLING</v>
      </c>
      <c r="D190" s="353" t="str">
        <f>VLOOKUP(TblKeluar[[#This Row],[KODE BARANG]],TblKatalog[[KODE BARANG]:[SPESIFIKASI]],3,FALSE)</f>
        <v>BORING GRINDING; @200 LITER</v>
      </c>
      <c r="E190" s="354">
        <v>2</v>
      </c>
      <c r="F190" s="355" t="str">
        <f>VLOOKUP(TblKeluar[[#This Row],[KODE BARANG]],TblKatalog[[KODE BARANG]:[SATUAN]],5,FALSE)</f>
        <v xml:space="preserve">DRUM </v>
      </c>
      <c r="G190" s="221" t="s">
        <v>2937</v>
      </c>
      <c r="H190" s="378" t="s">
        <v>2957</v>
      </c>
      <c r="I190" s="378" t="s">
        <v>1218</v>
      </c>
    </row>
    <row r="191" spans="1:9" ht="25.5" x14ac:dyDescent="0.25">
      <c r="A191" s="365">
        <v>44859</v>
      </c>
      <c r="B191" s="361" t="s">
        <v>28</v>
      </c>
      <c r="C191" s="370" t="str">
        <f>VLOOKUP(TblKeluar[[#This Row],[KODE BARANG]],TblKatalog[[KODE BARANG]:[SPESIFIKASI]],2,FALSE)</f>
        <v>LC FILTER</v>
      </c>
      <c r="D191" s="371" t="str">
        <f>VLOOKUP(TblKeluar[[#This Row],[KODE BARANG]],TblKatalog[[KODE BARANG]:[SPESIFIKASI]],3,FALSE)</f>
        <v>SINE WAVE EMC OUTPUT FILTERS , VR520 VAC 50/60HZ, 180A PN : B84143V0180R127</v>
      </c>
      <c r="E191" s="372">
        <v>1</v>
      </c>
      <c r="F191" s="373" t="str">
        <f>VLOOKUP(TblKeluar[[#This Row],[KODE BARANG]],TblKatalog[[KODE BARANG]:[SATUAN]],5,FALSE)</f>
        <v>UNIT</v>
      </c>
      <c r="G191" s="224" t="s">
        <v>2955</v>
      </c>
      <c r="H191" s="379" t="s">
        <v>2956</v>
      </c>
      <c r="I191" s="16" t="s">
        <v>2669</v>
      </c>
    </row>
    <row r="192" spans="1:9" x14ac:dyDescent="0.25">
      <c r="A192" s="351">
        <v>44859</v>
      </c>
      <c r="B192" s="361" t="s">
        <v>2825</v>
      </c>
      <c r="C192" s="362" t="str">
        <f>VLOOKUP(TblKeluar[[#This Row],[KODE BARANG]],TblKatalog[[KODE BARANG]:[SPESIFIKASI]],2,FALSE)</f>
        <v xml:space="preserve">KIT FOOT STEP </v>
      </c>
      <c r="D192" s="362" t="str">
        <f>VLOOKUP(TblKeluar[[#This Row],[KODE BARANG]],TblKatalog[[KODE BARANG]:[SPESIFIKASI]],3,FALSE)</f>
        <v xml:space="preserve">STNC TGC 50 X 300 S </v>
      </c>
      <c r="E192" s="363">
        <v>1</v>
      </c>
      <c r="F192" s="364" t="str">
        <f>VLOOKUP(TblKeluar[[#This Row],[KODE BARANG]],TblKatalog[[KODE BARANG]:[SATUAN]],5,FALSE)</f>
        <v>PC</v>
      </c>
      <c r="G192" s="221" t="s">
        <v>2955</v>
      </c>
      <c r="H192" s="378" t="s">
        <v>2956</v>
      </c>
      <c r="I192" s="81" t="s">
        <v>2669</v>
      </c>
    </row>
    <row r="193" spans="1:9" x14ac:dyDescent="0.25">
      <c r="A193" s="351">
        <v>44859</v>
      </c>
      <c r="B193" s="352" t="s">
        <v>2915</v>
      </c>
      <c r="C193" s="353" t="str">
        <f>VLOOKUP(TblKeluar[[#This Row],[KODE BARANG]],TblKatalog[[KODE BARANG]:[SPESIFIKASI]],2,FALSE)</f>
        <v>VOLTAGE REGULATOR</v>
      </c>
      <c r="D193" s="353" t="str">
        <f>VLOOKUP(TblKeluar[[#This Row],[KODE BARANG]],TblKatalog[[KODE BARANG]:[SPESIFIKASI]],3,FALSE)</f>
        <v>PRESTOLITE LECCE NEVILLE 8RL3136</v>
      </c>
      <c r="E193" s="354">
        <v>1</v>
      </c>
      <c r="F193" s="355" t="str">
        <f>VLOOKUP(TblKeluar[[#This Row],[KODE BARANG]],TblKatalog[[KODE BARANG]:[SATUAN]],5,FALSE)</f>
        <v>PC</v>
      </c>
      <c r="G193" s="221" t="s">
        <v>2955</v>
      </c>
      <c r="H193" s="378" t="s">
        <v>2956</v>
      </c>
      <c r="I193" s="81" t="s">
        <v>2669</v>
      </c>
    </row>
    <row r="194" spans="1:9" ht="15.75" x14ac:dyDescent="0.25">
      <c r="A194" s="351">
        <v>44859</v>
      </c>
      <c r="B194" s="349" t="s">
        <v>2933</v>
      </c>
      <c r="C194" s="362" t="str">
        <f>VLOOKUP(TblKeluar[[#This Row],[KODE BARANG]],TblKatalog[[KODE BARANG]:[SPESIFIKASI]],2,FALSE)</f>
        <v>TRIAL BRACKET HANGER</v>
      </c>
      <c r="D194" s="362" t="str">
        <f>VLOOKUP(TblKeluar[[#This Row],[KODE BARANG]],TblKatalog[[KODE BARANG]:[SPESIFIKASI]],3,FALSE)</f>
        <v>DRAWING NO. 99-0-R32002</v>
      </c>
      <c r="E194" s="363">
        <v>20</v>
      </c>
      <c r="F194" s="364" t="str">
        <f>VLOOKUP(TblKeluar[[#This Row],[KODE BARANG]],TblKatalog[[KODE BARANG]:[SATUAN]],5,FALSE)</f>
        <v>PC</v>
      </c>
      <c r="G194" s="221" t="s">
        <v>2958</v>
      </c>
      <c r="H194" s="378" t="s">
        <v>2959</v>
      </c>
      <c r="I194" s="81" t="s">
        <v>2470</v>
      </c>
    </row>
    <row r="195" spans="1:9" ht="25.5" x14ac:dyDescent="0.25">
      <c r="A195" s="365">
        <v>44859</v>
      </c>
      <c r="B195" s="352" t="s">
        <v>2950</v>
      </c>
      <c r="C195" s="366" t="str">
        <f>VLOOKUP(TblKeluar[[#This Row],[KODE BARANG]],TblKatalog[[KODE BARANG]:[SPESIFIKASI]],2,FALSE)</f>
        <v xml:space="preserve">LED LAMPU SIGNAL </v>
      </c>
      <c r="D195" s="367" t="str">
        <f>VLOOKUP(TblKeluar[[#This Row],[KODE BARANG]],TblKatalog[[KODE BARANG]:[SPESIFIKASI]],3,FALSE)</f>
        <v>LED SPOTLIGHTS POWER : 5W, VOLTAGE CD : 24 V, COLOR : 6000K BASE : GU10 WARNA PUTIH</v>
      </c>
      <c r="E195" s="368">
        <v>10</v>
      </c>
      <c r="F195" s="369" t="str">
        <f>VLOOKUP(TblKeluar[[#This Row],[KODE BARANG]],TblKatalog[[KODE BARANG]:[SATUAN]],5,FALSE)</f>
        <v>PC</v>
      </c>
      <c r="G195" s="224" t="s">
        <v>2958</v>
      </c>
      <c r="H195" s="379" t="s">
        <v>2959</v>
      </c>
      <c r="I195" s="16" t="s">
        <v>2470</v>
      </c>
    </row>
    <row r="196" spans="1:9" x14ac:dyDescent="0.25">
      <c r="A196" s="365">
        <v>44860</v>
      </c>
      <c r="B196" s="352" t="s">
        <v>2683</v>
      </c>
      <c r="C196" s="353" t="str">
        <f>VLOOKUP(TblKeluar[[#This Row],[KODE BARANG]],TblKatalog[[KODE BARANG]:[SPESIFIKASI]],2,FALSE)</f>
        <v>CLAMPER CLIP</v>
      </c>
      <c r="D196" s="353" t="str">
        <f>VLOOKUP(TblKeluar[[#This Row],[KODE BARANG]],TblKatalog[[KODE BARANG]:[SPESIFIKASI]],3,FALSE)</f>
        <v>UK.T = 6 X 70 X 80 MM</v>
      </c>
      <c r="E196" s="354">
        <v>1500</v>
      </c>
      <c r="F196" s="355" t="str">
        <f>VLOOKUP(TblKeluar[[#This Row],[KODE BARANG]],TblKatalog[[KODE BARANG]:[SATUAN]],5,FALSE)</f>
        <v>PC</v>
      </c>
      <c r="G196" s="224" t="s">
        <v>2961</v>
      </c>
      <c r="H196" s="379" t="s">
        <v>3026</v>
      </c>
      <c r="I196" s="81" t="s">
        <v>2796</v>
      </c>
    </row>
    <row r="197" spans="1:9" ht="26.25" x14ac:dyDescent="0.25">
      <c r="A197" s="365">
        <v>44865</v>
      </c>
      <c r="B197" s="352" t="s">
        <v>2997</v>
      </c>
      <c r="C197" s="366" t="str">
        <f>VLOOKUP(TblKeluar[[#This Row],[KODE BARANG]],TblKatalog[[KODE BARANG]:[SPESIFIKASI]],2,FALSE)</f>
        <v xml:space="preserve">COVER EV CHARGER GUN CCS2 </v>
      </c>
      <c r="D197" s="388" t="str">
        <f>VLOOKUP(TblKeluar[[#This Row],[KODE BARANG]],TblKatalog[[KODE BARANG]:[SPESIFIKASI]],3,FALSE)</f>
        <v>MAGNET WATERPROOF COVER FIT FOR EV CHARGER WATERPROOF SNOW RAIN SUN DUST PROOF</v>
      </c>
      <c r="E197" s="354">
        <v>14</v>
      </c>
      <c r="F197" s="355" t="str">
        <f>VLOOKUP(TblKeluar[[#This Row],[KODE BARANG]],TblKatalog[[KODE BARANG]:[SATUAN]],5,FALSE)</f>
        <v>PC</v>
      </c>
      <c r="G197" s="224" t="s">
        <v>2998</v>
      </c>
      <c r="H197" s="383"/>
      <c r="I197" s="233" t="s">
        <v>2671</v>
      </c>
    </row>
    <row r="198" spans="1:9" x14ac:dyDescent="0.25">
      <c r="A198" s="351">
        <v>44865</v>
      </c>
      <c r="B198" s="222" t="s">
        <v>1620</v>
      </c>
      <c r="C198" s="353" t="str">
        <f>VLOOKUP(TblKeluar[[#This Row],[KODE BARANG]],TblKatalog[[KODE BARANG]:[SPESIFIKASI]],2,FALSE)</f>
        <v>CARBON CONTACT STRIP</v>
      </c>
      <c r="D198" s="388" t="str">
        <f>VLOOKUP(TblKeluar[[#This Row],[KODE BARANG]],TblKatalog[[KODE BARANG]:[SPESIFIKASI]],3,FALSE)</f>
        <v>DRAWING NO.P3160005</v>
      </c>
      <c r="E198" s="227">
        <v>50</v>
      </c>
      <c r="F198" s="355" t="str">
        <f>VLOOKUP(TblKeluar[[#This Row],[KODE BARANG]],TblKatalog[[KODE BARANG]:[SATUAN]],5,FALSE)</f>
        <v>PC</v>
      </c>
      <c r="G198" s="224" t="s">
        <v>3438</v>
      </c>
      <c r="H198" s="383" t="s">
        <v>3499</v>
      </c>
      <c r="I198" s="16" t="s">
        <v>1242</v>
      </c>
    </row>
    <row r="199" spans="1:9" x14ac:dyDescent="0.25">
      <c r="A199" s="351">
        <v>44865</v>
      </c>
      <c r="B199" s="222" t="s">
        <v>1623</v>
      </c>
      <c r="C199" s="353" t="str">
        <f>VLOOKUP(TblKeluar[[#This Row],[KODE BARANG]],TblKatalog[[KODE BARANG]:[SPESIFIKASI]],2,FALSE)</f>
        <v>AUXILARY CONTACT STRIP</v>
      </c>
      <c r="D199" s="388" t="str">
        <f>VLOOKUP(TblKeluar[[#This Row],[KODE BARANG]],TblKatalog[[KODE BARANG]:[SPESIFIKASI]],3,FALSE)</f>
        <v>DRAWING NO. P2161053</v>
      </c>
      <c r="E199" s="227">
        <v>40</v>
      </c>
      <c r="F199" s="355" t="str">
        <f>VLOOKUP(TblKeluar[[#This Row],[KODE BARANG]],TblKatalog[[KODE BARANG]:[SATUAN]],5,FALSE)</f>
        <v>PC</v>
      </c>
      <c r="G199" s="224" t="s">
        <v>3438</v>
      </c>
      <c r="H199" s="383" t="s">
        <v>3499</v>
      </c>
      <c r="I199" s="16" t="s">
        <v>1242</v>
      </c>
    </row>
    <row r="200" spans="1:9" x14ac:dyDescent="0.25">
      <c r="A200" s="351">
        <v>44865</v>
      </c>
      <c r="B200" s="222" t="s">
        <v>1626</v>
      </c>
      <c r="C200" s="353" t="str">
        <f>VLOOKUP(TblKeluar[[#This Row],[KODE BARANG]],TblKatalog[[KODE BARANG]:[SPESIFIKASI]],2,FALSE)</f>
        <v>SHUNT WIRE</v>
      </c>
      <c r="D200" s="388" t="str">
        <f>VLOOKUP(TblKeluar[[#This Row],[KODE BARANG]],TblKatalog[[KODE BARANG]:[SPESIFIKASI]],3,FALSE)</f>
        <v>SHUNT WIRE DRAWING NO. B298716 (7 x 250MM )</v>
      </c>
      <c r="E200" s="227">
        <v>25</v>
      </c>
      <c r="F200" s="355" t="str">
        <f>VLOOKUP(TblKeluar[[#This Row],[KODE BARANG]],TblKatalog[[KODE BARANG]:[SATUAN]],5,FALSE)</f>
        <v>PC</v>
      </c>
      <c r="G200" s="224" t="s">
        <v>3438</v>
      </c>
      <c r="H200" s="383" t="s">
        <v>3499</v>
      </c>
      <c r="I200" s="16" t="s">
        <v>1242</v>
      </c>
    </row>
    <row r="201" spans="1:9" x14ac:dyDescent="0.25">
      <c r="A201" s="351">
        <v>44865</v>
      </c>
      <c r="B201" s="222" t="s">
        <v>2280</v>
      </c>
      <c r="C201" s="353" t="str">
        <f>VLOOKUP(TblKeluar[[#This Row],[KODE BARANG]],TblKatalog[[KODE BARANG]:[SPESIFIKASI]],2,FALSE)</f>
        <v>SHUNT WIRE</v>
      </c>
      <c r="D201" s="388" t="str">
        <f>VLOOKUP(TblKeluar[[#This Row],[KODE BARANG]],TblKatalog[[KODE BARANG]:[SPESIFIKASI]],3,FALSE)</f>
        <v>SHUNT WIRE DRAWING NO. B298716 (7 x 300MM )</v>
      </c>
      <c r="E201" s="227">
        <v>25</v>
      </c>
      <c r="F201" s="355" t="str">
        <f>VLOOKUP(TblKeluar[[#This Row],[KODE BARANG]],TblKatalog[[KODE BARANG]:[SATUAN]],5,FALSE)</f>
        <v>PC</v>
      </c>
      <c r="G201" s="224" t="s">
        <v>3438</v>
      </c>
      <c r="H201" s="383" t="s">
        <v>3499</v>
      </c>
      <c r="I201" s="16" t="s">
        <v>1242</v>
      </c>
    </row>
    <row r="202" spans="1:9" x14ac:dyDescent="0.25">
      <c r="A202" s="387">
        <v>44866</v>
      </c>
      <c r="B202" s="361" t="s">
        <v>67</v>
      </c>
      <c r="C202" s="362" t="e">
        <f>VLOOKUP(TblKeluar[[#This Row],[KODE BARANG]],TblKatalog[[KODE BARANG]:[SPESIFIKASI]],2,FALSE)</f>
        <v>#N/A</v>
      </c>
      <c r="D202" s="362" t="e">
        <f>VLOOKUP(TblKeluar[[#This Row],[KODE BARANG]],TblKatalog[[KODE BARANG]:[SPESIFIKASI]],3,FALSE)</f>
        <v>#N/A</v>
      </c>
      <c r="E202" s="363">
        <v>2</v>
      </c>
      <c r="F202" s="364" t="e">
        <f>VLOOKUP(TblKeluar[[#This Row],[KODE BARANG]],TblKatalog[[KODE BARANG]:[SATUAN]],5,FALSE)</f>
        <v>#N/A</v>
      </c>
      <c r="G202" s="224" t="s">
        <v>3001</v>
      </c>
      <c r="H202" s="379" t="s">
        <v>3002</v>
      </c>
      <c r="I202" s="378" t="s">
        <v>3003</v>
      </c>
    </row>
    <row r="203" spans="1:9" x14ac:dyDescent="0.25">
      <c r="A203" s="387">
        <v>44866</v>
      </c>
      <c r="B203" s="352" t="s">
        <v>367</v>
      </c>
      <c r="C203" s="353" t="str">
        <f>VLOOKUP(TblKeluar[[#This Row],[KODE BARANG]],TblKatalog[[KODE BARANG]:[SPESIFIKASI]],2,FALSE)</f>
        <v xml:space="preserve">FEUL FILTER </v>
      </c>
      <c r="D203" s="353" t="str">
        <f>VLOOKUP(TblKeluar[[#This Row],[KODE BARANG]],TblKatalog[[KODE BARANG]:[SPESIFIKASI]],3,FALSE)</f>
        <v>PARKER R90P</v>
      </c>
      <c r="E203" s="354">
        <v>2</v>
      </c>
      <c r="F203" s="355" t="str">
        <f>VLOOKUP(TblKeluar[[#This Row],[KODE BARANG]],TblKatalog[[KODE BARANG]:[SATUAN]],5,FALSE)</f>
        <v>PC</v>
      </c>
      <c r="G203" s="224" t="s">
        <v>3001</v>
      </c>
      <c r="H203" s="379" t="s">
        <v>3002</v>
      </c>
      <c r="I203" s="378" t="s">
        <v>3003</v>
      </c>
    </row>
    <row r="204" spans="1:9" x14ac:dyDescent="0.25">
      <c r="A204" s="387">
        <v>44867</v>
      </c>
      <c r="B204" s="361" t="s">
        <v>3012</v>
      </c>
      <c r="C204" s="362" t="str">
        <f>VLOOKUP(TblKeluar[[#This Row],[KODE BARANG]],TblKatalog[[KODE BARANG]:[SPESIFIKASI]],2,FALSE)</f>
        <v>V BELT</v>
      </c>
      <c r="D204" s="362" t="str">
        <f>VLOOKUP(TblKeluar[[#This Row],[KODE BARANG]],TblKatalog[[KODE BARANG]:[SPESIFIKASI]],3,FALSE)</f>
        <v>BANDO 5760 , 17 X 1900 Li</v>
      </c>
      <c r="E204" s="363">
        <v>2</v>
      </c>
      <c r="F204" s="364" t="str">
        <f>VLOOKUP(TblKeluar[[#This Row],[KODE BARANG]],TblKatalog[[KODE BARANG]:[SATUAN]],5,FALSE)</f>
        <v>PC</v>
      </c>
      <c r="G204" s="224" t="s">
        <v>3019</v>
      </c>
      <c r="H204" s="379" t="s">
        <v>3018</v>
      </c>
      <c r="I204" s="81" t="s">
        <v>2669</v>
      </c>
    </row>
    <row r="205" spans="1:9" x14ac:dyDescent="0.25">
      <c r="A205" s="387">
        <v>44867</v>
      </c>
      <c r="B205" s="352" t="s">
        <v>3013</v>
      </c>
      <c r="C205" s="353" t="str">
        <f>VLOOKUP(TblKeluar[[#This Row],[KODE BARANG]],TblKatalog[[KODE BARANG]:[SPESIFIKASI]],2,FALSE)</f>
        <v>V BELT</v>
      </c>
      <c r="D205" s="353" t="str">
        <f>VLOOKUP(TblKeluar[[#This Row],[KODE BARANG]],TblKatalog[[KODE BARANG]:[SPESIFIKASI]],3,FALSE)</f>
        <v>BANDO 5570, 17 X 1420 Li</v>
      </c>
      <c r="E205" s="354">
        <v>1</v>
      </c>
      <c r="F205" s="355" t="str">
        <f>VLOOKUP(TblKeluar[[#This Row],[KODE BARANG]],TblKatalog[[KODE BARANG]:[SATUAN]],5,FALSE)</f>
        <v>PC</v>
      </c>
      <c r="G205" s="224" t="s">
        <v>3019</v>
      </c>
      <c r="H205" s="379" t="s">
        <v>3018</v>
      </c>
      <c r="I205" s="81" t="s">
        <v>2669</v>
      </c>
    </row>
    <row r="206" spans="1:9" x14ac:dyDescent="0.25">
      <c r="A206" s="387">
        <v>44868</v>
      </c>
      <c r="B206" s="352" t="s">
        <v>416</v>
      </c>
      <c r="C206" s="353" t="str">
        <f>VLOOKUP(TblKeluar[[#This Row],[KODE BARANG]],TblKatalog[[KODE BARANG]:[SPESIFIKASI]],2,FALSE)</f>
        <v xml:space="preserve">BRAKE SHOE </v>
      </c>
      <c r="D206" s="353" t="str">
        <f>VLOOKUP(TblKeluar[[#This Row],[KODE BARANG]],TblKatalog[[KODE BARANG]:[SPESIFIKASI]],3,FALSE)</f>
        <v>DRAWING NO.TB 607-2-08-0.008</v>
      </c>
      <c r="E206" s="354">
        <v>583</v>
      </c>
      <c r="F206" s="355" t="str">
        <f>VLOOKUP(TblKeluar[[#This Row],[KODE BARANG]],TblKatalog[[KODE BARANG]:[SATUAN]],5,FALSE)</f>
        <v>PC</v>
      </c>
      <c r="G206" s="224" t="s">
        <v>3022</v>
      </c>
      <c r="H206" s="379" t="s">
        <v>3023</v>
      </c>
      <c r="I206" s="16" t="s">
        <v>2470</v>
      </c>
    </row>
    <row r="207" spans="1:9" x14ac:dyDescent="0.25">
      <c r="A207" s="387">
        <v>44868</v>
      </c>
      <c r="B207" s="352" t="s">
        <v>666</v>
      </c>
      <c r="C207" s="353" t="str">
        <f>VLOOKUP(TblKeluar[[#This Row],[KODE BARANG]],TblKatalog[[KODE BARANG]:[SPESIFIKASI]],2,FALSE)</f>
        <v xml:space="preserve">FILTER UDARA KOMPRESOR </v>
      </c>
      <c r="D207" s="353" t="str">
        <f>VLOOKUP(TblKeluar[[#This Row],[KODE BARANG]],TblKatalog[[KODE BARANG]:[SPESIFIKASI]],3,FALSE)</f>
        <v xml:space="preserve"> UK.95 X 16 X 45</v>
      </c>
      <c r="E207" s="354">
        <v>15</v>
      </c>
      <c r="F207" s="355" t="str">
        <f>VLOOKUP(TblKeluar[[#This Row],[KODE BARANG]],TblKatalog[[KODE BARANG]:[SATUAN]],5,FALSE)</f>
        <v>PC</v>
      </c>
      <c r="G207" s="224" t="s">
        <v>3022</v>
      </c>
      <c r="H207" s="379" t="s">
        <v>3023</v>
      </c>
      <c r="I207" s="16" t="s">
        <v>2470</v>
      </c>
    </row>
    <row r="208" spans="1:9" x14ac:dyDescent="0.25">
      <c r="A208" s="387">
        <v>44869</v>
      </c>
      <c r="B208" s="352" t="s">
        <v>2970</v>
      </c>
      <c r="C208" s="353" t="str">
        <f>VLOOKUP(TblKeluar[[#This Row],[KODE BARANG]],TblKatalog[[KODE BARANG]:[SPESIFIKASI]],2,FALSE)</f>
        <v xml:space="preserve">JET CLEANER </v>
      </c>
      <c r="D208" s="353" t="str">
        <f>VLOOKUP(TblKeluar[[#This Row],[KODE BARANG]],TblKatalog[[KODE BARANG]:[SPESIFIKASI]],3,FALSE)</f>
        <v>KARCHER K2</v>
      </c>
      <c r="E208" s="354">
        <v>1</v>
      </c>
      <c r="F208" s="355" t="str">
        <f>VLOOKUP(TblKeluar[[#This Row],[KODE BARANG]],TblKatalog[[KODE BARANG]:[SATUAN]],5,FALSE)</f>
        <v>PC</v>
      </c>
      <c r="G208" s="224" t="s">
        <v>3024</v>
      </c>
      <c r="H208" s="379" t="s">
        <v>3025</v>
      </c>
      <c r="I208" s="383" t="s">
        <v>1218</v>
      </c>
    </row>
    <row r="209" spans="1:9" x14ac:dyDescent="0.25">
      <c r="A209" s="387">
        <v>44869</v>
      </c>
      <c r="B209" s="352" t="s">
        <v>33</v>
      </c>
      <c r="C209" s="353" t="str">
        <f>VLOOKUP(TblKeluar[[#This Row],[KODE BARANG]],TblKatalog[[KODE BARANG]:[SPESIFIKASI]],2,FALSE)</f>
        <v>KOMPRESSOR UDARA</v>
      </c>
      <c r="D209" s="353" t="str">
        <f>VLOOKUP(TblKeluar[[#This Row],[KODE BARANG]],TblKatalog[[KODE BARANG]:[SPESIFIKASI]],3,FALSE)</f>
        <v>LAKONI - IMOLA 225; DAYA 2 HP, WORKING PRESSURE 8 BAR, 225 L/MIN</v>
      </c>
      <c r="E209" s="354">
        <v>1</v>
      </c>
      <c r="F209" s="355" t="str">
        <f>VLOOKUP(TblKeluar[[#This Row],[KODE BARANG]],TblKatalog[[KODE BARANG]:[SATUAN]],5,FALSE)</f>
        <v>PC</v>
      </c>
      <c r="G209" s="224" t="s">
        <v>3027</v>
      </c>
      <c r="H209" s="379" t="s">
        <v>3028</v>
      </c>
      <c r="I209" s="233" t="s">
        <v>3029</v>
      </c>
    </row>
    <row r="210" spans="1:9" x14ac:dyDescent="0.25">
      <c r="A210" s="387">
        <v>44874</v>
      </c>
      <c r="B210" s="361" t="s">
        <v>358</v>
      </c>
      <c r="C210" s="362" t="str">
        <f>VLOOKUP(TblKeluar[[#This Row],[KODE BARANG]],TblKatalog[[KODE BARANG]:[SPESIFIKASI]],2,FALSE)</f>
        <v>SEAL PUMP VACCUM TOILET</v>
      </c>
      <c r="D210" s="362" t="str">
        <f>VLOOKUP(TblKeluar[[#This Row],[KODE BARANG]],TblKatalog[[KODE BARANG]:[SPESIFIKASI]],3,FALSE)</f>
        <v>KAKI 5</v>
      </c>
      <c r="E210" s="363">
        <v>5</v>
      </c>
      <c r="F210" s="364" t="str">
        <f>VLOOKUP(TblKeluar[[#This Row],[KODE BARANG]],TblKatalog[[KODE BARANG]:[SATUAN]],5,FALSE)</f>
        <v>PC</v>
      </c>
      <c r="G210" s="224" t="s">
        <v>3035</v>
      </c>
      <c r="H210" s="379" t="s">
        <v>3036</v>
      </c>
      <c r="I210" s="16" t="s">
        <v>1242</v>
      </c>
    </row>
    <row r="211" spans="1:9" x14ac:dyDescent="0.25">
      <c r="A211" s="387">
        <v>44874</v>
      </c>
      <c r="B211" s="352" t="s">
        <v>361</v>
      </c>
      <c r="C211" s="353" t="str">
        <f>VLOOKUP(TblKeluar[[#This Row],[KODE BARANG]],TblKatalog[[KODE BARANG]:[SPESIFIKASI]],2,FALSE)</f>
        <v>SEAL PUMP VACCUM TOILET</v>
      </c>
      <c r="D211" s="353" t="str">
        <f>VLOOKUP(TblKeluar[[#This Row],[KODE BARANG]],TblKatalog[[KODE BARANG]:[SPESIFIKASI]],3,FALSE)</f>
        <v>KECIL</v>
      </c>
      <c r="E211" s="354">
        <v>25</v>
      </c>
      <c r="F211" s="355" t="str">
        <f>VLOOKUP(TblKeluar[[#This Row],[KODE BARANG]],TblKatalog[[KODE BARANG]:[SATUAN]],5,FALSE)</f>
        <v>PC</v>
      </c>
      <c r="G211" s="224" t="s">
        <v>3035</v>
      </c>
      <c r="H211" s="379" t="s">
        <v>3036</v>
      </c>
      <c r="I211" s="16" t="s">
        <v>1242</v>
      </c>
    </row>
    <row r="212" spans="1:9" x14ac:dyDescent="0.25">
      <c r="A212" s="387">
        <v>44874</v>
      </c>
      <c r="B212" s="361" t="s">
        <v>666</v>
      </c>
      <c r="C212" s="362" t="str">
        <f>VLOOKUP(TblKeluar[[#This Row],[KODE BARANG]],TblKatalog[[KODE BARANG]:[SPESIFIKASI]],2,FALSE)</f>
        <v xml:space="preserve">FILTER UDARA KOMPRESOR </v>
      </c>
      <c r="D212" s="362" t="str">
        <f>VLOOKUP(TblKeluar[[#This Row],[KODE BARANG]],TblKatalog[[KODE BARANG]:[SPESIFIKASI]],3,FALSE)</f>
        <v xml:space="preserve"> UK.95 X 16 X 45</v>
      </c>
      <c r="E212" s="363">
        <v>5</v>
      </c>
      <c r="F212" s="364" t="str">
        <f>VLOOKUP(TblKeluar[[#This Row],[KODE BARANG]],TblKatalog[[KODE BARANG]:[SATUAN]],5,FALSE)</f>
        <v>PC</v>
      </c>
      <c r="G212" s="224" t="s">
        <v>3035</v>
      </c>
      <c r="H212" s="379" t="s">
        <v>3036</v>
      </c>
      <c r="I212" s="16" t="s">
        <v>1242</v>
      </c>
    </row>
    <row r="213" spans="1:9" x14ac:dyDescent="0.25">
      <c r="A213" s="387">
        <v>44874</v>
      </c>
      <c r="B213" s="352" t="s">
        <v>2974</v>
      </c>
      <c r="C213" s="353" t="str">
        <f>VLOOKUP(TblKeluar[[#This Row],[KODE BARANG]],TblKatalog[[KODE BARANG]:[SPESIFIKASI]],2,FALSE)</f>
        <v>HOSE VACCUM TOILET</v>
      </c>
      <c r="D213" s="353" t="str">
        <f>VLOOKUP(TblKeluar[[#This Row],[KODE BARANG]],TblKatalog[[KODE BARANG]:[SPESIFIKASI]],3,FALSE)</f>
        <v>SESUAI CONTOH</v>
      </c>
      <c r="E213" s="354">
        <v>10</v>
      </c>
      <c r="F213" s="355" t="str">
        <f>VLOOKUP(TblKeluar[[#This Row],[KODE BARANG]],TblKatalog[[KODE BARANG]:[SATUAN]],5,FALSE)</f>
        <v>PC</v>
      </c>
      <c r="G213" s="224" t="s">
        <v>3035</v>
      </c>
      <c r="H213" s="379" t="s">
        <v>3036</v>
      </c>
      <c r="I213" s="16" t="s">
        <v>1242</v>
      </c>
    </row>
    <row r="214" spans="1:9" x14ac:dyDescent="0.25">
      <c r="A214" s="387">
        <v>44879</v>
      </c>
      <c r="B214" s="361" t="s">
        <v>67</v>
      </c>
      <c r="C214" s="362" t="e">
        <f>VLOOKUP(TblKeluar[[#This Row],[KODE BARANG]],TblKatalog[[KODE BARANG]:[SPESIFIKASI]],2,FALSE)</f>
        <v>#N/A</v>
      </c>
      <c r="D214" s="362" t="e">
        <f>VLOOKUP(TblKeluar[[#This Row],[KODE BARANG]],TblKatalog[[KODE BARANG]:[SPESIFIKASI]],3,FALSE)</f>
        <v>#N/A</v>
      </c>
      <c r="E214" s="137">
        <v>2</v>
      </c>
      <c r="F214" s="364" t="e">
        <f>VLOOKUP(TblKeluar[[#This Row],[KODE BARANG]],TblKatalog[[KODE BARANG]:[SATUAN]],5,FALSE)</f>
        <v>#N/A</v>
      </c>
      <c r="G214" s="224" t="s">
        <v>3053</v>
      </c>
      <c r="H214" s="378" t="s">
        <v>3051</v>
      </c>
      <c r="I214" s="378" t="s">
        <v>3052</v>
      </c>
    </row>
    <row r="215" spans="1:9" x14ac:dyDescent="0.25">
      <c r="A215" s="387">
        <v>44879</v>
      </c>
      <c r="B215" s="361" t="s">
        <v>363</v>
      </c>
      <c r="C215" s="362" t="str">
        <f>VLOOKUP(TblKeluar[[#This Row],[KODE BARANG]],TblKatalog[[KODE BARANG]:[SPESIFIKASI]],2,FALSE)</f>
        <v>FILTER OLIE</v>
      </c>
      <c r="D215" s="362" t="str">
        <f>VLOOKUP(TblKeluar[[#This Row],[KODE BARANG]],TblKatalog[[KODE BARANG]:[SPESIFIKASI]],3,FALSE)</f>
        <v>Deutz 01174423</v>
      </c>
      <c r="E215" s="26">
        <v>2</v>
      </c>
      <c r="F215" s="364" t="str">
        <f>VLOOKUP(TblKeluar[[#This Row],[KODE BARANG]],TblKatalog[[KODE BARANG]:[SATUAN]],5,FALSE)</f>
        <v>PC</v>
      </c>
      <c r="G215" s="224" t="s">
        <v>3053</v>
      </c>
      <c r="H215" s="378" t="s">
        <v>3051</v>
      </c>
      <c r="I215" s="378" t="s">
        <v>3052</v>
      </c>
    </row>
    <row r="216" spans="1:9" x14ac:dyDescent="0.25">
      <c r="A216" s="387">
        <v>44879</v>
      </c>
      <c r="B216" s="390" t="s">
        <v>365</v>
      </c>
      <c r="C216" s="353" t="str">
        <f>VLOOKUP(TblKeluar[[#This Row],[KODE BARANG]],TblKatalog[[KODE BARANG]:[SPESIFIKASI]],2,FALSE)</f>
        <v xml:space="preserve">FEUL FILTER </v>
      </c>
      <c r="D216" s="353" t="str">
        <f>VLOOKUP(TblKeluar[[#This Row],[KODE BARANG]],TblKatalog[[KODE BARANG]:[SPESIFIKASI]],3,FALSE)</f>
        <v>PARKER R120P</v>
      </c>
      <c r="E216" s="110">
        <v>2</v>
      </c>
      <c r="F216" s="355" t="str">
        <f>VLOOKUP(TblKeluar[[#This Row],[KODE BARANG]],TblKatalog[[KODE BARANG]:[SATUAN]],5,FALSE)</f>
        <v>PC</v>
      </c>
      <c r="G216" s="224" t="s">
        <v>3053</v>
      </c>
      <c r="H216" s="378" t="s">
        <v>3051</v>
      </c>
      <c r="I216" s="378" t="s">
        <v>3052</v>
      </c>
    </row>
    <row r="217" spans="1:9" x14ac:dyDescent="0.25">
      <c r="A217" s="387">
        <v>44879</v>
      </c>
      <c r="B217" s="134" t="s">
        <v>2805</v>
      </c>
      <c r="C217" s="353" t="str">
        <f>VLOOKUP(TblKeluar[[#This Row],[KODE BARANG]],TblKatalog[[KODE BARANG]:[SPESIFIKASI]],2,FALSE)</f>
        <v>V BELT ( GENSET )</v>
      </c>
      <c r="D217" s="353" t="str">
        <f>VLOOKUP(TblKeluar[[#This Row],[KODE BARANG]],TblKatalog[[KODE BARANG]:[SPESIFIKASI]],3,FALSE)</f>
        <v>DEUTZ 01183420</v>
      </c>
      <c r="E217" s="110">
        <v>2</v>
      </c>
      <c r="F217" s="355" t="str">
        <f>VLOOKUP(TblKeluar[[#This Row],[KODE BARANG]],TblKatalog[[KODE BARANG]:[SATUAN]],5,FALSE)</f>
        <v>PC</v>
      </c>
      <c r="G217" s="224" t="s">
        <v>3053</v>
      </c>
      <c r="H217" s="378" t="s">
        <v>3051</v>
      </c>
      <c r="I217" s="378" t="s">
        <v>3052</v>
      </c>
    </row>
    <row r="218" spans="1:9" x14ac:dyDescent="0.25">
      <c r="A218" s="387">
        <v>44879</v>
      </c>
      <c r="B218" s="361" t="s">
        <v>2805</v>
      </c>
      <c r="C218" s="362" t="str">
        <f>VLOOKUP(TblKeluar[[#This Row],[KODE BARANG]],TblKatalog[[KODE BARANG]:[SPESIFIKASI]],2,FALSE)</f>
        <v>V BELT ( GENSET )</v>
      </c>
      <c r="D218" s="362" t="str">
        <f>VLOOKUP(TblKeluar[[#This Row],[KODE BARANG]],TblKatalog[[KODE BARANG]:[SPESIFIKASI]],3,FALSE)</f>
        <v>DEUTZ 01183420</v>
      </c>
      <c r="E218" s="363">
        <v>2</v>
      </c>
      <c r="F218" s="364" t="str">
        <f>VLOOKUP(TblKeluar[[#This Row],[KODE BARANG]],TblKatalog[[KODE BARANG]:[SATUAN]],5,FALSE)</f>
        <v>PC</v>
      </c>
      <c r="G218" s="224" t="s">
        <v>3054</v>
      </c>
      <c r="H218" s="379" t="s">
        <v>3055</v>
      </c>
      <c r="I218" s="378" t="s">
        <v>3056</v>
      </c>
    </row>
    <row r="219" spans="1:9" x14ac:dyDescent="0.25">
      <c r="A219" s="387">
        <v>44879</v>
      </c>
      <c r="B219" s="352" t="s">
        <v>2804</v>
      </c>
      <c r="C219" s="353" t="str">
        <f>VLOOKUP(TblKeluar[[#This Row],[KODE BARANG]],TblKatalog[[KODE BARANG]:[SPESIFIKASI]],2,FALSE)</f>
        <v>V BELT ( GENSET )</v>
      </c>
      <c r="D219" s="353" t="str">
        <f>VLOOKUP(TblKeluar[[#This Row],[KODE BARANG]],TblKatalog[[KODE BARANG]:[SPESIFIKASI]],3,FALSE)</f>
        <v>DEUTZ 01183376</v>
      </c>
      <c r="E219" s="354">
        <v>1</v>
      </c>
      <c r="F219" s="355" t="str">
        <f>VLOOKUP(TblKeluar[[#This Row],[KODE BARANG]],TblKatalog[[KODE BARANG]:[SATUAN]],5,FALSE)</f>
        <v>PC</v>
      </c>
      <c r="G219" s="224" t="s">
        <v>3054</v>
      </c>
      <c r="H219" s="379" t="s">
        <v>3055</v>
      </c>
      <c r="I219" s="378" t="s">
        <v>3056</v>
      </c>
    </row>
    <row r="220" spans="1:9" x14ac:dyDescent="0.25">
      <c r="A220" s="387">
        <v>44879</v>
      </c>
      <c r="B220" s="134" t="s">
        <v>2805</v>
      </c>
      <c r="C220" s="225" t="str">
        <f>VLOOKUP(TblKeluar[[#This Row],[KODE BARANG]],TblKatalog[[KODE BARANG]:[SPESIFIKASI]],2,FALSE)</f>
        <v>V BELT ( GENSET )</v>
      </c>
      <c r="D220" s="225" t="str">
        <f>VLOOKUP(TblKeluar[[#This Row],[KODE BARANG]],TblKatalog[[KODE BARANG]:[SPESIFIKASI]],3,FALSE)</f>
        <v>DEUTZ 01183420</v>
      </c>
      <c r="E220" s="226">
        <v>2</v>
      </c>
      <c r="F220" s="227" t="str">
        <f>VLOOKUP(TblKeluar[[#This Row],[KODE BARANG]],TblKatalog[[KODE BARANG]:[SATUAN]],5,FALSE)</f>
        <v>PC</v>
      </c>
      <c r="G220" s="224" t="s">
        <v>3057</v>
      </c>
      <c r="H220" s="16" t="s">
        <v>3058</v>
      </c>
      <c r="I220" s="81" t="s">
        <v>3059</v>
      </c>
    </row>
    <row r="221" spans="1:9" x14ac:dyDescent="0.25">
      <c r="A221" s="387">
        <v>44880</v>
      </c>
      <c r="B221" s="97" t="s">
        <v>434</v>
      </c>
      <c r="C221" s="230" t="str">
        <f>VLOOKUP(TblKeluar[[#This Row],[KODE BARANG]],TblKatalog[[KODE BARANG]:[SPESIFIKASI]],2,FALSE)</f>
        <v>MAJUN</v>
      </c>
      <c r="D221" s="230" t="str">
        <f>VLOOKUP(TblKeluar[[#This Row],[KODE BARANG]],TblKatalog[[KODE BARANG]:[SPESIFIKASI]],3,FALSE)</f>
        <v xml:space="preserve">KAIN PERCA </v>
      </c>
      <c r="E221" s="138">
        <v>450</v>
      </c>
      <c r="F221" s="232" t="str">
        <f>VLOOKUP(TblKeluar[[#This Row],[KODE BARANG]],TblKatalog[[KODE BARANG]:[SATUAN]],5,FALSE)</f>
        <v>KG</v>
      </c>
      <c r="G221" s="224" t="s">
        <v>3060</v>
      </c>
      <c r="H221" s="16" t="s">
        <v>3061</v>
      </c>
      <c r="I221" s="16" t="s">
        <v>1242</v>
      </c>
    </row>
    <row r="222" spans="1:9" x14ac:dyDescent="0.25">
      <c r="A222" s="387">
        <v>44880</v>
      </c>
      <c r="B222" s="97" t="s">
        <v>2977</v>
      </c>
      <c r="C222" s="230" t="str">
        <f>VLOOKUP(TblKeluar[[#This Row],[KODE BARANG]],TblKatalog[[KODE BARANG]:[SPESIFIKASI]],2,FALSE)</f>
        <v>JURNAL ROLLER BEARING</v>
      </c>
      <c r="D222" s="230" t="str">
        <f>VLOOKUP(TblKeluar[[#This Row],[KODE BARANG]],TblKatalog[[KODE BARANG]:[SPESIFIKASI]],3,FALSE)</f>
        <v>MERK TIMKEN CLASS C</v>
      </c>
      <c r="E222" s="138">
        <v>18</v>
      </c>
      <c r="F222" s="232" t="str">
        <f>VLOOKUP(TblKeluar[[#This Row],[KODE BARANG]],TblKatalog[[KODE BARANG]:[SATUAN]],5,FALSE)</f>
        <v>SET</v>
      </c>
      <c r="G222" s="224" t="s">
        <v>3060</v>
      </c>
      <c r="H222" s="16" t="s">
        <v>3061</v>
      </c>
      <c r="I222" s="16" t="s">
        <v>1242</v>
      </c>
    </row>
    <row r="223" spans="1:9" x14ac:dyDescent="0.25">
      <c r="A223" s="387">
        <v>44880</v>
      </c>
      <c r="B223" s="391" t="s">
        <v>3047</v>
      </c>
      <c r="C223" s="225" t="str">
        <f>VLOOKUP(TblKeluar[[#This Row],[KODE BARANG]],TblKatalog[[KODE BARANG]:[SPESIFIKASI]],2,FALSE)</f>
        <v>WATER PUMP</v>
      </c>
      <c r="D223" s="225" t="str">
        <f>VLOOKUP(TblKeluar[[#This Row],[KODE BARANG]],TblKatalog[[KODE BARANG]:[SPESIFIKASI]],3,FALSE)</f>
        <v xml:space="preserve">JHONSON PUMP NO.10-13329-104 , TYPE WPS FM 5,0-24 V, GMP VANABLE FLOW BDEMOND PUMP </v>
      </c>
      <c r="E223" s="226">
        <v>1</v>
      </c>
      <c r="F223" s="227" t="str">
        <f>VLOOKUP(TblKeluar[[#This Row],[KODE BARANG]],TblKatalog[[KODE BARANG]:[SATUAN]],5,FALSE)</f>
        <v>SET</v>
      </c>
      <c r="G223" s="224" t="s">
        <v>3060</v>
      </c>
      <c r="H223" s="16" t="s">
        <v>3061</v>
      </c>
      <c r="I223" s="16" t="s">
        <v>1242</v>
      </c>
    </row>
    <row r="224" spans="1:9" x14ac:dyDescent="0.25">
      <c r="A224" s="387">
        <v>44880</v>
      </c>
      <c r="B224" s="9" t="s">
        <v>3069</v>
      </c>
      <c r="C224" s="225" t="str">
        <f>VLOOKUP(TblKeluar[[#This Row],[KODE BARANG]],TblKatalog[[KODE BARANG]:[SPESIFIKASI]],2,FALSE)</f>
        <v xml:space="preserve">SERVO FANUC </v>
      </c>
      <c r="D224" s="225" t="str">
        <f>VLOOKUP(TblKeluar[[#This Row],[KODE BARANG]],TblKatalog[[KODE BARANG]:[SPESIFIKASI]],3,FALSE)</f>
        <v>TYPE : SVU1-80 , PN : A068-6089-H105</v>
      </c>
      <c r="E224" s="226">
        <v>1</v>
      </c>
      <c r="F224" s="227" t="str">
        <f>VLOOKUP(TblKeluar[[#This Row],[KODE BARANG]],TblKatalog[[KODE BARANG]:[SATUAN]],5,FALSE)</f>
        <v>PC</v>
      </c>
      <c r="G224" s="224" t="s">
        <v>3077</v>
      </c>
      <c r="H224" s="16" t="s">
        <v>3078</v>
      </c>
      <c r="I224" s="395" t="s">
        <v>1218</v>
      </c>
    </row>
    <row r="225" spans="1:9" x14ac:dyDescent="0.25">
      <c r="A225" s="387">
        <v>44881</v>
      </c>
      <c r="B225" s="352" t="s">
        <v>3039</v>
      </c>
      <c r="C225" s="353" t="str">
        <f>VLOOKUP(TblKeluar[[#This Row],[KODE BARANG]],TblKatalog[[KODE BARANG]:[SPESIFIKASI]],2,FALSE)</f>
        <v>FUEL METER ENGINE</v>
      </c>
      <c r="D225" s="353" t="str">
        <f>VLOOKUP(TblKeluar[[#This Row],[KODE BARANG]],TblKatalog[[KODE BARANG]:[SPESIFIKASI]],3,FALSE)</f>
        <v>VDO VDC A2C59514079</v>
      </c>
      <c r="E225" s="354">
        <v>1</v>
      </c>
      <c r="F225" s="355" t="str">
        <f>VLOOKUP(TblKeluar[[#This Row],[KODE BARANG]],TblKatalog[[KODE BARANG]:[SATUAN]],5,FALSE)</f>
        <v>PC</v>
      </c>
      <c r="G225" s="224" t="s">
        <v>3070</v>
      </c>
      <c r="H225" s="16" t="s">
        <v>3071</v>
      </c>
      <c r="I225" s="383" t="s">
        <v>3072</v>
      </c>
    </row>
    <row r="226" spans="1:9" x14ac:dyDescent="0.25">
      <c r="A226" s="387">
        <v>44881</v>
      </c>
      <c r="B226" s="361" t="s">
        <v>2962</v>
      </c>
      <c r="C226" s="362" t="str">
        <f>VLOOKUP(TblKeluar[[#This Row],[KODE BARANG]],TblKatalog[[KODE BARANG]:[SPESIFIKASI]],2,FALSE)</f>
        <v xml:space="preserve">LAMPU PENUMPANG </v>
      </c>
      <c r="D226" s="396" t="str">
        <f>VLOOKUP(TblKeluar[[#This Row],[KODE BARANG]],TblKatalog[[KODE BARANG]:[SPESIFIKASI]],3,FALSE)</f>
        <v>EXTRUSI ALLUMINIUM LED 1200MM , 220VAC</v>
      </c>
      <c r="E226" s="363">
        <v>2</v>
      </c>
      <c r="F226" s="364" t="str">
        <f>VLOOKUP(TblKeluar[[#This Row],[KODE BARANG]],TblKatalog[[KODE BARANG]:[SATUAN]],5,FALSE)</f>
        <v>PC</v>
      </c>
      <c r="G226" s="224" t="s">
        <v>3073</v>
      </c>
      <c r="H226" s="16" t="s">
        <v>3074</v>
      </c>
      <c r="I226" s="378" t="s">
        <v>2609</v>
      </c>
    </row>
    <row r="227" spans="1:9" ht="25.5" x14ac:dyDescent="0.25">
      <c r="A227" s="397">
        <v>44881</v>
      </c>
      <c r="B227" s="352" t="s">
        <v>2964</v>
      </c>
      <c r="C227" s="366" t="str">
        <f>VLOOKUP(TblKeluar[[#This Row],[KODE BARANG]],TblKatalog[[KODE BARANG]:[SPESIFIKASI]],2,FALSE)</f>
        <v xml:space="preserve">LAMPU EMERGENCY </v>
      </c>
      <c r="D227" s="367" t="str">
        <f>VLOOKUP(TblKeluar[[#This Row],[KODE BARANG]],TblKatalog[[KODE BARANG]:[SPESIFIKASI]],3,FALSE)</f>
        <v>EXTRUSI ALLUMINIUM LED 1200MM , 220VAC + EMERGENCY POWER SCOURE PANASONIC DJ-04B, LED TUBE 54VDC, 220-240V</v>
      </c>
      <c r="E227" s="368">
        <v>1</v>
      </c>
      <c r="F227" s="369" t="str">
        <f>VLOOKUP(TblKeluar[[#This Row],[KODE BARANG]],TblKatalog[[KODE BARANG]:[SATUAN]],5,FALSE)</f>
        <v>PC</v>
      </c>
      <c r="G227" s="224" t="s">
        <v>3073</v>
      </c>
      <c r="H227" s="16" t="s">
        <v>3074</v>
      </c>
      <c r="I227" s="379" t="s">
        <v>2609</v>
      </c>
    </row>
    <row r="228" spans="1:9" x14ac:dyDescent="0.25">
      <c r="A228" s="397">
        <v>44881</v>
      </c>
      <c r="B228" s="398" t="s">
        <v>633</v>
      </c>
      <c r="C228" s="366" t="str">
        <f>VLOOKUP(TblKeluar[[#This Row],[KODE BARANG]],TblKatalog[[KODE BARANG]:[SPESIFIKASI]],2,FALSE)</f>
        <v>HEAD LAMP</v>
      </c>
      <c r="D228" s="367" t="str">
        <f>VLOOKUP(TblKeluar[[#This Row],[KODE BARANG]],TblKatalog[[KODE BARANG]:[SPESIFIKASI]],3,FALSE)</f>
        <v>Q500 PAR 56/WFL 120V-500W</v>
      </c>
      <c r="E228" s="368">
        <v>4</v>
      </c>
      <c r="F228" s="369" t="str">
        <f>VLOOKUP(TblKeluar[[#This Row],[KODE BARANG]],TblKatalog[[KODE BARANG]:[SATUAN]],5,FALSE)</f>
        <v>PC</v>
      </c>
      <c r="G228" s="224" t="s">
        <v>3073</v>
      </c>
      <c r="H228" s="16" t="s">
        <v>3074</v>
      </c>
      <c r="I228" s="16" t="s">
        <v>3079</v>
      </c>
    </row>
    <row r="229" spans="1:9" x14ac:dyDescent="0.25">
      <c r="A229" s="397">
        <v>44881</v>
      </c>
      <c r="B229" s="398" t="s">
        <v>358</v>
      </c>
      <c r="C229" s="366" t="str">
        <f>VLOOKUP(TblKeluar[[#This Row],[KODE BARANG]],TblKatalog[[KODE BARANG]:[SPESIFIKASI]],2,FALSE)</f>
        <v>SEAL PUMP VACCUM TOILET</v>
      </c>
      <c r="D229" s="367" t="str">
        <f>VLOOKUP(TblKeluar[[#This Row],[KODE BARANG]],TblKatalog[[KODE BARANG]:[SPESIFIKASI]],3,FALSE)</f>
        <v>KAKI 5</v>
      </c>
      <c r="E229" s="368">
        <v>5</v>
      </c>
      <c r="F229" s="369" t="str">
        <f>VLOOKUP(TblKeluar[[#This Row],[KODE BARANG]],TblKatalog[[KODE BARANG]:[SATUAN]],5,FALSE)</f>
        <v>PC</v>
      </c>
      <c r="G229" s="224" t="s">
        <v>3073</v>
      </c>
      <c r="H229" s="16" t="s">
        <v>3074</v>
      </c>
      <c r="I229" s="379" t="s">
        <v>2609</v>
      </c>
    </row>
    <row r="230" spans="1:9" x14ac:dyDescent="0.25">
      <c r="A230" s="397">
        <v>44881</v>
      </c>
      <c r="B230" s="398" t="s">
        <v>361</v>
      </c>
      <c r="C230" s="366" t="str">
        <f>VLOOKUP(TblKeluar[[#This Row],[KODE BARANG]],TblKatalog[[KODE BARANG]:[SPESIFIKASI]],2,FALSE)</f>
        <v>SEAL PUMP VACCUM TOILET</v>
      </c>
      <c r="D230" s="367" t="str">
        <f>VLOOKUP(TblKeluar[[#This Row],[KODE BARANG]],TblKatalog[[KODE BARANG]:[SPESIFIKASI]],3,FALSE)</f>
        <v>KECIL</v>
      </c>
      <c r="E230" s="368">
        <v>25</v>
      </c>
      <c r="F230" s="369" t="str">
        <f>VLOOKUP(TblKeluar[[#This Row],[KODE BARANG]],TblKatalog[[KODE BARANG]:[SATUAN]],5,FALSE)</f>
        <v>PC</v>
      </c>
      <c r="G230" s="224" t="s">
        <v>3073</v>
      </c>
      <c r="H230" s="16" t="s">
        <v>3074</v>
      </c>
      <c r="I230" s="379" t="s">
        <v>2609</v>
      </c>
    </row>
    <row r="231" spans="1:9" x14ac:dyDescent="0.25">
      <c r="A231" s="387">
        <v>44881</v>
      </c>
      <c r="B231" s="361" t="s">
        <v>2939</v>
      </c>
      <c r="C231" s="362" t="str">
        <f>VLOOKUP(TblKeluar[[#This Row],[KODE BARANG]],TblKatalog[[KODE BARANG]:[SPESIFIKASI]],2,FALSE)</f>
        <v xml:space="preserve">LED MATRIX DISPLAY FOR TRAIN NUMBER DISPLAY 1B </v>
      </c>
      <c r="D231" s="362" t="str">
        <f>VLOOKUP(TblKeluar[[#This Row],[KODE BARANG]],TblKatalog[[KODE BARANG]:[SPESIFIKASI]],3,FALSE)</f>
        <v>LED Matrix display for train number display 1b</v>
      </c>
      <c r="E231" s="363">
        <v>1</v>
      </c>
      <c r="F231" s="364" t="str">
        <f>VLOOKUP(TblKeluar[[#This Row],[KODE BARANG]],TblKatalog[[KODE BARANG]:[SATUAN]],5,FALSE)</f>
        <v>PC</v>
      </c>
      <c r="G231" s="224" t="s">
        <v>3075</v>
      </c>
      <c r="H231" s="16" t="s">
        <v>3076</v>
      </c>
      <c r="I231" s="378" t="s">
        <v>2948</v>
      </c>
    </row>
    <row r="232" spans="1:9" x14ac:dyDescent="0.25">
      <c r="A232" s="387">
        <v>44881</v>
      </c>
      <c r="B232" s="361" t="s">
        <v>2941</v>
      </c>
      <c r="C232" s="362" t="str">
        <f>VLOOKUP(TblKeluar[[#This Row],[KODE BARANG]],TblKatalog[[KODE BARANG]:[SPESIFIKASI]],2,FALSE)</f>
        <v>LED MATRIX DISPLAY FOR DESTINATION DISPLAY 2 B</v>
      </c>
      <c r="D232" s="362" t="str">
        <f>VLOOKUP(TblKeluar[[#This Row],[KODE BARANG]],TblKatalog[[KODE BARANG]:[SPESIFIKASI]],3,FALSE)</f>
        <v>LED Matrix display for destination display 2a</v>
      </c>
      <c r="E232" s="363">
        <v>1</v>
      </c>
      <c r="F232" s="364" t="str">
        <f>VLOOKUP(TblKeluar[[#This Row],[KODE BARANG]],TblKatalog[[KODE BARANG]:[SATUAN]],5,FALSE)</f>
        <v>PC</v>
      </c>
      <c r="G232" s="224" t="s">
        <v>3075</v>
      </c>
      <c r="H232" s="16" t="s">
        <v>3076</v>
      </c>
      <c r="I232" s="378" t="s">
        <v>2948</v>
      </c>
    </row>
    <row r="233" spans="1:9" x14ac:dyDescent="0.25">
      <c r="A233" s="387">
        <v>44881</v>
      </c>
      <c r="B233" s="361" t="s">
        <v>2943</v>
      </c>
      <c r="C233" s="362" t="str">
        <f>VLOOKUP(TblKeluar[[#This Row],[KODE BARANG]],TblKatalog[[KODE BARANG]:[SPESIFIKASI]],2,FALSE)</f>
        <v>KEYPAD DAN DISPLAY MONITOR KEYDIS 1A</v>
      </c>
      <c r="D233" s="362" t="str">
        <f>VLOOKUP(TblKeluar[[#This Row],[KODE BARANG]],TblKatalog[[KODE BARANG]:[SPESIFIKASI]],3,FALSE)</f>
        <v>Keypad dan display monitor keydis 1a</v>
      </c>
      <c r="E233" s="363">
        <v>1</v>
      </c>
      <c r="F233" s="364" t="str">
        <f>VLOOKUP(TblKeluar[[#This Row],[KODE BARANG]],TblKatalog[[KODE BARANG]:[SATUAN]],5,FALSE)</f>
        <v>PC</v>
      </c>
      <c r="G233" s="224" t="s">
        <v>3075</v>
      </c>
      <c r="H233" s="16" t="s">
        <v>3076</v>
      </c>
      <c r="I233" s="378" t="s">
        <v>2948</v>
      </c>
    </row>
    <row r="234" spans="1:9" x14ac:dyDescent="0.25">
      <c r="A234" s="387">
        <v>44881</v>
      </c>
      <c r="B234" s="352" t="s">
        <v>3030</v>
      </c>
      <c r="C234" s="353" t="str">
        <f>VLOOKUP(TblKeluar[[#This Row],[KODE BARANG]],TblKatalog[[KODE BARANG]:[SPESIFIKASI]],2,FALSE)</f>
        <v>LATERAL RUBBER STOPPER</v>
      </c>
      <c r="D234" s="353" t="str">
        <f>VLOOKUP(TblKeluar[[#This Row],[KODE BARANG]],TblKatalog[[KODE BARANG]:[SPESIFIKASI]],3,FALSE)</f>
        <v>DRAWING NO.TB607-3-07.0-003</v>
      </c>
      <c r="E234" s="354">
        <v>8</v>
      </c>
      <c r="F234" s="355" t="str">
        <f>VLOOKUP(TblKeluar[[#This Row],[KODE BARANG]],TblKatalog[[KODE BARANG]:[SATUAN]],5,FALSE)</f>
        <v>PC</v>
      </c>
      <c r="G234" s="224" t="s">
        <v>3075</v>
      </c>
      <c r="H234" s="16" t="s">
        <v>3076</v>
      </c>
      <c r="I234" s="378" t="s">
        <v>2948</v>
      </c>
    </row>
    <row r="235" spans="1:9" x14ac:dyDescent="0.25">
      <c r="A235" s="387">
        <v>44881</v>
      </c>
      <c r="B235" s="134" t="s">
        <v>2756</v>
      </c>
      <c r="C235" s="225" t="str">
        <f>VLOOKUP(TblKeluar[[#This Row],[KODE BARANG]],TblKatalog[[KODE BARANG]:[SPESIFIKASI]],2,FALSE)</f>
        <v xml:space="preserve">FILTER DRYER </v>
      </c>
      <c r="D235" s="225" t="str">
        <f>VLOOKUP(TblKeluar[[#This Row],[KODE BARANG]],TblKatalog[[KODE BARANG]:[SPESIFIKASI]],3,FALSE)</f>
        <v>EMERSON EK-164</v>
      </c>
      <c r="E235" s="226">
        <v>6</v>
      </c>
      <c r="F235" s="227" t="str">
        <f>VLOOKUP(TblKeluar[[#This Row],[KODE BARANG]],TblKatalog[[KODE BARANG]:[SATUAN]],5,FALSE)</f>
        <v>PC</v>
      </c>
      <c r="G235" s="224" t="s">
        <v>3080</v>
      </c>
      <c r="H235" s="16" t="s">
        <v>3081</v>
      </c>
      <c r="I235" s="399" t="s">
        <v>2610</v>
      </c>
    </row>
    <row r="236" spans="1:9" x14ac:dyDescent="0.25">
      <c r="A236" s="351">
        <v>44882</v>
      </c>
      <c r="B236" s="134" t="s">
        <v>2786</v>
      </c>
      <c r="C236" s="353" t="str">
        <f>VLOOKUP(TblKeluar[[#This Row],[KODE BARANG]],TblKatalog[[KODE BARANG]:[SPESIFIKASI]],2,FALSE)</f>
        <v xml:space="preserve">FILTER COOLANT CONDITIONER GENSET </v>
      </c>
      <c r="D236" s="353" t="str">
        <f>VLOOKUP(TblKeluar[[#This Row],[KODE BARANG]],TblKatalog[[KODE BARANG]:[SPESIFIKASI]],3,FALSE)</f>
        <v>CAT 4355142</v>
      </c>
      <c r="E236" s="354">
        <v>2</v>
      </c>
      <c r="F236" s="355" t="str">
        <f>VLOOKUP(TblKeluar[[#This Row],[KODE BARANG]],TblKatalog[[KODE BARANG]:[SATUAN]],5,FALSE)</f>
        <v>PC</v>
      </c>
      <c r="G236" s="224" t="s">
        <v>3082</v>
      </c>
      <c r="H236" s="16" t="s">
        <v>3083</v>
      </c>
      <c r="I236" s="399" t="s">
        <v>2652</v>
      </c>
    </row>
    <row r="237" spans="1:9" x14ac:dyDescent="0.25">
      <c r="A237" s="220">
        <v>44882</v>
      </c>
      <c r="B237" s="97" t="s">
        <v>2786</v>
      </c>
      <c r="C237" s="230" t="str">
        <f>VLOOKUP(TblKeluar[[#This Row],[KODE BARANG]],TblKatalog[[KODE BARANG]:[SPESIFIKASI]],2,FALSE)</f>
        <v xml:space="preserve">FILTER COOLANT CONDITIONER GENSET </v>
      </c>
      <c r="D237" s="230" t="str">
        <f>VLOOKUP(TblKeluar[[#This Row],[KODE BARANG]],TblKatalog[[KODE BARANG]:[SPESIFIKASI]],3,FALSE)</f>
        <v>CAT 4355142</v>
      </c>
      <c r="E237" s="138">
        <v>1</v>
      </c>
      <c r="F237" s="232" t="str">
        <f>VLOOKUP(TblKeluar[[#This Row],[KODE BARANG]],TblKatalog[[KODE BARANG]:[SATUAN]],5,FALSE)</f>
        <v>PC</v>
      </c>
      <c r="G237" s="224" t="s">
        <v>3084</v>
      </c>
      <c r="H237" s="16" t="s">
        <v>3085</v>
      </c>
      <c r="I237" s="81" t="s">
        <v>2831</v>
      </c>
    </row>
    <row r="238" spans="1:9" x14ac:dyDescent="0.25">
      <c r="A238" s="220">
        <v>44882</v>
      </c>
      <c r="B238" s="97" t="s">
        <v>2786</v>
      </c>
      <c r="C238" s="230" t="str">
        <f>VLOOKUP(TblKeluar[[#This Row],[KODE BARANG]],TblKatalog[[KODE BARANG]:[SPESIFIKASI]],2,FALSE)</f>
        <v xml:space="preserve">FILTER COOLANT CONDITIONER GENSET </v>
      </c>
      <c r="D238" s="230" t="str">
        <f>VLOOKUP(TblKeluar[[#This Row],[KODE BARANG]],TblKatalog[[KODE BARANG]:[SPESIFIKASI]],3,FALSE)</f>
        <v>CAT 4355142</v>
      </c>
      <c r="E238" s="138">
        <v>1</v>
      </c>
      <c r="F238" s="232" t="str">
        <f>VLOOKUP(TblKeluar[[#This Row],[KODE BARANG]],TblKatalog[[KODE BARANG]:[SATUAN]],5,FALSE)</f>
        <v>PC</v>
      </c>
      <c r="G238" s="224" t="s">
        <v>3086</v>
      </c>
      <c r="H238" s="16" t="s">
        <v>3087</v>
      </c>
      <c r="I238" s="81" t="s">
        <v>2833</v>
      </c>
    </row>
    <row r="239" spans="1:9" x14ac:dyDescent="0.25">
      <c r="A239" s="220">
        <v>44882</v>
      </c>
      <c r="B239" s="97" t="s">
        <v>2786</v>
      </c>
      <c r="C239" s="230" t="str">
        <f>VLOOKUP(TblKeluar[[#This Row],[KODE BARANG]],TblKatalog[[KODE BARANG]:[SPESIFIKASI]],2,FALSE)</f>
        <v xml:space="preserve">FILTER COOLANT CONDITIONER GENSET </v>
      </c>
      <c r="D239" s="230" t="str">
        <f>VLOOKUP(TblKeluar[[#This Row],[KODE BARANG]],TblKatalog[[KODE BARANG]:[SPESIFIKASI]],3,FALSE)</f>
        <v>CAT 4355142</v>
      </c>
      <c r="E239" s="138">
        <v>1</v>
      </c>
      <c r="F239" s="232" t="str">
        <f>VLOOKUP(TblKeluar[[#This Row],[KODE BARANG]],TblKatalog[[KODE BARANG]:[SATUAN]],5,FALSE)</f>
        <v>PC</v>
      </c>
      <c r="G239" s="224" t="s">
        <v>3088</v>
      </c>
      <c r="H239" s="16" t="s">
        <v>3089</v>
      </c>
      <c r="I239" s="81" t="s">
        <v>2835</v>
      </c>
    </row>
    <row r="240" spans="1:9" x14ac:dyDescent="0.25">
      <c r="A240" s="220">
        <v>44882</v>
      </c>
      <c r="B240" s="361" t="s">
        <v>2805</v>
      </c>
      <c r="C240" s="362" t="str">
        <f>VLOOKUP(TblKeluar[[#This Row],[KODE BARANG]],TblKatalog[[KODE BARANG]:[SPESIFIKASI]],2,FALSE)</f>
        <v>V BELT ( GENSET )</v>
      </c>
      <c r="D240" s="362" t="str">
        <f>VLOOKUP(TblKeluar[[#This Row],[KODE BARANG]],TblKatalog[[KODE BARANG]:[SPESIFIKASI]],3,FALSE)</f>
        <v>DEUTZ 01183420</v>
      </c>
      <c r="E240" s="363">
        <v>2</v>
      </c>
      <c r="F240" s="364" t="str">
        <f>VLOOKUP(TblKeluar[[#This Row],[KODE BARANG]],TblKatalog[[KODE BARANG]:[SATUAN]],5,FALSE)</f>
        <v>PC</v>
      </c>
      <c r="G240" s="224" t="s">
        <v>3082</v>
      </c>
      <c r="H240" s="378" t="s">
        <v>3090</v>
      </c>
      <c r="I240" s="378" t="s">
        <v>3105</v>
      </c>
    </row>
    <row r="241" spans="1:9" x14ac:dyDescent="0.25">
      <c r="A241" s="220">
        <v>44882</v>
      </c>
      <c r="B241" s="361" t="s">
        <v>2921</v>
      </c>
      <c r="C241" s="362" t="str">
        <f>VLOOKUP(TblKeluar[[#This Row],[KODE BARANG]],TblKatalog[[KODE BARANG]:[SPESIFIKASI]],2,FALSE)</f>
        <v>SEAL SELINDER KIT</v>
      </c>
      <c r="D241" s="362" t="str">
        <f>VLOOKUP(TblKeluar[[#This Row],[KODE BARANG]],TblKatalog[[KODE BARANG]:[SPESIFIKASI]],3,FALSE)</f>
        <v>PARKER 4/15 PID : S080 MC-0120</v>
      </c>
      <c r="E241" s="363">
        <v>4</v>
      </c>
      <c r="F241" s="364" t="str">
        <f>VLOOKUP(TblKeluar[[#This Row],[KODE BARANG]],TblKatalog[[KODE BARANG]:[SATUAN]],5,FALSE)</f>
        <v>SET</v>
      </c>
      <c r="G241" s="224" t="s">
        <v>3082</v>
      </c>
      <c r="H241" s="378" t="s">
        <v>3091</v>
      </c>
      <c r="I241" s="378" t="s">
        <v>3105</v>
      </c>
    </row>
    <row r="242" spans="1:9" x14ac:dyDescent="0.25">
      <c r="A242" s="220">
        <v>44882</v>
      </c>
      <c r="B242" s="352" t="s">
        <v>2926</v>
      </c>
      <c r="C242" s="353" t="str">
        <f>VLOOKUP(TblKeluar[[#This Row],[KODE BARANG]],TblKatalog[[KODE BARANG]:[SPESIFIKASI]],2,FALSE)</f>
        <v>INDIKATOR TEKANAN OIL GENSET</v>
      </c>
      <c r="D242" s="353" t="str">
        <f>VLOOKUP(TblKeluar[[#This Row],[KODE BARANG]],TblKatalog[[KODE BARANG]:[SPESIFIKASI]],3,FALSE)</f>
        <v>PRESSURE 5 BAR , 80Psi , 12V , BLACK , 52MM , A2C59514123</v>
      </c>
      <c r="E242" s="354">
        <v>2</v>
      </c>
      <c r="F242" s="355" t="str">
        <f>VLOOKUP(TblKeluar[[#This Row],[KODE BARANG]],TblKatalog[[KODE BARANG]:[SATUAN]],5,FALSE)</f>
        <v>PC</v>
      </c>
      <c r="G242" s="224" t="s">
        <v>3082</v>
      </c>
      <c r="H242" s="383" t="s">
        <v>3091</v>
      </c>
      <c r="I242" s="378" t="s">
        <v>3105</v>
      </c>
    </row>
    <row r="243" spans="1:9" x14ac:dyDescent="0.25">
      <c r="A243" s="220">
        <v>44886</v>
      </c>
      <c r="B243" s="390" t="s">
        <v>68</v>
      </c>
      <c r="C243" s="353" t="str">
        <f>VLOOKUP(TblKeluar[[#This Row],[KODE BARANG]],TblKatalog[[KODE BARANG]:[SPESIFIKASI]],2,FALSE)</f>
        <v>ELEMENT FEUL</v>
      </c>
      <c r="D243" s="353" t="str">
        <f>VLOOKUP(TblKeluar[[#This Row],[KODE BARANG]],TblKatalog[[KODE BARANG]:[SPESIFIKASI]],3,FALSE)</f>
        <v>CAT 513-4493</v>
      </c>
      <c r="E243" s="354">
        <v>2</v>
      </c>
      <c r="F243" s="355" t="str">
        <f>VLOOKUP(TblKeluar[[#This Row],[KODE BARANG]],TblKatalog[[KODE BARANG]:[SATUAN]],5,FALSE)</f>
        <v>PC</v>
      </c>
      <c r="G243" s="224" t="s">
        <v>3093</v>
      </c>
      <c r="H243" s="383" t="s">
        <v>3094</v>
      </c>
      <c r="I243" s="81" t="s">
        <v>2831</v>
      </c>
    </row>
    <row r="244" spans="1:9" x14ac:dyDescent="0.25">
      <c r="A244" s="220">
        <v>44887</v>
      </c>
      <c r="B244" s="352" t="s">
        <v>139</v>
      </c>
      <c r="C244" s="353" t="str">
        <f>VLOOKUP(TblKeluar[[#This Row],[KODE BARANG]],TblKatalog[[KODE BARANG]:[SPESIFIKASI]],2,FALSE)</f>
        <v>KUNCI MOMENT / TORSI</v>
      </c>
      <c r="D244" s="353" t="str">
        <f>VLOOKUP(TblKeluar[[#This Row],[KODE BARANG]],TblKatalog[[KODE BARANG]:[SPESIFIKASI]],3,FALSE)</f>
        <v>SATA UK.160-800 Nm</v>
      </c>
      <c r="E244" s="354">
        <v>1</v>
      </c>
      <c r="F244" s="355" t="str">
        <f>VLOOKUP(TblKeluar[[#This Row],[KODE BARANG]],TblKatalog[[KODE BARANG]:[SATUAN]],5,FALSE)</f>
        <v>Pc</v>
      </c>
      <c r="G244" s="224" t="s">
        <v>3095</v>
      </c>
      <c r="H244" s="383" t="s">
        <v>3096</v>
      </c>
      <c r="I244" s="383" t="s">
        <v>3097</v>
      </c>
    </row>
    <row r="245" spans="1:9" x14ac:dyDescent="0.25">
      <c r="A245" s="220">
        <v>44887</v>
      </c>
      <c r="B245" s="97" t="s">
        <v>20</v>
      </c>
      <c r="C245" s="353" t="str">
        <f>VLOOKUP(TblKeluar[[#This Row],[KODE BARANG]],TblKatalog[[KODE BARANG]:[SPESIFIKASI]],2,FALSE)</f>
        <v xml:space="preserve">BATTERY  / ACCU  </v>
      </c>
      <c r="D245" s="353" t="str">
        <f>VLOOKUP(TblKeluar[[#This Row],[KODE BARANG]],TblKatalog[[KODE BARANG]:[SPESIFIKASI]],3,FALSE)</f>
        <v xml:space="preserve">YUASA 12 VDC N200 AH  </v>
      </c>
      <c r="E245" s="354">
        <v>2</v>
      </c>
      <c r="F245" s="355" t="str">
        <f>VLOOKUP(TblKeluar[[#This Row],[KODE BARANG]],TblKatalog[[KODE BARANG]:[SATUAN]],5,FALSE)</f>
        <v>PC</v>
      </c>
      <c r="G245" s="224" t="s">
        <v>3110</v>
      </c>
      <c r="H245" s="399" t="s">
        <v>3111</v>
      </c>
      <c r="I245" s="399" t="s">
        <v>2652</v>
      </c>
    </row>
    <row r="246" spans="1:9" x14ac:dyDescent="0.25">
      <c r="A246" s="220">
        <v>44887</v>
      </c>
      <c r="B246" s="9" t="s">
        <v>2776</v>
      </c>
      <c r="C246" s="353" t="str">
        <f>VLOOKUP(TblKeluar[[#This Row],[KODE BARANG]],TblKatalog[[KODE BARANG]:[SPESIFIKASI]],2,FALSE)</f>
        <v>FILTER WATER SEPARATOR GENSET</v>
      </c>
      <c r="D246" s="353" t="str">
        <f>VLOOKUP(TblKeluar[[#This Row],[KODE BARANG]],TblKatalog[[KODE BARANG]:[SPESIFIKASI]],3,FALSE)</f>
        <v xml:space="preserve">CAT 1346307-5134493 </v>
      </c>
      <c r="E246" s="354">
        <v>2</v>
      </c>
      <c r="F246" s="355" t="str">
        <f>VLOOKUP(TblKeluar[[#This Row],[KODE BARANG]],TblKatalog[[KODE BARANG]:[SATUAN]],5,FALSE)</f>
        <v>PC</v>
      </c>
      <c r="G246" s="224" t="s">
        <v>3110</v>
      </c>
      <c r="H246" s="399" t="s">
        <v>3111</v>
      </c>
      <c r="I246" s="399" t="s">
        <v>2652</v>
      </c>
    </row>
    <row r="247" spans="1:9" x14ac:dyDescent="0.25">
      <c r="A247" s="220">
        <v>44887</v>
      </c>
      <c r="B247" s="97" t="s">
        <v>90</v>
      </c>
      <c r="C247" s="353" t="str">
        <f>VLOOKUP(TblKeluar[[#This Row],[KODE BARANG]],TblKatalog[[KODE BARANG]:[SPESIFIKASI]],2,FALSE)</f>
        <v xml:space="preserve">FEUL FILTER </v>
      </c>
      <c r="D247" s="353" t="str">
        <f>VLOOKUP(TblKeluar[[#This Row],[KODE BARANG]],TblKatalog[[KODE BARANG]:[SPESIFIKASI]],3,FALSE)</f>
        <v>RACOR 20.10</v>
      </c>
      <c r="E247" s="354">
        <v>2</v>
      </c>
      <c r="F247" s="355" t="str">
        <f>VLOOKUP(TblKeluar[[#This Row],[KODE BARANG]],TblKatalog[[KODE BARANG]:[SATUAN]],5,FALSE)</f>
        <v>PC</v>
      </c>
      <c r="G247" s="224" t="s">
        <v>3107</v>
      </c>
      <c r="H247" s="399" t="s">
        <v>3106</v>
      </c>
      <c r="I247" s="378" t="s">
        <v>3105</v>
      </c>
    </row>
    <row r="248" spans="1:9" x14ac:dyDescent="0.25">
      <c r="A248" s="220">
        <v>44887</v>
      </c>
      <c r="B248" s="361" t="s">
        <v>67</v>
      </c>
      <c r="C248" s="362" t="e">
        <f>VLOOKUP(TblKeluar[[#This Row],[KODE BARANG]],TblKatalog[[KODE BARANG]:[SPESIFIKASI]],2,FALSE)</f>
        <v>#N/A</v>
      </c>
      <c r="D248" s="362" t="e">
        <f>VLOOKUP(TblKeluar[[#This Row],[KODE BARANG]],TblKatalog[[KODE BARANG]:[SPESIFIKASI]],3,FALSE)</f>
        <v>#N/A</v>
      </c>
      <c r="E248" s="363">
        <v>3</v>
      </c>
      <c r="F248" s="364" t="e">
        <f>VLOOKUP(TblKeluar[[#This Row],[KODE BARANG]],TblKatalog[[KODE BARANG]:[SATUAN]],5,FALSE)</f>
        <v>#N/A</v>
      </c>
      <c r="G248" s="224" t="s">
        <v>3102</v>
      </c>
      <c r="H248" s="383" t="s">
        <v>3103</v>
      </c>
      <c r="I248" s="378" t="s">
        <v>3104</v>
      </c>
    </row>
    <row r="249" spans="1:9" x14ac:dyDescent="0.25">
      <c r="A249" s="220">
        <v>44887</v>
      </c>
      <c r="B249" s="352" t="s">
        <v>363</v>
      </c>
      <c r="C249" s="353" t="str">
        <f>VLOOKUP(TblKeluar[[#This Row],[KODE BARANG]],TblKatalog[[KODE BARANG]:[SPESIFIKASI]],2,FALSE)</f>
        <v>FILTER OLIE</v>
      </c>
      <c r="D249" s="353" t="str">
        <f>VLOOKUP(TblKeluar[[#This Row],[KODE BARANG]],TblKatalog[[KODE BARANG]:[SPESIFIKASI]],3,FALSE)</f>
        <v>Deutz 01174423</v>
      </c>
      <c r="E249" s="354">
        <v>3</v>
      </c>
      <c r="F249" s="355" t="str">
        <f>VLOOKUP(TblKeluar[[#This Row],[KODE BARANG]],TblKatalog[[KODE BARANG]:[SATUAN]],5,FALSE)</f>
        <v>PC</v>
      </c>
      <c r="G249" s="224" t="s">
        <v>3102</v>
      </c>
      <c r="H249" s="383" t="s">
        <v>3103</v>
      </c>
      <c r="I249" s="378" t="s">
        <v>3104</v>
      </c>
    </row>
    <row r="250" spans="1:9" x14ac:dyDescent="0.25">
      <c r="A250" s="220">
        <v>44888</v>
      </c>
      <c r="B250" s="352" t="s">
        <v>2474</v>
      </c>
      <c r="C250" s="353" t="str">
        <f>VLOOKUP(TblKeluar[[#This Row],[KODE BARANG]],TblKatalog[[KODE BARANG]:[SPESIFIKASI]],2,FALSE)</f>
        <v>STICKER SUHU</v>
      </c>
      <c r="D250" s="353" t="str">
        <f>VLOOKUP(TblKeluar[[#This Row],[KODE BARANG]],TblKatalog[[KODE BARANG]:[SPESIFIKASI]],3,FALSE)</f>
        <v>SUHU 70,80,90</v>
      </c>
      <c r="E250" s="354">
        <v>16</v>
      </c>
      <c r="F250" s="355" t="str">
        <f>VLOOKUP(TblKeluar[[#This Row],[KODE BARANG]],TblKatalog[[KODE BARANG]:[SATUAN]],5,FALSE)</f>
        <v>PC</v>
      </c>
      <c r="G250" s="224" t="s">
        <v>3112</v>
      </c>
      <c r="H250" s="383" t="s">
        <v>3114</v>
      </c>
      <c r="I250" s="378" t="s">
        <v>3115</v>
      </c>
    </row>
    <row r="251" spans="1:9" x14ac:dyDescent="0.25">
      <c r="A251" s="220">
        <v>44888</v>
      </c>
      <c r="B251" s="352" t="s">
        <v>2474</v>
      </c>
      <c r="C251" s="353" t="str">
        <f>VLOOKUP(TblKeluar[[#This Row],[KODE BARANG]],TblKatalog[[KODE BARANG]:[SPESIFIKASI]],2,FALSE)</f>
        <v>STICKER SUHU</v>
      </c>
      <c r="D251" s="353" t="str">
        <f>VLOOKUP(TblKeluar[[#This Row],[KODE BARANG]],TblKatalog[[KODE BARANG]:[SPESIFIKASI]],3,FALSE)</f>
        <v>SUHU 70,80,90</v>
      </c>
      <c r="E251" s="354">
        <v>8</v>
      </c>
      <c r="F251" s="355" t="str">
        <f>VLOOKUP(TblKeluar[[#This Row],[KODE BARANG]],TblKatalog[[KODE BARANG]:[SATUAN]],5,FALSE)</f>
        <v>PC</v>
      </c>
      <c r="G251" s="224" t="s">
        <v>3113</v>
      </c>
      <c r="H251" s="383" t="s">
        <v>3114</v>
      </c>
      <c r="I251" s="378" t="s">
        <v>3116</v>
      </c>
    </row>
    <row r="252" spans="1:9" x14ac:dyDescent="0.25">
      <c r="A252" s="220">
        <v>44890</v>
      </c>
      <c r="B252" s="361" t="s">
        <v>3120</v>
      </c>
      <c r="C252" s="362" t="str">
        <f>VLOOKUP(TblKeluar[[#This Row],[KODE BARANG]],TblKatalog[[KODE BARANG]:[SPESIFIKASI]],2,FALSE)</f>
        <v xml:space="preserve">LAMPU SEMBOYAN / SIGNAL LAMP 21 </v>
      </c>
      <c r="D252" s="362" t="str">
        <f>VLOOKUP(TblKeluar[[#This Row],[KODE BARANG]],TblKatalog[[KODE BARANG]:[SPESIFIKASI]],3,FALSE)</f>
        <v>LED SPOTLIGHT FITTING GU10 INPUT 24 VDC WARNA MERAH( RED )</v>
      </c>
      <c r="E252" s="363">
        <v>10</v>
      </c>
      <c r="F252" s="364" t="str">
        <f>VLOOKUP(TblKeluar[[#This Row],[KODE BARANG]],TblKatalog[[KODE BARANG]:[SATUAN]],5,FALSE)</f>
        <v>PC</v>
      </c>
      <c r="G252" s="224" t="s">
        <v>3126</v>
      </c>
      <c r="H252" s="383" t="s">
        <v>3127</v>
      </c>
      <c r="I252" s="16" t="s">
        <v>2470</v>
      </c>
    </row>
    <row r="253" spans="1:9" x14ac:dyDescent="0.25">
      <c r="A253" s="220">
        <v>44890</v>
      </c>
      <c r="B253" s="361" t="s">
        <v>3121</v>
      </c>
      <c r="C253" s="362" t="str">
        <f>VLOOKUP(TblKeluar[[#This Row],[KODE BARANG]],TblKatalog[[KODE BARANG]:[SPESIFIKASI]],2,FALSE)</f>
        <v xml:space="preserve">LAMPU SEMBOYAN / SIGNAL LAMP 21 </v>
      </c>
      <c r="D253" s="362" t="str">
        <f>VLOOKUP(TblKeluar[[#This Row],[KODE BARANG]],TblKatalog[[KODE BARANG]:[SPESIFIKASI]],3,FALSE)</f>
        <v>LED SPOTLIGHT FITTING GU10 INPUT 24 VDC WARNA HIJAU ( GREEN )</v>
      </c>
      <c r="E253" s="363">
        <v>10</v>
      </c>
      <c r="F253" s="364" t="str">
        <f>VLOOKUP(TblKeluar[[#This Row],[KODE BARANG]],TblKatalog[[KODE BARANG]:[SATUAN]],5,FALSE)</f>
        <v>PC</v>
      </c>
      <c r="G253" s="224" t="s">
        <v>3126</v>
      </c>
      <c r="H253" s="383" t="s">
        <v>3127</v>
      </c>
      <c r="I253" s="16" t="s">
        <v>2470</v>
      </c>
    </row>
    <row r="254" spans="1:9" x14ac:dyDescent="0.25">
      <c r="A254" s="220">
        <v>44890</v>
      </c>
      <c r="B254" s="352" t="s">
        <v>2413</v>
      </c>
      <c r="C254" s="353" t="str">
        <f>VLOOKUP(TblKeluar[[#This Row],[KODE BARANG]],TblKatalog[[KODE BARANG]:[SPESIFIKASI]],2,FALSE)</f>
        <v>LIMIT SWITCH OF FOOTSTEP</v>
      </c>
      <c r="D254" s="353" t="str">
        <f>VLOOKUP(TblKeluar[[#This Row],[KODE BARANG]],TblKatalog[[KODE BARANG]:[SPESIFIKASI]],3,FALSE)</f>
        <v>OMRON WLCA2-N</v>
      </c>
      <c r="E254" s="354">
        <v>10</v>
      </c>
      <c r="F254" s="355" t="str">
        <f>VLOOKUP(TblKeluar[[#This Row],[KODE BARANG]],TblKatalog[[KODE BARANG]:[SATUAN]],5,FALSE)</f>
        <v>PC</v>
      </c>
      <c r="G254" s="224" t="s">
        <v>3126</v>
      </c>
      <c r="H254" s="383" t="s">
        <v>3127</v>
      </c>
      <c r="I254" s="16" t="s">
        <v>2470</v>
      </c>
    </row>
    <row r="255" spans="1:9" x14ac:dyDescent="0.25">
      <c r="A255" s="220">
        <v>44893</v>
      </c>
      <c r="B255" s="352" t="s">
        <v>2776</v>
      </c>
      <c r="C255" s="353" t="str">
        <f>VLOOKUP(TblKeluar[[#This Row],[KODE BARANG]],TblKatalog[[KODE BARANG]:[SPESIFIKASI]],2,FALSE)</f>
        <v>FILTER WATER SEPARATOR GENSET</v>
      </c>
      <c r="D255" s="353" t="str">
        <f>VLOOKUP(TblKeluar[[#This Row],[KODE BARANG]],TblKatalog[[KODE BARANG]:[SPESIFIKASI]],3,FALSE)</f>
        <v xml:space="preserve">CAT 1346307-5134493 </v>
      </c>
      <c r="E255" s="354">
        <v>2</v>
      </c>
      <c r="F255" s="355" t="str">
        <f>VLOOKUP(TblKeluar[[#This Row],[KODE BARANG]],TblKatalog[[KODE BARANG]:[SATUAN]],5,FALSE)</f>
        <v>PC</v>
      </c>
      <c r="G255" s="224" t="s">
        <v>3134</v>
      </c>
      <c r="H255" s="383" t="s">
        <v>3136</v>
      </c>
      <c r="I255" s="81" t="s">
        <v>2833</v>
      </c>
    </row>
    <row r="256" spans="1:9" x14ac:dyDescent="0.25">
      <c r="A256" s="220">
        <v>44893</v>
      </c>
      <c r="B256" s="352" t="s">
        <v>2776</v>
      </c>
      <c r="C256" s="353" t="str">
        <f>VLOOKUP(TblKeluar[[#This Row],[KODE BARANG]],TblKatalog[[KODE BARANG]:[SPESIFIKASI]],2,FALSE)</f>
        <v>FILTER WATER SEPARATOR GENSET</v>
      </c>
      <c r="D256" s="353" t="str">
        <f>VLOOKUP(TblKeluar[[#This Row],[KODE BARANG]],TblKatalog[[KODE BARANG]:[SPESIFIKASI]],3,FALSE)</f>
        <v xml:space="preserve">CAT 1346307-5134493 </v>
      </c>
      <c r="E256" s="354">
        <v>2</v>
      </c>
      <c r="F256" s="355" t="str">
        <f>VLOOKUP(TblKeluar[[#This Row],[KODE BARANG]],TblKatalog[[KODE BARANG]:[SATUAN]],5,FALSE)</f>
        <v>PC</v>
      </c>
      <c r="G256" s="224" t="s">
        <v>3135</v>
      </c>
      <c r="H256" s="383" t="s">
        <v>3137</v>
      </c>
      <c r="I256" s="81" t="s">
        <v>2835</v>
      </c>
    </row>
    <row r="257" spans="1:9" x14ac:dyDescent="0.25">
      <c r="A257" s="220">
        <v>44895</v>
      </c>
      <c r="B257" s="9" t="s">
        <v>3130</v>
      </c>
      <c r="C257" s="353" t="str">
        <f>VLOOKUP(TblKeluar[[#This Row],[KODE BARANG]],TblKatalog[[KODE BARANG]:[SPESIFIKASI]],2,FALSE)</f>
        <v xml:space="preserve">LOCKING DEVICE ( PINTU KABIN ) </v>
      </c>
      <c r="D257" s="353" t="str">
        <f>VLOOKUP(TblKeluar[[#This Row],[KODE BARANG]],TblKatalog[[KODE BARANG]:[SPESIFIKASI]],3,FALSE)</f>
        <v xml:space="preserve">DRAWING NO.L2-1-55.8.007 </v>
      </c>
      <c r="E257" s="354">
        <v>2</v>
      </c>
      <c r="F257" s="355" t="str">
        <f>VLOOKUP(TblKeluar[[#This Row],[KODE BARANG]],TblKatalog[[KODE BARANG]:[SATUAN]],5,FALSE)</f>
        <v>SET</v>
      </c>
      <c r="G257" s="237" t="s">
        <v>3323</v>
      </c>
      <c r="H257" s="399" t="s">
        <v>3325</v>
      </c>
      <c r="I257" s="16" t="s">
        <v>2470</v>
      </c>
    </row>
    <row r="258" spans="1:9" x14ac:dyDescent="0.25">
      <c r="A258" s="220">
        <v>44895</v>
      </c>
      <c r="B258" s="9" t="s">
        <v>3141</v>
      </c>
      <c r="C258" s="353" t="str">
        <f>VLOOKUP(TblKeluar[[#This Row],[KODE BARANG]],TblKatalog[[KODE BARANG]:[SPESIFIKASI]],2,FALSE)</f>
        <v>STOP BLOCK</v>
      </c>
      <c r="D258" s="353" t="str">
        <f>VLOOKUP(TblKeluar[[#This Row],[KODE BARANG]],TblKatalog[[KODE BARANG]:[SPESIFIKASI]],3,FALSE)</f>
        <v>DRAWING NO.73-6A 7005</v>
      </c>
      <c r="E258" s="354">
        <v>6</v>
      </c>
      <c r="F258" s="355" t="str">
        <f>VLOOKUP(TblKeluar[[#This Row],[KODE BARANG]],TblKatalog[[KODE BARANG]:[SATUAN]],5,FALSE)</f>
        <v>PC</v>
      </c>
      <c r="G258" s="237" t="s">
        <v>3323</v>
      </c>
      <c r="H258" s="399" t="s">
        <v>3325</v>
      </c>
      <c r="I258" s="16" t="s">
        <v>2470</v>
      </c>
    </row>
    <row r="259" spans="1:9" x14ac:dyDescent="0.25">
      <c r="A259" s="220">
        <v>44895</v>
      </c>
      <c r="B259" s="352" t="s">
        <v>309</v>
      </c>
      <c r="C259" s="353" t="str">
        <f>VLOOKUP(TblKeluar[[#This Row],[KODE BARANG]],TblKatalog[[KODE BARANG]:[SPESIFIKASI]],2,FALSE)</f>
        <v>HORN KOCKUM</v>
      </c>
      <c r="D259" s="353" t="str">
        <f>VLOOKUP(TblKeluar[[#This Row],[KODE BARANG]],TblKatalog[[KODE BARANG]:[SPESIFIKASI]],3,FALSE)</f>
        <v>MKT 75/370</v>
      </c>
      <c r="E259" s="354">
        <v>2</v>
      </c>
      <c r="F259" s="355" t="str">
        <f>VLOOKUP(TblKeluar[[#This Row],[KODE BARANG]],TblKatalog[[KODE BARANG]:[SATUAN]],5,FALSE)</f>
        <v>PC</v>
      </c>
      <c r="G259" s="237" t="s">
        <v>3324</v>
      </c>
      <c r="H259" s="399" t="s">
        <v>3326</v>
      </c>
      <c r="I259" s="379" t="s">
        <v>2609</v>
      </c>
    </row>
    <row r="260" spans="1:9" x14ac:dyDescent="0.25">
      <c r="A260" s="387">
        <v>44896</v>
      </c>
      <c r="B260" s="361" t="s">
        <v>21</v>
      </c>
      <c r="C260" s="362" t="str">
        <f>VLOOKUP(TblKeluar[[#This Row],[KODE BARANG]],TblKatalog[[KODE BARANG]:[SPESIFIKASI]],2,FALSE)</f>
        <v>OLIE SHELL SPIRAX S2 A , 80W-90</v>
      </c>
      <c r="D260" s="362" t="str">
        <f>VLOOKUP(TblKeluar[[#This Row],[KODE BARANG]],TblKatalog[[KODE BARANG]:[SPESIFIKASI]],3,FALSE)</f>
        <v>SHELL SPIRAX S2 A , 80W-90</v>
      </c>
      <c r="E260" s="425">
        <v>30</v>
      </c>
      <c r="F260" s="364" t="str">
        <f>VLOOKUP(TblKeluar[[#This Row],[KODE BARANG]],TblKatalog[[KODE BARANG]:[SATUAN]],5,FALSE)</f>
        <v>LTR</v>
      </c>
      <c r="G260" s="237" t="s">
        <v>3327</v>
      </c>
      <c r="H260" s="399" t="s">
        <v>3328</v>
      </c>
      <c r="I260" s="378" t="s">
        <v>3105</v>
      </c>
    </row>
    <row r="261" spans="1:9" x14ac:dyDescent="0.25">
      <c r="A261" s="387">
        <v>44896</v>
      </c>
      <c r="B261" s="361" t="s">
        <v>21</v>
      </c>
      <c r="C261" s="362" t="str">
        <f>VLOOKUP(TblKeluar[[#This Row],[KODE BARANG]],TblKatalog[[KODE BARANG]:[SPESIFIKASI]],2,FALSE)</f>
        <v>OLIE SHELL SPIRAX S2 A , 80W-90</v>
      </c>
      <c r="D261" s="362" t="str">
        <f>VLOOKUP(TblKeluar[[#This Row],[KODE BARANG]],TblKatalog[[KODE BARANG]:[SPESIFIKASI]],3,FALSE)</f>
        <v>SHELL SPIRAX S2 A , 80W-90</v>
      </c>
      <c r="E261" s="363">
        <v>15</v>
      </c>
      <c r="F261" s="364" t="str">
        <f>VLOOKUP(TblKeluar[[#This Row],[KODE BARANG]],TblKatalog[[KODE BARANG]:[SATUAN]],5,FALSE)</f>
        <v>LTR</v>
      </c>
      <c r="G261" s="237" t="s">
        <v>3327</v>
      </c>
      <c r="H261" s="399" t="s">
        <v>3328</v>
      </c>
      <c r="I261" s="378" t="s">
        <v>3105</v>
      </c>
    </row>
    <row r="262" spans="1:9" x14ac:dyDescent="0.25">
      <c r="A262" s="387">
        <v>44896</v>
      </c>
      <c r="B262" s="97" t="s">
        <v>487</v>
      </c>
      <c r="C262" s="362" t="str">
        <f>VLOOKUP(TblKeluar[[#This Row],[KODE BARANG]],TblKatalog[[KODE BARANG]:[SPESIFIKASI]],2,FALSE)</f>
        <v>TRANSMISI FILTER</v>
      </c>
      <c r="D262" s="362" t="str">
        <f>VLOOKUP(TblKeluar[[#This Row],[KODE BARANG]],TblKatalog[[KODE BARANG]:[SPESIFIKASI]],3,FALSE)</f>
        <v>MANN LB 962/2</v>
      </c>
      <c r="E262" s="363">
        <v>2</v>
      </c>
      <c r="F262" s="364" t="str">
        <f>VLOOKUP(TblKeluar[[#This Row],[KODE BARANG]],TblKatalog[[KODE BARANG]:[SATUAN]],5,FALSE)</f>
        <v>PC</v>
      </c>
      <c r="G262" s="237" t="s">
        <v>3329</v>
      </c>
      <c r="H262" s="399" t="s">
        <v>3330</v>
      </c>
      <c r="I262" s="399" t="s">
        <v>2652</v>
      </c>
    </row>
    <row r="263" spans="1:9" x14ac:dyDescent="0.25">
      <c r="A263" s="387">
        <v>44897</v>
      </c>
      <c r="B263" s="427" t="s">
        <v>3124</v>
      </c>
      <c r="C263" s="362" t="str">
        <f>VLOOKUP(TblKeluar[[#This Row],[KODE BARANG]],TblKatalog[[KODE BARANG]:[SPESIFIKASI]],2,FALSE)</f>
        <v xml:space="preserve">MCB </v>
      </c>
      <c r="D263" s="362" t="str">
        <f>VLOOKUP(TblKeluar[[#This Row],[KODE BARANG]],TblKatalog[[KODE BARANG]:[SPESIFIKASI]],3,FALSE)</f>
        <v>ETA HIGH PERFORMANCE THERMAL MAGNETIC CB TYPE 410-K2-04SI2-125A</v>
      </c>
      <c r="E263" s="363">
        <v>1</v>
      </c>
      <c r="F263" s="364" t="str">
        <f>VLOOKUP(TblKeluar[[#This Row],[KODE BARANG]],TblKatalog[[KODE BARANG]:[SATUAN]],5,FALSE)</f>
        <v>PC</v>
      </c>
      <c r="G263" s="426" t="s">
        <v>3335</v>
      </c>
      <c r="H263" s="378" t="s">
        <v>3336</v>
      </c>
      <c r="I263" s="81" t="s">
        <v>2831</v>
      </c>
    </row>
    <row r="264" spans="1:9" x14ac:dyDescent="0.25">
      <c r="A264" s="387">
        <v>44900</v>
      </c>
      <c r="B264" s="97" t="s">
        <v>363</v>
      </c>
      <c r="C264" s="362" t="str">
        <f>VLOOKUP(TblKeluar[[#This Row],[KODE BARANG]],TblKatalog[[KODE BARANG]:[SPESIFIKASI]],2,FALSE)</f>
        <v>FILTER OLIE</v>
      </c>
      <c r="D264" s="362" t="str">
        <f>VLOOKUP(TblKeluar[[#This Row],[KODE BARANG]],TblKatalog[[KODE BARANG]:[SPESIFIKASI]],3,FALSE)</f>
        <v>Deutz 01174423</v>
      </c>
      <c r="E264" s="363">
        <v>2</v>
      </c>
      <c r="F264" s="364" t="str">
        <f>VLOOKUP(TblKeluar[[#This Row],[KODE BARANG]],TblKatalog[[KODE BARANG]:[SATUAN]],5,FALSE)</f>
        <v>PC</v>
      </c>
      <c r="G264" s="221" t="s">
        <v>3337</v>
      </c>
      <c r="H264" s="81" t="s">
        <v>3338</v>
      </c>
      <c r="I264" s="428" t="s">
        <v>3339</v>
      </c>
    </row>
    <row r="265" spans="1:9" x14ac:dyDescent="0.25">
      <c r="A265" s="387">
        <v>44900</v>
      </c>
      <c r="B265" s="130" t="s">
        <v>67</v>
      </c>
      <c r="C265" s="362" t="e">
        <f>VLOOKUP(TblKeluar[[#This Row],[KODE BARANG]],TblKatalog[[KODE BARANG]:[SPESIFIKASI]],2,FALSE)</f>
        <v>#N/A</v>
      </c>
      <c r="D265" s="362" t="e">
        <f>VLOOKUP(TblKeluar[[#This Row],[KODE BARANG]],TblKatalog[[KODE BARANG]:[SPESIFIKASI]],3,FALSE)</f>
        <v>#N/A</v>
      </c>
      <c r="E265" s="363">
        <v>2</v>
      </c>
      <c r="F265" s="364" t="e">
        <f>VLOOKUP(TblKeluar[[#This Row],[KODE BARANG]],TblKatalog[[KODE BARANG]:[SATUAN]],5,FALSE)</f>
        <v>#N/A</v>
      </c>
      <c r="G265" s="221" t="s">
        <v>3337</v>
      </c>
      <c r="H265" s="81" t="s">
        <v>3338</v>
      </c>
      <c r="I265" s="428" t="s">
        <v>3339</v>
      </c>
    </row>
    <row r="266" spans="1:9" x14ac:dyDescent="0.25">
      <c r="A266" s="387">
        <v>44900</v>
      </c>
      <c r="B266" s="97" t="s">
        <v>369</v>
      </c>
      <c r="C266" s="362" t="str">
        <f>VLOOKUP(TblKeluar[[#This Row],[KODE BARANG]],TblKatalog[[KODE BARANG]:[SPESIFIKASI]],2,FALSE)</f>
        <v>FILTER HSD</v>
      </c>
      <c r="D266" s="362" t="str">
        <f>VLOOKUP(TblKeluar[[#This Row],[KODE BARANG]],TblKatalog[[KODE BARANG]:[SPESIFIKASI]],3,FALSE)</f>
        <v>MAN 51.12503.0099</v>
      </c>
      <c r="E266" s="363">
        <v>2</v>
      </c>
      <c r="F266" s="364" t="str">
        <f>VLOOKUP(TblKeluar[[#This Row],[KODE BARANG]],TblKatalog[[KODE BARANG]:[SATUAN]],5,FALSE)</f>
        <v>PC</v>
      </c>
      <c r="G266" s="221" t="s">
        <v>3337</v>
      </c>
      <c r="H266" s="81" t="s">
        <v>3338</v>
      </c>
      <c r="I266" s="428" t="s">
        <v>3339</v>
      </c>
    </row>
    <row r="267" spans="1:9" x14ac:dyDescent="0.25">
      <c r="A267" s="387">
        <v>44900</v>
      </c>
      <c r="B267" s="130" t="s">
        <v>507</v>
      </c>
      <c r="C267" s="362" t="str">
        <f>VLOOKUP(TblKeluar[[#This Row],[KODE BARANG]],TblKatalog[[KODE BARANG]:[SPESIFIKASI]],2,FALSE)</f>
        <v xml:space="preserve">FILTER OIL ENGINE </v>
      </c>
      <c r="D267" s="362" t="str">
        <f>VLOOKUP(TblKeluar[[#This Row],[KODE BARANG]],TblKatalog[[KODE BARANG]:[SPESIFIKASI]],3,FALSE)</f>
        <v>MAN 51,05504-0087</v>
      </c>
      <c r="E267" s="363">
        <v>2</v>
      </c>
      <c r="F267" s="364" t="str">
        <f>VLOOKUP(TblKeluar[[#This Row],[KODE BARANG]],TblKatalog[[KODE BARANG]:[SATUAN]],5,FALSE)</f>
        <v>PC</v>
      </c>
      <c r="G267" s="221" t="s">
        <v>3337</v>
      </c>
      <c r="H267" s="81" t="s">
        <v>3338</v>
      </c>
      <c r="I267" s="428" t="s">
        <v>3339</v>
      </c>
    </row>
    <row r="268" spans="1:9" x14ac:dyDescent="0.25">
      <c r="A268" s="387">
        <v>44900</v>
      </c>
      <c r="B268" s="97" t="s">
        <v>367</v>
      </c>
      <c r="C268" s="362" t="str">
        <f>VLOOKUP(TblKeluar[[#This Row],[KODE BARANG]],TblKatalog[[KODE BARANG]:[SPESIFIKASI]],2,FALSE)</f>
        <v xml:space="preserve">FEUL FILTER </v>
      </c>
      <c r="D268" s="362" t="str">
        <f>VLOOKUP(TblKeluar[[#This Row],[KODE BARANG]],TblKatalog[[KODE BARANG]:[SPESIFIKASI]],3,FALSE)</f>
        <v>PARKER R90P</v>
      </c>
      <c r="E268" s="363">
        <v>2</v>
      </c>
      <c r="F268" s="364" t="str">
        <f>VLOOKUP(TblKeluar[[#This Row],[KODE BARANG]],TblKatalog[[KODE BARANG]:[SATUAN]],5,FALSE)</f>
        <v>PC</v>
      </c>
      <c r="G268" s="221" t="s">
        <v>3337</v>
      </c>
      <c r="H268" s="81" t="s">
        <v>3338</v>
      </c>
      <c r="I268" s="428" t="s">
        <v>3339</v>
      </c>
    </row>
    <row r="269" spans="1:9" x14ac:dyDescent="0.25">
      <c r="A269" s="387">
        <v>44900</v>
      </c>
      <c r="B269" s="432" t="s">
        <v>2808</v>
      </c>
      <c r="C269" s="362" t="str">
        <f>VLOOKUP(TblKeluar[[#This Row],[KODE BARANG]],TblKatalog[[KODE BARANG]:[SPESIFIKASI]],2,FALSE)</f>
        <v xml:space="preserve">OIL HYDRAULIC  </v>
      </c>
      <c r="D269" s="362" t="str">
        <f>VLOOKUP(TblKeluar[[#This Row],[KODE BARANG]],TblKatalog[[KODE BARANG]:[SPESIFIKASI]],3,FALSE)</f>
        <v>SHELL TELLUS S2 MX 46 ISO VG 46 @209 LITER</v>
      </c>
      <c r="E269" s="363">
        <v>3</v>
      </c>
      <c r="F269" s="364" t="str">
        <f>VLOOKUP(TblKeluar[[#This Row],[KODE BARANG]],TblKatalog[[KODE BARANG]:[SATUAN]],5,FALSE)</f>
        <v xml:space="preserve">DRUM </v>
      </c>
      <c r="G269" s="221" t="s">
        <v>3355</v>
      </c>
      <c r="H269" s="81" t="s">
        <v>3356</v>
      </c>
      <c r="I269" s="428" t="s">
        <v>1218</v>
      </c>
    </row>
    <row r="270" spans="1:9" x14ac:dyDescent="0.25">
      <c r="A270" s="387">
        <v>44904</v>
      </c>
      <c r="B270" s="9" t="s">
        <v>3351</v>
      </c>
      <c r="C270" s="362" t="str">
        <f>VLOOKUP(TblKeluar[[#This Row],[KODE BARANG]],TblKatalog[[KODE BARANG]:[SPESIFIKASI]],2,FALSE)</f>
        <v xml:space="preserve">BATTERY / ACCU </v>
      </c>
      <c r="D270" s="362" t="str">
        <f>VLOOKUP(TblKeluar[[#This Row],[KODE BARANG]],TblKatalog[[KODE BARANG]:[SPESIFIKASI]],3,FALSE)</f>
        <v>YUASA 12N10-3B, 12V , 10Ah</v>
      </c>
      <c r="E270" s="363">
        <v>1</v>
      </c>
      <c r="F270" s="364" t="str">
        <f>VLOOKUP(TblKeluar[[#This Row],[KODE BARANG]],TblKatalog[[KODE BARANG]:[SATUAN]],5,FALSE)</f>
        <v>PC</v>
      </c>
      <c r="G270" s="221" t="s">
        <v>3357</v>
      </c>
      <c r="H270" s="81" t="s">
        <v>3358</v>
      </c>
      <c r="I270" s="428" t="s">
        <v>1218</v>
      </c>
    </row>
    <row r="271" spans="1:9" x14ac:dyDescent="0.25">
      <c r="A271" s="387">
        <v>44904</v>
      </c>
      <c r="B271" s="9" t="s">
        <v>3342</v>
      </c>
      <c r="C271" s="353" t="str">
        <f>VLOOKUP(TblKeluar[[#This Row],[KODE BARANG]],TblKatalog[[KODE BARANG]:[SPESIFIKASI]],2,FALSE)</f>
        <v xml:space="preserve">BATTERY TESTER </v>
      </c>
      <c r="D271" s="353" t="str">
        <f>VLOOKUP(TblKeluar[[#This Row],[KODE BARANG]],TblKatalog[[KODE BARANG]:[SPESIFIKASI]],3,FALSE)</f>
        <v xml:space="preserve">( LANCOL MICRO 200 PRO ( BATTERY MEASURE RANGE 3-220Ah ) </v>
      </c>
      <c r="E271" s="354">
        <v>1</v>
      </c>
      <c r="F271" s="355" t="str">
        <f>VLOOKUP(TblKeluar[[#This Row],[KODE BARANG]],TblKatalog[[KODE BARANG]:[SATUAN]],5,FALSE)</f>
        <v>PC</v>
      </c>
      <c r="G271" s="221" t="s">
        <v>3357</v>
      </c>
      <c r="H271" s="81" t="s">
        <v>3358</v>
      </c>
      <c r="I271" s="428" t="s">
        <v>1218</v>
      </c>
    </row>
    <row r="272" spans="1:9" x14ac:dyDescent="0.25">
      <c r="A272" s="387">
        <v>44904</v>
      </c>
      <c r="B272" s="9" t="s">
        <v>3345</v>
      </c>
      <c r="C272" s="362" t="str">
        <f>VLOOKUP(TblKeluar[[#This Row],[KODE BARANG]],TblKatalog[[KODE BARANG]:[SPESIFIKASI]],2,FALSE)</f>
        <v xml:space="preserve">GEMBOK </v>
      </c>
      <c r="D272" s="362" t="str">
        <f>VLOOKUP(TblKeluar[[#This Row],[KODE BARANG]],TblKatalog[[KODE BARANG]:[SPESIFIKASI]],3,FALSE)</f>
        <v>MERK TEKIRO  PANJANG 50 MM</v>
      </c>
      <c r="E272" s="363">
        <v>10</v>
      </c>
      <c r="F272" s="364" t="str">
        <f>VLOOKUP(TblKeluar[[#This Row],[KODE BARANG]],TblKatalog[[KODE BARANG]:[SATUAN]],5,FALSE)</f>
        <v>PC</v>
      </c>
      <c r="G272" s="221" t="s">
        <v>3357</v>
      </c>
      <c r="H272" s="81" t="s">
        <v>3358</v>
      </c>
      <c r="I272" s="428" t="s">
        <v>1218</v>
      </c>
    </row>
    <row r="273" spans="1:9" x14ac:dyDescent="0.25">
      <c r="A273" s="387">
        <v>44904</v>
      </c>
      <c r="B273" s="398" t="s">
        <v>3354</v>
      </c>
      <c r="C273" s="362" t="str">
        <f>VLOOKUP(TblKeluar[[#This Row],[KODE BARANG]],TblKatalog[[KODE BARANG]:[SPESIFIKASI]],2,FALSE)</f>
        <v xml:space="preserve">FUEL FILTER </v>
      </c>
      <c r="D273" s="362" t="str">
        <f>VLOOKUP(TblKeluar[[#This Row],[KODE BARANG]],TblKatalog[[KODE BARANG]:[SPESIFIKASI]],3,FALSE)</f>
        <v>PERKINS SE 429B-4</v>
      </c>
      <c r="E273" s="363">
        <v>1</v>
      </c>
      <c r="F273" s="364" t="str">
        <f>VLOOKUP(TblKeluar[[#This Row],[KODE BARANG]],TblKatalog[[KODE BARANG]:[SATUAN]],5,FALSE)</f>
        <v>PC</v>
      </c>
      <c r="G273" s="221" t="s">
        <v>3357</v>
      </c>
      <c r="H273" s="81" t="s">
        <v>3358</v>
      </c>
      <c r="I273" s="428" t="s">
        <v>1218</v>
      </c>
    </row>
    <row r="274" spans="1:9" x14ac:dyDescent="0.25">
      <c r="A274" s="387">
        <v>44904</v>
      </c>
      <c r="B274" s="134" t="s">
        <v>3333</v>
      </c>
      <c r="C274" s="225" t="str">
        <f>VLOOKUP(TblKeluar[[#This Row],[KODE BARANG]],TblKatalog[[KODE BARANG]:[SPESIFIKASI]],2,FALSE)</f>
        <v xml:space="preserve">SPEEDOMETER </v>
      </c>
      <c r="D274" s="225" t="str">
        <f>VLOOKUP(TblKeluar[[#This Row],[KODE BARANG]],TblKatalog[[KODE BARANG]:[SPESIFIKASI]],3,FALSE)</f>
        <v>ELING 110 MM</v>
      </c>
      <c r="E274" s="226">
        <v>1</v>
      </c>
      <c r="F274" s="227" t="str">
        <f>VLOOKUP(TblKeluar[[#This Row],[KODE BARANG]],TblKatalog[[KODE BARANG]:[SATUAN]],5,FALSE)</f>
        <v>PC</v>
      </c>
      <c r="G274" s="221" t="s">
        <v>3359</v>
      </c>
      <c r="H274" s="81" t="s">
        <v>3360</v>
      </c>
      <c r="I274" s="399" t="s">
        <v>2948</v>
      </c>
    </row>
    <row r="275" spans="1:9" x14ac:dyDescent="0.25">
      <c r="A275" s="351">
        <v>44908</v>
      </c>
      <c r="B275" s="352" t="s">
        <v>499</v>
      </c>
      <c r="C275" s="353" t="str">
        <f>VLOOKUP(TblKeluar[[#This Row],[KODE BARANG]],TblKatalog[[KODE BARANG]:[SPESIFIKASI]],2,FALSE)</f>
        <v xml:space="preserve">OLI </v>
      </c>
      <c r="D275" s="353" t="str">
        <f>VLOOKUP(TblKeluar[[#This Row],[KODE BARANG]],TblKatalog[[KODE BARANG]:[SPESIFIKASI]],3,FALSE)</f>
        <v>MEDITRAN SAE 15W-40 ( 1 DRUM = 209 LTR )</v>
      </c>
      <c r="E275" s="354">
        <v>65</v>
      </c>
      <c r="F275" s="355" t="str">
        <f>VLOOKUP(TblKeluar[[#This Row],[KODE BARANG]],TblKatalog[[KODE BARANG]:[SATUAN]],5,FALSE)</f>
        <v>LITER</v>
      </c>
      <c r="G275" s="433" t="s">
        <v>3384</v>
      </c>
      <c r="H275" s="383" t="s">
        <v>3385</v>
      </c>
      <c r="I275" s="383" t="s">
        <v>3386</v>
      </c>
    </row>
    <row r="276" spans="1:9" x14ac:dyDescent="0.25">
      <c r="A276" s="351">
        <v>44908</v>
      </c>
      <c r="B276" s="352" t="s">
        <v>20</v>
      </c>
      <c r="C276" s="353" t="str">
        <f>VLOOKUP(TblKeluar[[#This Row],[KODE BARANG]],TblKatalog[[KODE BARANG]:[SPESIFIKASI]],2,FALSE)</f>
        <v xml:space="preserve">BATTERY  / ACCU  </v>
      </c>
      <c r="D276" s="353" t="str">
        <f>VLOOKUP(TblKeluar[[#This Row],[KODE BARANG]],TblKatalog[[KODE BARANG]:[SPESIFIKASI]],3,FALSE)</f>
        <v xml:space="preserve">YUASA 12 VDC N200 AH  </v>
      </c>
      <c r="E276" s="354">
        <v>4</v>
      </c>
      <c r="F276" s="355" t="str">
        <f>VLOOKUP(TblKeluar[[#This Row],[KODE BARANG]],TblKatalog[[KODE BARANG]:[SATUAN]],5,FALSE)</f>
        <v>PC</v>
      </c>
      <c r="G276" s="433" t="s">
        <v>3387</v>
      </c>
      <c r="H276" s="383" t="s">
        <v>3388</v>
      </c>
      <c r="I276" s="419" t="s">
        <v>3389</v>
      </c>
    </row>
    <row r="277" spans="1:9" x14ac:dyDescent="0.25">
      <c r="A277" s="351">
        <v>44908</v>
      </c>
      <c r="B277" s="134" t="s">
        <v>2788</v>
      </c>
      <c r="C277" s="225" t="str">
        <f>VLOOKUP(TblKeluar[[#This Row],[KODE BARANG]],TblKatalog[[KODE BARANG]:[SPESIFIKASI]],2,FALSE)</f>
        <v>DIGITAL THERMOSTAT</v>
      </c>
      <c r="D277" s="225" t="str">
        <f>VLOOKUP(TblKeluar[[#This Row],[KODE BARANG]],TblKatalog[[KODE BARANG]:[SPESIFIKASI]],3,FALSE)</f>
        <v>SAGINOMIYA ALE-SD22-011</v>
      </c>
      <c r="E277" s="226">
        <v>1</v>
      </c>
      <c r="F277" s="227" t="str">
        <f>VLOOKUP(TblKeluar[[#This Row],[KODE BARANG]],TblKatalog[[KODE BARANG]:[SATUAN]],5,FALSE)</f>
        <v>PC</v>
      </c>
      <c r="G277" s="233" t="s">
        <v>3390</v>
      </c>
      <c r="H277" s="399" t="s">
        <v>3391</v>
      </c>
      <c r="I277" s="17" t="s">
        <v>3392</v>
      </c>
    </row>
    <row r="278" spans="1:9" x14ac:dyDescent="0.25">
      <c r="A278" s="351">
        <v>44908</v>
      </c>
      <c r="B278" s="134" t="s">
        <v>2658</v>
      </c>
      <c r="C278" s="225" t="str">
        <f>VLOOKUP(TblKeluar[[#This Row],[KODE BARANG]],TblKatalog[[KODE BARANG]:[SPESIFIKASI]],2,FALSE)</f>
        <v>FILTER REGULATOR LUBRICATOR</v>
      </c>
      <c r="D278" s="225" t="str">
        <f>VLOOKUP(TblKeluar[[#This Row],[KODE BARANG]],TblKatalog[[KODE BARANG]:[SPESIFIKASI]],3,FALSE)</f>
        <v>P32CA13GEMNGLNW</v>
      </c>
      <c r="E278" s="226">
        <v>1</v>
      </c>
      <c r="F278" s="227" t="str">
        <f>VLOOKUP(TblKeluar[[#This Row],[KODE BARANG]],TblKatalog[[KODE BARANG]:[SATUAN]],5,FALSE)</f>
        <v>UNIT</v>
      </c>
      <c r="G278" s="233" t="s">
        <v>3393</v>
      </c>
      <c r="H278" s="399" t="s">
        <v>3394</v>
      </c>
      <c r="I278" s="17" t="s">
        <v>3395</v>
      </c>
    </row>
    <row r="279" spans="1:9" x14ac:dyDescent="0.25">
      <c r="A279" s="351">
        <v>44908</v>
      </c>
      <c r="B279" s="134" t="s">
        <v>339</v>
      </c>
      <c r="C279" s="225" t="str">
        <f>VLOOKUP(TblKeluar[[#This Row],[KODE BARANG]],TblKatalog[[KODE BARANG]:[SPESIFIKASI]],2,FALSE)</f>
        <v>SEAL ANGLE COCK</v>
      </c>
      <c r="D279" s="225" t="str">
        <f>VLOOKUP(TblKeluar[[#This Row],[KODE BARANG]],TblKatalog[[KODE BARANG]:[SPESIFIKASI]],3,FALSE)</f>
        <v>PN : 4B-47381 by Pindad WARNA MERAH</v>
      </c>
      <c r="E279" s="226">
        <v>6</v>
      </c>
      <c r="F279" s="227" t="str">
        <f>VLOOKUP(TblKeluar[[#This Row],[KODE BARANG]],TblKatalog[[KODE BARANG]:[SATUAN]],5,FALSE)</f>
        <v>PC</v>
      </c>
      <c r="G279" s="233" t="s">
        <v>3396</v>
      </c>
      <c r="H279" s="399" t="s">
        <v>3397</v>
      </c>
      <c r="I279" s="419" t="s">
        <v>3398</v>
      </c>
    </row>
    <row r="280" spans="1:9" x14ac:dyDescent="0.25">
      <c r="A280" s="351">
        <v>44910</v>
      </c>
      <c r="B280" s="361" t="s">
        <v>3377</v>
      </c>
      <c r="C280" s="362" t="str">
        <f>VLOOKUP(TblKeluar[[#This Row],[KODE BARANG]],TblKatalog[[KODE BARANG]:[SPESIFIKASI]],2,FALSE)</f>
        <v xml:space="preserve">SAKLAR </v>
      </c>
      <c r="D280" s="362" t="str">
        <f>VLOOKUP(TblKeluar[[#This Row],[KODE BARANG]],TblKatalog[[KODE BARANG]:[SPESIFIKASI]],3,FALSE)</f>
        <v xml:space="preserve"> SINGLE SWITCH 10A , 250V, BRACO GALLEO</v>
      </c>
      <c r="E280" s="137">
        <v>10</v>
      </c>
      <c r="F280" s="364" t="str">
        <f>VLOOKUP(TblKeluar[[#This Row],[KODE BARANG]],TblKatalog[[KODE BARANG]:[SATUAN]],5,FALSE)</f>
        <v>PC</v>
      </c>
      <c r="G280" s="426" t="s">
        <v>3405</v>
      </c>
      <c r="H280" s="81" t="s">
        <v>3406</v>
      </c>
      <c r="I280" s="428" t="s">
        <v>1218</v>
      </c>
    </row>
    <row r="281" spans="1:9" x14ac:dyDescent="0.25">
      <c r="A281" s="351">
        <v>44910</v>
      </c>
      <c r="B281" s="361" t="s">
        <v>3378</v>
      </c>
      <c r="C281" s="362" t="str">
        <f>VLOOKUP(TblKeluar[[#This Row],[KODE BARANG]],TblKatalog[[KODE BARANG]:[SPESIFIKASI]],2,FALSE)</f>
        <v xml:space="preserve">SAKLAR </v>
      </c>
      <c r="D281" s="362" t="str">
        <f>VLOOKUP(TblKeluar[[#This Row],[KODE BARANG]],TblKatalog[[KODE BARANG]:[SPESIFIKASI]],3,FALSE)</f>
        <v xml:space="preserve"> DOUBLE SWITCH 10A , 250V , BROCO GALLEO</v>
      </c>
      <c r="E281" s="137">
        <v>10</v>
      </c>
      <c r="F281" s="364" t="str">
        <f>VLOOKUP(TblKeluar[[#This Row],[KODE BARANG]],TblKatalog[[KODE BARANG]:[SATUAN]],5,FALSE)</f>
        <v>PC</v>
      </c>
      <c r="G281" s="426" t="s">
        <v>3405</v>
      </c>
      <c r="H281" s="81" t="s">
        <v>3406</v>
      </c>
      <c r="I281" s="428" t="s">
        <v>1218</v>
      </c>
    </row>
    <row r="282" spans="1:9" x14ac:dyDescent="0.25">
      <c r="A282" s="351">
        <v>44910</v>
      </c>
      <c r="B282" s="361" t="s">
        <v>3379</v>
      </c>
      <c r="C282" s="362" t="str">
        <f>VLOOKUP(TblKeluar[[#This Row],[KODE BARANG]],TblKatalog[[KODE BARANG]:[SPESIFIKASI]],2,FALSE)</f>
        <v xml:space="preserve">SAKLAR </v>
      </c>
      <c r="D282" s="362" t="str">
        <f>VLOOKUP(TblKeluar[[#This Row],[KODE BARANG]],TblKatalog[[KODE BARANG]:[SPESIFIKASI]],3,FALSE)</f>
        <v xml:space="preserve"> SINGLE SWITCH 10A, 250V OUTBOW BROCO GALLEO</v>
      </c>
      <c r="E282" s="137">
        <v>30</v>
      </c>
      <c r="F282" s="364" t="str">
        <f>VLOOKUP(TblKeluar[[#This Row],[KODE BARANG]],TblKatalog[[KODE BARANG]:[SATUAN]],5,FALSE)</f>
        <v>PC</v>
      </c>
      <c r="G282" s="426" t="s">
        <v>3405</v>
      </c>
      <c r="H282" s="81" t="s">
        <v>3406</v>
      </c>
      <c r="I282" s="428" t="s">
        <v>1218</v>
      </c>
    </row>
    <row r="283" spans="1:9" x14ac:dyDescent="0.25">
      <c r="A283" s="351">
        <v>44910</v>
      </c>
      <c r="B283" s="390" t="s">
        <v>3380</v>
      </c>
      <c r="C283" s="353" t="str">
        <f>VLOOKUP(TblKeluar[[#This Row],[KODE BARANG]],TblKatalog[[KODE BARANG]:[SPESIFIKASI]],2,FALSE)</f>
        <v xml:space="preserve">SAKLAR </v>
      </c>
      <c r="D283" s="353" t="str">
        <f>VLOOKUP(TblKeluar[[#This Row],[KODE BARANG]],TblKatalog[[KODE BARANG]:[SPESIFIKASI]],3,FALSE)</f>
        <v xml:space="preserve"> DOUBLE SWITCH 10A, 250V OUTBOW BROCO GALLEO</v>
      </c>
      <c r="E283" s="434">
        <v>20</v>
      </c>
      <c r="F283" s="355" t="str">
        <f>VLOOKUP(TblKeluar[[#This Row],[KODE BARANG]],TblKatalog[[KODE BARANG]:[SATUAN]],5,FALSE)</f>
        <v>PC</v>
      </c>
      <c r="G283" s="426" t="s">
        <v>3405</v>
      </c>
      <c r="H283" s="81" t="s">
        <v>3406</v>
      </c>
      <c r="I283" s="428" t="s">
        <v>1218</v>
      </c>
    </row>
    <row r="284" spans="1:9" x14ac:dyDescent="0.25">
      <c r="A284" s="351">
        <v>44910</v>
      </c>
      <c r="B284" s="390" t="s">
        <v>3382</v>
      </c>
      <c r="C284" s="353" t="str">
        <f>VLOOKUP(TblKeluar[[#This Row],[KODE BARANG]],TblKatalog[[KODE BARANG]:[SPESIFIKASI]],2,FALSE)</f>
        <v xml:space="preserve">AXIAN FAN </v>
      </c>
      <c r="D284" s="353" t="str">
        <f>VLOOKUP(TblKeluar[[#This Row],[KODE BARANG]],TblKatalog[[KODE BARANG]:[SPESIFIKASI]],3,FALSE)</f>
        <v>UK. 120MM X 120MM X 38MM , 220VAC -0.14A</v>
      </c>
      <c r="E284" s="354">
        <v>5</v>
      </c>
      <c r="F284" s="355" t="str">
        <f>VLOOKUP(TblKeluar[[#This Row],[KODE BARANG]],TblKatalog[[KODE BARANG]:[SATUAN]],5,FALSE)</f>
        <v>PC</v>
      </c>
      <c r="G284" s="426" t="s">
        <v>3405</v>
      </c>
      <c r="H284" s="81" t="s">
        <v>3406</v>
      </c>
      <c r="I284" s="428" t="s">
        <v>1218</v>
      </c>
    </row>
    <row r="285" spans="1:9" x14ac:dyDescent="0.25">
      <c r="A285" s="351">
        <v>44910</v>
      </c>
      <c r="B285" s="352" t="s">
        <v>1562</v>
      </c>
      <c r="C285" s="353" t="str">
        <f>VLOOKUP(TblKeluar[[#This Row],[KODE BARANG]],TblKatalog[[KODE BARANG]:[SPESIFIKASI]],2,FALSE)</f>
        <v>AUXULIARY HORN PANTOGRAPH</v>
      </c>
      <c r="D285" s="353" t="str">
        <f>VLOOKUP(TblKeluar[[#This Row],[KODE BARANG]],TblKatalog[[KODE BARANG]:[SPESIFIKASI]],3,FALSE)</f>
        <v>AUXULIARY HOM PANTOGRAPH DRAWING NO. 50.1E11010 (P2161052)</v>
      </c>
      <c r="E285" s="354">
        <v>160</v>
      </c>
      <c r="F285" s="355" t="str">
        <f>VLOOKUP(TblKeluar[[#This Row],[KODE BARANG]],TblKatalog[[KODE BARANG]:[SATUAN]],5,FALSE)</f>
        <v>PC</v>
      </c>
      <c r="G285" s="426" t="s">
        <v>3407</v>
      </c>
      <c r="H285" s="81" t="s">
        <v>3408</v>
      </c>
      <c r="I285" s="16" t="s">
        <v>1242</v>
      </c>
    </row>
    <row r="286" spans="1:9" x14ac:dyDescent="0.25">
      <c r="A286" s="351">
        <v>44911</v>
      </c>
      <c r="B286" s="352" t="s">
        <v>3401</v>
      </c>
      <c r="C286" s="353" t="str">
        <f>VLOOKUP(TblKeluar[[#This Row],[KODE BARANG]],TblKatalog[[KODE BARANG]:[SPESIFIKASI]],2,FALSE)</f>
        <v xml:space="preserve">TERPAL </v>
      </c>
      <c r="D286" s="353" t="str">
        <f>VLOOKUP(TblKeluar[[#This Row],[KODE BARANG]],TblKatalog[[KODE BARANG]:[SPESIFIKASI]],3,FALSE)</f>
        <v xml:space="preserve">A10 UK 8.5M X 25.5 M </v>
      </c>
      <c r="E286" s="354">
        <v>2</v>
      </c>
      <c r="F286" s="355" t="str">
        <f>VLOOKUP(TblKeluar[[#This Row],[KODE BARANG]],TblKatalog[[KODE BARANG]:[SATUAN]],5,FALSE)</f>
        <v>PC</v>
      </c>
      <c r="G286" s="426" t="s">
        <v>3409</v>
      </c>
      <c r="H286" s="383" t="s">
        <v>3498</v>
      </c>
      <c r="I286" s="383" t="s">
        <v>3410</v>
      </c>
    </row>
    <row r="287" spans="1:9" x14ac:dyDescent="0.25">
      <c r="A287" s="351">
        <v>44911</v>
      </c>
      <c r="B287" s="97" t="s">
        <v>3472</v>
      </c>
      <c r="C287" s="353" t="str">
        <f>VLOOKUP(TblKeluar[[#This Row],[KODE BARANG]],TblKatalog[[KODE BARANG]:[SPESIFIKASI]],2,FALSE)</f>
        <v xml:space="preserve">STOPPER WHEEL </v>
      </c>
      <c r="D287" s="353" t="str">
        <f>VLOOKUP(TblKeluar[[#This Row],[KODE BARANG]],TblKatalog[[KODE BARANG]:[SPESIFIKASI]],3,FALSE)</f>
        <v>FOR LRT</v>
      </c>
      <c r="E287" s="354">
        <v>8</v>
      </c>
      <c r="F287" s="355" t="str">
        <f>VLOOKUP(TblKeluar[[#This Row],[KODE BARANG]],TblKatalog[[KODE BARANG]:[SATUAN]],5,FALSE)</f>
        <v>PC</v>
      </c>
      <c r="G287" s="426" t="s">
        <v>3409</v>
      </c>
      <c r="H287" s="383" t="s">
        <v>3498</v>
      </c>
      <c r="I287" s="383" t="s">
        <v>3410</v>
      </c>
    </row>
    <row r="288" spans="1:9" x14ac:dyDescent="0.25">
      <c r="A288" s="351">
        <v>44914</v>
      </c>
      <c r="B288" s="352" t="s">
        <v>249</v>
      </c>
      <c r="C288" s="353" t="str">
        <f>VLOOKUP(TblKeluar[[#This Row],[KODE BARANG]],TblKatalog[[KODE BARANG]:[SPESIFIKASI]],2,FALSE)</f>
        <v xml:space="preserve">SPEED SENSOR </v>
      </c>
      <c r="D288" s="353" t="str">
        <f>VLOOKUP(TblKeluar[[#This Row],[KODE BARANG]],TblKatalog[[KODE BARANG]:[SPESIFIKASI]],3,FALSE)</f>
        <v>SMITH , SS12231872A</v>
      </c>
      <c r="E288" s="354">
        <v>1</v>
      </c>
      <c r="F288" s="355" t="str">
        <f>VLOOKUP(TblKeluar[[#This Row],[KODE BARANG]],TblKatalog[[KODE BARANG]:[SATUAN]],5,FALSE)</f>
        <v>SET</v>
      </c>
      <c r="G288" s="221" t="s">
        <v>3415</v>
      </c>
      <c r="H288" s="81" t="s">
        <v>3421</v>
      </c>
      <c r="I288" s="399" t="s">
        <v>3416</v>
      </c>
    </row>
    <row r="289" spans="1:9" x14ac:dyDescent="0.25">
      <c r="A289" s="351">
        <v>44916</v>
      </c>
      <c r="B289" s="352" t="s">
        <v>3420</v>
      </c>
      <c r="C289" s="353" t="str">
        <f>VLOOKUP(TblKeluar[[#This Row],[KODE BARANG]],TblKatalog[[KODE BARANG]:[SPESIFIKASI]],2,FALSE)</f>
        <v xml:space="preserve">SMOKE DETEKTOR </v>
      </c>
      <c r="D289" s="353" t="str">
        <f>VLOOKUP(TblKeluar[[#This Row],[KODE BARANG]],TblKatalog[[KODE BARANG]:[SPESIFIKASI]],3,FALSE)</f>
        <v>PHOTOELECTRIC SMOKE ALARM QA31</v>
      </c>
      <c r="E289" s="354">
        <v>28</v>
      </c>
      <c r="F289" s="355" t="str">
        <f>VLOOKUP(TblKeluar[[#This Row],[KODE BARANG]],TblKatalog[[KODE BARANG]:[SATUAN]],5,FALSE)</f>
        <v>PC</v>
      </c>
      <c r="G289" s="221" t="s">
        <v>3422</v>
      </c>
      <c r="H289" s="81" t="s">
        <v>3423</v>
      </c>
      <c r="I289" s="16" t="s">
        <v>2853</v>
      </c>
    </row>
    <row r="290" spans="1:9" x14ac:dyDescent="0.25">
      <c r="A290" s="351">
        <v>44916</v>
      </c>
      <c r="B290" s="361" t="s">
        <v>3413</v>
      </c>
      <c r="C290" s="362" t="str">
        <f>VLOOKUP(TblKeluar[[#This Row],[KODE BARANG]],TblKatalog[[KODE BARANG]:[SPESIFIKASI]],2,FALSE)</f>
        <v xml:space="preserve">THERMOGUN / THERMOMETER </v>
      </c>
      <c r="D290" s="362" t="str">
        <f>VLOOKUP(TblKeluar[[#This Row],[KODE BARANG]],TblKatalog[[KODE BARANG]:[SPESIFIKASI]],3,FALSE)</f>
        <v xml:space="preserve">KRISBOW INFRA RED DENGAN DEW POINT ; -50 - 400°C </v>
      </c>
      <c r="E290" s="363">
        <v>2</v>
      </c>
      <c r="F290" s="364" t="str">
        <f>VLOOKUP(TblKeluar[[#This Row],[KODE BARANG]],TblKatalog[[KODE BARANG]:[SATUAN]],5,FALSE)</f>
        <v>PC</v>
      </c>
      <c r="G290" s="221" t="s">
        <v>3424</v>
      </c>
      <c r="H290" s="81" t="s">
        <v>3425</v>
      </c>
      <c r="I290" s="16" t="s">
        <v>3426</v>
      </c>
    </row>
    <row r="291" spans="1:9" x14ac:dyDescent="0.25">
      <c r="A291" s="351">
        <v>44916</v>
      </c>
      <c r="B291" s="361" t="s">
        <v>666</v>
      </c>
      <c r="C291" s="362" t="str">
        <f>VLOOKUP(TblKeluar[[#This Row],[KODE BARANG]],TblKatalog[[KODE BARANG]:[SPESIFIKASI]],2,FALSE)</f>
        <v xml:space="preserve">FILTER UDARA KOMPRESOR </v>
      </c>
      <c r="D291" s="362" t="str">
        <f>VLOOKUP(TblKeluar[[#This Row],[KODE BARANG]],TblKatalog[[KODE BARANG]:[SPESIFIKASI]],3,FALSE)</f>
        <v xml:space="preserve"> UK.95 X 16 X 45</v>
      </c>
      <c r="E291" s="363">
        <v>20</v>
      </c>
      <c r="F291" s="364" t="str">
        <f>VLOOKUP(TblKeluar[[#This Row],[KODE BARANG]],TblKatalog[[KODE BARANG]:[SATUAN]],5,FALSE)</f>
        <v>PC</v>
      </c>
      <c r="G291" s="221" t="s">
        <v>3424</v>
      </c>
      <c r="H291" s="81" t="s">
        <v>3425</v>
      </c>
      <c r="I291" s="16" t="s">
        <v>3426</v>
      </c>
    </row>
    <row r="292" spans="1:9" x14ac:dyDescent="0.25">
      <c r="A292" s="351">
        <v>44916</v>
      </c>
      <c r="B292" s="352" t="s">
        <v>2714</v>
      </c>
      <c r="C292" s="353" t="str">
        <f>VLOOKUP(TblKeluar[[#This Row],[KODE BARANG]],TblKatalog[[KODE BARANG]:[SPESIFIKASI]],2,FALSE)</f>
        <v>MIC ANNOUNCHER</v>
      </c>
      <c r="D292" s="353" t="str">
        <f>VLOOKUP(TblKeluar[[#This Row],[KODE BARANG]],TblKatalog[[KODE BARANG]:[SPESIFIKASI]],3,FALSE)</f>
        <v>TOA MICROPHONE CHIME ZM-380C-AS</v>
      </c>
      <c r="E292" s="354">
        <v>50</v>
      </c>
      <c r="F292" s="355" t="str">
        <f>VLOOKUP(TblKeluar[[#This Row],[KODE BARANG]],TblKatalog[[KODE BARANG]:[SATUAN]],5,FALSE)</f>
        <v>PC</v>
      </c>
      <c r="G292" s="221" t="s">
        <v>3424</v>
      </c>
      <c r="H292" s="81" t="s">
        <v>3425</v>
      </c>
      <c r="I292" s="16" t="s">
        <v>3426</v>
      </c>
    </row>
    <row r="293" spans="1:9" x14ac:dyDescent="0.25">
      <c r="A293" s="351">
        <v>44918</v>
      </c>
      <c r="B293" s="361" t="s">
        <v>1341</v>
      </c>
      <c r="C293" s="362" t="str">
        <f>VLOOKUP(TblKeluar[[#This Row],[KODE BARANG]],TblKatalog[[KODE BARANG]:[SPESIFIKASI]],2,FALSE)</f>
        <v xml:space="preserve">SLIDE WAY OLI </v>
      </c>
      <c r="D293" s="362" t="str">
        <f>VLOOKUP(TblKeluar[[#This Row],[KODE BARANG]],TblKatalog[[KODE BARANG]:[SPESIFIKASI]],3,FALSE)</f>
        <v>IDEMITSU 68 ISO VG 68 @200 LITER</v>
      </c>
      <c r="E293" s="363">
        <v>1</v>
      </c>
      <c r="F293" s="364" t="str">
        <f>VLOOKUP(TblKeluar[[#This Row],[KODE BARANG]],TblKatalog[[KODE BARANG]:[SATUAN]],5,FALSE)</f>
        <v xml:space="preserve">DRUM </v>
      </c>
      <c r="G293" s="221" t="s">
        <v>3432</v>
      </c>
      <c r="H293" s="81" t="s">
        <v>3437</v>
      </c>
      <c r="I293" s="428" t="s">
        <v>1218</v>
      </c>
    </row>
    <row r="294" spans="1:9" x14ac:dyDescent="0.25">
      <c r="A294" s="351">
        <v>44918</v>
      </c>
      <c r="B294" s="352" t="s">
        <v>3427</v>
      </c>
      <c r="C294" s="353" t="str">
        <f>VLOOKUP(TblKeluar[[#This Row],[KODE BARANG]],TblKatalog[[KODE BARANG]:[SPESIFIKASI]],2,FALSE)</f>
        <v>OLI HYDRAULIC</v>
      </c>
      <c r="D294" s="353" t="str">
        <f>VLOOKUP(TblKeluar[[#This Row],[KODE BARANG]],TblKatalog[[KODE BARANG]:[SPESIFIKASI]],3,FALSE)</f>
        <v>IDEMITSU 32A ISO VG 32 @200 LITER</v>
      </c>
      <c r="E294" s="354">
        <v>1</v>
      </c>
      <c r="F294" s="355" t="str">
        <f>VLOOKUP(TblKeluar[[#This Row],[KODE BARANG]],TblKatalog[[KODE BARANG]:[SATUAN]],5,FALSE)</f>
        <v xml:space="preserve">DRUM </v>
      </c>
      <c r="G294" s="221" t="s">
        <v>3432</v>
      </c>
      <c r="H294" s="81" t="s">
        <v>3437</v>
      </c>
      <c r="I294" s="428" t="s">
        <v>1218</v>
      </c>
    </row>
    <row r="295" spans="1:9" x14ac:dyDescent="0.25">
      <c r="A295" s="351">
        <v>44922</v>
      </c>
      <c r="B295" s="134" t="s">
        <v>3433</v>
      </c>
      <c r="C295" s="225" t="str">
        <f>VLOOKUP(TblKeluar[[#This Row],[KODE BARANG]],TblKatalog[[KODE BARANG]:[SPESIFIKASI]],2,FALSE)</f>
        <v xml:space="preserve">SPEEDOMETER </v>
      </c>
      <c r="D295" s="225" t="str">
        <f>VLOOKUP(TblKeluar[[#This Row],[KODE BARANG]],TblKatalog[[KODE BARANG]:[SPESIFIKASI]],3,FALSE)</f>
        <v>MORST SMITT D34.136-BT, 24 VDC</v>
      </c>
      <c r="E295" s="226">
        <v>1</v>
      </c>
      <c r="F295" s="227" t="str">
        <f>VLOOKUP(TblKeluar[[#This Row],[KODE BARANG]],TblKatalog[[KODE BARANG]:[SATUAN]],5,FALSE)</f>
        <v>PC</v>
      </c>
      <c r="G295" s="221" t="s">
        <v>3435</v>
      </c>
      <c r="H295" s="81" t="s">
        <v>3436</v>
      </c>
      <c r="I295" s="399" t="s">
        <v>2652</v>
      </c>
    </row>
    <row r="296" spans="1:9" x14ac:dyDescent="0.25">
      <c r="A296" s="351">
        <v>44923</v>
      </c>
      <c r="B296" s="352" t="s">
        <v>506</v>
      </c>
      <c r="C296" s="353" t="str">
        <f>VLOOKUP(TblKeluar[[#This Row],[KODE BARANG]],TblKatalog[[KODE BARANG]:[SPESIFIKASI]],2,FALSE)</f>
        <v>CAT SCA ( SUPLEMENTAL ) COOLANT ADDITIVE</v>
      </c>
      <c r="D296" s="353" t="str">
        <f>VLOOKUP(TblKeluar[[#This Row],[KODE BARANG]],TblKatalog[[KODE BARANG]:[SPESIFIKASI]],3,FALSE)</f>
        <v>PN : '2170616</v>
      </c>
      <c r="E296" s="354">
        <v>15</v>
      </c>
      <c r="F296" s="355" t="str">
        <f>VLOOKUP(TblKeluar[[#This Row],[KODE BARANG]],TblKatalog[[KODE BARANG]:[SATUAN]],5,FALSE)</f>
        <v>LITER</v>
      </c>
      <c r="G296" s="221" t="s">
        <v>3439</v>
      </c>
      <c r="H296" s="81" t="s">
        <v>3440</v>
      </c>
      <c r="I296" s="399" t="s">
        <v>2652</v>
      </c>
    </row>
    <row r="297" spans="1:9" x14ac:dyDescent="0.25">
      <c r="A297" s="351">
        <v>44928</v>
      </c>
      <c r="B297" s="134" t="s">
        <v>3401</v>
      </c>
      <c r="C297" s="225" t="str">
        <f>VLOOKUP(TblKeluar[[#This Row],[KODE BARANG]],TblKatalog[[KODE BARANG]:[SPESIFIKASI]],2,FALSE)</f>
        <v xml:space="preserve">TERPAL </v>
      </c>
      <c r="D297" s="225" t="str">
        <f>VLOOKUP(TblKeluar[[#This Row],[KODE BARANG]],TblKatalog[[KODE BARANG]:[SPESIFIKASI]],3,FALSE)</f>
        <v xml:space="preserve">A10 UK 8.5M X 25.5 M </v>
      </c>
      <c r="E297" s="226">
        <v>10</v>
      </c>
      <c r="F297" s="227" t="str">
        <f>VLOOKUP(TblKeluar[[#This Row],[KODE BARANG]],TblKatalog[[KODE BARANG]:[SATUAN]],5,FALSE)</f>
        <v>PC</v>
      </c>
      <c r="G297" s="233" t="s">
        <v>3506</v>
      </c>
      <c r="H297" s="81" t="s">
        <v>3507</v>
      </c>
      <c r="I297" s="399" t="s">
        <v>3508</v>
      </c>
    </row>
    <row r="298" spans="1:9" x14ac:dyDescent="0.25">
      <c r="A298" s="351">
        <v>44928</v>
      </c>
      <c r="B298" s="361" t="s">
        <v>369</v>
      </c>
      <c r="C298" s="362" t="str">
        <f>VLOOKUP(TblKeluar[[#This Row],[KODE BARANG]],TblKatalog[[KODE BARANG]:[SPESIFIKASI]],2,FALSE)</f>
        <v>FILTER HSD</v>
      </c>
      <c r="D298" s="362" t="str">
        <f>VLOOKUP(TblKeluar[[#This Row],[KODE BARANG]],TblKatalog[[KODE BARANG]:[SPESIFIKASI]],3,FALSE)</f>
        <v>MAN 51.12503.0099</v>
      </c>
      <c r="E298" s="234">
        <v>4</v>
      </c>
      <c r="F298" s="364" t="str">
        <f>VLOOKUP(TblKeluar[[#This Row],[KODE BARANG]],TblKatalog[[KODE BARANG]:[SATUAN]],5,FALSE)</f>
        <v>PC</v>
      </c>
      <c r="G298" s="233" t="s">
        <v>3509</v>
      </c>
      <c r="H298" s="81" t="s">
        <v>3510</v>
      </c>
      <c r="I298" s="81" t="s">
        <v>3511</v>
      </c>
    </row>
    <row r="299" spans="1:9" x14ac:dyDescent="0.25">
      <c r="A299" s="351">
        <v>44928</v>
      </c>
      <c r="B299" s="361" t="s">
        <v>507</v>
      </c>
      <c r="C299" s="362" t="str">
        <f>VLOOKUP(TblKeluar[[#This Row],[KODE BARANG]],TblKatalog[[KODE BARANG]:[SPESIFIKASI]],2,FALSE)</f>
        <v xml:space="preserve">FILTER OIL ENGINE </v>
      </c>
      <c r="D299" s="362" t="str">
        <f>VLOOKUP(TblKeluar[[#This Row],[KODE BARANG]],TblKatalog[[KODE BARANG]:[SPESIFIKASI]],3,FALSE)</f>
        <v>MAN 51,05504-0087</v>
      </c>
      <c r="E299" s="238">
        <v>2</v>
      </c>
      <c r="F299" s="364" t="str">
        <f>VLOOKUP(TblKeluar[[#This Row],[KODE BARANG]],TblKatalog[[KODE BARANG]:[SATUAN]],5,FALSE)</f>
        <v>PC</v>
      </c>
      <c r="G299" s="233" t="s">
        <v>3509</v>
      </c>
      <c r="H299" s="81" t="s">
        <v>3510</v>
      </c>
      <c r="I299" s="81" t="s">
        <v>3511</v>
      </c>
    </row>
    <row r="300" spans="1:9" x14ac:dyDescent="0.25">
      <c r="A300" s="351">
        <v>44928</v>
      </c>
      <c r="B300" s="361" t="s">
        <v>365</v>
      </c>
      <c r="C300" s="362" t="str">
        <f>VLOOKUP(TblKeluar[[#This Row],[KODE BARANG]],TblKatalog[[KODE BARANG]:[SPESIFIKASI]],2,FALSE)</f>
        <v xml:space="preserve">FEUL FILTER </v>
      </c>
      <c r="D300" s="362" t="str">
        <f>VLOOKUP(TblKeluar[[#This Row],[KODE BARANG]],TblKatalog[[KODE BARANG]:[SPESIFIKASI]],3,FALSE)</f>
        <v>PARKER R120P</v>
      </c>
      <c r="E300" s="238">
        <v>2</v>
      </c>
      <c r="F300" s="364" t="str">
        <f>VLOOKUP(TblKeluar[[#This Row],[KODE BARANG]],TblKatalog[[KODE BARANG]:[SATUAN]],5,FALSE)</f>
        <v>PC</v>
      </c>
      <c r="G300" s="233" t="s">
        <v>3509</v>
      </c>
      <c r="H300" s="81" t="s">
        <v>3510</v>
      </c>
      <c r="I300" s="81" t="s">
        <v>3511</v>
      </c>
    </row>
    <row r="301" spans="1:9" x14ac:dyDescent="0.25">
      <c r="A301" s="351">
        <v>44928</v>
      </c>
      <c r="B301" s="352" t="s">
        <v>367</v>
      </c>
      <c r="C301" s="353" t="str">
        <f>VLOOKUP(TblKeluar[[#This Row],[KODE BARANG]],TblKatalog[[KODE BARANG]:[SPESIFIKASI]],2,FALSE)</f>
        <v xml:space="preserve">FEUL FILTER </v>
      </c>
      <c r="D301" s="353" t="str">
        <f>VLOOKUP(TblKeluar[[#This Row],[KODE BARANG]],TblKatalog[[KODE BARANG]:[SPESIFIKASI]],3,FALSE)</f>
        <v>PARKER R90P</v>
      </c>
      <c r="E301" s="238">
        <v>2</v>
      </c>
      <c r="F301" s="355" t="str">
        <f>VLOOKUP(TblKeluar[[#This Row],[KODE BARANG]],TblKatalog[[KODE BARANG]:[SATUAN]],5,FALSE)</f>
        <v>PC</v>
      </c>
      <c r="G301" s="233" t="s">
        <v>3509</v>
      </c>
      <c r="H301" s="81" t="s">
        <v>3510</v>
      </c>
      <c r="I301" s="81" t="s">
        <v>3511</v>
      </c>
    </row>
    <row r="302" spans="1:9" x14ac:dyDescent="0.25">
      <c r="A302" s="351">
        <v>44928</v>
      </c>
      <c r="B302" s="134" t="s">
        <v>3465</v>
      </c>
      <c r="C302" s="225" t="str">
        <f>VLOOKUP(TblKeluar[[#This Row],[KODE BARANG]],TblKatalog[[KODE BARANG]:[SPESIFIKASI]],2,FALSE)</f>
        <v xml:space="preserve">SILICA GEL </v>
      </c>
      <c r="D302" s="225" t="str">
        <f>VLOOKUP(TblKeluar[[#This Row],[KODE BARANG]],TblKatalog[[KODE BARANG]:[SPESIFIKASI]],3,FALSE)</f>
        <v>DESSICANT MS PN.608203662 @ 10 KG</v>
      </c>
      <c r="E302" s="226">
        <v>1</v>
      </c>
      <c r="F302" s="227" t="str">
        <f>VLOOKUP(TblKeluar[[#This Row],[KODE BARANG]],TblKatalog[[KODE BARANG]:[SATUAN]],5,FALSE)</f>
        <v>PC</v>
      </c>
      <c r="G302" s="233" t="s">
        <v>3512</v>
      </c>
      <c r="H302" s="81" t="s">
        <v>3513</v>
      </c>
      <c r="I302" s="399" t="s">
        <v>2831</v>
      </c>
    </row>
    <row r="303" spans="1:9" x14ac:dyDescent="0.25">
      <c r="A303" s="351">
        <v>44930</v>
      </c>
      <c r="B303" s="352" t="s">
        <v>155</v>
      </c>
      <c r="C303" s="353" t="str">
        <f>VLOOKUP(TblKeluar[[#This Row],[KODE BARANG]],TblKatalog[[KODE BARANG]:[SPESIFIKASI]],2,FALSE)</f>
        <v>LAMPU ROOM ENGINE</v>
      </c>
      <c r="D303" s="353" t="str">
        <f>VLOOKUP(TblKeluar[[#This Row],[KODE BARANG]],TblKatalog[[KODE BARANG]:[SPESIFIKASI]],3,FALSE)</f>
        <v>TCW060/118</v>
      </c>
      <c r="E303" s="354">
        <v>2</v>
      </c>
      <c r="F303" s="355" t="str">
        <f>VLOOKUP(TblKeluar[[#This Row],[KODE BARANG]],TblKatalog[[KODE BARANG]:[SATUAN]],5,FALSE)</f>
        <v>PC</v>
      </c>
      <c r="G303" s="233" t="s">
        <v>3515</v>
      </c>
      <c r="H303" s="383" t="s">
        <v>3516</v>
      </c>
      <c r="I303" s="383" t="s">
        <v>2652</v>
      </c>
    </row>
    <row r="304" spans="1:9" x14ac:dyDescent="0.25">
      <c r="A304" s="351">
        <v>44930</v>
      </c>
      <c r="B304" s="352" t="s">
        <v>2921</v>
      </c>
      <c r="C304" s="353" t="str">
        <f>VLOOKUP(TblKeluar[[#This Row],[KODE BARANG]],TblKatalog[[KODE BARANG]:[SPESIFIKASI]],2,FALSE)</f>
        <v>SEAL SELINDER KIT</v>
      </c>
      <c r="D304" s="353" t="str">
        <f>VLOOKUP(TblKeluar[[#This Row],[KODE BARANG]],TblKatalog[[KODE BARANG]:[SPESIFIKASI]],3,FALSE)</f>
        <v>PARKER 4/15 PID : S080 MC-0120</v>
      </c>
      <c r="E304" s="354">
        <v>2</v>
      </c>
      <c r="F304" s="355" t="str">
        <f>VLOOKUP(TblKeluar[[#This Row],[KODE BARANG]],TblKatalog[[KODE BARANG]:[SATUAN]],5,FALSE)</f>
        <v>SET</v>
      </c>
      <c r="G304" s="233" t="s">
        <v>3517</v>
      </c>
      <c r="H304" s="383" t="s">
        <v>3518</v>
      </c>
      <c r="I304" s="81" t="s">
        <v>2655</v>
      </c>
    </row>
    <row r="305" spans="1:9" x14ac:dyDescent="0.25">
      <c r="A305" s="351">
        <v>44930</v>
      </c>
      <c r="B305" s="361" t="s">
        <v>3472</v>
      </c>
      <c r="C305" s="353" t="str">
        <f>VLOOKUP(TblKeluar[[#This Row],[KODE BARANG]],TblKatalog[[KODE BARANG]:[SPESIFIKASI]],2,FALSE)</f>
        <v xml:space="preserve">STOPPER WHEEL </v>
      </c>
      <c r="D305" s="353" t="str">
        <f>VLOOKUP(TblKeluar[[#This Row],[KODE BARANG]],TblKatalog[[KODE BARANG]:[SPESIFIKASI]],3,FALSE)</f>
        <v>FOR LRT</v>
      </c>
      <c r="E305" s="354">
        <v>10</v>
      </c>
      <c r="F305" s="355" t="str">
        <f>VLOOKUP(TblKeluar[[#This Row],[KODE BARANG]],TblKatalog[[KODE BARANG]:[SATUAN]],5,FALSE)</f>
        <v>PC</v>
      </c>
      <c r="G305" s="426" t="s">
        <v>3525</v>
      </c>
      <c r="H305" s="378" t="s">
        <v>3524</v>
      </c>
      <c r="I305" s="399" t="s">
        <v>3508</v>
      </c>
    </row>
    <row r="306" spans="1:9" ht="25.5" x14ac:dyDescent="0.25">
      <c r="A306" s="365">
        <v>44932</v>
      </c>
      <c r="B306" s="352" t="s">
        <v>301</v>
      </c>
      <c r="C306" s="366" t="str">
        <f>VLOOKUP(TblKeluar[[#This Row],[KODE BARANG]],TblKatalog[[KODE BARANG]:[SPESIFIKASI]],2,FALSE)</f>
        <v>BLADE WIPER</v>
      </c>
      <c r="D306" s="366" t="str">
        <f>VLOOKUP(TblKeluar[[#This Row],[KODE BARANG]],TblKatalog[[KODE BARANG]:[SPESIFIKASI]],3,FALSE)</f>
        <v>UK.80 CM ( 1 R &amp;  1 L )</v>
      </c>
      <c r="E306" s="368">
        <v>8</v>
      </c>
      <c r="F306" s="369" t="str">
        <f>VLOOKUP(TblKeluar[[#This Row],[KODE BARANG]],TblKatalog[[KODE BARANG]:[SATUAN]],5,FALSE)</f>
        <v>SET</v>
      </c>
      <c r="G306" s="447" t="s">
        <v>3526</v>
      </c>
      <c r="H306" s="379" t="s">
        <v>3528</v>
      </c>
      <c r="I306" s="448" t="s">
        <v>3531</v>
      </c>
    </row>
    <row r="307" spans="1:9" ht="25.5" x14ac:dyDescent="0.25">
      <c r="A307" s="365">
        <v>44932</v>
      </c>
      <c r="B307" s="352" t="s">
        <v>3047</v>
      </c>
      <c r="C307" s="366" t="str">
        <f>VLOOKUP(TblKeluar[[#This Row],[KODE BARANG]],TblKatalog[[KODE BARANG]:[SPESIFIKASI]],2,FALSE)</f>
        <v>WATER PUMP</v>
      </c>
      <c r="D307" s="367" t="str">
        <f>VLOOKUP(TblKeluar[[#This Row],[KODE BARANG]],TblKatalog[[KODE BARANG]:[SPESIFIKASI]],3,FALSE)</f>
        <v xml:space="preserve">JHONSON PUMP NO.10-13329-104 , TYPE WPS FM 5,0-24 V, GMP VANABLE FLOW BDEMOND PUMP </v>
      </c>
      <c r="E307" s="368">
        <v>2</v>
      </c>
      <c r="F307" s="369" t="str">
        <f>VLOOKUP(TblKeluar[[#This Row],[KODE BARANG]],TblKatalog[[KODE BARANG]:[SATUAN]],5,FALSE)</f>
        <v>SET</v>
      </c>
      <c r="G307" s="447" t="s">
        <v>3527</v>
      </c>
      <c r="H307" s="379" t="s">
        <v>3529</v>
      </c>
      <c r="I307" s="449" t="s">
        <v>3530</v>
      </c>
    </row>
    <row r="308" spans="1:9" x14ac:dyDescent="0.25">
      <c r="A308" s="351">
        <v>44932</v>
      </c>
      <c r="B308" s="361" t="s">
        <v>3472</v>
      </c>
      <c r="C308" s="362" t="str">
        <f>VLOOKUP(TblKeluar[[#This Row],[KODE BARANG]],TblKatalog[[KODE BARANG]:[SPESIFIKASI]],2,FALSE)</f>
        <v xml:space="preserve">STOPPER WHEEL </v>
      </c>
      <c r="D308" s="362" t="str">
        <f>VLOOKUP(TblKeluar[[#This Row],[KODE BARANG]],TblKatalog[[KODE BARANG]:[SPESIFIKASI]],3,FALSE)</f>
        <v>FOR LRT</v>
      </c>
      <c r="E308" s="363">
        <v>78</v>
      </c>
      <c r="F308" s="364" t="str">
        <f>VLOOKUP(TblKeluar[[#This Row],[KODE BARANG]],TblKatalog[[KODE BARANG]:[SATUAN]],5,FALSE)</f>
        <v>PC</v>
      </c>
      <c r="G308" s="426" t="s">
        <v>3523</v>
      </c>
      <c r="H308" s="378" t="s">
        <v>3524</v>
      </c>
      <c r="I308" s="399" t="s">
        <v>3508</v>
      </c>
    </row>
    <row r="309" spans="1:9" x14ac:dyDescent="0.25">
      <c r="A309" s="351">
        <v>44932</v>
      </c>
      <c r="B309" s="352" t="s">
        <v>3475</v>
      </c>
      <c r="C309" s="353" t="str">
        <f>VLOOKUP(TblKeluar[[#This Row],[KODE BARANG]],TblKatalog[[KODE BARANG]:[SPESIFIKASI]],2,FALSE)</f>
        <v xml:space="preserve">STOPPER WOOD </v>
      </c>
      <c r="D309" s="353" t="str">
        <f>VLOOKUP(TblKeluar[[#This Row],[KODE BARANG]],TblKatalog[[KODE BARANG]:[SPESIFIKASI]],3,FALSE)</f>
        <v>UK.TEBAL 20 X 45 X 90 MM</v>
      </c>
      <c r="E309" s="354">
        <v>96</v>
      </c>
      <c r="F309" s="355" t="str">
        <f>VLOOKUP(TblKeluar[[#This Row],[KODE BARANG]],TblKatalog[[KODE BARANG]:[SATUAN]],5,FALSE)</f>
        <v>PC</v>
      </c>
      <c r="G309" s="426" t="s">
        <v>3523</v>
      </c>
      <c r="H309" s="378" t="s">
        <v>3524</v>
      </c>
      <c r="I309" s="399" t="s">
        <v>3508</v>
      </c>
    </row>
    <row r="310" spans="1:9" ht="25.5" x14ac:dyDescent="0.25">
      <c r="A310" s="223">
        <v>44936</v>
      </c>
      <c r="B310" s="446" t="s">
        <v>2536</v>
      </c>
      <c r="C310" s="235" t="str">
        <f>VLOOKUP(TblKeluar[[#This Row],[KODE BARANG]],TblKatalog[[KODE BARANG]:[SPESIFIKASI]],2,FALSE)</f>
        <v>ANALOG INPUT</v>
      </c>
      <c r="D310" s="235" t="str">
        <f>VLOOKUP(TblKeluar[[#This Row],[KODE BARANG]],TblKatalog[[KODE BARANG]:[SPESIFIKASI]],3,FALSE)</f>
        <v>WAGO 750-478 2AI 0-10 VDC SE , LIGHT GRAY</v>
      </c>
      <c r="E310" s="26">
        <v>2</v>
      </c>
      <c r="F310" s="132" t="str">
        <f>VLOOKUP(TblKeluar[[#This Row],[KODE BARANG]],TblKatalog[[KODE BARANG]:[SATUAN]],5,FALSE)</f>
        <v>PC</v>
      </c>
      <c r="G310" s="224" t="s">
        <v>3550</v>
      </c>
      <c r="H310" s="16" t="s">
        <v>3529</v>
      </c>
      <c r="I310" s="17" t="s">
        <v>3551</v>
      </c>
    </row>
    <row r="311" spans="1:9" x14ac:dyDescent="0.25">
      <c r="A311" s="223">
        <v>44936</v>
      </c>
      <c r="B311" s="445" t="s">
        <v>3545</v>
      </c>
      <c r="C311" s="362" t="str">
        <f>VLOOKUP(TblKeluar[[#This Row],[KODE BARANG]],TblKatalog[[KODE BARANG]:[SPESIFIKASI]],2,FALSE)</f>
        <v>MOTOR STATER</v>
      </c>
      <c r="D311" s="362" t="str">
        <f>VLOOKUP(TblKeluar[[#This Row],[KODE BARANG]],TblKatalog[[KODE BARANG]:[SPESIFIKASI]],3,FALSE)</f>
        <v>DELCO REMY 8200330, 39 MT WATT 24 V</v>
      </c>
      <c r="E311" s="363">
        <v>1</v>
      </c>
      <c r="F311" s="364" t="str">
        <f>VLOOKUP(TblKeluar[[#This Row],[KODE BARANG]],TblKatalog[[KODE BARANG]:[SATUAN]],5,FALSE)</f>
        <v>PC</v>
      </c>
      <c r="G311" s="224" t="s">
        <v>3552</v>
      </c>
      <c r="H311" s="16" t="s">
        <v>3554</v>
      </c>
      <c r="I311" s="378" t="s">
        <v>2948</v>
      </c>
    </row>
    <row r="312" spans="1:9" x14ac:dyDescent="0.25">
      <c r="A312" s="223">
        <v>44936</v>
      </c>
      <c r="B312" s="352" t="s">
        <v>3100</v>
      </c>
      <c r="C312" s="353" t="str">
        <f>VLOOKUP(TblKeluar[[#This Row],[KODE BARANG]],TblKatalog[[KODE BARANG]:[SPESIFIKASI]],2,FALSE)</f>
        <v>PIN</v>
      </c>
      <c r="D312" s="353" t="str">
        <f>VLOOKUP(TblKeluar[[#This Row],[KODE BARANG]],TblKatalog[[KODE BARANG]:[SPESIFIKASI]],3,FALSE)</f>
        <v>TYPE : B  D55 X d36 X 185 DRAWING TB 607-3-08.0-016</v>
      </c>
      <c r="E312" s="354">
        <v>16</v>
      </c>
      <c r="F312" s="355" t="str">
        <f>VLOOKUP(TblKeluar[[#This Row],[KODE BARANG]],TblKatalog[[KODE BARANG]:[SATUAN]],5,FALSE)</f>
        <v>PC</v>
      </c>
      <c r="G312" s="224" t="s">
        <v>3552</v>
      </c>
      <c r="H312" s="16" t="s">
        <v>3554</v>
      </c>
      <c r="I312" s="378" t="s">
        <v>2948</v>
      </c>
    </row>
    <row r="313" spans="1:9" x14ac:dyDescent="0.25">
      <c r="A313" s="223">
        <v>44936</v>
      </c>
      <c r="B313" s="390" t="s">
        <v>3545</v>
      </c>
      <c r="C313" s="353" t="str">
        <f>VLOOKUP(TblKeluar[[#This Row],[KODE BARANG]],TblKatalog[[KODE BARANG]:[SPESIFIKASI]],2,FALSE)</f>
        <v>MOTOR STATER</v>
      </c>
      <c r="D313" s="353" t="str">
        <f>VLOOKUP(TblKeluar[[#This Row],[KODE BARANG]],TblKatalog[[KODE BARANG]:[SPESIFIKASI]],3,FALSE)</f>
        <v>DELCO REMY 8200330, 39 MT WATT 24 V</v>
      </c>
      <c r="E313" s="354">
        <v>1</v>
      </c>
      <c r="F313" s="355" t="str">
        <f>VLOOKUP(TblKeluar[[#This Row],[KODE BARANG]],TblKatalog[[KODE BARANG]:[SATUAN]],5,FALSE)</f>
        <v>PC</v>
      </c>
      <c r="G313" s="224" t="s">
        <v>3553</v>
      </c>
      <c r="H313" s="16" t="s">
        <v>3555</v>
      </c>
      <c r="I313" s="383" t="s">
        <v>2473</v>
      </c>
    </row>
    <row r="314" spans="1:9" x14ac:dyDescent="0.25">
      <c r="A314" s="223">
        <v>44936</v>
      </c>
      <c r="B314" s="361" t="s">
        <v>3363</v>
      </c>
      <c r="C314" s="362" t="str">
        <f>VLOOKUP(TblKeluar[[#This Row],[KODE BARANG]],TblKatalog[[KODE BARANG]:[SPESIFIKASI]],2,FALSE)</f>
        <v xml:space="preserve">BASIC SEAL KIT PINTU </v>
      </c>
      <c r="D314" s="362" t="str">
        <f>VLOOKUP(TblKeluar[[#This Row],[KODE BARANG]],TblKatalog[[KODE BARANG]:[SPESIFIKASI]],3,FALSE)</f>
        <v xml:space="preserve">PART DNC-50-PPVA PN : 369197 </v>
      </c>
      <c r="E314" s="363">
        <v>1</v>
      </c>
      <c r="F314" s="364" t="str">
        <f>VLOOKUP(TblKeluar[[#This Row],[KODE BARANG]],TblKatalog[[KODE BARANG]:[SATUAN]],5,FALSE)</f>
        <v>PC</v>
      </c>
      <c r="G314" s="224" t="s">
        <v>3556</v>
      </c>
      <c r="H314" s="16" t="s">
        <v>3557</v>
      </c>
      <c r="I314" s="378" t="s">
        <v>2471</v>
      </c>
    </row>
    <row r="315" spans="1:9" x14ac:dyDescent="0.25">
      <c r="A315" s="223">
        <v>44936</v>
      </c>
      <c r="B315" s="390" t="s">
        <v>3366</v>
      </c>
      <c r="C315" s="353" t="str">
        <f>VLOOKUP(TblKeluar[[#This Row],[KODE BARANG]],TblKatalog[[KODE BARANG]:[SPESIFIKASI]],2,FALSE)</f>
        <v xml:space="preserve">STOP CYLINDER ELE-3 </v>
      </c>
      <c r="D315" s="353" t="str">
        <f>VLOOKUP(TblKeluar[[#This Row],[KODE BARANG]],TblKatalog[[KODE BARANG]:[SPESIFIKASI]],3,FALSE)</f>
        <v>END LOCK DNC PN : 696271</v>
      </c>
      <c r="E315" s="354">
        <v>1</v>
      </c>
      <c r="F315" s="355" t="str">
        <f>VLOOKUP(TblKeluar[[#This Row],[KODE BARANG]],TblKatalog[[KODE BARANG]:[SATUAN]],5,FALSE)</f>
        <v>PC</v>
      </c>
      <c r="G315" s="224" t="s">
        <v>3556</v>
      </c>
      <c r="H315" s="16" t="s">
        <v>3557</v>
      </c>
      <c r="I315" s="378" t="s">
        <v>2471</v>
      </c>
    </row>
    <row r="316" spans="1:9" x14ac:dyDescent="0.25">
      <c r="A316" s="223">
        <v>44937</v>
      </c>
      <c r="B316" s="134" t="s">
        <v>2331</v>
      </c>
      <c r="C316" s="225" t="str">
        <f>VLOOKUP(TblKeluar[[#This Row],[KODE BARANG]],TblKatalog[[KODE BARANG]:[SPESIFIKASI]],2,FALSE)</f>
        <v xml:space="preserve">GREASE GEMUK PERTAMINA </v>
      </c>
      <c r="D316" s="225" t="str">
        <f>VLOOKUP(TblKeluar[[#This Row],[KODE BARANG]],TblKatalog[[KODE BARANG]:[SPESIFIKASI]],3,FALSE)</f>
        <v xml:space="preserve">GREASE GEMUK PERTAMINA SGX-NL GI-2 (16KG/PAIL)  </v>
      </c>
      <c r="E316" s="226">
        <v>1</v>
      </c>
      <c r="F316" s="227" t="str">
        <f>VLOOKUP(TblKeluar[[#This Row],[KODE BARANG]],TblKatalog[[KODE BARANG]:[SATUAN]],5,FALSE)</f>
        <v>PC</v>
      </c>
      <c r="G316" s="224" t="s">
        <v>3562</v>
      </c>
      <c r="H316" s="16" t="s">
        <v>3564</v>
      </c>
      <c r="I316" s="16" t="s">
        <v>3563</v>
      </c>
    </row>
    <row r="317" spans="1:9" x14ac:dyDescent="0.25">
      <c r="A317" s="223">
        <v>44937</v>
      </c>
      <c r="B317" s="361" t="s">
        <v>724</v>
      </c>
      <c r="C317" s="362" t="str">
        <f>VLOOKUP(TblKeluar[[#This Row],[KODE BARANG]],TblKatalog[[KODE BARANG]:[SPESIFIKASI]],2,FALSE)</f>
        <v>BLADE WIPER</v>
      </c>
      <c r="D317" s="362" t="str">
        <f>VLOOKUP(TblKeluar[[#This Row],[KODE BARANG]],TblKatalog[[KODE BARANG]:[SPESIFIKASI]],3,FALSE)</f>
        <v>UK.70 CUM ( 1 R &amp;  1 L )</v>
      </c>
      <c r="E317" s="137">
        <v>20</v>
      </c>
      <c r="F317" s="364" t="str">
        <f>VLOOKUP(TblKeluar[[#This Row],[KODE BARANG]],TblKatalog[[KODE BARANG]:[SATUAN]],5,FALSE)</f>
        <v>SET</v>
      </c>
      <c r="G317" s="224" t="s">
        <v>3562</v>
      </c>
      <c r="H317" s="16" t="s">
        <v>3564</v>
      </c>
      <c r="I317" s="16" t="s">
        <v>3563</v>
      </c>
    </row>
    <row r="318" spans="1:9" x14ac:dyDescent="0.25">
      <c r="A318" s="223">
        <v>44937</v>
      </c>
      <c r="B318" s="361" t="s">
        <v>3538</v>
      </c>
      <c r="C318" s="362" t="str">
        <f>VLOOKUP(TblKeluar[[#This Row],[KODE BARANG]],TblKatalog[[KODE BARANG]:[SPESIFIKASI]],2,FALSE)</f>
        <v>SEALANT KACA</v>
      </c>
      <c r="D318" s="362" t="str">
        <f>VLOOKUP(TblKeluar[[#This Row],[KODE BARANG]],TblKatalog[[KODE BARANG]:[SPESIFIKASI]],3,FALSE)</f>
        <v>SIKAFLEX 221 PUTIH  @ 310 ML</v>
      </c>
      <c r="E318" s="131">
        <v>40</v>
      </c>
      <c r="F318" s="364" t="str">
        <f>VLOOKUP(TblKeluar[[#This Row],[KODE BARANG]],TblKatalog[[KODE BARANG]:[SATUAN]],5,FALSE)</f>
        <v>TUBE</v>
      </c>
      <c r="G318" s="224" t="s">
        <v>3562</v>
      </c>
      <c r="H318" s="16" t="s">
        <v>3564</v>
      </c>
      <c r="I318" s="16" t="s">
        <v>3563</v>
      </c>
    </row>
    <row r="319" spans="1:9" x14ac:dyDescent="0.25">
      <c r="A319" s="223">
        <v>44937</v>
      </c>
      <c r="B319" s="352" t="s">
        <v>2460</v>
      </c>
      <c r="C319" s="353" t="str">
        <f>VLOOKUP(TblKeluar[[#This Row],[KODE BARANG]],TblKatalog[[KODE BARANG]:[SPESIFIKASI]],2,FALSE)</f>
        <v xml:space="preserve">FILTER RETURN AIR </v>
      </c>
      <c r="D319" s="353" t="str">
        <f>VLOOKUP(TblKeluar[[#This Row],[KODE BARANG]],TblKatalog[[KODE BARANG]:[SPESIFIKASI]],3,FALSE)</f>
        <v>DRAWING NO : 50.2-R32001</v>
      </c>
      <c r="E319" s="131">
        <v>80</v>
      </c>
      <c r="F319" s="355" t="str">
        <f>VLOOKUP(TblKeluar[[#This Row],[KODE BARANG]],TblKatalog[[KODE BARANG]:[SATUAN]],5,FALSE)</f>
        <v>PC</v>
      </c>
      <c r="G319" s="224" t="s">
        <v>3562</v>
      </c>
      <c r="H319" s="16" t="s">
        <v>3564</v>
      </c>
      <c r="I319" s="16" t="s">
        <v>3563</v>
      </c>
    </row>
    <row r="320" spans="1:9" x14ac:dyDescent="0.25">
      <c r="A320" s="223">
        <v>44939</v>
      </c>
      <c r="B320" s="361" t="s">
        <v>363</v>
      </c>
      <c r="C320" s="362" t="str">
        <f>VLOOKUP(TblKeluar[[#This Row],[KODE BARANG]],TblKatalog[[KODE BARANG]:[SPESIFIKASI]],2,FALSE)</f>
        <v>FILTER OLIE</v>
      </c>
      <c r="D320" s="362" t="str">
        <f>VLOOKUP(TblKeluar[[#This Row],[KODE BARANG]],TblKatalog[[KODE BARANG]:[SPESIFIKASI]],3,FALSE)</f>
        <v>Deutz 01174423</v>
      </c>
      <c r="E320" s="363">
        <v>2</v>
      </c>
      <c r="F320" s="364" t="str">
        <f>VLOOKUP(TblKeluar[[#This Row],[KODE BARANG]],TblKatalog[[KODE BARANG]:[SATUAN]],5,FALSE)</f>
        <v>PC</v>
      </c>
      <c r="G320" s="224" t="s">
        <v>3565</v>
      </c>
      <c r="H320" s="16" t="s">
        <v>3566</v>
      </c>
      <c r="I320" s="81" t="s">
        <v>3511</v>
      </c>
    </row>
    <row r="321" spans="1:9" x14ac:dyDescent="0.25">
      <c r="A321" s="223">
        <v>44939</v>
      </c>
      <c r="B321" s="352" t="s">
        <v>3534</v>
      </c>
      <c r="C321" s="353" t="str">
        <f>VLOOKUP(TblKeluar[[#This Row],[KODE BARANG]],TblKatalog[[KODE BARANG]:[SPESIFIKASI]],2,FALSE)</f>
        <v>FILTER OLIE</v>
      </c>
      <c r="D321" s="353" t="str">
        <f>VLOOKUP(TblKeluar[[#This Row],[KODE BARANG]],TblKatalog[[KODE BARANG]:[SPESIFIKASI]],3,FALSE)</f>
        <v>Deutz 01172418</v>
      </c>
      <c r="E321" s="354">
        <v>2</v>
      </c>
      <c r="F321" s="355" t="str">
        <f>VLOOKUP(TblKeluar[[#This Row],[KODE BARANG]],TblKatalog[[KODE BARANG]:[SATUAN]],5,FALSE)</f>
        <v>PC</v>
      </c>
      <c r="G321" s="224" t="s">
        <v>3565</v>
      </c>
      <c r="H321" s="16" t="s">
        <v>3566</v>
      </c>
      <c r="I321" s="81" t="s">
        <v>3511</v>
      </c>
    </row>
    <row r="322" spans="1:9" x14ac:dyDescent="0.25">
      <c r="A322" s="223">
        <v>44942</v>
      </c>
      <c r="B322" s="361" t="s">
        <v>2331</v>
      </c>
      <c r="C322" s="362" t="str">
        <f>VLOOKUP(TblKeluar[[#This Row],[KODE BARANG]],TblKatalog[[KODE BARANG]:[SPESIFIKASI]],2,FALSE)</f>
        <v xml:space="preserve">GREASE GEMUK PERTAMINA </v>
      </c>
      <c r="D322" s="362" t="str">
        <f>VLOOKUP(TblKeluar[[#This Row],[KODE BARANG]],TblKatalog[[KODE BARANG]:[SPESIFIKASI]],3,FALSE)</f>
        <v xml:space="preserve">GREASE GEMUK PERTAMINA SGX-NL GI-2 (16KG/PAIL)  </v>
      </c>
      <c r="E322" s="363">
        <v>23</v>
      </c>
      <c r="F322" s="364" t="str">
        <f>VLOOKUP(TblKeluar[[#This Row],[KODE BARANG]],TblKatalog[[KODE BARANG]:[SATUAN]],5,FALSE)</f>
        <v>PC</v>
      </c>
      <c r="G322" s="224" t="s">
        <v>3567</v>
      </c>
      <c r="H322" s="383" t="s">
        <v>3568</v>
      </c>
      <c r="I322" s="449" t="s">
        <v>3530</v>
      </c>
    </row>
    <row r="323" spans="1:9" x14ac:dyDescent="0.25">
      <c r="A323" s="223">
        <v>44942</v>
      </c>
      <c r="B323" s="361" t="s">
        <v>3493</v>
      </c>
      <c r="C323" s="362" t="str">
        <f>VLOOKUP(TblKeluar[[#This Row],[KODE BARANG]],TblKatalog[[KODE BARANG]:[SPESIFIKASI]],2,FALSE)</f>
        <v>AIR SPRING DRAWING NO : 07.0-E11001</v>
      </c>
      <c r="D323" s="362" t="str">
        <f>VLOOKUP(TblKeluar[[#This Row],[KODE BARANG]],TblKatalog[[KODE BARANG]:[SPESIFIKASI]],3,FALSE)</f>
        <v>DRAWING NO : 07.0-E11001</v>
      </c>
      <c r="E323" s="363">
        <v>6</v>
      </c>
      <c r="F323" s="364" t="str">
        <f>VLOOKUP(TblKeluar[[#This Row],[KODE BARANG]],TblKatalog[[KODE BARANG]:[SATUAN]],5,FALSE)</f>
        <v>PC</v>
      </c>
      <c r="G323" s="224" t="s">
        <v>3567</v>
      </c>
      <c r="H323" s="383" t="s">
        <v>3568</v>
      </c>
      <c r="I323" s="449" t="s">
        <v>3530</v>
      </c>
    </row>
    <row r="324" spans="1:9" x14ac:dyDescent="0.25">
      <c r="A324" s="223">
        <v>44942</v>
      </c>
      <c r="B324" s="352" t="s">
        <v>2977</v>
      </c>
      <c r="C324" s="353" t="str">
        <f>VLOOKUP(TblKeluar[[#This Row],[KODE BARANG]],TblKatalog[[KODE BARANG]:[SPESIFIKASI]],2,FALSE)</f>
        <v>JURNAL ROLLER BEARING</v>
      </c>
      <c r="D324" s="353" t="str">
        <f>VLOOKUP(TblKeluar[[#This Row],[KODE BARANG]],TblKatalog[[KODE BARANG]:[SPESIFIKASI]],3,FALSE)</f>
        <v>MERK TIMKEN CLASS C</v>
      </c>
      <c r="E324" s="354">
        <v>6</v>
      </c>
      <c r="F324" s="355" t="str">
        <f>VLOOKUP(TblKeluar[[#This Row],[KODE BARANG]],TblKatalog[[KODE BARANG]:[SATUAN]],5,FALSE)</f>
        <v>SET</v>
      </c>
      <c r="G324" s="224" t="s">
        <v>3567</v>
      </c>
      <c r="H324" s="383" t="s">
        <v>3568</v>
      </c>
      <c r="I324" s="449" t="s">
        <v>3530</v>
      </c>
    </row>
  </sheetData>
  <mergeCells count="1">
    <mergeCell ref="A2:G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4"/>
  <sheetViews>
    <sheetView workbookViewId="0">
      <selection activeCell="B437" sqref="B437"/>
    </sheetView>
  </sheetViews>
  <sheetFormatPr defaultRowHeight="15" x14ac:dyDescent="0.25"/>
  <cols>
    <col min="1" max="1" width="6.140625" customWidth="1"/>
    <col min="2" max="2" width="38.28515625" bestFit="1" customWidth="1"/>
    <col min="3" max="3" width="14.7109375" bestFit="1" customWidth="1"/>
    <col min="4" max="4" width="31.140625" customWidth="1"/>
    <col min="5" max="5" width="42.42578125" customWidth="1"/>
    <col min="6" max="6" width="17.5703125" style="15" bestFit="1" customWidth="1"/>
    <col min="7" max="7" width="7.5703125" style="15" customWidth="1"/>
    <col min="8" max="8" width="8.85546875" style="15" customWidth="1"/>
    <col min="9" max="9" width="62.5703125" customWidth="1"/>
    <col min="10" max="10" width="65.28515625" customWidth="1"/>
    <col min="11" max="11" width="18.28515625" bestFit="1" customWidth="1"/>
  </cols>
  <sheetData>
    <row r="1" spans="1:12" ht="25.5" x14ac:dyDescent="0.25">
      <c r="A1" s="452" t="s">
        <v>513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</row>
    <row r="2" spans="1:12" x14ac:dyDescent="0.25">
      <c r="A2" s="27"/>
      <c r="B2" s="28" t="s">
        <v>514</v>
      </c>
      <c r="C2" s="29">
        <f ca="1">TODAY()</f>
        <v>44942</v>
      </c>
      <c r="D2" s="29"/>
      <c r="E2" s="29"/>
      <c r="F2" s="29"/>
      <c r="G2" s="29"/>
      <c r="H2" s="29"/>
      <c r="I2" s="27"/>
      <c r="J2" s="27"/>
      <c r="K2" s="27"/>
    </row>
    <row r="3" spans="1:12" x14ac:dyDescent="0.25">
      <c r="A3" s="27"/>
      <c r="B3" s="28"/>
      <c r="C3" s="28"/>
      <c r="D3" s="28"/>
      <c r="E3" s="28"/>
      <c r="F3" s="30"/>
      <c r="G3" s="30"/>
      <c r="H3" s="30"/>
      <c r="I3" s="27"/>
      <c r="J3" s="27"/>
      <c r="K3" s="27"/>
    </row>
    <row r="4" spans="1:12" x14ac:dyDescent="0.25">
      <c r="A4" s="453" t="s">
        <v>515</v>
      </c>
      <c r="B4" s="455" t="s">
        <v>516</v>
      </c>
      <c r="C4" s="455" t="s">
        <v>432</v>
      </c>
      <c r="D4" s="456" t="s">
        <v>2</v>
      </c>
      <c r="E4" s="456" t="s">
        <v>520</v>
      </c>
      <c r="F4" s="456" t="s">
        <v>521</v>
      </c>
      <c r="G4" s="456" t="s">
        <v>522</v>
      </c>
      <c r="H4" s="456" t="s">
        <v>523</v>
      </c>
      <c r="I4" s="453" t="s">
        <v>517</v>
      </c>
      <c r="J4" s="455" t="s">
        <v>518</v>
      </c>
      <c r="K4" s="455" t="s">
        <v>519</v>
      </c>
    </row>
    <row r="5" spans="1:12" x14ac:dyDescent="0.25">
      <c r="A5" s="454"/>
      <c r="B5" s="456"/>
      <c r="C5" s="456"/>
      <c r="D5" s="457"/>
      <c r="E5" s="457"/>
      <c r="F5" s="457"/>
      <c r="G5" s="457"/>
      <c r="H5" s="457"/>
      <c r="I5" s="454"/>
      <c r="J5" s="456"/>
      <c r="K5" s="456"/>
    </row>
    <row r="6" spans="1:12" x14ac:dyDescent="0.25">
      <c r="A6" s="11">
        <v>1</v>
      </c>
      <c r="B6" s="16" t="s">
        <v>524</v>
      </c>
      <c r="C6" s="31" t="s">
        <v>525</v>
      </c>
      <c r="D6" s="16" t="s">
        <v>526</v>
      </c>
      <c r="E6" s="17" t="s">
        <v>527</v>
      </c>
      <c r="F6" s="32" t="s">
        <v>510</v>
      </c>
      <c r="G6" s="33">
        <v>3</v>
      </c>
      <c r="H6" s="34" t="s">
        <v>439</v>
      </c>
      <c r="I6" s="35" t="s">
        <v>528</v>
      </c>
      <c r="J6" s="16" t="s">
        <v>529</v>
      </c>
      <c r="K6" s="16"/>
      <c r="L6" s="16"/>
    </row>
    <row r="7" spans="1:12" x14ac:dyDescent="0.25">
      <c r="A7" s="11">
        <v>2</v>
      </c>
      <c r="B7" s="16" t="s">
        <v>530</v>
      </c>
      <c r="C7" s="31" t="s">
        <v>525</v>
      </c>
      <c r="D7" s="16" t="s">
        <v>531</v>
      </c>
      <c r="E7" s="16" t="s">
        <v>510</v>
      </c>
      <c r="F7" s="32" t="s">
        <v>510</v>
      </c>
      <c r="G7" s="33">
        <v>9</v>
      </c>
      <c r="H7" s="34" t="s">
        <v>532</v>
      </c>
      <c r="I7" s="35" t="s">
        <v>533</v>
      </c>
      <c r="J7" s="16" t="s">
        <v>534</v>
      </c>
      <c r="K7" s="16"/>
      <c r="L7" s="16"/>
    </row>
    <row r="8" spans="1:12" x14ac:dyDescent="0.25">
      <c r="A8" s="11">
        <v>3</v>
      </c>
      <c r="B8" s="16" t="s">
        <v>530</v>
      </c>
      <c r="C8" s="31" t="s">
        <v>525</v>
      </c>
      <c r="D8" s="16" t="s">
        <v>531</v>
      </c>
      <c r="E8" s="16" t="s">
        <v>535</v>
      </c>
      <c r="F8" s="32" t="s">
        <v>510</v>
      </c>
      <c r="G8" s="11">
        <v>1</v>
      </c>
      <c r="H8" s="11" t="s">
        <v>536</v>
      </c>
      <c r="I8" s="35"/>
      <c r="J8" s="16"/>
      <c r="K8" s="16"/>
      <c r="L8" s="16"/>
    </row>
    <row r="9" spans="1:12" x14ac:dyDescent="0.25">
      <c r="A9" s="11">
        <v>4</v>
      </c>
      <c r="B9" s="16" t="s">
        <v>530</v>
      </c>
      <c r="C9" s="31" t="s">
        <v>525</v>
      </c>
      <c r="D9" s="16" t="s">
        <v>531</v>
      </c>
      <c r="E9" s="17" t="s">
        <v>537</v>
      </c>
      <c r="F9" s="36" t="s">
        <v>510</v>
      </c>
      <c r="G9" s="11">
        <v>1</v>
      </c>
      <c r="H9" s="11" t="s">
        <v>538</v>
      </c>
      <c r="I9" s="35"/>
      <c r="J9" s="16"/>
      <c r="K9" s="16"/>
      <c r="L9" s="16"/>
    </row>
    <row r="10" spans="1:12" x14ac:dyDescent="0.25">
      <c r="A10" s="11">
        <v>5</v>
      </c>
      <c r="B10" s="16" t="s">
        <v>530</v>
      </c>
      <c r="C10" s="31" t="s">
        <v>525</v>
      </c>
      <c r="D10" s="16" t="s">
        <v>531</v>
      </c>
      <c r="E10" s="17" t="s">
        <v>539</v>
      </c>
      <c r="F10" s="36" t="s">
        <v>510</v>
      </c>
      <c r="G10" s="11">
        <v>1</v>
      </c>
      <c r="H10" s="11" t="s">
        <v>536</v>
      </c>
      <c r="I10" s="35"/>
      <c r="J10" s="16"/>
      <c r="K10" s="16"/>
      <c r="L10" s="16"/>
    </row>
    <row r="11" spans="1:12" x14ac:dyDescent="0.25">
      <c r="A11" s="11">
        <v>6</v>
      </c>
      <c r="B11" s="16" t="s">
        <v>530</v>
      </c>
      <c r="C11" s="31" t="s">
        <v>525</v>
      </c>
      <c r="D11" s="16" t="s">
        <v>531</v>
      </c>
      <c r="E11" s="17" t="s">
        <v>540</v>
      </c>
      <c r="F11" s="36" t="s">
        <v>510</v>
      </c>
      <c r="G11" s="11">
        <v>2</v>
      </c>
      <c r="H11" s="11" t="s">
        <v>538</v>
      </c>
      <c r="I11" s="35"/>
      <c r="J11" s="16"/>
      <c r="K11" s="16"/>
      <c r="L11" s="16"/>
    </row>
    <row r="12" spans="1:12" x14ac:dyDescent="0.25">
      <c r="A12" s="11">
        <v>7</v>
      </c>
      <c r="B12" s="16" t="s">
        <v>530</v>
      </c>
      <c r="C12" s="31" t="s">
        <v>525</v>
      </c>
      <c r="D12" s="16" t="s">
        <v>531</v>
      </c>
      <c r="E12" s="17" t="s">
        <v>541</v>
      </c>
      <c r="F12" s="36" t="s">
        <v>510</v>
      </c>
      <c r="G12" s="11">
        <v>1</v>
      </c>
      <c r="H12" s="11" t="s">
        <v>538</v>
      </c>
      <c r="I12" s="35"/>
      <c r="J12" s="16"/>
      <c r="K12" s="16"/>
      <c r="L12" s="16"/>
    </row>
    <row r="13" spans="1:12" x14ac:dyDescent="0.25">
      <c r="A13" s="11">
        <v>8</v>
      </c>
      <c r="B13" s="16" t="s">
        <v>530</v>
      </c>
      <c r="C13" s="31" t="s">
        <v>525</v>
      </c>
      <c r="D13" s="16" t="s">
        <v>531</v>
      </c>
      <c r="E13" s="17" t="s">
        <v>542</v>
      </c>
      <c r="F13" s="36" t="s">
        <v>510</v>
      </c>
      <c r="G13" s="11">
        <v>1</v>
      </c>
      <c r="H13" s="11" t="s">
        <v>538</v>
      </c>
      <c r="I13" s="35"/>
      <c r="J13" s="16"/>
      <c r="K13" s="16"/>
      <c r="L13" s="16"/>
    </row>
    <row r="14" spans="1:12" x14ac:dyDescent="0.25">
      <c r="A14" s="11">
        <v>9</v>
      </c>
      <c r="B14" s="16" t="s">
        <v>530</v>
      </c>
      <c r="C14" s="31" t="s">
        <v>525</v>
      </c>
      <c r="D14" s="16" t="s">
        <v>531</v>
      </c>
      <c r="E14" s="17" t="s">
        <v>543</v>
      </c>
      <c r="F14" s="36" t="s">
        <v>510</v>
      </c>
      <c r="G14" s="11">
        <v>1</v>
      </c>
      <c r="H14" s="11" t="s">
        <v>538</v>
      </c>
      <c r="I14" s="35"/>
      <c r="J14" s="16"/>
      <c r="K14" s="16"/>
      <c r="L14" s="16"/>
    </row>
    <row r="15" spans="1:12" x14ac:dyDescent="0.25">
      <c r="A15" s="11">
        <v>10</v>
      </c>
      <c r="B15" s="16" t="s">
        <v>530</v>
      </c>
      <c r="C15" s="31" t="s">
        <v>525</v>
      </c>
      <c r="D15" s="16" t="s">
        <v>531</v>
      </c>
      <c r="E15" s="17" t="s">
        <v>544</v>
      </c>
      <c r="F15" s="36" t="s">
        <v>510</v>
      </c>
      <c r="G15" s="11">
        <v>1</v>
      </c>
      <c r="H15" s="11" t="s">
        <v>538</v>
      </c>
      <c r="I15" s="35"/>
      <c r="J15" s="16"/>
      <c r="K15" s="16"/>
      <c r="L15" s="16"/>
    </row>
    <row r="16" spans="1:12" x14ac:dyDescent="0.25">
      <c r="A16" s="11">
        <v>11</v>
      </c>
      <c r="B16" s="16" t="s">
        <v>530</v>
      </c>
      <c r="C16" s="31" t="s">
        <v>525</v>
      </c>
      <c r="D16" s="16" t="s">
        <v>531</v>
      </c>
      <c r="E16" s="17" t="s">
        <v>545</v>
      </c>
      <c r="F16" s="36" t="s">
        <v>510</v>
      </c>
      <c r="G16" s="11">
        <v>1</v>
      </c>
      <c r="H16" s="11" t="s">
        <v>538</v>
      </c>
      <c r="I16" s="35"/>
      <c r="J16" s="16"/>
      <c r="K16" s="16"/>
      <c r="L16" s="16"/>
    </row>
    <row r="17" spans="1:12" x14ac:dyDescent="0.25">
      <c r="A17" s="11">
        <v>12</v>
      </c>
      <c r="B17" s="16" t="s">
        <v>530</v>
      </c>
      <c r="C17" s="31" t="s">
        <v>525</v>
      </c>
      <c r="D17" s="16" t="s">
        <v>531</v>
      </c>
      <c r="E17" s="17" t="s">
        <v>546</v>
      </c>
      <c r="F17" s="36" t="s">
        <v>510</v>
      </c>
      <c r="G17" s="11">
        <v>1</v>
      </c>
      <c r="H17" s="11" t="s">
        <v>538</v>
      </c>
      <c r="I17" s="35"/>
      <c r="J17" s="16"/>
      <c r="K17" s="16"/>
      <c r="L17" s="16"/>
    </row>
    <row r="18" spans="1:12" x14ac:dyDescent="0.25">
      <c r="A18" s="11">
        <v>13</v>
      </c>
      <c r="B18" s="16" t="s">
        <v>530</v>
      </c>
      <c r="C18" s="31" t="s">
        <v>525</v>
      </c>
      <c r="D18" s="16" t="s">
        <v>531</v>
      </c>
      <c r="E18" s="17" t="s">
        <v>547</v>
      </c>
      <c r="F18" s="36" t="s">
        <v>510</v>
      </c>
      <c r="G18" s="11">
        <v>1</v>
      </c>
      <c r="H18" s="11" t="s">
        <v>538</v>
      </c>
      <c r="I18" s="35"/>
      <c r="J18" s="16"/>
      <c r="K18" s="16"/>
      <c r="L18" s="16"/>
    </row>
    <row r="19" spans="1:12" x14ac:dyDescent="0.25">
      <c r="A19" s="11">
        <v>14</v>
      </c>
      <c r="B19" s="16" t="s">
        <v>530</v>
      </c>
      <c r="C19" s="31" t="s">
        <v>525</v>
      </c>
      <c r="D19" s="16" t="s">
        <v>531</v>
      </c>
      <c r="E19" s="17" t="s">
        <v>548</v>
      </c>
      <c r="F19" s="36" t="s">
        <v>510</v>
      </c>
      <c r="G19" s="11">
        <v>1</v>
      </c>
      <c r="H19" s="11" t="s">
        <v>538</v>
      </c>
      <c r="I19" s="35"/>
      <c r="J19" s="16"/>
      <c r="K19" s="16"/>
      <c r="L19" s="16"/>
    </row>
    <row r="20" spans="1:12" x14ac:dyDescent="0.25">
      <c r="A20" s="11">
        <v>15</v>
      </c>
      <c r="B20" s="16" t="s">
        <v>530</v>
      </c>
      <c r="C20" s="31" t="s">
        <v>525</v>
      </c>
      <c r="D20" s="16" t="s">
        <v>531</v>
      </c>
      <c r="E20" s="17" t="s">
        <v>549</v>
      </c>
      <c r="F20" s="36" t="s">
        <v>510</v>
      </c>
      <c r="G20" s="11">
        <v>1</v>
      </c>
      <c r="H20" s="11" t="s">
        <v>538</v>
      </c>
      <c r="I20" s="35"/>
      <c r="J20" s="16"/>
      <c r="K20" s="16"/>
      <c r="L20" s="16"/>
    </row>
    <row r="21" spans="1:12" x14ac:dyDescent="0.25">
      <c r="A21" s="11">
        <v>16</v>
      </c>
      <c r="B21" s="16" t="s">
        <v>530</v>
      </c>
      <c r="C21" s="31" t="s">
        <v>525</v>
      </c>
      <c r="D21" s="16" t="s">
        <v>531</v>
      </c>
      <c r="E21" s="17" t="s">
        <v>550</v>
      </c>
      <c r="F21" s="36" t="s">
        <v>510</v>
      </c>
      <c r="G21" s="11">
        <v>1</v>
      </c>
      <c r="H21" s="11" t="s">
        <v>538</v>
      </c>
      <c r="I21" s="35"/>
      <c r="J21" s="16"/>
      <c r="K21" s="16"/>
      <c r="L21" s="16"/>
    </row>
    <row r="22" spans="1:12" x14ac:dyDescent="0.25">
      <c r="A22" s="11">
        <v>17</v>
      </c>
      <c r="B22" s="16" t="s">
        <v>530</v>
      </c>
      <c r="C22" s="31" t="s">
        <v>525</v>
      </c>
      <c r="D22" s="16" t="s">
        <v>531</v>
      </c>
      <c r="E22" s="17" t="s">
        <v>551</v>
      </c>
      <c r="F22" s="36" t="s">
        <v>510</v>
      </c>
      <c r="G22" s="37">
        <v>1</v>
      </c>
      <c r="H22" s="34" t="s">
        <v>538</v>
      </c>
      <c r="I22" s="35"/>
      <c r="J22" s="16"/>
      <c r="K22" s="16"/>
      <c r="L22" s="16"/>
    </row>
    <row r="23" spans="1:12" ht="25.5" x14ac:dyDescent="0.25">
      <c r="A23" s="11">
        <v>18</v>
      </c>
      <c r="B23" s="16" t="s">
        <v>552</v>
      </c>
      <c r="C23" s="31" t="s">
        <v>525</v>
      </c>
      <c r="D23" s="16" t="s">
        <v>553</v>
      </c>
      <c r="E23" s="17" t="s">
        <v>554</v>
      </c>
      <c r="F23" s="32" t="s">
        <v>510</v>
      </c>
      <c r="G23" s="33">
        <v>1</v>
      </c>
      <c r="H23" s="34" t="s">
        <v>439</v>
      </c>
      <c r="I23" s="35" t="s">
        <v>555</v>
      </c>
      <c r="J23" s="16" t="s">
        <v>556</v>
      </c>
      <c r="K23" s="16"/>
      <c r="L23" s="16"/>
    </row>
    <row r="24" spans="1:12" x14ac:dyDescent="0.25">
      <c r="A24" s="11">
        <v>19</v>
      </c>
      <c r="B24" s="16" t="s">
        <v>557</v>
      </c>
      <c r="C24" s="31" t="s">
        <v>558</v>
      </c>
      <c r="D24" s="16" t="s">
        <v>559</v>
      </c>
      <c r="E24" s="17" t="s">
        <v>560</v>
      </c>
      <c r="F24" s="32" t="s">
        <v>510</v>
      </c>
      <c r="G24" s="33">
        <v>3</v>
      </c>
      <c r="H24" s="34" t="s">
        <v>561</v>
      </c>
      <c r="I24" s="35" t="s">
        <v>562</v>
      </c>
      <c r="J24" s="16" t="s">
        <v>563</v>
      </c>
      <c r="K24" s="16"/>
      <c r="L24" s="16"/>
    </row>
    <row r="25" spans="1:12" x14ac:dyDescent="0.25">
      <c r="A25" s="11">
        <v>20</v>
      </c>
      <c r="B25" s="16" t="s">
        <v>564</v>
      </c>
      <c r="C25" s="31" t="s">
        <v>558</v>
      </c>
      <c r="D25" s="16" t="s">
        <v>565</v>
      </c>
      <c r="E25" s="17" t="s">
        <v>566</v>
      </c>
      <c r="F25" s="32" t="s">
        <v>510</v>
      </c>
      <c r="G25" s="33">
        <v>1</v>
      </c>
      <c r="H25" s="34" t="s">
        <v>567</v>
      </c>
      <c r="I25" s="35" t="s">
        <v>568</v>
      </c>
      <c r="J25" s="16"/>
      <c r="K25" s="16"/>
      <c r="L25" s="16"/>
    </row>
    <row r="26" spans="1:12" ht="25.5" x14ac:dyDescent="0.25">
      <c r="A26" s="11">
        <v>21</v>
      </c>
      <c r="B26" s="16" t="s">
        <v>569</v>
      </c>
      <c r="C26" s="31" t="s">
        <v>570</v>
      </c>
      <c r="D26" s="16" t="s">
        <v>571</v>
      </c>
      <c r="E26" s="17" t="s">
        <v>572</v>
      </c>
      <c r="F26" s="11"/>
      <c r="G26" s="33">
        <v>4</v>
      </c>
      <c r="H26" s="34" t="s">
        <v>561</v>
      </c>
      <c r="I26" s="16" t="s">
        <v>573</v>
      </c>
      <c r="J26" s="16"/>
      <c r="K26" s="16" t="s">
        <v>574</v>
      </c>
      <c r="L26" s="16"/>
    </row>
    <row r="27" spans="1:12" ht="25.5" x14ac:dyDescent="0.25">
      <c r="A27" s="11">
        <v>22</v>
      </c>
      <c r="B27" s="16" t="s">
        <v>569</v>
      </c>
      <c r="C27" s="31" t="s">
        <v>570</v>
      </c>
      <c r="D27" s="16" t="s">
        <v>571</v>
      </c>
      <c r="E27" s="17" t="s">
        <v>575</v>
      </c>
      <c r="F27" s="11"/>
      <c r="G27" s="33">
        <v>2</v>
      </c>
      <c r="H27" s="34" t="s">
        <v>561</v>
      </c>
      <c r="I27" s="16" t="s">
        <v>573</v>
      </c>
      <c r="J27" s="16"/>
      <c r="K27" s="16" t="s">
        <v>574</v>
      </c>
      <c r="L27" s="16"/>
    </row>
    <row r="28" spans="1:12" ht="25.5" x14ac:dyDescent="0.25">
      <c r="A28" s="11">
        <v>23</v>
      </c>
      <c r="B28" s="16" t="s">
        <v>569</v>
      </c>
      <c r="C28" s="31" t="s">
        <v>570</v>
      </c>
      <c r="D28" s="16" t="s">
        <v>571</v>
      </c>
      <c r="E28" s="17" t="s">
        <v>576</v>
      </c>
      <c r="F28" s="11"/>
      <c r="G28" s="11">
        <v>1</v>
      </c>
      <c r="H28" s="11" t="s">
        <v>561</v>
      </c>
      <c r="I28" s="16" t="s">
        <v>573</v>
      </c>
      <c r="J28" s="16"/>
      <c r="K28" s="16" t="s">
        <v>574</v>
      </c>
      <c r="L28" s="16"/>
    </row>
    <row r="29" spans="1:12" x14ac:dyDescent="0.25">
      <c r="A29" s="11">
        <v>24</v>
      </c>
      <c r="B29" s="16" t="s">
        <v>569</v>
      </c>
      <c r="C29" s="31" t="s">
        <v>570</v>
      </c>
      <c r="D29" s="16" t="s">
        <v>577</v>
      </c>
      <c r="E29" s="17" t="s">
        <v>578</v>
      </c>
      <c r="F29" s="11"/>
      <c r="G29" s="11">
        <v>12</v>
      </c>
      <c r="H29" s="11" t="s">
        <v>444</v>
      </c>
      <c r="I29" s="16" t="s">
        <v>573</v>
      </c>
      <c r="J29" s="16"/>
      <c r="K29" s="16" t="s">
        <v>574</v>
      </c>
      <c r="L29" s="16"/>
    </row>
    <row r="30" spans="1:12" x14ac:dyDescent="0.25">
      <c r="A30" s="11">
        <v>25</v>
      </c>
      <c r="B30" s="16" t="s">
        <v>569</v>
      </c>
      <c r="C30" s="31" t="s">
        <v>570</v>
      </c>
      <c r="D30" s="16" t="s">
        <v>577</v>
      </c>
      <c r="E30" s="17" t="s">
        <v>579</v>
      </c>
      <c r="F30" s="11"/>
      <c r="G30" s="11">
        <v>4</v>
      </c>
      <c r="H30" s="11" t="s">
        <v>444</v>
      </c>
      <c r="I30" s="16" t="s">
        <v>573</v>
      </c>
      <c r="J30" s="16"/>
      <c r="K30" s="16" t="s">
        <v>574</v>
      </c>
      <c r="L30" s="16"/>
    </row>
    <row r="31" spans="1:12" x14ac:dyDescent="0.25">
      <c r="A31" s="11">
        <v>26</v>
      </c>
      <c r="B31" s="16" t="s">
        <v>580</v>
      </c>
      <c r="C31" s="31" t="s">
        <v>581</v>
      </c>
      <c r="D31" s="16" t="s">
        <v>582</v>
      </c>
      <c r="E31" s="17" t="s">
        <v>583</v>
      </c>
      <c r="F31" s="11" t="s">
        <v>584</v>
      </c>
      <c r="G31" s="11">
        <v>2</v>
      </c>
      <c r="H31" s="11" t="s">
        <v>439</v>
      </c>
      <c r="I31" s="16" t="s">
        <v>585</v>
      </c>
      <c r="J31" s="16" t="s">
        <v>586</v>
      </c>
      <c r="K31" s="16" t="s">
        <v>587</v>
      </c>
      <c r="L31" s="16"/>
    </row>
    <row r="32" spans="1:12" x14ac:dyDescent="0.25">
      <c r="A32" s="11">
        <v>27</v>
      </c>
      <c r="B32" s="16" t="s">
        <v>588</v>
      </c>
      <c r="C32" s="31" t="s">
        <v>581</v>
      </c>
      <c r="D32" s="16" t="s">
        <v>582</v>
      </c>
      <c r="E32" s="17" t="s">
        <v>583</v>
      </c>
      <c r="F32" s="11" t="s">
        <v>584</v>
      </c>
      <c r="G32" s="11">
        <v>2</v>
      </c>
      <c r="H32" s="11" t="s">
        <v>439</v>
      </c>
      <c r="I32" s="38" t="s">
        <v>589</v>
      </c>
      <c r="J32" s="16"/>
      <c r="K32" s="16"/>
      <c r="L32" s="16"/>
    </row>
    <row r="33" spans="1:12" x14ac:dyDescent="0.25">
      <c r="A33" s="11">
        <v>28</v>
      </c>
      <c r="B33" s="16" t="s">
        <v>588</v>
      </c>
      <c r="C33" s="31" t="s">
        <v>581</v>
      </c>
      <c r="D33" s="16" t="s">
        <v>590</v>
      </c>
      <c r="E33" s="17" t="s">
        <v>591</v>
      </c>
      <c r="F33" s="32" t="s">
        <v>592</v>
      </c>
      <c r="G33" s="11">
        <v>1</v>
      </c>
      <c r="H33" s="11" t="s">
        <v>439</v>
      </c>
      <c r="I33" s="35" t="s">
        <v>593</v>
      </c>
      <c r="J33" s="16"/>
      <c r="K33" s="16"/>
      <c r="L33" s="16"/>
    </row>
    <row r="34" spans="1:12" x14ac:dyDescent="0.25">
      <c r="A34" s="11">
        <v>29</v>
      </c>
      <c r="B34" s="16" t="s">
        <v>594</v>
      </c>
      <c r="C34" s="31" t="s">
        <v>581</v>
      </c>
      <c r="D34" s="16" t="s">
        <v>582</v>
      </c>
      <c r="E34" s="17" t="s">
        <v>583</v>
      </c>
      <c r="F34" s="11" t="s">
        <v>584</v>
      </c>
      <c r="G34" s="11">
        <v>1</v>
      </c>
      <c r="H34" s="11" t="s">
        <v>446</v>
      </c>
      <c r="I34" s="16" t="s">
        <v>585</v>
      </c>
      <c r="J34" s="16" t="s">
        <v>595</v>
      </c>
      <c r="K34" s="16" t="s">
        <v>596</v>
      </c>
      <c r="L34" s="16"/>
    </row>
    <row r="35" spans="1:12" x14ac:dyDescent="0.25">
      <c r="A35" s="11">
        <v>30</v>
      </c>
      <c r="B35" s="16" t="s">
        <v>597</v>
      </c>
      <c r="C35" s="31" t="s">
        <v>581</v>
      </c>
      <c r="D35" s="16" t="s">
        <v>582</v>
      </c>
      <c r="E35" s="17" t="s">
        <v>583</v>
      </c>
      <c r="F35" s="11" t="s">
        <v>584</v>
      </c>
      <c r="G35" s="11">
        <v>1</v>
      </c>
      <c r="H35" s="11" t="s">
        <v>446</v>
      </c>
      <c r="I35" s="16" t="s">
        <v>585</v>
      </c>
      <c r="J35" s="16" t="s">
        <v>598</v>
      </c>
      <c r="K35" s="16" t="s">
        <v>599</v>
      </c>
      <c r="L35" s="16"/>
    </row>
    <row r="36" spans="1:12" x14ac:dyDescent="0.25">
      <c r="A36" s="11">
        <v>31</v>
      </c>
      <c r="B36" s="16" t="s">
        <v>600</v>
      </c>
      <c r="C36" s="31" t="s">
        <v>581</v>
      </c>
      <c r="D36" s="16" t="s">
        <v>601</v>
      </c>
      <c r="E36" s="17" t="s">
        <v>602</v>
      </c>
      <c r="F36" s="11" t="s">
        <v>603</v>
      </c>
      <c r="G36" s="33">
        <v>12</v>
      </c>
      <c r="H36" s="11" t="s">
        <v>446</v>
      </c>
      <c r="I36" s="38" t="s">
        <v>604</v>
      </c>
      <c r="J36" s="16"/>
      <c r="K36" s="16"/>
      <c r="L36" s="16"/>
    </row>
    <row r="37" spans="1:12" x14ac:dyDescent="0.25">
      <c r="A37" s="11">
        <v>32</v>
      </c>
      <c r="B37" s="16" t="s">
        <v>600</v>
      </c>
      <c r="C37" s="31" t="s">
        <v>581</v>
      </c>
      <c r="D37" s="16" t="s">
        <v>601</v>
      </c>
      <c r="E37" s="17" t="s">
        <v>605</v>
      </c>
      <c r="F37" s="11" t="s">
        <v>603</v>
      </c>
      <c r="G37" s="33">
        <v>12</v>
      </c>
      <c r="H37" s="11" t="s">
        <v>446</v>
      </c>
      <c r="I37" s="38" t="s">
        <v>604</v>
      </c>
      <c r="J37" s="16"/>
      <c r="K37" s="16"/>
      <c r="L37" s="16"/>
    </row>
    <row r="38" spans="1:12" x14ac:dyDescent="0.25">
      <c r="A38" s="11">
        <v>33</v>
      </c>
      <c r="B38" s="16" t="s">
        <v>600</v>
      </c>
      <c r="C38" s="31" t="s">
        <v>581</v>
      </c>
      <c r="D38" s="16" t="s">
        <v>606</v>
      </c>
      <c r="E38" s="17" t="s">
        <v>607</v>
      </c>
      <c r="F38" s="36" t="s">
        <v>21</v>
      </c>
      <c r="G38" s="11">
        <v>25</v>
      </c>
      <c r="H38" s="11" t="s">
        <v>608</v>
      </c>
      <c r="I38" s="38" t="s">
        <v>609</v>
      </c>
      <c r="J38" s="16"/>
      <c r="K38" s="16"/>
      <c r="L38" s="16"/>
    </row>
    <row r="39" spans="1:12" x14ac:dyDescent="0.25">
      <c r="A39" s="11">
        <v>34</v>
      </c>
      <c r="B39" s="16" t="s">
        <v>610</v>
      </c>
      <c r="C39" s="31" t="s">
        <v>581</v>
      </c>
      <c r="D39" s="16" t="s">
        <v>611</v>
      </c>
      <c r="E39" s="17" t="s">
        <v>612</v>
      </c>
      <c r="F39" s="11" t="s">
        <v>603</v>
      </c>
      <c r="G39" s="11">
        <v>1</v>
      </c>
      <c r="H39" s="11" t="s">
        <v>446</v>
      </c>
      <c r="I39" s="17" t="s">
        <v>613</v>
      </c>
      <c r="J39" s="16" t="s">
        <v>614</v>
      </c>
      <c r="K39" s="16"/>
      <c r="L39" s="16"/>
    </row>
    <row r="40" spans="1:12" x14ac:dyDescent="0.25">
      <c r="A40" s="11">
        <v>35</v>
      </c>
      <c r="B40" s="16" t="s">
        <v>615</v>
      </c>
      <c r="C40" s="31" t="s">
        <v>581</v>
      </c>
      <c r="D40" s="16" t="s">
        <v>616</v>
      </c>
      <c r="E40" s="17" t="s">
        <v>617</v>
      </c>
      <c r="F40" s="11" t="s">
        <v>603</v>
      </c>
      <c r="G40" s="11">
        <v>1</v>
      </c>
      <c r="H40" s="11" t="s">
        <v>446</v>
      </c>
      <c r="I40" s="35" t="s">
        <v>618</v>
      </c>
      <c r="J40" s="16" t="s">
        <v>556</v>
      </c>
      <c r="K40" s="16"/>
      <c r="L40" s="16"/>
    </row>
    <row r="41" spans="1:12" x14ac:dyDescent="0.25">
      <c r="A41" s="11">
        <v>36</v>
      </c>
      <c r="B41" s="16" t="s">
        <v>619</v>
      </c>
      <c r="C41" s="31" t="s">
        <v>620</v>
      </c>
      <c r="D41" s="39" t="s">
        <v>621</v>
      </c>
      <c r="E41" s="39" t="s">
        <v>622</v>
      </c>
      <c r="F41" s="40" t="s">
        <v>119</v>
      </c>
      <c r="G41" s="11">
        <v>32</v>
      </c>
      <c r="H41" s="11" t="s">
        <v>444</v>
      </c>
      <c r="I41" s="41" t="s">
        <v>623</v>
      </c>
      <c r="J41" s="16" t="s">
        <v>624</v>
      </c>
      <c r="K41" s="16"/>
      <c r="L41" s="16"/>
    </row>
    <row r="42" spans="1:12" x14ac:dyDescent="0.25">
      <c r="A42" s="11">
        <v>37</v>
      </c>
      <c r="B42" s="16" t="s">
        <v>625</v>
      </c>
      <c r="C42" s="31" t="s">
        <v>620</v>
      </c>
      <c r="D42" s="42" t="s">
        <v>626</v>
      </c>
      <c r="E42" s="41" t="s">
        <v>627</v>
      </c>
      <c r="F42" s="40" t="s">
        <v>628</v>
      </c>
      <c r="G42" s="33">
        <v>64</v>
      </c>
      <c r="H42" s="11" t="s">
        <v>538</v>
      </c>
      <c r="I42" s="41" t="s">
        <v>629</v>
      </c>
      <c r="J42" s="16" t="s">
        <v>630</v>
      </c>
      <c r="K42" s="16"/>
      <c r="L42" s="16"/>
    </row>
    <row r="43" spans="1:12" x14ac:dyDescent="0.25">
      <c r="A43" s="11">
        <v>38</v>
      </c>
      <c r="B43" s="16" t="s">
        <v>625</v>
      </c>
      <c r="C43" s="31" t="s">
        <v>620</v>
      </c>
      <c r="D43" s="42" t="s">
        <v>631</v>
      </c>
      <c r="E43" s="41" t="s">
        <v>632</v>
      </c>
      <c r="F43" s="40" t="s">
        <v>633</v>
      </c>
      <c r="G43" s="33">
        <v>2</v>
      </c>
      <c r="H43" s="43" t="s">
        <v>538</v>
      </c>
      <c r="I43" s="41" t="s">
        <v>629</v>
      </c>
      <c r="J43" s="16" t="s">
        <v>630</v>
      </c>
      <c r="K43" s="16"/>
      <c r="L43" s="16"/>
    </row>
    <row r="44" spans="1:12" x14ac:dyDescent="0.25">
      <c r="A44" s="11">
        <v>39</v>
      </c>
      <c r="B44" s="16" t="s">
        <v>625</v>
      </c>
      <c r="C44" s="31" t="s">
        <v>620</v>
      </c>
      <c r="D44" s="16" t="s">
        <v>634</v>
      </c>
      <c r="E44" s="41" t="s">
        <v>635</v>
      </c>
      <c r="F44" s="32" t="s">
        <v>636</v>
      </c>
      <c r="G44" s="33">
        <v>5</v>
      </c>
      <c r="H44" s="43" t="s">
        <v>538</v>
      </c>
      <c r="I44" s="41" t="s">
        <v>629</v>
      </c>
      <c r="J44" s="16" t="s">
        <v>630</v>
      </c>
      <c r="K44" s="16"/>
      <c r="L44" s="16"/>
    </row>
    <row r="45" spans="1:12" ht="38.25" x14ac:dyDescent="0.25">
      <c r="A45" s="11">
        <v>40</v>
      </c>
      <c r="B45" s="16" t="s">
        <v>625</v>
      </c>
      <c r="C45" s="31" t="s">
        <v>620</v>
      </c>
      <c r="D45" s="17" t="s">
        <v>637</v>
      </c>
      <c r="E45" s="41" t="s">
        <v>638</v>
      </c>
      <c r="F45" s="32" t="s">
        <v>639</v>
      </c>
      <c r="G45" s="33">
        <v>1</v>
      </c>
      <c r="H45" s="36" t="s">
        <v>538</v>
      </c>
      <c r="I45" s="41" t="s">
        <v>640</v>
      </c>
      <c r="J45" s="16" t="s">
        <v>630</v>
      </c>
      <c r="K45" s="16"/>
      <c r="L45" s="16"/>
    </row>
    <row r="46" spans="1:12" ht="25.5" x14ac:dyDescent="0.25">
      <c r="A46" s="11">
        <v>41</v>
      </c>
      <c r="B46" s="16" t="s">
        <v>625</v>
      </c>
      <c r="C46" s="31" t="s">
        <v>620</v>
      </c>
      <c r="D46" s="17" t="s">
        <v>641</v>
      </c>
      <c r="E46" s="41" t="s">
        <v>642</v>
      </c>
      <c r="F46" s="32" t="s">
        <v>643</v>
      </c>
      <c r="G46" s="33">
        <v>1</v>
      </c>
      <c r="H46" s="36" t="s">
        <v>538</v>
      </c>
      <c r="I46" s="41" t="s">
        <v>640</v>
      </c>
      <c r="J46" s="16" t="s">
        <v>630</v>
      </c>
      <c r="K46" s="16"/>
      <c r="L46" s="16"/>
    </row>
    <row r="47" spans="1:12" x14ac:dyDescent="0.25">
      <c r="A47" s="11">
        <v>42</v>
      </c>
      <c r="B47" s="16" t="s">
        <v>644</v>
      </c>
      <c r="C47" s="16" t="s">
        <v>645</v>
      </c>
      <c r="D47" s="16" t="s">
        <v>646</v>
      </c>
      <c r="E47" s="17" t="s">
        <v>647</v>
      </c>
      <c r="F47" s="11" t="s">
        <v>603</v>
      </c>
      <c r="G47" s="11">
        <v>18</v>
      </c>
      <c r="H47" s="11" t="s">
        <v>567</v>
      </c>
      <c r="I47" s="17" t="s">
        <v>648</v>
      </c>
      <c r="J47" s="16" t="s">
        <v>614</v>
      </c>
      <c r="K47" s="16"/>
      <c r="L47" s="16"/>
    </row>
    <row r="48" spans="1:12" ht="25.5" x14ac:dyDescent="0.25">
      <c r="A48" s="11">
        <v>43</v>
      </c>
      <c r="B48" s="16" t="s">
        <v>649</v>
      </c>
      <c r="C48" s="16" t="s">
        <v>645</v>
      </c>
      <c r="D48" s="17" t="s">
        <v>650</v>
      </c>
      <c r="E48" s="17" t="s">
        <v>651</v>
      </c>
      <c r="F48" s="32" t="s">
        <v>652</v>
      </c>
      <c r="G48" s="11">
        <v>1</v>
      </c>
      <c r="H48" s="11" t="s">
        <v>446</v>
      </c>
      <c r="I48" s="35" t="s">
        <v>618</v>
      </c>
      <c r="J48" s="16" t="s">
        <v>556</v>
      </c>
      <c r="K48" s="16"/>
      <c r="L48" s="16"/>
    </row>
    <row r="49" spans="1:12" x14ac:dyDescent="0.25">
      <c r="A49" s="11">
        <v>44</v>
      </c>
      <c r="B49" s="16" t="s">
        <v>653</v>
      </c>
      <c r="C49" s="16" t="s">
        <v>654</v>
      </c>
      <c r="D49" s="44" t="s">
        <v>655</v>
      </c>
      <c r="E49" s="45" t="s">
        <v>656</v>
      </c>
      <c r="F49" s="46" t="s">
        <v>657</v>
      </c>
      <c r="G49" s="47">
        <v>61</v>
      </c>
      <c r="H49" s="48" t="s">
        <v>658</v>
      </c>
      <c r="I49" s="35" t="s">
        <v>659</v>
      </c>
      <c r="J49" s="16" t="s">
        <v>660</v>
      </c>
      <c r="K49" s="16"/>
      <c r="L49" s="16"/>
    </row>
    <row r="50" spans="1:12" x14ac:dyDescent="0.25">
      <c r="A50" s="11">
        <v>45</v>
      </c>
      <c r="B50" s="16" t="s">
        <v>653</v>
      </c>
      <c r="C50" s="16" t="s">
        <v>654</v>
      </c>
      <c r="D50" s="44" t="s">
        <v>661</v>
      </c>
      <c r="E50" s="49" t="s">
        <v>662</v>
      </c>
      <c r="F50" s="46" t="s">
        <v>663</v>
      </c>
      <c r="G50" s="47">
        <v>4</v>
      </c>
      <c r="H50" s="48" t="s">
        <v>538</v>
      </c>
      <c r="I50" s="35" t="s">
        <v>659</v>
      </c>
      <c r="J50" s="16" t="s">
        <v>660</v>
      </c>
      <c r="K50" s="16"/>
      <c r="L50" s="16"/>
    </row>
    <row r="51" spans="1:12" ht="25.5" x14ac:dyDescent="0.25">
      <c r="A51" s="11">
        <v>46</v>
      </c>
      <c r="B51" s="16" t="s">
        <v>653</v>
      </c>
      <c r="C51" s="16" t="s">
        <v>654</v>
      </c>
      <c r="D51" s="44" t="s">
        <v>664</v>
      </c>
      <c r="E51" s="44" t="s">
        <v>665</v>
      </c>
      <c r="F51" s="46" t="s">
        <v>666</v>
      </c>
      <c r="G51" s="47">
        <v>4</v>
      </c>
      <c r="H51" s="48" t="s">
        <v>538</v>
      </c>
      <c r="I51" s="35" t="s">
        <v>659</v>
      </c>
      <c r="J51" s="16" t="s">
        <v>660</v>
      </c>
      <c r="K51" s="16"/>
      <c r="L51" s="16"/>
    </row>
    <row r="52" spans="1:12" x14ac:dyDescent="0.25">
      <c r="A52" s="11">
        <v>47</v>
      </c>
      <c r="B52" s="16" t="s">
        <v>653</v>
      </c>
      <c r="C52" s="16" t="s">
        <v>654</v>
      </c>
      <c r="D52" s="44" t="s">
        <v>667</v>
      </c>
      <c r="E52" s="44" t="s">
        <v>668</v>
      </c>
      <c r="F52" s="46" t="s">
        <v>669</v>
      </c>
      <c r="G52" s="47">
        <v>2</v>
      </c>
      <c r="H52" s="48" t="s">
        <v>538</v>
      </c>
      <c r="I52" s="35" t="s">
        <v>659</v>
      </c>
      <c r="J52" s="16" t="s">
        <v>660</v>
      </c>
      <c r="K52" s="16"/>
      <c r="L52" s="16"/>
    </row>
    <row r="53" spans="1:12" x14ac:dyDescent="0.25">
      <c r="A53" s="11">
        <v>48</v>
      </c>
      <c r="B53" s="16" t="s">
        <v>653</v>
      </c>
      <c r="C53" s="16" t="s">
        <v>654</v>
      </c>
      <c r="D53" s="44" t="s">
        <v>670</v>
      </c>
      <c r="E53" s="50" t="s">
        <v>671</v>
      </c>
      <c r="F53" s="46" t="s">
        <v>672</v>
      </c>
      <c r="G53" s="47">
        <f>1.5*10</f>
        <v>15</v>
      </c>
      <c r="H53" s="51" t="s">
        <v>673</v>
      </c>
      <c r="I53" s="35" t="s">
        <v>659</v>
      </c>
      <c r="J53" s="16" t="s">
        <v>660</v>
      </c>
      <c r="K53" s="16"/>
      <c r="L53" s="16"/>
    </row>
    <row r="54" spans="1:12" x14ac:dyDescent="0.25">
      <c r="A54" s="11">
        <v>49</v>
      </c>
      <c r="B54" s="16" t="s">
        <v>653</v>
      </c>
      <c r="C54" s="16" t="s">
        <v>654</v>
      </c>
      <c r="D54" s="44" t="s">
        <v>674</v>
      </c>
      <c r="E54" s="44" t="s">
        <v>675</v>
      </c>
      <c r="F54" s="46" t="s">
        <v>676</v>
      </c>
      <c r="G54" s="47">
        <v>20</v>
      </c>
      <c r="H54" s="48" t="s">
        <v>658</v>
      </c>
      <c r="I54" s="35" t="s">
        <v>659</v>
      </c>
      <c r="J54" s="16" t="s">
        <v>660</v>
      </c>
      <c r="K54" s="16"/>
      <c r="L54" s="16"/>
    </row>
    <row r="55" spans="1:12" x14ac:dyDescent="0.25">
      <c r="A55" s="11">
        <v>50</v>
      </c>
      <c r="B55" s="16" t="s">
        <v>653</v>
      </c>
      <c r="C55" s="16" t="s">
        <v>654</v>
      </c>
      <c r="D55" s="44" t="s">
        <v>677</v>
      </c>
      <c r="E55" s="44" t="s">
        <v>678</v>
      </c>
      <c r="F55" s="46" t="s">
        <v>416</v>
      </c>
      <c r="G55" s="47">
        <v>40</v>
      </c>
      <c r="H55" s="48" t="s">
        <v>538</v>
      </c>
      <c r="I55" s="35" t="s">
        <v>659</v>
      </c>
      <c r="J55" s="16" t="s">
        <v>660</v>
      </c>
      <c r="K55" s="16"/>
      <c r="L55" s="16"/>
    </row>
    <row r="56" spans="1:12" ht="25.5" x14ac:dyDescent="0.25">
      <c r="A56" s="11">
        <v>51</v>
      </c>
      <c r="B56" s="16" t="s">
        <v>653</v>
      </c>
      <c r="C56" s="16" t="s">
        <v>654</v>
      </c>
      <c r="D56" s="17" t="s">
        <v>571</v>
      </c>
      <c r="E56" s="17" t="s">
        <v>679</v>
      </c>
      <c r="F56" s="36"/>
      <c r="G56" s="33">
        <v>4</v>
      </c>
      <c r="H56" s="11" t="s">
        <v>448</v>
      </c>
      <c r="I56" s="35" t="s">
        <v>659</v>
      </c>
      <c r="J56" s="16" t="s">
        <v>660</v>
      </c>
      <c r="K56" s="16"/>
      <c r="L56" s="16"/>
    </row>
    <row r="57" spans="1:12" ht="25.5" x14ac:dyDescent="0.25">
      <c r="A57" s="11">
        <v>52</v>
      </c>
      <c r="B57" s="16" t="s">
        <v>653</v>
      </c>
      <c r="C57" s="16" t="s">
        <v>654</v>
      </c>
      <c r="D57" s="17" t="s">
        <v>571</v>
      </c>
      <c r="E57" s="17" t="s">
        <v>680</v>
      </c>
      <c r="F57" s="36"/>
      <c r="G57" s="33">
        <v>2</v>
      </c>
      <c r="H57" s="11" t="s">
        <v>448</v>
      </c>
      <c r="I57" s="35" t="s">
        <v>659</v>
      </c>
      <c r="J57" s="16" t="s">
        <v>660</v>
      </c>
      <c r="K57" s="16"/>
      <c r="L57" s="16"/>
    </row>
    <row r="58" spans="1:12" x14ac:dyDescent="0.25">
      <c r="A58" s="11">
        <v>53</v>
      </c>
      <c r="B58" s="16" t="s">
        <v>653</v>
      </c>
      <c r="C58" s="16" t="s">
        <v>654</v>
      </c>
      <c r="D58" s="16" t="s">
        <v>681</v>
      </c>
      <c r="E58" s="17" t="s">
        <v>682</v>
      </c>
      <c r="F58" s="36"/>
      <c r="G58" s="11">
        <v>40</v>
      </c>
      <c r="H58" s="11" t="s">
        <v>683</v>
      </c>
      <c r="I58" s="35" t="s">
        <v>659</v>
      </c>
      <c r="J58" s="16" t="s">
        <v>660</v>
      </c>
      <c r="K58" s="16"/>
      <c r="L58" s="16"/>
    </row>
    <row r="59" spans="1:12" x14ac:dyDescent="0.25">
      <c r="A59" s="11">
        <v>54</v>
      </c>
      <c r="B59" s="16" t="s">
        <v>684</v>
      </c>
      <c r="C59" s="16" t="s">
        <v>685</v>
      </c>
      <c r="D59" s="44" t="s">
        <v>686</v>
      </c>
      <c r="E59" s="45" t="s">
        <v>687</v>
      </c>
      <c r="F59" s="11"/>
      <c r="G59" s="47">
        <v>2</v>
      </c>
      <c r="H59" s="11" t="s">
        <v>567</v>
      </c>
      <c r="I59" s="16" t="s">
        <v>688</v>
      </c>
      <c r="J59" s="16" t="s">
        <v>689</v>
      </c>
      <c r="K59" s="16"/>
      <c r="L59" s="16"/>
    </row>
    <row r="60" spans="1:12" x14ac:dyDescent="0.25">
      <c r="A60" s="11">
        <v>55</v>
      </c>
      <c r="B60" s="16" t="s">
        <v>690</v>
      </c>
      <c r="C60" s="16" t="s">
        <v>685</v>
      </c>
      <c r="D60" s="39" t="s">
        <v>691</v>
      </c>
      <c r="E60" s="52" t="s">
        <v>692</v>
      </c>
      <c r="F60" s="53" t="s">
        <v>603</v>
      </c>
      <c r="G60" s="47">
        <v>2</v>
      </c>
      <c r="H60" s="48" t="s">
        <v>538</v>
      </c>
      <c r="I60" s="35" t="s">
        <v>693</v>
      </c>
      <c r="J60" s="16" t="s">
        <v>694</v>
      </c>
      <c r="K60" s="16"/>
      <c r="L60" s="16"/>
    </row>
    <row r="61" spans="1:12" x14ac:dyDescent="0.25">
      <c r="A61" s="11">
        <v>56</v>
      </c>
      <c r="B61" s="16" t="s">
        <v>690</v>
      </c>
      <c r="C61" s="16" t="s">
        <v>685</v>
      </c>
      <c r="D61" s="39" t="s">
        <v>695</v>
      </c>
      <c r="E61" s="52" t="s">
        <v>696</v>
      </c>
      <c r="F61" s="53" t="s">
        <v>603</v>
      </c>
      <c r="G61" s="47">
        <v>2</v>
      </c>
      <c r="H61" s="48" t="s">
        <v>538</v>
      </c>
      <c r="I61" s="35" t="s">
        <v>693</v>
      </c>
      <c r="J61" s="16" t="s">
        <v>694</v>
      </c>
      <c r="K61" s="16"/>
      <c r="L61" s="16"/>
    </row>
    <row r="62" spans="1:12" x14ac:dyDescent="0.25">
      <c r="A62" s="11">
        <v>57</v>
      </c>
      <c r="B62" s="16" t="s">
        <v>690</v>
      </c>
      <c r="C62" s="16" t="s">
        <v>685</v>
      </c>
      <c r="D62" s="39" t="s">
        <v>697</v>
      </c>
      <c r="E62" s="39" t="s">
        <v>698</v>
      </c>
      <c r="F62" s="53" t="s">
        <v>603</v>
      </c>
      <c r="G62" s="47">
        <v>12</v>
      </c>
      <c r="H62" s="48" t="s">
        <v>673</v>
      </c>
      <c r="I62" s="35" t="s">
        <v>693</v>
      </c>
      <c r="J62" s="16" t="s">
        <v>694</v>
      </c>
      <c r="K62" s="16"/>
      <c r="L62" s="16"/>
    </row>
    <row r="63" spans="1:12" x14ac:dyDescent="0.25">
      <c r="A63" s="11">
        <v>58</v>
      </c>
      <c r="B63" s="16" t="s">
        <v>690</v>
      </c>
      <c r="C63" s="16" t="s">
        <v>685</v>
      </c>
      <c r="D63" s="44" t="s">
        <v>699</v>
      </c>
      <c r="E63" s="44" t="s">
        <v>700</v>
      </c>
      <c r="F63" s="53" t="s">
        <v>603</v>
      </c>
      <c r="G63" s="47">
        <v>3</v>
      </c>
      <c r="H63" s="48" t="s">
        <v>538</v>
      </c>
      <c r="I63" s="35" t="s">
        <v>701</v>
      </c>
      <c r="J63" s="16" t="s">
        <v>694</v>
      </c>
      <c r="K63" s="16"/>
      <c r="L63" s="16"/>
    </row>
    <row r="64" spans="1:12" x14ac:dyDescent="0.25">
      <c r="A64" s="11">
        <v>59</v>
      </c>
      <c r="B64" s="16" t="s">
        <v>690</v>
      </c>
      <c r="C64" s="16" t="s">
        <v>685</v>
      </c>
      <c r="D64" s="44" t="s">
        <v>702</v>
      </c>
      <c r="E64" s="54" t="s">
        <v>703</v>
      </c>
      <c r="F64" s="53" t="s">
        <v>603</v>
      </c>
      <c r="G64" s="47">
        <v>5</v>
      </c>
      <c r="H64" s="48" t="s">
        <v>538</v>
      </c>
      <c r="I64" s="35" t="s">
        <v>693</v>
      </c>
      <c r="J64" s="16" t="s">
        <v>694</v>
      </c>
      <c r="K64" s="16"/>
      <c r="L64" s="16"/>
    </row>
    <row r="65" spans="1:12" x14ac:dyDescent="0.25">
      <c r="A65" s="11">
        <v>60</v>
      </c>
      <c r="B65" s="16" t="s">
        <v>690</v>
      </c>
      <c r="C65" s="16" t="s">
        <v>685</v>
      </c>
      <c r="D65" s="44" t="s">
        <v>550</v>
      </c>
      <c r="E65" s="44" t="s">
        <v>704</v>
      </c>
      <c r="F65" s="53" t="s">
        <v>603</v>
      </c>
      <c r="G65" s="47">
        <v>4</v>
      </c>
      <c r="H65" s="48" t="s">
        <v>538</v>
      </c>
      <c r="I65" s="35" t="s">
        <v>693</v>
      </c>
      <c r="J65" s="16" t="s">
        <v>694</v>
      </c>
      <c r="K65" s="16"/>
      <c r="L65" s="16"/>
    </row>
    <row r="66" spans="1:12" x14ac:dyDescent="0.25">
      <c r="A66" s="11">
        <v>61</v>
      </c>
      <c r="B66" s="16" t="s">
        <v>690</v>
      </c>
      <c r="C66" s="16" t="s">
        <v>685</v>
      </c>
      <c r="D66" s="44" t="s">
        <v>705</v>
      </c>
      <c r="E66" s="44" t="s">
        <v>706</v>
      </c>
      <c r="F66" s="53" t="s">
        <v>603</v>
      </c>
      <c r="G66" s="47">
        <v>2</v>
      </c>
      <c r="H66" s="48" t="s">
        <v>538</v>
      </c>
      <c r="I66" s="35" t="s">
        <v>693</v>
      </c>
      <c r="J66" s="16" t="s">
        <v>694</v>
      </c>
      <c r="K66" s="16"/>
      <c r="L66" s="16"/>
    </row>
    <row r="67" spans="1:12" x14ac:dyDescent="0.25">
      <c r="A67" s="11">
        <v>62</v>
      </c>
      <c r="B67" s="16" t="s">
        <v>690</v>
      </c>
      <c r="C67" s="16" t="s">
        <v>685</v>
      </c>
      <c r="D67" s="44" t="s">
        <v>705</v>
      </c>
      <c r="E67" s="44" t="s">
        <v>707</v>
      </c>
      <c r="F67" s="53" t="s">
        <v>603</v>
      </c>
      <c r="G67" s="47">
        <v>2</v>
      </c>
      <c r="H67" s="48" t="s">
        <v>538</v>
      </c>
      <c r="I67" s="35" t="s">
        <v>693</v>
      </c>
      <c r="J67" s="16" t="s">
        <v>694</v>
      </c>
      <c r="K67" s="16"/>
      <c r="L67" s="16"/>
    </row>
    <row r="68" spans="1:12" x14ac:dyDescent="0.25">
      <c r="A68" s="11">
        <v>63</v>
      </c>
      <c r="B68" s="16" t="s">
        <v>690</v>
      </c>
      <c r="C68" s="16" t="s">
        <v>685</v>
      </c>
      <c r="D68" s="39" t="s">
        <v>708</v>
      </c>
      <c r="E68" s="52" t="s">
        <v>709</v>
      </c>
      <c r="F68" s="53" t="s">
        <v>603</v>
      </c>
      <c r="G68" s="47">
        <v>2</v>
      </c>
      <c r="H68" s="48" t="s">
        <v>710</v>
      </c>
      <c r="I68" s="35" t="s">
        <v>693</v>
      </c>
      <c r="J68" s="16" t="s">
        <v>694</v>
      </c>
      <c r="K68" s="16"/>
      <c r="L68" s="16"/>
    </row>
    <row r="69" spans="1:12" x14ac:dyDescent="0.25">
      <c r="A69" s="11">
        <v>64</v>
      </c>
      <c r="B69" s="16" t="s">
        <v>690</v>
      </c>
      <c r="C69" s="16" t="s">
        <v>685</v>
      </c>
      <c r="D69" s="39" t="s">
        <v>711</v>
      </c>
      <c r="E69" s="52" t="s">
        <v>712</v>
      </c>
      <c r="F69" s="53" t="s">
        <v>713</v>
      </c>
      <c r="G69" s="47">
        <v>2</v>
      </c>
      <c r="H69" s="48" t="s">
        <v>714</v>
      </c>
      <c r="I69" s="35" t="s">
        <v>693</v>
      </c>
      <c r="J69" s="16" t="s">
        <v>694</v>
      </c>
      <c r="K69" s="16"/>
      <c r="L69" s="16"/>
    </row>
    <row r="70" spans="1:12" x14ac:dyDescent="0.25">
      <c r="A70" s="11">
        <v>65</v>
      </c>
      <c r="B70" s="16" t="s">
        <v>690</v>
      </c>
      <c r="C70" s="16" t="s">
        <v>685</v>
      </c>
      <c r="D70" s="39" t="s">
        <v>715</v>
      </c>
      <c r="E70" s="39" t="s">
        <v>716</v>
      </c>
      <c r="F70" s="53" t="s">
        <v>717</v>
      </c>
      <c r="G70" s="47">
        <v>1</v>
      </c>
      <c r="H70" s="48" t="s">
        <v>714</v>
      </c>
      <c r="I70" s="35" t="s">
        <v>693</v>
      </c>
      <c r="J70" s="16" t="s">
        <v>694</v>
      </c>
      <c r="K70" s="16"/>
      <c r="L70" s="16"/>
    </row>
    <row r="71" spans="1:12" x14ac:dyDescent="0.25">
      <c r="A71" s="11">
        <v>66</v>
      </c>
      <c r="B71" s="16" t="s">
        <v>690</v>
      </c>
      <c r="C71" s="16" t="s">
        <v>685</v>
      </c>
      <c r="D71" s="44" t="s">
        <v>718</v>
      </c>
      <c r="E71" s="44" t="s">
        <v>719</v>
      </c>
      <c r="F71" s="53" t="s">
        <v>720</v>
      </c>
      <c r="G71" s="47">
        <v>4</v>
      </c>
      <c r="H71" s="48" t="s">
        <v>721</v>
      </c>
      <c r="I71" s="35" t="s">
        <v>693</v>
      </c>
      <c r="J71" s="16" t="s">
        <v>694</v>
      </c>
      <c r="K71" s="16"/>
      <c r="L71" s="16"/>
    </row>
    <row r="72" spans="1:12" x14ac:dyDescent="0.25">
      <c r="A72" s="11">
        <v>67</v>
      </c>
      <c r="B72" s="16" t="s">
        <v>690</v>
      </c>
      <c r="C72" s="16" t="s">
        <v>685</v>
      </c>
      <c r="D72" s="44" t="s">
        <v>722</v>
      </c>
      <c r="E72" s="54" t="s">
        <v>723</v>
      </c>
      <c r="F72" s="53" t="s">
        <v>724</v>
      </c>
      <c r="G72" s="47">
        <v>1</v>
      </c>
      <c r="H72" s="48" t="s">
        <v>536</v>
      </c>
      <c r="I72" s="35" t="s">
        <v>701</v>
      </c>
      <c r="J72" s="16" t="s">
        <v>694</v>
      </c>
      <c r="K72" s="16"/>
      <c r="L72" s="16"/>
    </row>
    <row r="73" spans="1:12" x14ac:dyDescent="0.25">
      <c r="A73" s="11">
        <v>68</v>
      </c>
      <c r="B73" s="16" t="s">
        <v>690</v>
      </c>
      <c r="C73" s="16" t="s">
        <v>685</v>
      </c>
      <c r="D73" s="55" t="s">
        <v>725</v>
      </c>
      <c r="E73" s="56" t="s">
        <v>726</v>
      </c>
      <c r="F73" s="32" t="s">
        <v>727</v>
      </c>
      <c r="G73" s="33">
        <v>16</v>
      </c>
      <c r="H73" s="57" t="s">
        <v>538</v>
      </c>
      <c r="I73" s="35" t="s">
        <v>728</v>
      </c>
      <c r="J73" s="16" t="s">
        <v>694</v>
      </c>
      <c r="K73" s="16"/>
      <c r="L73" s="16"/>
    </row>
    <row r="74" spans="1:12" x14ac:dyDescent="0.25">
      <c r="A74" s="11">
        <v>69</v>
      </c>
      <c r="B74" s="16" t="s">
        <v>729</v>
      </c>
      <c r="C74" s="16" t="s">
        <v>730</v>
      </c>
      <c r="D74" s="16" t="s">
        <v>731</v>
      </c>
      <c r="E74" s="16" t="s">
        <v>732</v>
      </c>
      <c r="F74" s="11" t="s">
        <v>603</v>
      </c>
      <c r="G74" s="11">
        <v>18</v>
      </c>
      <c r="H74" s="11" t="s">
        <v>538</v>
      </c>
      <c r="I74" s="16" t="s">
        <v>733</v>
      </c>
      <c r="J74" s="16" t="s">
        <v>614</v>
      </c>
      <c r="K74" s="16"/>
      <c r="L74" s="16"/>
    </row>
    <row r="75" spans="1:12" x14ac:dyDescent="0.25">
      <c r="A75" s="11">
        <v>70</v>
      </c>
      <c r="B75" s="16" t="s">
        <v>729</v>
      </c>
      <c r="C75" s="16" t="s">
        <v>734</v>
      </c>
      <c r="D75" s="16" t="s">
        <v>735</v>
      </c>
      <c r="E75" s="16" t="s">
        <v>736</v>
      </c>
      <c r="F75" s="11" t="s">
        <v>603</v>
      </c>
      <c r="G75" s="11">
        <v>12</v>
      </c>
      <c r="H75" s="11" t="s">
        <v>538</v>
      </c>
      <c r="I75" s="16" t="s">
        <v>737</v>
      </c>
      <c r="J75" s="16" t="s">
        <v>614</v>
      </c>
      <c r="K75" s="16"/>
      <c r="L75" s="16"/>
    </row>
    <row r="76" spans="1:12" x14ac:dyDescent="0.25">
      <c r="A76" s="11">
        <v>71</v>
      </c>
      <c r="B76" s="16" t="s">
        <v>738</v>
      </c>
      <c r="C76" s="16" t="s">
        <v>739</v>
      </c>
      <c r="D76" s="16" t="s">
        <v>740</v>
      </c>
      <c r="E76" s="16" t="s">
        <v>741</v>
      </c>
      <c r="F76" s="11" t="s">
        <v>603</v>
      </c>
      <c r="G76" s="11">
        <v>4</v>
      </c>
      <c r="H76" s="11" t="s">
        <v>538</v>
      </c>
      <c r="I76" s="16" t="s">
        <v>742</v>
      </c>
      <c r="J76" s="16" t="s">
        <v>586</v>
      </c>
      <c r="K76" s="16"/>
      <c r="L76" s="16"/>
    </row>
    <row r="77" spans="1:12" x14ac:dyDescent="0.25">
      <c r="A77" s="11">
        <v>72</v>
      </c>
      <c r="B77" s="16" t="s">
        <v>738</v>
      </c>
      <c r="C77" s="16" t="s">
        <v>739</v>
      </c>
      <c r="D77" s="16" t="s">
        <v>740</v>
      </c>
      <c r="E77" s="16" t="s">
        <v>743</v>
      </c>
      <c r="F77" s="11" t="s">
        <v>603</v>
      </c>
      <c r="G77" s="11">
        <v>2</v>
      </c>
      <c r="H77" s="11" t="s">
        <v>538</v>
      </c>
      <c r="I77" s="16" t="s">
        <v>742</v>
      </c>
      <c r="J77" s="16" t="s">
        <v>586</v>
      </c>
      <c r="K77" s="16"/>
      <c r="L77" s="16"/>
    </row>
    <row r="78" spans="1:12" x14ac:dyDescent="0.25">
      <c r="A78" s="11">
        <v>73</v>
      </c>
      <c r="B78" s="16" t="s">
        <v>738</v>
      </c>
      <c r="C78" s="16" t="s">
        <v>739</v>
      </c>
      <c r="D78" s="16" t="s">
        <v>744</v>
      </c>
      <c r="E78" s="16" t="s">
        <v>745</v>
      </c>
      <c r="F78" s="11" t="s">
        <v>603</v>
      </c>
      <c r="G78" s="11">
        <v>1</v>
      </c>
      <c r="H78" s="11" t="s">
        <v>538</v>
      </c>
      <c r="I78" s="16" t="s">
        <v>746</v>
      </c>
      <c r="J78" s="16" t="s">
        <v>586</v>
      </c>
      <c r="K78" s="16"/>
      <c r="L78" s="16"/>
    </row>
    <row r="79" spans="1:12" x14ac:dyDescent="0.25">
      <c r="A79" s="11">
        <v>74</v>
      </c>
      <c r="B79" s="16" t="s">
        <v>738</v>
      </c>
      <c r="C79" s="16" t="s">
        <v>739</v>
      </c>
      <c r="D79" s="16" t="s">
        <v>747</v>
      </c>
      <c r="E79" s="16" t="s">
        <v>748</v>
      </c>
      <c r="F79" s="11" t="s">
        <v>749</v>
      </c>
      <c r="G79" s="11">
        <v>2</v>
      </c>
      <c r="H79" s="11" t="s">
        <v>439</v>
      </c>
      <c r="I79" s="16" t="s">
        <v>750</v>
      </c>
      <c r="J79" s="16" t="s">
        <v>689</v>
      </c>
      <c r="K79" s="16"/>
      <c r="L79" s="16"/>
    </row>
    <row r="80" spans="1:12" x14ac:dyDescent="0.25">
      <c r="A80" s="11">
        <v>75</v>
      </c>
      <c r="B80" s="16" t="s">
        <v>738</v>
      </c>
      <c r="C80" s="16" t="s">
        <v>739</v>
      </c>
      <c r="D80" s="16" t="s">
        <v>751</v>
      </c>
      <c r="E80" s="16" t="s">
        <v>752</v>
      </c>
      <c r="F80" s="11" t="s">
        <v>753</v>
      </c>
      <c r="G80" s="11">
        <v>1</v>
      </c>
      <c r="H80" s="11" t="s">
        <v>439</v>
      </c>
      <c r="I80" s="16" t="s">
        <v>754</v>
      </c>
      <c r="J80" s="16" t="s">
        <v>689</v>
      </c>
      <c r="K80" s="16"/>
      <c r="L80" s="16"/>
    </row>
    <row r="81" spans="1:12" x14ac:dyDescent="0.25">
      <c r="A81" s="11">
        <v>76</v>
      </c>
      <c r="B81" s="16" t="s">
        <v>755</v>
      </c>
      <c r="C81" s="16" t="s">
        <v>756</v>
      </c>
      <c r="D81" s="16" t="s">
        <v>757</v>
      </c>
      <c r="E81" s="16" t="s">
        <v>671</v>
      </c>
      <c r="F81" s="11" t="s">
        <v>603</v>
      </c>
      <c r="G81" s="11">
        <v>1</v>
      </c>
      <c r="H81" s="11" t="s">
        <v>758</v>
      </c>
      <c r="I81" s="16" t="s">
        <v>733</v>
      </c>
      <c r="J81" s="16" t="s">
        <v>614</v>
      </c>
      <c r="K81" s="16"/>
      <c r="L81" s="16"/>
    </row>
    <row r="82" spans="1:12" x14ac:dyDescent="0.25">
      <c r="A82" s="11">
        <v>77</v>
      </c>
      <c r="B82" s="16" t="s">
        <v>759</v>
      </c>
      <c r="C82" s="16" t="s">
        <v>739</v>
      </c>
      <c r="D82" s="16" t="s">
        <v>760</v>
      </c>
      <c r="E82" s="16" t="s">
        <v>761</v>
      </c>
      <c r="F82" s="11" t="s">
        <v>603</v>
      </c>
      <c r="G82" s="11">
        <v>2</v>
      </c>
      <c r="H82" s="11" t="s">
        <v>439</v>
      </c>
      <c r="I82" s="16" t="s">
        <v>762</v>
      </c>
      <c r="J82" s="16" t="s">
        <v>614</v>
      </c>
      <c r="K82" s="16"/>
      <c r="L82" s="16"/>
    </row>
    <row r="83" spans="1:12" x14ac:dyDescent="0.25">
      <c r="A83" s="11">
        <v>78</v>
      </c>
      <c r="B83" s="16" t="s">
        <v>759</v>
      </c>
      <c r="C83" s="16" t="s">
        <v>763</v>
      </c>
      <c r="D83" s="16" t="s">
        <v>764</v>
      </c>
      <c r="E83" s="16" t="s">
        <v>765</v>
      </c>
      <c r="F83" s="11" t="s">
        <v>603</v>
      </c>
      <c r="G83" s="11">
        <v>2</v>
      </c>
      <c r="H83" s="11" t="s">
        <v>766</v>
      </c>
      <c r="I83" s="16" t="s">
        <v>767</v>
      </c>
      <c r="J83" s="16" t="s">
        <v>614</v>
      </c>
      <c r="K83" s="16"/>
      <c r="L83" s="16"/>
    </row>
    <row r="84" spans="1:12" x14ac:dyDescent="0.25">
      <c r="A84" s="11">
        <v>79</v>
      </c>
      <c r="B84" s="16" t="s">
        <v>759</v>
      </c>
      <c r="C84" s="16" t="s">
        <v>763</v>
      </c>
      <c r="D84" s="16" t="s">
        <v>768</v>
      </c>
      <c r="E84" s="16" t="s">
        <v>769</v>
      </c>
      <c r="F84" s="11" t="s">
        <v>603</v>
      </c>
      <c r="G84" s="11">
        <v>2</v>
      </c>
      <c r="H84" s="11" t="s">
        <v>766</v>
      </c>
      <c r="I84" s="16" t="s">
        <v>770</v>
      </c>
      <c r="J84" s="16" t="s">
        <v>614</v>
      </c>
      <c r="K84" s="16"/>
      <c r="L84" s="16"/>
    </row>
    <row r="85" spans="1:12" x14ac:dyDescent="0.25">
      <c r="A85" s="11">
        <v>80</v>
      </c>
      <c r="B85" s="16" t="s">
        <v>759</v>
      </c>
      <c r="C85" s="16" t="s">
        <v>763</v>
      </c>
      <c r="D85" s="16" t="s">
        <v>771</v>
      </c>
      <c r="E85" s="16" t="s">
        <v>772</v>
      </c>
      <c r="F85" s="11" t="s">
        <v>603</v>
      </c>
      <c r="G85" s="11">
        <v>2</v>
      </c>
      <c r="H85" s="11" t="s">
        <v>766</v>
      </c>
      <c r="I85" s="16" t="s">
        <v>773</v>
      </c>
      <c r="J85" s="16" t="s">
        <v>614</v>
      </c>
      <c r="K85" s="16"/>
      <c r="L85" s="16"/>
    </row>
    <row r="86" spans="1:12" x14ac:dyDescent="0.25">
      <c r="A86" s="11">
        <v>81</v>
      </c>
      <c r="B86" s="16" t="s">
        <v>759</v>
      </c>
      <c r="C86" s="16" t="s">
        <v>763</v>
      </c>
      <c r="D86" s="16" t="s">
        <v>774</v>
      </c>
      <c r="E86" s="16" t="s">
        <v>775</v>
      </c>
      <c r="F86" s="11" t="s">
        <v>603</v>
      </c>
      <c r="G86" s="11">
        <v>1</v>
      </c>
      <c r="H86" s="11" t="s">
        <v>766</v>
      </c>
      <c r="I86" s="16"/>
      <c r="J86" s="16" t="s">
        <v>614</v>
      </c>
      <c r="K86" s="16"/>
      <c r="L86" s="16"/>
    </row>
    <row r="87" spans="1:12" x14ac:dyDescent="0.25">
      <c r="A87" s="11">
        <v>82</v>
      </c>
      <c r="B87" s="16" t="s">
        <v>759</v>
      </c>
      <c r="C87" s="16" t="s">
        <v>763</v>
      </c>
      <c r="D87" s="16" t="s">
        <v>776</v>
      </c>
      <c r="E87" s="16" t="s">
        <v>777</v>
      </c>
      <c r="F87" s="11" t="s">
        <v>603</v>
      </c>
      <c r="G87" s="11">
        <v>2</v>
      </c>
      <c r="H87" s="11" t="s">
        <v>766</v>
      </c>
      <c r="I87" s="16"/>
      <c r="J87" s="16" t="s">
        <v>614</v>
      </c>
      <c r="K87" s="16"/>
      <c r="L87" s="16"/>
    </row>
    <row r="88" spans="1:12" x14ac:dyDescent="0.25">
      <c r="A88" s="11">
        <v>83</v>
      </c>
      <c r="B88" s="16" t="s">
        <v>759</v>
      </c>
      <c r="C88" s="16" t="s">
        <v>763</v>
      </c>
      <c r="D88" s="16" t="s">
        <v>778</v>
      </c>
      <c r="E88" s="16" t="s">
        <v>779</v>
      </c>
      <c r="F88" s="11" t="s">
        <v>603</v>
      </c>
      <c r="G88" s="11">
        <v>1</v>
      </c>
      <c r="H88" s="11" t="s">
        <v>766</v>
      </c>
      <c r="I88" s="16" t="s">
        <v>780</v>
      </c>
      <c r="J88" s="16" t="s">
        <v>614</v>
      </c>
      <c r="K88" s="16"/>
      <c r="L88" s="16"/>
    </row>
    <row r="89" spans="1:12" x14ac:dyDescent="0.25">
      <c r="A89" s="11">
        <v>84</v>
      </c>
      <c r="B89" s="16" t="s">
        <v>781</v>
      </c>
      <c r="C89" s="16" t="s">
        <v>782</v>
      </c>
      <c r="D89" s="16" t="s">
        <v>783</v>
      </c>
      <c r="E89" s="16" t="s">
        <v>671</v>
      </c>
      <c r="F89" s="11" t="s">
        <v>603</v>
      </c>
      <c r="G89" s="11">
        <v>1</v>
      </c>
      <c r="H89" s="11" t="s">
        <v>758</v>
      </c>
      <c r="I89" s="16" t="s">
        <v>733</v>
      </c>
      <c r="J89" s="16" t="s">
        <v>614</v>
      </c>
      <c r="K89" s="16"/>
      <c r="L89" s="16"/>
    </row>
    <row r="90" spans="1:12" x14ac:dyDescent="0.25">
      <c r="A90" s="11">
        <v>85</v>
      </c>
      <c r="B90" s="16" t="s">
        <v>784</v>
      </c>
      <c r="C90" s="16" t="s">
        <v>763</v>
      </c>
      <c r="D90" s="16" t="s">
        <v>785</v>
      </c>
      <c r="E90" s="16" t="s">
        <v>786</v>
      </c>
      <c r="F90" s="11" t="s">
        <v>603</v>
      </c>
      <c r="G90" s="11">
        <v>90</v>
      </c>
      <c r="H90" s="11" t="s">
        <v>439</v>
      </c>
      <c r="I90" s="16" t="s">
        <v>659</v>
      </c>
      <c r="J90" s="16" t="s">
        <v>660</v>
      </c>
      <c r="K90" s="16"/>
      <c r="L90" s="16"/>
    </row>
    <row r="91" spans="1:12" x14ac:dyDescent="0.25">
      <c r="A91" s="11">
        <v>86</v>
      </c>
      <c r="B91" s="16" t="s">
        <v>784</v>
      </c>
      <c r="C91" s="16" t="s">
        <v>763</v>
      </c>
      <c r="D91" s="16" t="s">
        <v>664</v>
      </c>
      <c r="E91" s="16" t="s">
        <v>665</v>
      </c>
      <c r="F91" s="11" t="s">
        <v>666</v>
      </c>
      <c r="G91" s="11">
        <v>8</v>
      </c>
      <c r="H91" s="11" t="s">
        <v>538</v>
      </c>
      <c r="I91" s="16" t="s">
        <v>659</v>
      </c>
      <c r="J91" s="16" t="s">
        <v>660</v>
      </c>
      <c r="K91" s="16"/>
      <c r="L91" s="16"/>
    </row>
    <row r="92" spans="1:12" x14ac:dyDescent="0.25">
      <c r="A92" s="11">
        <v>87</v>
      </c>
      <c r="B92" s="16" t="s">
        <v>784</v>
      </c>
      <c r="C92" s="16" t="s">
        <v>763</v>
      </c>
      <c r="D92" s="16" t="s">
        <v>667</v>
      </c>
      <c r="E92" s="16" t="s">
        <v>668</v>
      </c>
      <c r="F92" s="11" t="s">
        <v>669</v>
      </c>
      <c r="G92" s="11">
        <v>4</v>
      </c>
      <c r="H92" s="11" t="s">
        <v>538</v>
      </c>
      <c r="I92" s="16" t="s">
        <v>659</v>
      </c>
      <c r="J92" s="16" t="s">
        <v>660</v>
      </c>
      <c r="K92" s="16"/>
      <c r="L92" s="16"/>
    </row>
    <row r="93" spans="1:12" x14ac:dyDescent="0.25">
      <c r="A93" s="11">
        <v>88</v>
      </c>
      <c r="B93" s="16" t="s">
        <v>787</v>
      </c>
      <c r="C93" s="16" t="s">
        <v>788</v>
      </c>
      <c r="D93" s="16" t="s">
        <v>789</v>
      </c>
      <c r="E93" s="16"/>
      <c r="F93" s="11" t="s">
        <v>603</v>
      </c>
      <c r="G93" s="11">
        <v>1</v>
      </c>
      <c r="H93" s="11" t="s">
        <v>567</v>
      </c>
      <c r="I93" s="16"/>
      <c r="J93" s="16" t="s">
        <v>790</v>
      </c>
      <c r="K93" s="16"/>
      <c r="L93" s="16"/>
    </row>
    <row r="94" spans="1:12" x14ac:dyDescent="0.25">
      <c r="A94" s="11">
        <v>89</v>
      </c>
      <c r="B94" s="16" t="s">
        <v>787</v>
      </c>
      <c r="C94" s="16" t="s">
        <v>788</v>
      </c>
      <c r="D94" s="16" t="s">
        <v>791</v>
      </c>
      <c r="E94" s="16"/>
      <c r="F94" s="11" t="s">
        <v>603</v>
      </c>
      <c r="G94" s="11">
        <v>1</v>
      </c>
      <c r="H94" s="11" t="s">
        <v>536</v>
      </c>
      <c r="I94" s="16"/>
      <c r="J94" s="16" t="s">
        <v>790</v>
      </c>
      <c r="K94" s="16"/>
      <c r="L94" s="16"/>
    </row>
    <row r="95" spans="1:12" x14ac:dyDescent="0.25">
      <c r="A95" s="11">
        <v>90</v>
      </c>
      <c r="B95" s="16" t="s">
        <v>787</v>
      </c>
      <c r="C95" s="16" t="s">
        <v>788</v>
      </c>
      <c r="D95" s="16" t="s">
        <v>792</v>
      </c>
      <c r="E95" s="16"/>
      <c r="F95" s="11" t="s">
        <v>603</v>
      </c>
      <c r="G95" s="11">
        <v>1</v>
      </c>
      <c r="H95" s="11" t="s">
        <v>536</v>
      </c>
      <c r="I95" s="16"/>
      <c r="J95" s="16" t="s">
        <v>790</v>
      </c>
      <c r="K95" s="16"/>
      <c r="L95" s="16"/>
    </row>
    <row r="96" spans="1:12" x14ac:dyDescent="0.25">
      <c r="A96" s="11">
        <v>91</v>
      </c>
      <c r="B96" s="16" t="s">
        <v>793</v>
      </c>
      <c r="C96" s="16" t="s">
        <v>794</v>
      </c>
      <c r="D96" s="16" t="s">
        <v>795</v>
      </c>
      <c r="E96" s="16" t="s">
        <v>796</v>
      </c>
      <c r="F96" s="11" t="s">
        <v>603</v>
      </c>
      <c r="G96" s="11">
        <v>1</v>
      </c>
      <c r="H96" s="11" t="s">
        <v>439</v>
      </c>
      <c r="I96" s="16" t="s">
        <v>797</v>
      </c>
      <c r="J96" s="16" t="s">
        <v>614</v>
      </c>
      <c r="K96" s="16"/>
      <c r="L96" s="16"/>
    </row>
    <row r="97" spans="1:12" x14ac:dyDescent="0.25">
      <c r="A97" s="11">
        <v>92</v>
      </c>
      <c r="B97" s="16" t="s">
        <v>793</v>
      </c>
      <c r="C97" s="16" t="s">
        <v>794</v>
      </c>
      <c r="D97" s="16" t="s">
        <v>798</v>
      </c>
      <c r="E97" s="16" t="s">
        <v>799</v>
      </c>
      <c r="F97" s="11" t="s">
        <v>603</v>
      </c>
      <c r="G97" s="11">
        <v>40</v>
      </c>
      <c r="H97" s="11" t="s">
        <v>439</v>
      </c>
      <c r="I97" s="16" t="s">
        <v>797</v>
      </c>
      <c r="J97" s="16" t="s">
        <v>614</v>
      </c>
      <c r="K97" s="16"/>
      <c r="L97" s="16"/>
    </row>
    <row r="98" spans="1:12" x14ac:dyDescent="0.25">
      <c r="A98" s="11">
        <v>93</v>
      </c>
      <c r="B98" s="16" t="s">
        <v>793</v>
      </c>
      <c r="C98" s="16" t="s">
        <v>794</v>
      </c>
      <c r="D98" s="16" t="s">
        <v>798</v>
      </c>
      <c r="E98" s="16" t="s">
        <v>800</v>
      </c>
      <c r="F98" s="11" t="s">
        <v>603</v>
      </c>
      <c r="G98" s="11">
        <v>40</v>
      </c>
      <c r="H98" s="11" t="s">
        <v>439</v>
      </c>
      <c r="I98" s="16" t="s">
        <v>797</v>
      </c>
      <c r="J98" s="16" t="s">
        <v>614</v>
      </c>
      <c r="K98" s="16"/>
      <c r="L98" s="16"/>
    </row>
    <row r="99" spans="1:12" x14ac:dyDescent="0.25">
      <c r="A99" s="11">
        <v>94</v>
      </c>
      <c r="B99" s="16" t="s">
        <v>793</v>
      </c>
      <c r="C99" s="16" t="s">
        <v>794</v>
      </c>
      <c r="D99" s="16" t="s">
        <v>798</v>
      </c>
      <c r="E99" s="16" t="s">
        <v>801</v>
      </c>
      <c r="F99" s="11" t="s">
        <v>603</v>
      </c>
      <c r="G99" s="11">
        <v>40</v>
      </c>
      <c r="H99" s="11" t="s">
        <v>439</v>
      </c>
      <c r="I99" s="16" t="s">
        <v>797</v>
      </c>
      <c r="J99" s="16" t="s">
        <v>614</v>
      </c>
      <c r="K99" s="16"/>
      <c r="L99" s="16"/>
    </row>
    <row r="100" spans="1:12" x14ac:dyDescent="0.25">
      <c r="A100" s="11">
        <v>95</v>
      </c>
      <c r="B100" s="16" t="s">
        <v>802</v>
      </c>
      <c r="C100" s="16" t="s">
        <v>794</v>
      </c>
      <c r="D100" s="16" t="s">
        <v>803</v>
      </c>
      <c r="E100" s="16" t="s">
        <v>603</v>
      </c>
      <c r="F100" s="11" t="s">
        <v>603</v>
      </c>
      <c r="G100" s="11">
        <v>4</v>
      </c>
      <c r="H100" s="11" t="s">
        <v>538</v>
      </c>
      <c r="I100" s="16" t="s">
        <v>733</v>
      </c>
      <c r="J100" s="16" t="s">
        <v>614</v>
      </c>
      <c r="K100" s="16"/>
      <c r="L100" s="16"/>
    </row>
    <row r="101" spans="1:12" x14ac:dyDescent="0.25">
      <c r="A101" s="11">
        <v>96</v>
      </c>
      <c r="B101" s="16" t="s">
        <v>804</v>
      </c>
      <c r="C101" s="16" t="s">
        <v>805</v>
      </c>
      <c r="D101" s="16" t="s">
        <v>806</v>
      </c>
      <c r="E101" s="16" t="s">
        <v>454</v>
      </c>
      <c r="F101" s="11" t="s">
        <v>603</v>
      </c>
      <c r="G101" s="11">
        <v>1</v>
      </c>
      <c r="H101" s="11" t="s">
        <v>807</v>
      </c>
      <c r="I101" s="16" t="s">
        <v>808</v>
      </c>
      <c r="J101" s="16" t="s">
        <v>556</v>
      </c>
      <c r="K101" s="16"/>
      <c r="L101" s="16"/>
    </row>
    <row r="102" spans="1:12" x14ac:dyDescent="0.25">
      <c r="A102" s="11">
        <v>97</v>
      </c>
      <c r="B102" s="16" t="s">
        <v>809</v>
      </c>
      <c r="C102" s="16" t="s">
        <v>810</v>
      </c>
      <c r="D102" s="16" t="s">
        <v>811</v>
      </c>
      <c r="E102" s="16" t="s">
        <v>812</v>
      </c>
      <c r="F102" s="11" t="s">
        <v>603</v>
      </c>
      <c r="G102" s="11">
        <v>15</v>
      </c>
      <c r="H102" s="11" t="s">
        <v>673</v>
      </c>
      <c r="I102" s="16" t="s">
        <v>808</v>
      </c>
      <c r="J102" s="16" t="s">
        <v>556</v>
      </c>
      <c r="K102" s="16"/>
      <c r="L102" s="16"/>
    </row>
    <row r="103" spans="1:12" x14ac:dyDescent="0.25">
      <c r="A103" s="11">
        <v>98</v>
      </c>
      <c r="B103" s="16" t="s">
        <v>813</v>
      </c>
      <c r="C103" s="16" t="s">
        <v>810</v>
      </c>
      <c r="D103" s="16" t="s">
        <v>785</v>
      </c>
      <c r="E103" s="16" t="s">
        <v>786</v>
      </c>
      <c r="F103" s="11" t="s">
        <v>603</v>
      </c>
      <c r="G103" s="11">
        <v>60</v>
      </c>
      <c r="H103" s="11" t="s">
        <v>439</v>
      </c>
      <c r="I103" s="16" t="s">
        <v>659</v>
      </c>
      <c r="J103" s="16" t="s">
        <v>660</v>
      </c>
      <c r="K103" s="16"/>
      <c r="L103" s="16"/>
    </row>
    <row r="104" spans="1:12" x14ac:dyDescent="0.25">
      <c r="A104" s="11">
        <v>99</v>
      </c>
      <c r="B104" s="16" t="s">
        <v>813</v>
      </c>
      <c r="C104" s="16" t="s">
        <v>810</v>
      </c>
      <c r="D104" s="16" t="s">
        <v>50</v>
      </c>
      <c r="E104" s="16" t="s">
        <v>814</v>
      </c>
      <c r="F104" s="11" t="s">
        <v>603</v>
      </c>
      <c r="G104" s="11">
        <v>32</v>
      </c>
      <c r="H104" s="11" t="s">
        <v>673</v>
      </c>
      <c r="I104" s="16" t="s">
        <v>659</v>
      </c>
      <c r="J104" s="16" t="s">
        <v>660</v>
      </c>
      <c r="K104" s="16"/>
      <c r="L104" s="16"/>
    </row>
    <row r="105" spans="1:12" x14ac:dyDescent="0.25">
      <c r="A105" s="11">
        <v>100</v>
      </c>
      <c r="B105" s="16" t="s">
        <v>815</v>
      </c>
      <c r="C105" s="16" t="s">
        <v>816</v>
      </c>
      <c r="D105" s="16" t="s">
        <v>817</v>
      </c>
      <c r="E105" s="16" t="s">
        <v>818</v>
      </c>
      <c r="F105" s="11" t="s">
        <v>603</v>
      </c>
      <c r="G105" s="11">
        <v>368</v>
      </c>
      <c r="H105" s="11" t="s">
        <v>819</v>
      </c>
      <c r="I105" s="16" t="s">
        <v>820</v>
      </c>
      <c r="J105" s="16" t="s">
        <v>614</v>
      </c>
      <c r="K105" s="16"/>
      <c r="L105" s="16"/>
    </row>
    <row r="106" spans="1:12" x14ac:dyDescent="0.25">
      <c r="A106" s="11">
        <v>101</v>
      </c>
      <c r="B106" s="16" t="s">
        <v>821</v>
      </c>
      <c r="C106" s="16" t="s">
        <v>816</v>
      </c>
      <c r="D106" s="16" t="s">
        <v>822</v>
      </c>
      <c r="E106" s="16" t="s">
        <v>823</v>
      </c>
      <c r="F106" s="11" t="s">
        <v>603</v>
      </c>
      <c r="G106" s="11">
        <v>1</v>
      </c>
      <c r="H106" s="11" t="s">
        <v>536</v>
      </c>
      <c r="I106" s="16" t="s">
        <v>824</v>
      </c>
      <c r="J106" s="16" t="s">
        <v>614</v>
      </c>
      <c r="K106" s="16"/>
      <c r="L106" s="16"/>
    </row>
    <row r="107" spans="1:12" x14ac:dyDescent="0.25">
      <c r="A107" s="11">
        <v>102</v>
      </c>
      <c r="B107" s="16" t="s">
        <v>821</v>
      </c>
      <c r="C107" s="16" t="s">
        <v>816</v>
      </c>
      <c r="D107" s="16" t="s">
        <v>825</v>
      </c>
      <c r="E107" s="16" t="s">
        <v>826</v>
      </c>
      <c r="F107" s="11" t="s">
        <v>603</v>
      </c>
      <c r="G107" s="11">
        <v>1</v>
      </c>
      <c r="H107" s="11" t="s">
        <v>536</v>
      </c>
      <c r="I107" s="16" t="s">
        <v>824</v>
      </c>
      <c r="J107" s="16" t="s">
        <v>614</v>
      </c>
      <c r="K107" s="16"/>
      <c r="L107" s="16"/>
    </row>
    <row r="108" spans="1:12" x14ac:dyDescent="0.25">
      <c r="A108" s="11">
        <v>103</v>
      </c>
      <c r="B108" s="16" t="s">
        <v>821</v>
      </c>
      <c r="C108" s="16" t="s">
        <v>816</v>
      </c>
      <c r="D108" s="16" t="s">
        <v>827</v>
      </c>
      <c r="E108" s="16" t="s">
        <v>828</v>
      </c>
      <c r="F108" s="11" t="s">
        <v>603</v>
      </c>
      <c r="G108" s="11">
        <v>1</v>
      </c>
      <c r="H108" s="11" t="s">
        <v>766</v>
      </c>
      <c r="I108" s="16" t="s">
        <v>824</v>
      </c>
      <c r="J108" s="16" t="s">
        <v>614</v>
      </c>
      <c r="K108" s="16"/>
      <c r="L108" s="16"/>
    </row>
    <row r="109" spans="1:12" x14ac:dyDescent="0.25">
      <c r="A109" s="11">
        <v>104</v>
      </c>
      <c r="B109" s="16" t="s">
        <v>821</v>
      </c>
      <c r="C109" s="16" t="s">
        <v>816</v>
      </c>
      <c r="D109" s="16" t="s">
        <v>827</v>
      </c>
      <c r="E109" s="16" t="s">
        <v>829</v>
      </c>
      <c r="F109" s="11" t="s">
        <v>603</v>
      </c>
      <c r="G109" s="11">
        <v>1</v>
      </c>
      <c r="H109" s="11" t="s">
        <v>766</v>
      </c>
      <c r="I109" s="16" t="s">
        <v>824</v>
      </c>
      <c r="J109" s="16" t="s">
        <v>614</v>
      </c>
      <c r="K109" s="16"/>
      <c r="L109" s="16"/>
    </row>
    <row r="110" spans="1:12" x14ac:dyDescent="0.25">
      <c r="A110" s="11">
        <v>105</v>
      </c>
      <c r="B110" s="16" t="s">
        <v>821</v>
      </c>
      <c r="C110" s="16" t="s">
        <v>816</v>
      </c>
      <c r="D110" s="16" t="s">
        <v>830</v>
      </c>
      <c r="E110" s="16" t="s">
        <v>831</v>
      </c>
      <c r="F110" s="11" t="s">
        <v>603</v>
      </c>
      <c r="G110" s="11">
        <v>1</v>
      </c>
      <c r="H110" s="11" t="s">
        <v>766</v>
      </c>
      <c r="I110" s="16" t="s">
        <v>824</v>
      </c>
      <c r="J110" s="16" t="s">
        <v>614</v>
      </c>
      <c r="K110" s="16"/>
      <c r="L110" s="16"/>
    </row>
    <row r="111" spans="1:12" x14ac:dyDescent="0.25">
      <c r="A111" s="11">
        <v>106</v>
      </c>
      <c r="B111" s="16" t="s">
        <v>821</v>
      </c>
      <c r="C111" s="16" t="s">
        <v>816</v>
      </c>
      <c r="D111" s="16" t="s">
        <v>832</v>
      </c>
      <c r="E111" s="16" t="s">
        <v>833</v>
      </c>
      <c r="F111" s="11" t="s">
        <v>603</v>
      </c>
      <c r="G111" s="11">
        <v>1</v>
      </c>
      <c r="H111" s="11" t="s">
        <v>766</v>
      </c>
      <c r="I111" s="16" t="s">
        <v>824</v>
      </c>
      <c r="J111" s="16" t="s">
        <v>614</v>
      </c>
      <c r="K111" s="16"/>
      <c r="L111" s="16"/>
    </row>
    <row r="112" spans="1:12" x14ac:dyDescent="0.25">
      <c r="A112" s="11">
        <v>107</v>
      </c>
      <c r="B112" s="16" t="s">
        <v>821</v>
      </c>
      <c r="C112" s="16" t="s">
        <v>816</v>
      </c>
      <c r="D112" s="16" t="s">
        <v>834</v>
      </c>
      <c r="E112" s="16" t="s">
        <v>835</v>
      </c>
      <c r="F112" s="11" t="s">
        <v>603</v>
      </c>
      <c r="G112" s="11">
        <v>1</v>
      </c>
      <c r="H112" s="11" t="s">
        <v>766</v>
      </c>
      <c r="I112" s="16" t="s">
        <v>824</v>
      </c>
      <c r="J112" s="16" t="s">
        <v>614</v>
      </c>
      <c r="K112" s="16"/>
      <c r="L112" s="16"/>
    </row>
    <row r="113" spans="1:12" x14ac:dyDescent="0.25">
      <c r="A113" s="11">
        <v>108</v>
      </c>
      <c r="B113" s="16" t="s">
        <v>821</v>
      </c>
      <c r="C113" s="16" t="s">
        <v>816</v>
      </c>
      <c r="D113" s="16" t="s">
        <v>836</v>
      </c>
      <c r="E113" s="16" t="s">
        <v>837</v>
      </c>
      <c r="F113" s="11" t="s">
        <v>603</v>
      </c>
      <c r="G113" s="11">
        <v>2</v>
      </c>
      <c r="H113" s="11" t="s">
        <v>766</v>
      </c>
      <c r="I113" s="16" t="s">
        <v>824</v>
      </c>
      <c r="J113" s="16" t="s">
        <v>614</v>
      </c>
      <c r="K113" s="16"/>
      <c r="L113" s="16"/>
    </row>
    <row r="114" spans="1:12" x14ac:dyDescent="0.25">
      <c r="A114" s="11">
        <v>109</v>
      </c>
      <c r="B114" s="16" t="s">
        <v>821</v>
      </c>
      <c r="C114" s="16" t="s">
        <v>816</v>
      </c>
      <c r="D114" s="16" t="s">
        <v>838</v>
      </c>
      <c r="E114" s="16" t="s">
        <v>839</v>
      </c>
      <c r="F114" s="11" t="s">
        <v>603</v>
      </c>
      <c r="G114" s="11">
        <v>1</v>
      </c>
      <c r="H114" s="11" t="s">
        <v>766</v>
      </c>
      <c r="I114" s="16" t="s">
        <v>824</v>
      </c>
      <c r="J114" s="16" t="s">
        <v>614</v>
      </c>
      <c r="K114" s="16"/>
      <c r="L114" s="16"/>
    </row>
    <row r="115" spans="1:12" x14ac:dyDescent="0.25">
      <c r="A115" s="11">
        <v>110</v>
      </c>
      <c r="B115" s="16" t="s">
        <v>821</v>
      </c>
      <c r="C115" s="16" t="s">
        <v>816</v>
      </c>
      <c r="D115" s="16" t="s">
        <v>840</v>
      </c>
      <c r="E115" s="16" t="s">
        <v>841</v>
      </c>
      <c r="F115" s="11" t="s">
        <v>603</v>
      </c>
      <c r="G115" s="11">
        <v>3</v>
      </c>
      <c r="H115" s="11" t="s">
        <v>766</v>
      </c>
      <c r="I115" s="16" t="s">
        <v>824</v>
      </c>
      <c r="J115" s="16" t="s">
        <v>614</v>
      </c>
      <c r="K115" s="16"/>
      <c r="L115" s="16"/>
    </row>
    <row r="116" spans="1:12" x14ac:dyDescent="0.25">
      <c r="A116" s="11">
        <v>111</v>
      </c>
      <c r="B116" s="16" t="s">
        <v>842</v>
      </c>
      <c r="C116" s="16" t="s">
        <v>843</v>
      </c>
      <c r="D116" s="16" t="s">
        <v>844</v>
      </c>
      <c r="E116" s="16" t="s">
        <v>845</v>
      </c>
      <c r="F116" s="11" t="s">
        <v>603</v>
      </c>
      <c r="G116" s="11">
        <v>10</v>
      </c>
      <c r="H116" s="11" t="s">
        <v>538</v>
      </c>
      <c r="I116" s="16" t="s">
        <v>733</v>
      </c>
      <c r="J116" s="16" t="s">
        <v>614</v>
      </c>
      <c r="K116" s="16"/>
      <c r="L116" s="16"/>
    </row>
    <row r="117" spans="1:12" x14ac:dyDescent="0.25">
      <c r="A117" s="11">
        <v>112</v>
      </c>
      <c r="B117" s="16" t="s">
        <v>842</v>
      </c>
      <c r="C117" s="16" t="s">
        <v>843</v>
      </c>
      <c r="D117" s="16" t="s">
        <v>731</v>
      </c>
      <c r="E117" s="16" t="s">
        <v>732</v>
      </c>
      <c r="F117" s="11" t="s">
        <v>603</v>
      </c>
      <c r="G117" s="11">
        <v>308</v>
      </c>
      <c r="H117" s="11" t="s">
        <v>538</v>
      </c>
      <c r="I117" s="16" t="s">
        <v>733</v>
      </c>
      <c r="J117" s="16" t="s">
        <v>614</v>
      </c>
      <c r="K117" s="16"/>
      <c r="L117" s="16"/>
    </row>
    <row r="118" spans="1:12" x14ac:dyDescent="0.25">
      <c r="A118" s="11">
        <v>113</v>
      </c>
      <c r="B118" s="16" t="s">
        <v>846</v>
      </c>
      <c r="C118" s="16" t="s">
        <v>847</v>
      </c>
      <c r="D118" s="16" t="s">
        <v>848</v>
      </c>
      <c r="E118" s="16" t="s">
        <v>454</v>
      </c>
      <c r="F118" s="11" t="s">
        <v>499</v>
      </c>
      <c r="G118" s="11">
        <v>196</v>
      </c>
      <c r="H118" s="11" t="s">
        <v>511</v>
      </c>
      <c r="I118" s="16" t="s">
        <v>849</v>
      </c>
      <c r="J118" s="16" t="s">
        <v>850</v>
      </c>
      <c r="K118" s="16"/>
      <c r="L118" s="16"/>
    </row>
    <row r="119" spans="1:12" x14ac:dyDescent="0.25">
      <c r="A119" s="11">
        <v>114</v>
      </c>
      <c r="B119" s="16" t="s">
        <v>846</v>
      </c>
      <c r="C119" s="16" t="s">
        <v>847</v>
      </c>
      <c r="D119" s="16" t="s">
        <v>851</v>
      </c>
      <c r="E119" s="16" t="s">
        <v>852</v>
      </c>
      <c r="F119" s="11" t="s">
        <v>853</v>
      </c>
      <c r="G119" s="11">
        <v>2</v>
      </c>
      <c r="H119" s="11" t="s">
        <v>538</v>
      </c>
      <c r="I119" s="16" t="s">
        <v>854</v>
      </c>
      <c r="J119" s="16" t="s">
        <v>850</v>
      </c>
      <c r="K119" s="16"/>
      <c r="L119" s="16"/>
    </row>
    <row r="120" spans="1:12" x14ac:dyDescent="0.25">
      <c r="A120" s="11">
        <v>115</v>
      </c>
      <c r="B120" s="16" t="s">
        <v>846</v>
      </c>
      <c r="C120" s="16" t="s">
        <v>847</v>
      </c>
      <c r="D120" s="16" t="s">
        <v>855</v>
      </c>
      <c r="E120" s="16" t="s">
        <v>856</v>
      </c>
      <c r="F120" s="11" t="s">
        <v>857</v>
      </c>
      <c r="G120" s="11">
        <v>2</v>
      </c>
      <c r="H120" s="11" t="s">
        <v>538</v>
      </c>
      <c r="I120" s="16" t="s">
        <v>854</v>
      </c>
      <c r="J120" s="16" t="s">
        <v>850</v>
      </c>
      <c r="K120" s="16"/>
      <c r="L120" s="16"/>
    </row>
    <row r="121" spans="1:12" x14ac:dyDescent="0.25">
      <c r="A121" s="11">
        <v>116</v>
      </c>
      <c r="B121" s="16" t="s">
        <v>846</v>
      </c>
      <c r="C121" s="16" t="s">
        <v>847</v>
      </c>
      <c r="D121" s="16" t="s">
        <v>858</v>
      </c>
      <c r="E121" s="16" t="s">
        <v>859</v>
      </c>
      <c r="F121" s="11" t="s">
        <v>860</v>
      </c>
      <c r="G121" s="11">
        <v>2</v>
      </c>
      <c r="H121" s="11" t="s">
        <v>538</v>
      </c>
      <c r="I121" s="16" t="s">
        <v>854</v>
      </c>
      <c r="J121" s="16" t="s">
        <v>850</v>
      </c>
      <c r="K121" s="16"/>
      <c r="L121" s="16"/>
    </row>
    <row r="122" spans="1:12" x14ac:dyDescent="0.25">
      <c r="A122" s="11">
        <v>117</v>
      </c>
      <c r="B122" s="16" t="s">
        <v>846</v>
      </c>
      <c r="C122" s="16" t="s">
        <v>847</v>
      </c>
      <c r="D122" s="16" t="s">
        <v>861</v>
      </c>
      <c r="E122" s="16" t="s">
        <v>862</v>
      </c>
      <c r="F122" s="11" t="s">
        <v>863</v>
      </c>
      <c r="G122" s="11">
        <v>6</v>
      </c>
      <c r="H122" s="11" t="s">
        <v>538</v>
      </c>
      <c r="I122" s="16" t="s">
        <v>864</v>
      </c>
      <c r="J122" s="16" t="s">
        <v>850</v>
      </c>
      <c r="K122" s="16"/>
      <c r="L122" s="16"/>
    </row>
    <row r="123" spans="1:12" x14ac:dyDescent="0.25">
      <c r="A123" s="11">
        <v>118</v>
      </c>
      <c r="B123" s="16" t="s">
        <v>846</v>
      </c>
      <c r="C123" s="16" t="s">
        <v>847</v>
      </c>
      <c r="D123" s="16" t="s">
        <v>865</v>
      </c>
      <c r="E123" s="16" t="s">
        <v>866</v>
      </c>
      <c r="F123" s="11" t="s">
        <v>867</v>
      </c>
      <c r="G123" s="11">
        <v>6</v>
      </c>
      <c r="H123" s="11" t="s">
        <v>538</v>
      </c>
      <c r="I123" s="16" t="s">
        <v>864</v>
      </c>
      <c r="J123" s="16" t="s">
        <v>850</v>
      </c>
      <c r="K123" s="16"/>
      <c r="L123" s="16"/>
    </row>
    <row r="124" spans="1:12" x14ac:dyDescent="0.25">
      <c r="A124" s="11">
        <v>119</v>
      </c>
      <c r="B124" s="16" t="s">
        <v>846</v>
      </c>
      <c r="C124" s="16" t="s">
        <v>847</v>
      </c>
      <c r="D124" s="16" t="s">
        <v>697</v>
      </c>
      <c r="E124" s="16" t="s">
        <v>868</v>
      </c>
      <c r="F124" s="11" t="s">
        <v>434</v>
      </c>
      <c r="G124" s="11">
        <v>6</v>
      </c>
      <c r="H124" s="11" t="s">
        <v>673</v>
      </c>
      <c r="I124" s="16" t="s">
        <v>864</v>
      </c>
      <c r="J124" s="16" t="s">
        <v>850</v>
      </c>
      <c r="K124" s="16"/>
      <c r="L124" s="16"/>
    </row>
    <row r="125" spans="1:12" x14ac:dyDescent="0.25">
      <c r="A125" s="11">
        <v>120</v>
      </c>
      <c r="B125" s="16" t="s">
        <v>846</v>
      </c>
      <c r="C125" s="16" t="s">
        <v>847</v>
      </c>
      <c r="D125" s="16" t="s">
        <v>869</v>
      </c>
      <c r="E125" s="16" t="s">
        <v>870</v>
      </c>
      <c r="F125" s="11" t="s">
        <v>871</v>
      </c>
      <c r="G125" s="11">
        <v>6</v>
      </c>
      <c r="H125" s="11" t="s">
        <v>538</v>
      </c>
      <c r="I125" s="16" t="s">
        <v>864</v>
      </c>
      <c r="J125" s="16" t="s">
        <v>850</v>
      </c>
      <c r="K125" s="16"/>
      <c r="L125" s="16"/>
    </row>
    <row r="126" spans="1:12" x14ac:dyDescent="0.25">
      <c r="A126" s="11">
        <v>121</v>
      </c>
      <c r="B126" s="16" t="s">
        <v>846</v>
      </c>
      <c r="C126" s="16" t="s">
        <v>847</v>
      </c>
      <c r="D126" s="16" t="s">
        <v>872</v>
      </c>
      <c r="E126" s="16" t="s">
        <v>696</v>
      </c>
      <c r="F126" s="11" t="s">
        <v>498</v>
      </c>
      <c r="G126" s="11">
        <v>4</v>
      </c>
      <c r="H126" s="11" t="s">
        <v>538</v>
      </c>
      <c r="I126" s="16" t="s">
        <v>864</v>
      </c>
      <c r="J126" s="16" t="s">
        <v>850</v>
      </c>
      <c r="K126" s="16"/>
      <c r="L126" s="16"/>
    </row>
    <row r="127" spans="1:12" x14ac:dyDescent="0.25">
      <c r="A127" s="11">
        <v>122</v>
      </c>
      <c r="B127" s="16" t="s">
        <v>846</v>
      </c>
      <c r="C127" s="16" t="s">
        <v>847</v>
      </c>
      <c r="D127" s="16" t="s">
        <v>873</v>
      </c>
      <c r="E127" s="16" t="s">
        <v>874</v>
      </c>
      <c r="F127" s="11" t="s">
        <v>875</v>
      </c>
      <c r="G127" s="11">
        <v>2</v>
      </c>
      <c r="H127" s="11" t="s">
        <v>876</v>
      </c>
      <c r="I127" s="16" t="s">
        <v>864</v>
      </c>
      <c r="J127" s="16" t="s">
        <v>850</v>
      </c>
      <c r="K127" s="16"/>
      <c r="L127" s="16"/>
    </row>
    <row r="128" spans="1:12" x14ac:dyDescent="0.25">
      <c r="A128" s="11">
        <v>123</v>
      </c>
      <c r="B128" s="16" t="s">
        <v>846</v>
      </c>
      <c r="C128" s="16" t="s">
        <v>847</v>
      </c>
      <c r="D128" s="16" t="s">
        <v>655</v>
      </c>
      <c r="E128" s="16" t="s">
        <v>877</v>
      </c>
      <c r="F128" s="11" t="s">
        <v>878</v>
      </c>
      <c r="G128" s="11">
        <v>10</v>
      </c>
      <c r="H128" s="11" t="s">
        <v>511</v>
      </c>
      <c r="I128" s="16" t="s">
        <v>864</v>
      </c>
      <c r="J128" s="16" t="s">
        <v>850</v>
      </c>
      <c r="K128" s="16"/>
      <c r="L128" s="16"/>
    </row>
    <row r="129" spans="1:12" x14ac:dyDescent="0.25">
      <c r="A129" s="11">
        <v>124</v>
      </c>
      <c r="B129" s="16" t="s">
        <v>846</v>
      </c>
      <c r="C129" s="16" t="s">
        <v>847</v>
      </c>
      <c r="D129" s="16" t="s">
        <v>879</v>
      </c>
      <c r="E129" s="16" t="s">
        <v>880</v>
      </c>
      <c r="F129" s="11" t="s">
        <v>881</v>
      </c>
      <c r="G129" s="11">
        <v>4</v>
      </c>
      <c r="H129" s="11" t="s">
        <v>538</v>
      </c>
      <c r="I129" s="16" t="s">
        <v>864</v>
      </c>
      <c r="J129" s="16" t="s">
        <v>850</v>
      </c>
      <c r="K129" s="16"/>
      <c r="L129" s="16"/>
    </row>
    <row r="130" spans="1:12" x14ac:dyDescent="0.25">
      <c r="A130" s="11">
        <v>125</v>
      </c>
      <c r="B130" s="16" t="s">
        <v>882</v>
      </c>
      <c r="C130" s="16" t="s">
        <v>843</v>
      </c>
      <c r="D130" s="16" t="s">
        <v>883</v>
      </c>
      <c r="E130" s="16" t="s">
        <v>884</v>
      </c>
      <c r="F130" s="11" t="s">
        <v>603</v>
      </c>
      <c r="G130" s="11">
        <v>1</v>
      </c>
      <c r="H130" s="11" t="s">
        <v>766</v>
      </c>
      <c r="I130" s="16" t="s">
        <v>733</v>
      </c>
      <c r="J130" s="16" t="s">
        <v>614</v>
      </c>
      <c r="K130" s="16"/>
      <c r="L130" s="16"/>
    </row>
    <row r="131" spans="1:12" x14ac:dyDescent="0.25">
      <c r="A131" s="11">
        <v>126</v>
      </c>
      <c r="B131" s="16" t="s">
        <v>885</v>
      </c>
      <c r="C131" s="16" t="s">
        <v>886</v>
      </c>
      <c r="D131" s="16" t="s">
        <v>887</v>
      </c>
      <c r="E131" s="16" t="s">
        <v>888</v>
      </c>
      <c r="F131" s="11" t="s">
        <v>603</v>
      </c>
      <c r="G131" s="11">
        <v>70</v>
      </c>
      <c r="H131" s="11" t="s">
        <v>439</v>
      </c>
      <c r="I131" s="16" t="s">
        <v>889</v>
      </c>
      <c r="J131" s="16" t="s">
        <v>556</v>
      </c>
      <c r="K131" s="16"/>
      <c r="L131" s="16"/>
    </row>
    <row r="132" spans="1:12" x14ac:dyDescent="0.25">
      <c r="A132" s="11">
        <v>127</v>
      </c>
      <c r="B132" s="16" t="s">
        <v>885</v>
      </c>
      <c r="C132" s="16" t="s">
        <v>886</v>
      </c>
      <c r="D132" s="16" t="s">
        <v>887</v>
      </c>
      <c r="E132" s="16" t="s">
        <v>890</v>
      </c>
      <c r="F132" s="11" t="s">
        <v>603</v>
      </c>
      <c r="G132" s="11">
        <v>50</v>
      </c>
      <c r="H132" s="11" t="s">
        <v>439</v>
      </c>
      <c r="I132" s="16" t="s">
        <v>889</v>
      </c>
      <c r="J132" s="16" t="s">
        <v>556</v>
      </c>
      <c r="K132" s="16"/>
      <c r="L132" s="16"/>
    </row>
    <row r="133" spans="1:12" x14ac:dyDescent="0.25">
      <c r="A133" s="11">
        <v>128</v>
      </c>
      <c r="B133" s="16" t="s">
        <v>885</v>
      </c>
      <c r="C133" s="16" t="s">
        <v>886</v>
      </c>
      <c r="D133" s="16" t="s">
        <v>887</v>
      </c>
      <c r="E133" s="16" t="s">
        <v>891</v>
      </c>
      <c r="F133" s="11" t="s">
        <v>603</v>
      </c>
      <c r="G133" s="11">
        <v>30</v>
      </c>
      <c r="H133" s="11" t="s">
        <v>439</v>
      </c>
      <c r="I133" s="16" t="s">
        <v>889</v>
      </c>
      <c r="J133" s="16" t="s">
        <v>556</v>
      </c>
      <c r="K133" s="16"/>
      <c r="L133" s="16"/>
    </row>
    <row r="134" spans="1:12" x14ac:dyDescent="0.25">
      <c r="A134" s="11">
        <v>129</v>
      </c>
      <c r="B134" s="16" t="s">
        <v>885</v>
      </c>
      <c r="C134" s="16" t="s">
        <v>886</v>
      </c>
      <c r="D134" s="16" t="s">
        <v>892</v>
      </c>
      <c r="E134" s="16" t="s">
        <v>893</v>
      </c>
      <c r="F134" s="11" t="s">
        <v>603</v>
      </c>
      <c r="G134" s="11">
        <v>15</v>
      </c>
      <c r="H134" s="11" t="s">
        <v>439</v>
      </c>
      <c r="I134" s="16" t="s">
        <v>889</v>
      </c>
      <c r="J134" s="16" t="s">
        <v>556</v>
      </c>
      <c r="K134" s="16"/>
      <c r="L134" s="16"/>
    </row>
    <row r="135" spans="1:12" x14ac:dyDescent="0.25">
      <c r="A135" s="11">
        <v>130</v>
      </c>
      <c r="B135" s="16" t="s">
        <v>894</v>
      </c>
      <c r="C135" s="16" t="s">
        <v>847</v>
      </c>
      <c r="D135" s="16" t="s">
        <v>895</v>
      </c>
      <c r="E135" s="16" t="s">
        <v>896</v>
      </c>
      <c r="F135" s="11" t="s">
        <v>603</v>
      </c>
      <c r="G135" s="11">
        <v>1</v>
      </c>
      <c r="H135" s="11" t="s">
        <v>538</v>
      </c>
      <c r="I135" s="16" t="s">
        <v>897</v>
      </c>
      <c r="J135" s="16" t="s">
        <v>614</v>
      </c>
      <c r="K135" s="16"/>
      <c r="L135" s="16"/>
    </row>
    <row r="136" spans="1:12" x14ac:dyDescent="0.25">
      <c r="A136" s="11">
        <v>131</v>
      </c>
      <c r="B136" s="16" t="s">
        <v>894</v>
      </c>
      <c r="C136" s="16" t="s">
        <v>847</v>
      </c>
      <c r="D136" s="16" t="s">
        <v>898</v>
      </c>
      <c r="E136" s="16" t="s">
        <v>899</v>
      </c>
      <c r="F136" s="11" t="s">
        <v>603</v>
      </c>
      <c r="G136" s="11">
        <v>1</v>
      </c>
      <c r="H136" s="11" t="s">
        <v>538</v>
      </c>
      <c r="I136" s="16" t="s">
        <v>897</v>
      </c>
      <c r="J136" s="16" t="s">
        <v>614</v>
      </c>
      <c r="K136" s="16"/>
      <c r="L136" s="16"/>
    </row>
    <row r="137" spans="1:12" x14ac:dyDescent="0.25">
      <c r="A137" s="11">
        <v>132</v>
      </c>
      <c r="B137" s="16" t="s">
        <v>894</v>
      </c>
      <c r="C137" s="16" t="s">
        <v>847</v>
      </c>
      <c r="D137" s="16" t="s">
        <v>900</v>
      </c>
      <c r="E137" s="16" t="s">
        <v>901</v>
      </c>
      <c r="F137" s="11" t="s">
        <v>603</v>
      </c>
      <c r="G137" s="11">
        <v>1</v>
      </c>
      <c r="H137" s="11" t="s">
        <v>538</v>
      </c>
      <c r="I137" s="16" t="s">
        <v>897</v>
      </c>
      <c r="J137" s="16" t="s">
        <v>614</v>
      </c>
      <c r="K137" s="16"/>
      <c r="L137" s="16"/>
    </row>
    <row r="138" spans="1:12" x14ac:dyDescent="0.25">
      <c r="A138" s="11">
        <v>133</v>
      </c>
      <c r="B138" s="16" t="s">
        <v>894</v>
      </c>
      <c r="C138" s="16" t="s">
        <v>847</v>
      </c>
      <c r="D138" s="16" t="s">
        <v>902</v>
      </c>
      <c r="E138" s="16" t="s">
        <v>903</v>
      </c>
      <c r="F138" s="11" t="s">
        <v>603</v>
      </c>
      <c r="G138" s="11">
        <v>1</v>
      </c>
      <c r="H138" s="11" t="s">
        <v>538</v>
      </c>
      <c r="I138" s="16" t="s">
        <v>897</v>
      </c>
      <c r="J138" s="16" t="s">
        <v>614</v>
      </c>
      <c r="K138" s="16"/>
      <c r="L138" s="16"/>
    </row>
    <row r="139" spans="1:12" x14ac:dyDescent="0.25">
      <c r="A139" s="11">
        <v>134</v>
      </c>
      <c r="B139" s="16" t="s">
        <v>894</v>
      </c>
      <c r="C139" s="16" t="s">
        <v>847</v>
      </c>
      <c r="D139" s="16" t="s">
        <v>904</v>
      </c>
      <c r="E139" s="16" t="s">
        <v>905</v>
      </c>
      <c r="F139" s="11" t="s">
        <v>603</v>
      </c>
      <c r="G139" s="11">
        <v>1</v>
      </c>
      <c r="H139" s="11" t="s">
        <v>538</v>
      </c>
      <c r="I139" s="16" t="s">
        <v>897</v>
      </c>
      <c r="J139" s="16" t="s">
        <v>614</v>
      </c>
      <c r="K139" s="16"/>
      <c r="L139" s="16"/>
    </row>
    <row r="140" spans="1:12" x14ac:dyDescent="0.25">
      <c r="A140" s="11">
        <v>135</v>
      </c>
      <c r="B140" s="16" t="s">
        <v>906</v>
      </c>
      <c r="C140" s="16" t="s">
        <v>907</v>
      </c>
      <c r="D140" s="16" t="s">
        <v>908</v>
      </c>
      <c r="E140" s="16" t="s">
        <v>19</v>
      </c>
      <c r="F140" s="11" t="s">
        <v>909</v>
      </c>
      <c r="G140" s="11">
        <v>9</v>
      </c>
      <c r="H140" s="11" t="s">
        <v>439</v>
      </c>
      <c r="I140" s="16" t="s">
        <v>910</v>
      </c>
      <c r="J140" s="16" t="s">
        <v>911</v>
      </c>
      <c r="K140" s="16"/>
      <c r="L140" s="16"/>
    </row>
    <row r="141" spans="1:12" x14ac:dyDescent="0.25">
      <c r="A141" s="11">
        <v>136</v>
      </c>
      <c r="B141" s="16" t="s">
        <v>906</v>
      </c>
      <c r="C141" s="16" t="s">
        <v>907</v>
      </c>
      <c r="D141" s="16" t="s">
        <v>912</v>
      </c>
      <c r="E141" s="16" t="s">
        <v>40</v>
      </c>
      <c r="F141" s="11" t="s">
        <v>603</v>
      </c>
      <c r="G141" s="11">
        <v>3</v>
      </c>
      <c r="H141" s="11" t="s">
        <v>439</v>
      </c>
      <c r="I141" s="16" t="s">
        <v>910</v>
      </c>
      <c r="J141" s="16" t="s">
        <v>911</v>
      </c>
      <c r="K141" s="16"/>
      <c r="L141" s="16"/>
    </row>
    <row r="142" spans="1:12" x14ac:dyDescent="0.25">
      <c r="A142" s="11">
        <v>137</v>
      </c>
      <c r="B142" s="16" t="s">
        <v>906</v>
      </c>
      <c r="C142" s="16" t="s">
        <v>907</v>
      </c>
      <c r="D142" s="16" t="s">
        <v>913</v>
      </c>
      <c r="E142" s="16" t="s">
        <v>914</v>
      </c>
      <c r="F142" s="11" t="s">
        <v>14</v>
      </c>
      <c r="G142" s="11">
        <v>2</v>
      </c>
      <c r="H142" s="11" t="s">
        <v>439</v>
      </c>
      <c r="I142" s="16" t="s">
        <v>910</v>
      </c>
      <c r="J142" s="16" t="s">
        <v>911</v>
      </c>
      <c r="K142" s="16"/>
      <c r="L142" s="16"/>
    </row>
    <row r="143" spans="1:12" x14ac:dyDescent="0.25">
      <c r="A143" s="11">
        <v>138</v>
      </c>
      <c r="B143" s="16" t="s">
        <v>906</v>
      </c>
      <c r="C143" s="16" t="s">
        <v>907</v>
      </c>
      <c r="D143" s="16" t="s">
        <v>913</v>
      </c>
      <c r="E143" s="16" t="s">
        <v>915</v>
      </c>
      <c r="F143" s="11" t="s">
        <v>96</v>
      </c>
      <c r="G143" s="11">
        <v>3</v>
      </c>
      <c r="H143" s="11" t="s">
        <v>439</v>
      </c>
      <c r="I143" s="16" t="s">
        <v>910</v>
      </c>
      <c r="J143" s="16" t="s">
        <v>911</v>
      </c>
      <c r="K143" s="16"/>
      <c r="L143" s="16"/>
    </row>
    <row r="144" spans="1:12" x14ac:dyDescent="0.25">
      <c r="A144" s="11">
        <v>139</v>
      </c>
      <c r="B144" s="16" t="s">
        <v>916</v>
      </c>
      <c r="C144" s="16" t="s">
        <v>907</v>
      </c>
      <c r="D144" s="16" t="s">
        <v>917</v>
      </c>
      <c r="E144" s="16" t="s">
        <v>918</v>
      </c>
      <c r="F144" s="11" t="s">
        <v>603</v>
      </c>
      <c r="G144" s="11">
        <v>1</v>
      </c>
      <c r="H144" s="11" t="s">
        <v>567</v>
      </c>
      <c r="I144" s="16" t="s">
        <v>897</v>
      </c>
      <c r="J144" s="16" t="s">
        <v>614</v>
      </c>
      <c r="K144" s="16"/>
      <c r="L144" s="16"/>
    </row>
    <row r="145" spans="1:12" x14ac:dyDescent="0.25">
      <c r="A145" s="11">
        <v>140</v>
      </c>
      <c r="B145" s="16" t="s">
        <v>916</v>
      </c>
      <c r="C145" s="16" t="s">
        <v>907</v>
      </c>
      <c r="D145" s="16" t="s">
        <v>919</v>
      </c>
      <c r="E145" s="16" t="s">
        <v>920</v>
      </c>
      <c r="F145" s="11" t="s">
        <v>603</v>
      </c>
      <c r="G145" s="11">
        <v>1</v>
      </c>
      <c r="H145" s="11" t="s">
        <v>567</v>
      </c>
      <c r="I145" s="16" t="s">
        <v>897</v>
      </c>
      <c r="J145" s="16" t="s">
        <v>614</v>
      </c>
      <c r="K145" s="16"/>
      <c r="L145" s="16"/>
    </row>
    <row r="146" spans="1:12" x14ac:dyDescent="0.25">
      <c r="A146" s="11">
        <v>141</v>
      </c>
      <c r="B146" s="16" t="s">
        <v>916</v>
      </c>
      <c r="C146" s="16" t="s">
        <v>907</v>
      </c>
      <c r="D146" s="16" t="s">
        <v>921</v>
      </c>
      <c r="E146" s="16" t="s">
        <v>922</v>
      </c>
      <c r="F146" s="11" t="s">
        <v>603</v>
      </c>
      <c r="G146" s="11">
        <v>2</v>
      </c>
      <c r="H146" s="11" t="s">
        <v>766</v>
      </c>
      <c r="I146" s="16" t="s">
        <v>897</v>
      </c>
      <c r="J146" s="16" t="s">
        <v>614</v>
      </c>
      <c r="K146" s="16"/>
      <c r="L146" s="16"/>
    </row>
    <row r="147" spans="1:12" x14ac:dyDescent="0.25">
      <c r="A147" s="11">
        <v>142</v>
      </c>
      <c r="B147" s="16" t="s">
        <v>916</v>
      </c>
      <c r="C147" s="16" t="s">
        <v>907</v>
      </c>
      <c r="D147" s="16" t="s">
        <v>923</v>
      </c>
      <c r="E147" s="16" t="s">
        <v>924</v>
      </c>
      <c r="F147" s="11" t="s">
        <v>603</v>
      </c>
      <c r="G147" s="11">
        <v>1</v>
      </c>
      <c r="H147" s="11" t="s">
        <v>766</v>
      </c>
      <c r="I147" s="16" t="s">
        <v>897</v>
      </c>
      <c r="J147" s="16" t="s">
        <v>614</v>
      </c>
      <c r="K147" s="16"/>
      <c r="L147" s="16"/>
    </row>
    <row r="148" spans="1:12" x14ac:dyDescent="0.25">
      <c r="A148" s="11">
        <v>143</v>
      </c>
      <c r="B148" s="16" t="s">
        <v>916</v>
      </c>
      <c r="C148" s="16" t="s">
        <v>907</v>
      </c>
      <c r="D148" s="16" t="s">
        <v>925</v>
      </c>
      <c r="E148" s="16" t="s">
        <v>926</v>
      </c>
      <c r="F148" s="11" t="s">
        <v>603</v>
      </c>
      <c r="G148" s="11">
        <v>1</v>
      </c>
      <c r="H148" s="11" t="s">
        <v>766</v>
      </c>
      <c r="I148" s="16" t="s">
        <v>897</v>
      </c>
      <c r="J148" s="16" t="s">
        <v>614</v>
      </c>
      <c r="K148" s="16"/>
      <c r="L148" s="16"/>
    </row>
    <row r="149" spans="1:12" x14ac:dyDescent="0.25">
      <c r="A149" s="11">
        <v>144</v>
      </c>
      <c r="B149" s="16" t="s">
        <v>916</v>
      </c>
      <c r="C149" s="16" t="s">
        <v>907</v>
      </c>
      <c r="D149" s="16" t="s">
        <v>927</v>
      </c>
      <c r="E149" s="16" t="s">
        <v>928</v>
      </c>
      <c r="F149" s="11" t="s">
        <v>603</v>
      </c>
      <c r="G149" s="11">
        <v>48</v>
      </c>
      <c r="H149" s="11" t="s">
        <v>538</v>
      </c>
      <c r="I149" s="16" t="s">
        <v>897</v>
      </c>
      <c r="J149" s="16" t="s">
        <v>614</v>
      </c>
      <c r="K149" s="16"/>
      <c r="L149" s="16"/>
    </row>
    <row r="150" spans="1:12" x14ac:dyDescent="0.25">
      <c r="A150" s="11">
        <v>145</v>
      </c>
      <c r="B150" s="16" t="s">
        <v>916</v>
      </c>
      <c r="C150" s="16" t="s">
        <v>907</v>
      </c>
      <c r="D150" s="16" t="s">
        <v>929</v>
      </c>
      <c r="E150" s="16" t="s">
        <v>930</v>
      </c>
      <c r="F150" s="11" t="s">
        <v>603</v>
      </c>
      <c r="G150" s="11">
        <v>2</v>
      </c>
      <c r="H150" s="11" t="s">
        <v>766</v>
      </c>
      <c r="I150" s="16" t="s">
        <v>897</v>
      </c>
      <c r="J150" s="16" t="s">
        <v>614</v>
      </c>
      <c r="K150" s="16"/>
      <c r="L150" s="16"/>
    </row>
    <row r="151" spans="1:12" x14ac:dyDescent="0.25">
      <c r="A151" s="11">
        <v>146</v>
      </c>
      <c r="B151" s="16" t="s">
        <v>916</v>
      </c>
      <c r="C151" s="16" t="s">
        <v>907</v>
      </c>
      <c r="D151" s="16" t="s">
        <v>931</v>
      </c>
      <c r="E151" s="16" t="s">
        <v>932</v>
      </c>
      <c r="F151" s="11" t="s">
        <v>603</v>
      </c>
      <c r="G151" s="11">
        <v>8</v>
      </c>
      <c r="H151" s="11" t="s">
        <v>538</v>
      </c>
      <c r="I151" s="16" t="s">
        <v>897</v>
      </c>
      <c r="J151" s="16" t="s">
        <v>614</v>
      </c>
      <c r="K151" s="16"/>
      <c r="L151" s="16"/>
    </row>
    <row r="152" spans="1:12" x14ac:dyDescent="0.25">
      <c r="A152" s="11">
        <v>147</v>
      </c>
      <c r="B152" s="16" t="s">
        <v>916</v>
      </c>
      <c r="C152" s="16" t="s">
        <v>907</v>
      </c>
      <c r="D152" s="16" t="s">
        <v>933</v>
      </c>
      <c r="E152" s="16" t="s">
        <v>930</v>
      </c>
      <c r="F152" s="11" t="s">
        <v>603</v>
      </c>
      <c r="G152" s="11">
        <v>2</v>
      </c>
      <c r="H152" s="11" t="s">
        <v>538</v>
      </c>
      <c r="I152" s="16" t="s">
        <v>897</v>
      </c>
      <c r="J152" s="16" t="s">
        <v>614</v>
      </c>
      <c r="K152" s="16"/>
      <c r="L152" s="16"/>
    </row>
    <row r="153" spans="1:12" x14ac:dyDescent="0.25">
      <c r="A153" s="11">
        <v>148</v>
      </c>
      <c r="B153" s="16" t="s">
        <v>916</v>
      </c>
      <c r="C153" s="16" t="s">
        <v>907</v>
      </c>
      <c r="D153" s="16" t="s">
        <v>934</v>
      </c>
      <c r="E153" s="16" t="s">
        <v>930</v>
      </c>
      <c r="F153" s="11" t="s">
        <v>603</v>
      </c>
      <c r="G153" s="11">
        <v>2</v>
      </c>
      <c r="H153" s="11" t="s">
        <v>538</v>
      </c>
      <c r="I153" s="16" t="s">
        <v>897</v>
      </c>
      <c r="J153" s="16" t="s">
        <v>614</v>
      </c>
      <c r="K153" s="16"/>
      <c r="L153" s="16"/>
    </row>
    <row r="154" spans="1:12" x14ac:dyDescent="0.25">
      <c r="A154" s="11">
        <v>149</v>
      </c>
      <c r="B154" s="16" t="s">
        <v>916</v>
      </c>
      <c r="C154" s="16" t="s">
        <v>907</v>
      </c>
      <c r="D154" s="16" t="s">
        <v>935</v>
      </c>
      <c r="E154" s="16" t="s">
        <v>930</v>
      </c>
      <c r="F154" s="11" t="s">
        <v>603</v>
      </c>
      <c r="G154" s="11">
        <v>3</v>
      </c>
      <c r="H154" s="11" t="s">
        <v>766</v>
      </c>
      <c r="I154" s="16" t="s">
        <v>897</v>
      </c>
      <c r="J154" s="16" t="s">
        <v>614</v>
      </c>
      <c r="K154" s="16"/>
      <c r="L154" s="16"/>
    </row>
    <row r="155" spans="1:12" x14ac:dyDescent="0.25">
      <c r="A155" s="11">
        <v>150</v>
      </c>
      <c r="B155" s="16" t="s">
        <v>916</v>
      </c>
      <c r="C155" s="16" t="s">
        <v>907</v>
      </c>
      <c r="D155" s="16" t="s">
        <v>936</v>
      </c>
      <c r="E155" s="16" t="s">
        <v>937</v>
      </c>
      <c r="F155" s="11" t="s">
        <v>603</v>
      </c>
      <c r="G155" s="11">
        <v>1</v>
      </c>
      <c r="H155" s="11" t="s">
        <v>766</v>
      </c>
      <c r="I155" s="16" t="s">
        <v>897</v>
      </c>
      <c r="J155" s="16" t="s">
        <v>614</v>
      </c>
      <c r="K155" s="16"/>
      <c r="L155" s="16"/>
    </row>
    <row r="156" spans="1:12" x14ac:dyDescent="0.25">
      <c r="A156" s="11">
        <v>151</v>
      </c>
      <c r="B156" s="16" t="s">
        <v>916</v>
      </c>
      <c r="C156" s="16" t="s">
        <v>907</v>
      </c>
      <c r="D156" s="16" t="s">
        <v>938</v>
      </c>
      <c r="E156" s="16" t="s">
        <v>939</v>
      </c>
      <c r="F156" s="11" t="s">
        <v>603</v>
      </c>
      <c r="G156" s="11">
        <v>1</v>
      </c>
      <c r="H156" s="11" t="s">
        <v>766</v>
      </c>
      <c r="I156" s="16" t="s">
        <v>897</v>
      </c>
      <c r="J156" s="16" t="s">
        <v>614</v>
      </c>
      <c r="K156" s="16"/>
      <c r="L156" s="16"/>
    </row>
    <row r="157" spans="1:12" x14ac:dyDescent="0.25">
      <c r="A157" s="11">
        <v>152</v>
      </c>
      <c r="B157" s="16" t="s">
        <v>916</v>
      </c>
      <c r="C157" s="16" t="s">
        <v>907</v>
      </c>
      <c r="D157" s="16" t="s">
        <v>940</v>
      </c>
      <c r="E157" s="16" t="s">
        <v>941</v>
      </c>
      <c r="F157" s="11" t="s">
        <v>603</v>
      </c>
      <c r="G157" s="11">
        <v>2</v>
      </c>
      <c r="H157" s="11" t="s">
        <v>536</v>
      </c>
      <c r="I157" s="16" t="s">
        <v>897</v>
      </c>
      <c r="J157" s="16" t="s">
        <v>614</v>
      </c>
      <c r="K157" s="16"/>
      <c r="L157" s="16"/>
    </row>
    <row r="158" spans="1:12" x14ac:dyDescent="0.25">
      <c r="A158" s="11">
        <v>153</v>
      </c>
      <c r="B158" s="16" t="s">
        <v>916</v>
      </c>
      <c r="C158" s="16" t="s">
        <v>907</v>
      </c>
      <c r="D158" s="16" t="s">
        <v>942</v>
      </c>
      <c r="E158" s="16" t="s">
        <v>943</v>
      </c>
      <c r="F158" s="11" t="s">
        <v>603</v>
      </c>
      <c r="G158" s="11">
        <v>1</v>
      </c>
      <c r="H158" s="11" t="s">
        <v>766</v>
      </c>
      <c r="I158" s="16" t="s">
        <v>897</v>
      </c>
      <c r="J158" s="16" t="s">
        <v>614</v>
      </c>
      <c r="K158" s="16"/>
      <c r="L158" s="16"/>
    </row>
    <row r="159" spans="1:12" x14ac:dyDescent="0.25">
      <c r="A159" s="11">
        <v>154</v>
      </c>
      <c r="B159" s="16" t="s">
        <v>916</v>
      </c>
      <c r="C159" s="16" t="s">
        <v>907</v>
      </c>
      <c r="D159" s="16" t="s">
        <v>944</v>
      </c>
      <c r="E159" s="16" t="s">
        <v>945</v>
      </c>
      <c r="F159" s="11" t="s">
        <v>603</v>
      </c>
      <c r="G159" s="11">
        <v>2</v>
      </c>
      <c r="H159" s="11" t="s">
        <v>766</v>
      </c>
      <c r="I159" s="16" t="s">
        <v>897</v>
      </c>
      <c r="J159" s="16" t="s">
        <v>614</v>
      </c>
      <c r="K159" s="16"/>
      <c r="L159" s="16"/>
    </row>
    <row r="160" spans="1:12" x14ac:dyDescent="0.25">
      <c r="A160" s="11">
        <v>155</v>
      </c>
      <c r="B160" s="16" t="s">
        <v>916</v>
      </c>
      <c r="C160" s="16" t="s">
        <v>907</v>
      </c>
      <c r="D160" s="16" t="s">
        <v>946</v>
      </c>
      <c r="E160" s="16" t="s">
        <v>947</v>
      </c>
      <c r="F160" s="11" t="s">
        <v>603</v>
      </c>
      <c r="G160" s="11">
        <v>8</v>
      </c>
      <c r="H160" s="11" t="s">
        <v>538</v>
      </c>
      <c r="I160" s="16" t="s">
        <v>897</v>
      </c>
      <c r="J160" s="16" t="s">
        <v>614</v>
      </c>
      <c r="K160" s="16"/>
      <c r="L160" s="16"/>
    </row>
    <row r="161" spans="1:12" x14ac:dyDescent="0.25">
      <c r="A161" s="11">
        <v>156</v>
      </c>
      <c r="B161" s="16" t="s">
        <v>916</v>
      </c>
      <c r="C161" s="16" t="s">
        <v>907</v>
      </c>
      <c r="D161" s="16" t="s">
        <v>550</v>
      </c>
      <c r="E161" s="16" t="s">
        <v>948</v>
      </c>
      <c r="F161" s="11" t="s">
        <v>603</v>
      </c>
      <c r="G161" s="11">
        <v>16</v>
      </c>
      <c r="H161" s="11" t="s">
        <v>538</v>
      </c>
      <c r="I161" s="16" t="s">
        <v>897</v>
      </c>
      <c r="J161" s="16" t="s">
        <v>614</v>
      </c>
      <c r="K161" s="16"/>
      <c r="L161" s="16"/>
    </row>
    <row r="162" spans="1:12" x14ac:dyDescent="0.25">
      <c r="A162" s="11">
        <v>157</v>
      </c>
      <c r="B162" s="16" t="s">
        <v>916</v>
      </c>
      <c r="C162" s="16" t="s">
        <v>907</v>
      </c>
      <c r="D162" s="16" t="s">
        <v>949</v>
      </c>
      <c r="E162" s="16" t="s">
        <v>950</v>
      </c>
      <c r="F162" s="11" t="s">
        <v>603</v>
      </c>
      <c r="G162" s="11">
        <v>1</v>
      </c>
      <c r="H162" s="11" t="s">
        <v>538</v>
      </c>
      <c r="I162" s="16" t="s">
        <v>897</v>
      </c>
      <c r="J162" s="16" t="s">
        <v>614</v>
      </c>
      <c r="K162" s="16"/>
      <c r="L162" s="16"/>
    </row>
    <row r="163" spans="1:12" x14ac:dyDescent="0.25">
      <c r="A163" s="11">
        <v>158</v>
      </c>
      <c r="B163" s="16" t="s">
        <v>916</v>
      </c>
      <c r="C163" s="16" t="s">
        <v>907</v>
      </c>
      <c r="D163" s="16" t="s">
        <v>951</v>
      </c>
      <c r="E163" s="16" t="s">
        <v>952</v>
      </c>
      <c r="F163" s="11" t="s">
        <v>603</v>
      </c>
      <c r="G163" s="11">
        <v>1</v>
      </c>
      <c r="H163" s="11" t="s">
        <v>766</v>
      </c>
      <c r="I163" s="16" t="s">
        <v>897</v>
      </c>
      <c r="J163" s="16" t="s">
        <v>614</v>
      </c>
      <c r="K163" s="16"/>
      <c r="L163" s="16"/>
    </row>
    <row r="164" spans="1:12" x14ac:dyDescent="0.25">
      <c r="A164" s="11">
        <v>159</v>
      </c>
      <c r="B164" s="16" t="s">
        <v>953</v>
      </c>
      <c r="C164" s="16" t="s">
        <v>907</v>
      </c>
      <c r="D164" s="16" t="s">
        <v>954</v>
      </c>
      <c r="E164" s="16" t="s">
        <v>955</v>
      </c>
      <c r="F164" s="11" t="s">
        <v>112</v>
      </c>
      <c r="G164" s="11">
        <v>44</v>
      </c>
      <c r="H164" s="11" t="s">
        <v>956</v>
      </c>
      <c r="I164" s="16" t="s">
        <v>910</v>
      </c>
      <c r="J164" s="16" t="s">
        <v>911</v>
      </c>
      <c r="K164" s="16"/>
      <c r="L164" s="16"/>
    </row>
    <row r="165" spans="1:12" x14ac:dyDescent="0.25">
      <c r="A165" s="11">
        <v>160</v>
      </c>
      <c r="B165" s="16" t="s">
        <v>953</v>
      </c>
      <c r="C165" s="16" t="s">
        <v>907</v>
      </c>
      <c r="D165" s="16" t="s">
        <v>957</v>
      </c>
      <c r="E165" s="16" t="s">
        <v>958</v>
      </c>
      <c r="F165" s="11" t="s">
        <v>20</v>
      </c>
      <c r="G165" s="11">
        <v>4</v>
      </c>
      <c r="H165" s="11" t="s">
        <v>439</v>
      </c>
      <c r="I165" s="16" t="s">
        <v>910</v>
      </c>
      <c r="J165" s="16" t="s">
        <v>911</v>
      </c>
      <c r="K165" s="16"/>
      <c r="L165" s="16"/>
    </row>
    <row r="166" spans="1:12" x14ac:dyDescent="0.25">
      <c r="A166" s="11">
        <v>161</v>
      </c>
      <c r="B166" s="16" t="s">
        <v>953</v>
      </c>
      <c r="C166" s="16" t="s">
        <v>907</v>
      </c>
      <c r="D166" s="16" t="s">
        <v>959</v>
      </c>
      <c r="E166" s="16" t="s">
        <v>960</v>
      </c>
      <c r="F166" s="11" t="s">
        <v>103</v>
      </c>
      <c r="G166" s="11">
        <v>86</v>
      </c>
      <c r="H166" s="11" t="s">
        <v>439</v>
      </c>
      <c r="I166" s="16" t="s">
        <v>910</v>
      </c>
      <c r="J166" s="16" t="s">
        <v>911</v>
      </c>
      <c r="K166" s="16"/>
      <c r="L166" s="16"/>
    </row>
    <row r="167" spans="1:12" x14ac:dyDescent="0.25">
      <c r="A167" s="11">
        <v>162</v>
      </c>
      <c r="B167" s="16" t="s">
        <v>953</v>
      </c>
      <c r="C167" s="16" t="s">
        <v>907</v>
      </c>
      <c r="D167" s="16" t="s">
        <v>50</v>
      </c>
      <c r="E167" s="16" t="s">
        <v>961</v>
      </c>
      <c r="F167" s="11" t="s">
        <v>48</v>
      </c>
      <c r="G167" s="11">
        <v>54</v>
      </c>
      <c r="H167" s="11" t="s">
        <v>673</v>
      </c>
      <c r="I167" s="16" t="s">
        <v>910</v>
      </c>
      <c r="J167" s="16" t="s">
        <v>911</v>
      </c>
      <c r="K167" s="16"/>
      <c r="L167" s="16"/>
    </row>
    <row r="168" spans="1:12" x14ac:dyDescent="0.25">
      <c r="A168" s="11">
        <v>163</v>
      </c>
      <c r="B168" s="16" t="s">
        <v>953</v>
      </c>
      <c r="C168" s="16" t="s">
        <v>907</v>
      </c>
      <c r="D168" s="16" t="s">
        <v>962</v>
      </c>
      <c r="E168" s="16" t="s">
        <v>963</v>
      </c>
      <c r="F168" s="11" t="s">
        <v>102</v>
      </c>
      <c r="G168" s="11">
        <v>3</v>
      </c>
      <c r="H168" s="11" t="s">
        <v>439</v>
      </c>
      <c r="I168" s="16" t="s">
        <v>910</v>
      </c>
      <c r="J168" s="16" t="s">
        <v>911</v>
      </c>
      <c r="K168" s="16"/>
      <c r="L168" s="16"/>
    </row>
    <row r="169" spans="1:12" x14ac:dyDescent="0.25">
      <c r="A169" s="11">
        <v>164</v>
      </c>
      <c r="B169" s="16" t="s">
        <v>953</v>
      </c>
      <c r="C169" s="16" t="s">
        <v>907</v>
      </c>
      <c r="D169" s="16" t="s">
        <v>964</v>
      </c>
      <c r="E169" s="16" t="s">
        <v>27</v>
      </c>
      <c r="F169" s="11" t="s">
        <v>25</v>
      </c>
      <c r="G169" s="11">
        <v>2</v>
      </c>
      <c r="H169" s="11" t="s">
        <v>965</v>
      </c>
      <c r="I169" s="16" t="s">
        <v>910</v>
      </c>
      <c r="J169" s="16" t="s">
        <v>911</v>
      </c>
      <c r="K169" s="16"/>
      <c r="L169" s="16"/>
    </row>
    <row r="170" spans="1:12" x14ac:dyDescent="0.25">
      <c r="A170" s="11">
        <v>165</v>
      </c>
      <c r="B170" s="16" t="s">
        <v>953</v>
      </c>
      <c r="C170" s="16" t="s">
        <v>907</v>
      </c>
      <c r="D170" s="16" t="s">
        <v>966</v>
      </c>
      <c r="E170" s="16" t="s">
        <v>967</v>
      </c>
      <c r="F170" s="11" t="s">
        <v>28</v>
      </c>
      <c r="G170" s="11">
        <v>1</v>
      </c>
      <c r="H170" s="11" t="s">
        <v>766</v>
      </c>
      <c r="I170" s="16" t="s">
        <v>910</v>
      </c>
      <c r="J170" s="16" t="s">
        <v>911</v>
      </c>
      <c r="K170" s="16"/>
      <c r="L170" s="16"/>
    </row>
    <row r="171" spans="1:12" x14ac:dyDescent="0.25">
      <c r="A171" s="11">
        <v>166</v>
      </c>
      <c r="B171" s="16" t="s">
        <v>953</v>
      </c>
      <c r="C171" s="16" t="s">
        <v>907</v>
      </c>
      <c r="D171" s="16" t="s">
        <v>968</v>
      </c>
      <c r="E171" s="16" t="s">
        <v>969</v>
      </c>
      <c r="F171" s="11"/>
      <c r="G171" s="11">
        <v>20</v>
      </c>
      <c r="H171" s="11" t="s">
        <v>608</v>
      </c>
      <c r="I171" s="16" t="s">
        <v>910</v>
      </c>
      <c r="J171" s="16" t="s">
        <v>911</v>
      </c>
      <c r="K171" s="16"/>
      <c r="L171" s="16"/>
    </row>
    <row r="172" spans="1:12" x14ac:dyDescent="0.25">
      <c r="A172" s="11">
        <v>167</v>
      </c>
      <c r="B172" s="16" t="s">
        <v>953</v>
      </c>
      <c r="C172" s="16" t="s">
        <v>907</v>
      </c>
      <c r="D172" s="16" t="s">
        <v>962</v>
      </c>
      <c r="E172" s="16" t="s">
        <v>970</v>
      </c>
      <c r="F172" s="11"/>
      <c r="G172" s="11">
        <v>1</v>
      </c>
      <c r="H172" s="11" t="s">
        <v>439</v>
      </c>
      <c r="I172" s="16" t="s">
        <v>910</v>
      </c>
      <c r="J172" s="16" t="s">
        <v>911</v>
      </c>
      <c r="K172" s="16"/>
      <c r="L172" s="16"/>
    </row>
    <row r="173" spans="1:12" x14ac:dyDescent="0.25">
      <c r="A173" s="11">
        <v>168</v>
      </c>
      <c r="B173" s="16" t="s">
        <v>971</v>
      </c>
      <c r="C173" s="16" t="s">
        <v>972</v>
      </c>
      <c r="D173" s="16" t="s">
        <v>86</v>
      </c>
      <c r="E173" s="16" t="s">
        <v>973</v>
      </c>
      <c r="F173" s="11"/>
      <c r="G173" s="11">
        <v>1</v>
      </c>
      <c r="H173" s="11" t="s">
        <v>956</v>
      </c>
      <c r="I173" s="16" t="s">
        <v>910</v>
      </c>
      <c r="J173" s="16" t="s">
        <v>911</v>
      </c>
      <c r="K173" s="16"/>
      <c r="L173" s="16"/>
    </row>
    <row r="174" spans="1:12" x14ac:dyDescent="0.25">
      <c r="A174" s="11">
        <v>169</v>
      </c>
      <c r="B174" s="16" t="s">
        <v>971</v>
      </c>
      <c r="C174" s="16" t="s">
        <v>972</v>
      </c>
      <c r="D174" s="16" t="s">
        <v>974</v>
      </c>
      <c r="E174" s="16" t="s">
        <v>975</v>
      </c>
      <c r="F174" s="11"/>
      <c r="G174" s="11">
        <v>1</v>
      </c>
      <c r="H174" s="11" t="s">
        <v>766</v>
      </c>
      <c r="I174" s="16" t="s">
        <v>910</v>
      </c>
      <c r="J174" s="16" t="s">
        <v>911</v>
      </c>
      <c r="K174" s="16"/>
      <c r="L174" s="16"/>
    </row>
    <row r="175" spans="1:12" x14ac:dyDescent="0.25">
      <c r="A175" s="11">
        <v>170</v>
      </c>
      <c r="B175" s="16" t="s">
        <v>971</v>
      </c>
      <c r="C175" s="16" t="s">
        <v>972</v>
      </c>
      <c r="D175" s="16" t="s">
        <v>976</v>
      </c>
      <c r="E175" s="16" t="s">
        <v>977</v>
      </c>
      <c r="F175" s="11"/>
      <c r="G175" s="11">
        <v>1</v>
      </c>
      <c r="H175" s="11" t="s">
        <v>766</v>
      </c>
      <c r="I175" s="16" t="s">
        <v>910</v>
      </c>
      <c r="J175" s="16" t="s">
        <v>911</v>
      </c>
      <c r="K175" s="16"/>
      <c r="L175" s="16"/>
    </row>
    <row r="176" spans="1:12" x14ac:dyDescent="0.25">
      <c r="A176" s="11">
        <v>171</v>
      </c>
      <c r="B176" s="16" t="s">
        <v>971</v>
      </c>
      <c r="C176" s="16" t="s">
        <v>972</v>
      </c>
      <c r="D176" s="16" t="s">
        <v>978</v>
      </c>
      <c r="E176" s="16" t="s">
        <v>979</v>
      </c>
      <c r="F176" s="11"/>
      <c r="G176" s="11">
        <v>1</v>
      </c>
      <c r="H176" s="11" t="s">
        <v>766</v>
      </c>
      <c r="I176" s="16" t="s">
        <v>910</v>
      </c>
      <c r="J176" s="16" t="s">
        <v>911</v>
      </c>
      <c r="K176" s="16"/>
      <c r="L176" s="16"/>
    </row>
    <row r="177" spans="1:12" x14ac:dyDescent="0.25">
      <c r="A177" s="11">
        <v>172</v>
      </c>
      <c r="B177" s="16" t="s">
        <v>971</v>
      </c>
      <c r="C177" s="16" t="s">
        <v>972</v>
      </c>
      <c r="D177" s="16" t="s">
        <v>980</v>
      </c>
      <c r="E177" s="16" t="s">
        <v>981</v>
      </c>
      <c r="F177" s="11" t="s">
        <v>419</v>
      </c>
      <c r="G177" s="11">
        <v>3</v>
      </c>
      <c r="H177" s="11" t="s">
        <v>439</v>
      </c>
      <c r="I177" s="16" t="s">
        <v>910</v>
      </c>
      <c r="J177" s="16" t="s">
        <v>911</v>
      </c>
      <c r="K177" s="16"/>
      <c r="L177" s="16"/>
    </row>
    <row r="178" spans="1:12" x14ac:dyDescent="0.25">
      <c r="A178" s="11">
        <v>173</v>
      </c>
      <c r="B178" s="16" t="s">
        <v>971</v>
      </c>
      <c r="C178" s="16" t="s">
        <v>972</v>
      </c>
      <c r="D178" s="16" t="s">
        <v>982</v>
      </c>
      <c r="E178" s="16" t="s">
        <v>983</v>
      </c>
      <c r="F178" s="11" t="s">
        <v>422</v>
      </c>
      <c r="G178" s="11">
        <v>3</v>
      </c>
      <c r="H178" s="11" t="s">
        <v>439</v>
      </c>
      <c r="I178" s="16" t="s">
        <v>910</v>
      </c>
      <c r="J178" s="16" t="s">
        <v>911</v>
      </c>
      <c r="K178" s="16"/>
      <c r="L178" s="16"/>
    </row>
    <row r="179" spans="1:12" x14ac:dyDescent="0.25">
      <c r="A179" s="11">
        <v>174</v>
      </c>
      <c r="B179" s="16" t="s">
        <v>971</v>
      </c>
      <c r="C179" s="16" t="s">
        <v>972</v>
      </c>
      <c r="D179" s="16" t="s">
        <v>912</v>
      </c>
      <c r="E179" s="16" t="s">
        <v>984</v>
      </c>
      <c r="F179" s="11" t="s">
        <v>41</v>
      </c>
      <c r="G179" s="11">
        <v>2</v>
      </c>
      <c r="H179" s="11" t="s">
        <v>439</v>
      </c>
      <c r="I179" s="16" t="s">
        <v>910</v>
      </c>
      <c r="J179" s="16" t="s">
        <v>911</v>
      </c>
      <c r="K179" s="16"/>
      <c r="L179" s="16"/>
    </row>
    <row r="180" spans="1:12" x14ac:dyDescent="0.25">
      <c r="A180" s="11">
        <v>175</v>
      </c>
      <c r="B180" s="16" t="s">
        <v>971</v>
      </c>
      <c r="C180" s="16" t="s">
        <v>972</v>
      </c>
      <c r="D180" s="16" t="s">
        <v>985</v>
      </c>
      <c r="E180" s="16" t="s">
        <v>986</v>
      </c>
      <c r="F180" s="11" t="s">
        <v>21</v>
      </c>
      <c r="G180" s="11">
        <v>15</v>
      </c>
      <c r="H180" s="11" t="s">
        <v>608</v>
      </c>
      <c r="I180" s="16" t="s">
        <v>910</v>
      </c>
      <c r="J180" s="16" t="s">
        <v>911</v>
      </c>
      <c r="K180" s="16"/>
      <c r="L180" s="16"/>
    </row>
    <row r="181" spans="1:12" x14ac:dyDescent="0.25">
      <c r="A181" s="11">
        <v>176</v>
      </c>
      <c r="B181" s="16" t="s">
        <v>971</v>
      </c>
      <c r="C181" s="16" t="s">
        <v>972</v>
      </c>
      <c r="D181" s="16" t="s">
        <v>968</v>
      </c>
      <c r="E181" s="16" t="s">
        <v>987</v>
      </c>
      <c r="F181" s="11" t="s">
        <v>603</v>
      </c>
      <c r="G181" s="11">
        <v>40</v>
      </c>
      <c r="H181" s="11" t="s">
        <v>608</v>
      </c>
      <c r="I181" s="16" t="s">
        <v>910</v>
      </c>
      <c r="J181" s="16" t="s">
        <v>911</v>
      </c>
      <c r="K181" s="16"/>
      <c r="L181" s="16"/>
    </row>
    <row r="182" spans="1:12" x14ac:dyDescent="0.25">
      <c r="A182" s="11">
        <v>177</v>
      </c>
      <c r="B182" s="16" t="s">
        <v>971</v>
      </c>
      <c r="C182" s="16" t="s">
        <v>972</v>
      </c>
      <c r="D182" s="16" t="s">
        <v>988</v>
      </c>
      <c r="E182" s="16" t="s">
        <v>989</v>
      </c>
      <c r="F182" s="11" t="s">
        <v>603</v>
      </c>
      <c r="G182" s="11">
        <v>13</v>
      </c>
      <c r="H182" s="11" t="s">
        <v>439</v>
      </c>
      <c r="I182" s="16" t="s">
        <v>910</v>
      </c>
      <c r="J182" s="16" t="s">
        <v>911</v>
      </c>
      <c r="K182" s="16"/>
      <c r="L182" s="16"/>
    </row>
    <row r="183" spans="1:12" x14ac:dyDescent="0.25">
      <c r="A183" s="11">
        <v>178</v>
      </c>
      <c r="B183" s="16" t="s">
        <v>990</v>
      </c>
      <c r="C183" s="16" t="s">
        <v>972</v>
      </c>
      <c r="D183" s="16" t="s">
        <v>991</v>
      </c>
      <c r="E183" s="16" t="s">
        <v>603</v>
      </c>
      <c r="F183" s="11" t="s">
        <v>603</v>
      </c>
      <c r="G183" s="11">
        <v>1</v>
      </c>
      <c r="H183" s="11" t="s">
        <v>992</v>
      </c>
      <c r="I183" s="16" t="s">
        <v>910</v>
      </c>
      <c r="J183" s="16" t="s">
        <v>911</v>
      </c>
      <c r="K183" s="16"/>
      <c r="L183" s="16"/>
    </row>
    <row r="184" spans="1:12" x14ac:dyDescent="0.25">
      <c r="A184" s="11">
        <v>179</v>
      </c>
      <c r="B184" s="16" t="s">
        <v>993</v>
      </c>
      <c r="C184" s="16" t="s">
        <v>972</v>
      </c>
      <c r="D184" s="16" t="s">
        <v>994</v>
      </c>
      <c r="E184" s="16" t="s">
        <v>995</v>
      </c>
      <c r="F184" s="11" t="s">
        <v>603</v>
      </c>
      <c r="G184" s="11">
        <v>1</v>
      </c>
      <c r="H184" s="11" t="s">
        <v>996</v>
      </c>
      <c r="I184" s="16" t="s">
        <v>910</v>
      </c>
      <c r="J184" s="16" t="s">
        <v>911</v>
      </c>
      <c r="K184" s="16"/>
      <c r="L184" s="16"/>
    </row>
    <row r="185" spans="1:12" x14ac:dyDescent="0.25">
      <c r="A185" s="11">
        <v>180</v>
      </c>
      <c r="B185" s="16" t="s">
        <v>997</v>
      </c>
      <c r="C185" s="16" t="s">
        <v>998</v>
      </c>
      <c r="D185" s="16" t="s">
        <v>661</v>
      </c>
      <c r="E185" s="16" t="s">
        <v>999</v>
      </c>
      <c r="F185" s="11" t="s">
        <v>603</v>
      </c>
      <c r="G185" s="11">
        <v>34</v>
      </c>
      <c r="H185" s="11" t="s">
        <v>538</v>
      </c>
      <c r="I185" s="16" t="s">
        <v>733</v>
      </c>
      <c r="J185" s="16" t="s">
        <v>614</v>
      </c>
      <c r="K185" s="16"/>
      <c r="L185" s="16"/>
    </row>
    <row r="186" spans="1:12" x14ac:dyDescent="0.25">
      <c r="A186" s="11">
        <v>181</v>
      </c>
      <c r="B186" s="16" t="s">
        <v>997</v>
      </c>
      <c r="C186" s="16" t="s">
        <v>998</v>
      </c>
      <c r="D186" s="16" t="s">
        <v>1000</v>
      </c>
      <c r="E186" s="16" t="s">
        <v>1001</v>
      </c>
      <c r="F186" s="11" t="s">
        <v>603</v>
      </c>
      <c r="G186" s="11">
        <v>30</v>
      </c>
      <c r="H186" s="11" t="s">
        <v>538</v>
      </c>
      <c r="I186" s="16" t="s">
        <v>733</v>
      </c>
      <c r="J186" s="16" t="s">
        <v>614</v>
      </c>
      <c r="K186" s="16"/>
      <c r="L186" s="16"/>
    </row>
    <row r="187" spans="1:12" x14ac:dyDescent="0.25">
      <c r="A187" s="11">
        <v>182</v>
      </c>
      <c r="B187" s="16" t="s">
        <v>997</v>
      </c>
      <c r="C187" s="16" t="s">
        <v>998</v>
      </c>
      <c r="D187" s="16" t="s">
        <v>1002</v>
      </c>
      <c r="E187" s="16" t="s">
        <v>1003</v>
      </c>
      <c r="F187" s="11" t="s">
        <v>603</v>
      </c>
      <c r="G187" s="11">
        <v>34</v>
      </c>
      <c r="H187" s="11" t="s">
        <v>538</v>
      </c>
      <c r="I187" s="16" t="s">
        <v>733</v>
      </c>
      <c r="J187" s="16" t="s">
        <v>614</v>
      </c>
      <c r="K187" s="16"/>
      <c r="L187" s="16"/>
    </row>
    <row r="188" spans="1:12" x14ac:dyDescent="0.25">
      <c r="A188" s="11">
        <v>183</v>
      </c>
      <c r="B188" s="16" t="s">
        <v>997</v>
      </c>
      <c r="C188" s="16" t="s">
        <v>998</v>
      </c>
      <c r="D188" s="16" t="s">
        <v>1004</v>
      </c>
      <c r="E188" s="16" t="s">
        <v>1005</v>
      </c>
      <c r="F188" s="11" t="s">
        <v>603</v>
      </c>
      <c r="G188" s="11">
        <v>10</v>
      </c>
      <c r="H188" s="11" t="s">
        <v>538</v>
      </c>
      <c r="I188" s="16" t="s">
        <v>733</v>
      </c>
      <c r="J188" s="16" t="s">
        <v>614</v>
      </c>
      <c r="K188" s="16"/>
      <c r="L188" s="16"/>
    </row>
    <row r="189" spans="1:12" x14ac:dyDescent="0.25">
      <c r="A189" s="11">
        <v>184</v>
      </c>
      <c r="B189" s="16" t="s">
        <v>997</v>
      </c>
      <c r="C189" s="16" t="s">
        <v>998</v>
      </c>
      <c r="D189" s="16" t="s">
        <v>1006</v>
      </c>
      <c r="E189" s="16" t="s">
        <v>1005</v>
      </c>
      <c r="F189" s="11" t="s">
        <v>603</v>
      </c>
      <c r="G189" s="11">
        <v>10</v>
      </c>
      <c r="H189" s="11" t="s">
        <v>538</v>
      </c>
      <c r="I189" s="16" t="s">
        <v>1007</v>
      </c>
      <c r="J189" s="16" t="s">
        <v>614</v>
      </c>
      <c r="K189" s="16"/>
      <c r="L189" s="16"/>
    </row>
    <row r="190" spans="1:12" x14ac:dyDescent="0.25">
      <c r="A190" s="11">
        <v>185</v>
      </c>
      <c r="B190" s="16" t="s">
        <v>1008</v>
      </c>
      <c r="C190" s="16" t="s">
        <v>1009</v>
      </c>
      <c r="D190" s="16" t="s">
        <v>1010</v>
      </c>
      <c r="E190" s="16" t="s">
        <v>995</v>
      </c>
      <c r="F190" s="11" t="s">
        <v>603</v>
      </c>
      <c r="G190" s="11">
        <v>1</v>
      </c>
      <c r="H190" s="11" t="s">
        <v>996</v>
      </c>
      <c r="I190" s="16" t="s">
        <v>910</v>
      </c>
      <c r="J190" s="16" t="s">
        <v>911</v>
      </c>
      <c r="K190" s="16"/>
      <c r="L190" s="16"/>
    </row>
    <row r="191" spans="1:12" x14ac:dyDescent="0.25">
      <c r="A191" s="11">
        <v>186</v>
      </c>
      <c r="B191" s="16" t="s">
        <v>1011</v>
      </c>
      <c r="C191" s="16" t="s">
        <v>1012</v>
      </c>
      <c r="D191" s="16" t="s">
        <v>959</v>
      </c>
      <c r="E191" s="16" t="s">
        <v>1013</v>
      </c>
      <c r="F191" s="11" t="s">
        <v>878</v>
      </c>
      <c r="G191" s="11">
        <v>34</v>
      </c>
      <c r="H191" s="11" t="s">
        <v>538</v>
      </c>
      <c r="I191" s="16" t="s">
        <v>733</v>
      </c>
      <c r="J191" s="16" t="s">
        <v>614</v>
      </c>
      <c r="K191" s="16"/>
      <c r="L191" s="16"/>
    </row>
    <row r="192" spans="1:12" x14ac:dyDescent="0.25">
      <c r="A192" s="11">
        <v>187</v>
      </c>
      <c r="B192" s="16" t="s">
        <v>1014</v>
      </c>
      <c r="C192" s="16" t="s">
        <v>1009</v>
      </c>
      <c r="D192" s="16" t="s">
        <v>1015</v>
      </c>
      <c r="E192" s="16" t="s">
        <v>1016</v>
      </c>
      <c r="F192" s="11" t="s">
        <v>603</v>
      </c>
      <c r="G192" s="11">
        <v>1</v>
      </c>
      <c r="H192" s="11" t="s">
        <v>538</v>
      </c>
      <c r="I192" s="16" t="s">
        <v>1017</v>
      </c>
      <c r="J192" s="16" t="s">
        <v>1018</v>
      </c>
      <c r="K192" s="16"/>
      <c r="L192" s="16"/>
    </row>
    <row r="193" spans="1:21" ht="30" customHeight="1" x14ac:dyDescent="0.25">
      <c r="A193" s="11">
        <v>188</v>
      </c>
      <c r="B193" s="16" t="s">
        <v>1014</v>
      </c>
      <c r="C193" s="16" t="s">
        <v>1009</v>
      </c>
      <c r="D193" s="16" t="s">
        <v>1015</v>
      </c>
      <c r="E193" s="16" t="s">
        <v>1019</v>
      </c>
      <c r="F193" s="11" t="s">
        <v>603</v>
      </c>
      <c r="G193" s="11">
        <v>1</v>
      </c>
      <c r="H193" s="11" t="s">
        <v>538</v>
      </c>
      <c r="I193" s="16" t="s">
        <v>1017</v>
      </c>
      <c r="J193" s="16" t="s">
        <v>1018</v>
      </c>
      <c r="K193" s="16"/>
      <c r="L193" s="16"/>
      <c r="M193" s="58"/>
      <c r="N193" s="59"/>
      <c r="O193" s="59"/>
      <c r="P193" s="59"/>
      <c r="Q193" s="59"/>
      <c r="R193" s="59"/>
      <c r="S193" s="59"/>
      <c r="T193" s="59"/>
      <c r="U193" s="59"/>
    </row>
    <row r="194" spans="1:21" ht="30" customHeight="1" x14ac:dyDescent="0.25">
      <c r="A194" s="11">
        <v>189</v>
      </c>
      <c r="B194" s="16" t="s">
        <v>1014</v>
      </c>
      <c r="C194" s="16" t="s">
        <v>1009</v>
      </c>
      <c r="D194" s="16" t="s">
        <v>1020</v>
      </c>
      <c r="E194" s="16" t="s">
        <v>1021</v>
      </c>
      <c r="F194" s="11" t="s">
        <v>603</v>
      </c>
      <c r="G194" s="11">
        <v>1</v>
      </c>
      <c r="H194" s="11" t="s">
        <v>538</v>
      </c>
      <c r="I194" s="16" t="s">
        <v>1017</v>
      </c>
      <c r="J194" s="16" t="s">
        <v>1018</v>
      </c>
      <c r="K194" s="16"/>
      <c r="L194" s="16"/>
    </row>
    <row r="195" spans="1:21" ht="30" customHeight="1" x14ac:dyDescent="0.25">
      <c r="A195" s="11">
        <v>190</v>
      </c>
      <c r="B195" s="16" t="s">
        <v>1022</v>
      </c>
      <c r="C195" s="16" t="s">
        <v>1023</v>
      </c>
      <c r="D195" s="16" t="s">
        <v>980</v>
      </c>
      <c r="E195" s="16" t="s">
        <v>981</v>
      </c>
      <c r="F195" s="11" t="s">
        <v>419</v>
      </c>
      <c r="G195" s="11">
        <v>3</v>
      </c>
      <c r="H195" s="11" t="s">
        <v>538</v>
      </c>
      <c r="I195" s="16" t="s">
        <v>910</v>
      </c>
      <c r="J195" s="16" t="s">
        <v>911</v>
      </c>
      <c r="K195" s="16"/>
      <c r="L195" s="16"/>
    </row>
    <row r="196" spans="1:21" ht="30" customHeight="1" x14ac:dyDescent="0.25">
      <c r="A196" s="11">
        <v>191</v>
      </c>
      <c r="B196" s="16" t="s">
        <v>1022</v>
      </c>
      <c r="C196" s="16" t="s">
        <v>1023</v>
      </c>
      <c r="D196" s="16" t="s">
        <v>982</v>
      </c>
      <c r="E196" s="16" t="s">
        <v>1024</v>
      </c>
      <c r="F196" s="11" t="s">
        <v>422</v>
      </c>
      <c r="G196" s="11">
        <v>3</v>
      </c>
      <c r="H196" s="11" t="s">
        <v>538</v>
      </c>
      <c r="I196" s="16" t="s">
        <v>910</v>
      </c>
      <c r="J196" s="16" t="s">
        <v>911</v>
      </c>
      <c r="K196" s="16"/>
      <c r="L196" s="16"/>
    </row>
    <row r="197" spans="1:21" ht="30" customHeight="1" x14ac:dyDescent="0.25">
      <c r="A197" s="11">
        <v>192</v>
      </c>
      <c r="B197" s="16" t="s">
        <v>1022</v>
      </c>
      <c r="C197" s="16" t="s">
        <v>1023</v>
      </c>
      <c r="D197" s="16" t="s">
        <v>912</v>
      </c>
      <c r="E197" s="16" t="s">
        <v>984</v>
      </c>
      <c r="F197" s="11" t="s">
        <v>41</v>
      </c>
      <c r="G197" s="11">
        <v>4</v>
      </c>
      <c r="H197" s="11" t="s">
        <v>538</v>
      </c>
      <c r="I197" s="16" t="s">
        <v>910</v>
      </c>
      <c r="J197" s="16" t="s">
        <v>911</v>
      </c>
      <c r="K197" s="16"/>
      <c r="L197" s="16"/>
    </row>
    <row r="198" spans="1:21" ht="30" customHeight="1" x14ac:dyDescent="0.25">
      <c r="A198" s="11">
        <v>193</v>
      </c>
      <c r="B198" s="16" t="s">
        <v>1022</v>
      </c>
      <c r="C198" s="16" t="s">
        <v>1023</v>
      </c>
      <c r="D198" s="16" t="s">
        <v>1025</v>
      </c>
      <c r="E198" s="16" t="s">
        <v>1026</v>
      </c>
      <c r="F198" s="11"/>
      <c r="G198" s="11">
        <v>7</v>
      </c>
      <c r="H198" s="11" t="s">
        <v>538</v>
      </c>
      <c r="I198" s="16" t="s">
        <v>910</v>
      </c>
      <c r="J198" s="16" t="s">
        <v>911</v>
      </c>
      <c r="K198" s="16"/>
      <c r="L198" s="16"/>
    </row>
    <row r="199" spans="1:21" ht="30" customHeight="1" x14ac:dyDescent="0.25">
      <c r="A199" s="11">
        <v>194</v>
      </c>
      <c r="B199" s="16" t="s">
        <v>1027</v>
      </c>
      <c r="C199" s="16" t="s">
        <v>1028</v>
      </c>
      <c r="D199" s="16" t="s">
        <v>740</v>
      </c>
      <c r="E199" s="16" t="s">
        <v>741</v>
      </c>
      <c r="F199" s="11" t="s">
        <v>369</v>
      </c>
      <c r="G199" s="11">
        <v>1</v>
      </c>
      <c r="H199" s="11" t="s">
        <v>538</v>
      </c>
      <c r="I199" s="16" t="s">
        <v>1029</v>
      </c>
      <c r="J199" s="16" t="s">
        <v>1030</v>
      </c>
      <c r="K199" s="16"/>
      <c r="L199" s="16"/>
    </row>
    <row r="200" spans="1:21" ht="30" customHeight="1" x14ac:dyDescent="0.25">
      <c r="A200" s="11">
        <v>195</v>
      </c>
      <c r="B200" s="16" t="s">
        <v>1027</v>
      </c>
      <c r="C200" s="16" t="s">
        <v>1028</v>
      </c>
      <c r="D200" s="16" t="s">
        <v>744</v>
      </c>
      <c r="E200" s="16" t="s">
        <v>745</v>
      </c>
      <c r="F200" s="11" t="s">
        <v>367</v>
      </c>
      <c r="G200" s="11">
        <v>1</v>
      </c>
      <c r="H200" s="11" t="s">
        <v>538</v>
      </c>
      <c r="I200" s="16" t="s">
        <v>1029</v>
      </c>
      <c r="J200" s="16" t="s">
        <v>1030</v>
      </c>
      <c r="K200" s="16"/>
      <c r="L200" s="16"/>
    </row>
    <row r="201" spans="1:21" ht="30" customHeight="1" x14ac:dyDescent="0.25">
      <c r="A201" s="11">
        <v>196</v>
      </c>
      <c r="B201" s="16" t="s">
        <v>1027</v>
      </c>
      <c r="C201" s="16" t="s">
        <v>1028</v>
      </c>
      <c r="D201" s="16" t="s">
        <v>740</v>
      </c>
      <c r="E201" s="16" t="s">
        <v>741</v>
      </c>
      <c r="F201" s="11" t="s">
        <v>1031</v>
      </c>
      <c r="G201" s="11">
        <v>1</v>
      </c>
      <c r="H201" s="11" t="s">
        <v>538</v>
      </c>
      <c r="I201" s="16" t="s">
        <v>1029</v>
      </c>
      <c r="J201" s="16" t="s">
        <v>1030</v>
      </c>
      <c r="K201" s="16"/>
      <c r="L201" s="16"/>
    </row>
    <row r="202" spans="1:21" ht="30" customHeight="1" x14ac:dyDescent="0.25">
      <c r="A202" s="11">
        <v>197</v>
      </c>
      <c r="B202" s="16" t="s">
        <v>1027</v>
      </c>
      <c r="C202" s="16" t="s">
        <v>1028</v>
      </c>
      <c r="D202" s="16" t="s">
        <v>744</v>
      </c>
      <c r="E202" s="16" t="s">
        <v>1032</v>
      </c>
      <c r="F202" s="11" t="s">
        <v>365</v>
      </c>
      <c r="G202" s="11">
        <v>1</v>
      </c>
      <c r="H202" s="11" t="s">
        <v>538</v>
      </c>
      <c r="I202" s="16" t="s">
        <v>1029</v>
      </c>
      <c r="J202" s="16" t="s">
        <v>1030</v>
      </c>
      <c r="K202" s="16"/>
      <c r="L202" s="16"/>
    </row>
    <row r="203" spans="1:21" ht="30" customHeight="1" x14ac:dyDescent="0.25">
      <c r="A203" s="11">
        <v>198</v>
      </c>
      <c r="B203" s="16" t="s">
        <v>1033</v>
      </c>
      <c r="C203" s="16" t="s">
        <v>1028</v>
      </c>
      <c r="D203" s="16" t="s">
        <v>1034</v>
      </c>
      <c r="E203" s="16" t="s">
        <v>1035</v>
      </c>
      <c r="F203" s="11" t="s">
        <v>603</v>
      </c>
      <c r="G203" s="11">
        <v>1</v>
      </c>
      <c r="H203" s="11" t="s">
        <v>766</v>
      </c>
      <c r="I203" s="16" t="s">
        <v>1036</v>
      </c>
      <c r="J203" s="16" t="s">
        <v>556</v>
      </c>
      <c r="K203" s="16"/>
      <c r="L203" s="16"/>
    </row>
    <row r="204" spans="1:21" ht="30" customHeight="1" x14ac:dyDescent="0.25">
      <c r="A204" s="11">
        <v>199</v>
      </c>
      <c r="B204" s="16" t="s">
        <v>1037</v>
      </c>
      <c r="C204" s="16" t="s">
        <v>1038</v>
      </c>
      <c r="D204" s="16" t="s">
        <v>1039</v>
      </c>
      <c r="E204" s="52" t="s">
        <v>1040</v>
      </c>
      <c r="F204" s="11" t="s">
        <v>603</v>
      </c>
      <c r="G204" s="11">
        <v>2</v>
      </c>
      <c r="H204" s="11" t="s">
        <v>538</v>
      </c>
      <c r="I204" s="16" t="s">
        <v>1041</v>
      </c>
      <c r="J204" s="16" t="s">
        <v>1030</v>
      </c>
      <c r="K204" s="16"/>
      <c r="L204" s="16"/>
    </row>
    <row r="205" spans="1:21" ht="30" customHeight="1" x14ac:dyDescent="0.25">
      <c r="A205" s="11">
        <v>200</v>
      </c>
      <c r="B205" s="16" t="s">
        <v>1037</v>
      </c>
      <c r="C205" s="16" t="s">
        <v>1038</v>
      </c>
      <c r="D205" s="16" t="s">
        <v>1039</v>
      </c>
      <c r="E205" s="52" t="s">
        <v>1040</v>
      </c>
      <c r="F205" s="11" t="s">
        <v>603</v>
      </c>
      <c r="G205" s="11">
        <v>1</v>
      </c>
      <c r="H205" s="11" t="s">
        <v>538</v>
      </c>
      <c r="I205" s="16" t="s">
        <v>1042</v>
      </c>
      <c r="J205" s="16" t="s">
        <v>1030</v>
      </c>
      <c r="K205" s="16"/>
      <c r="L205" s="16"/>
    </row>
    <row r="206" spans="1:21" ht="30" customHeight="1" x14ac:dyDescent="0.25">
      <c r="A206" s="11">
        <v>201</v>
      </c>
      <c r="B206" s="16" t="s">
        <v>1043</v>
      </c>
      <c r="C206" s="16" t="s">
        <v>1044</v>
      </c>
      <c r="D206" s="16" t="s">
        <v>1045</v>
      </c>
      <c r="E206" s="16" t="s">
        <v>603</v>
      </c>
      <c r="F206" s="11" t="s">
        <v>603</v>
      </c>
      <c r="G206" s="11">
        <v>48</v>
      </c>
      <c r="H206" s="11" t="s">
        <v>538</v>
      </c>
      <c r="I206" s="16" t="s">
        <v>733</v>
      </c>
      <c r="J206" s="16" t="s">
        <v>614</v>
      </c>
      <c r="K206" s="16"/>
      <c r="L206" s="16"/>
    </row>
    <row r="207" spans="1:21" ht="30" customHeight="1" x14ac:dyDescent="0.25">
      <c r="A207" s="11">
        <v>202</v>
      </c>
      <c r="B207" s="16" t="s">
        <v>1046</v>
      </c>
      <c r="C207" s="16" t="s">
        <v>1047</v>
      </c>
      <c r="D207" s="16" t="s">
        <v>1048</v>
      </c>
      <c r="E207" s="16" t="s">
        <v>603</v>
      </c>
      <c r="F207" s="11" t="s">
        <v>603</v>
      </c>
      <c r="G207" s="11">
        <v>3</v>
      </c>
      <c r="H207" s="11" t="s">
        <v>1049</v>
      </c>
      <c r="I207" s="16" t="s">
        <v>910</v>
      </c>
      <c r="J207" s="16" t="s">
        <v>911</v>
      </c>
      <c r="K207" s="16"/>
      <c r="L207" s="16"/>
    </row>
    <row r="208" spans="1:21" ht="30" customHeight="1" x14ac:dyDescent="0.25">
      <c r="A208" s="11">
        <v>203</v>
      </c>
      <c r="B208" s="16" t="s">
        <v>1050</v>
      </c>
      <c r="C208" s="16" t="s">
        <v>1047</v>
      </c>
      <c r="D208" s="16" t="s">
        <v>1051</v>
      </c>
      <c r="E208" s="16" t="s">
        <v>1052</v>
      </c>
      <c r="F208" s="11" t="s">
        <v>603</v>
      </c>
      <c r="G208" s="11">
        <v>9</v>
      </c>
      <c r="H208" s="11" t="s">
        <v>956</v>
      </c>
      <c r="I208" s="16" t="s">
        <v>1053</v>
      </c>
      <c r="J208" s="16" t="s">
        <v>1054</v>
      </c>
      <c r="K208" s="16"/>
      <c r="L208" s="16"/>
    </row>
    <row r="209" spans="1:12" x14ac:dyDescent="0.25">
      <c r="A209" s="11">
        <v>204</v>
      </c>
      <c r="B209" s="16" t="s">
        <v>1050</v>
      </c>
      <c r="C209" s="16" t="s">
        <v>1047</v>
      </c>
      <c r="D209" s="16" t="s">
        <v>851</v>
      </c>
      <c r="E209" s="16" t="s">
        <v>852</v>
      </c>
      <c r="F209" s="11" t="s">
        <v>853</v>
      </c>
      <c r="G209" s="11">
        <v>4</v>
      </c>
      <c r="H209" s="11" t="s">
        <v>538</v>
      </c>
      <c r="I209" s="16" t="s">
        <v>1055</v>
      </c>
      <c r="J209" s="16" t="s">
        <v>1054</v>
      </c>
      <c r="K209" s="16"/>
      <c r="L209" s="16"/>
    </row>
    <row r="210" spans="1:12" x14ac:dyDescent="0.25">
      <c r="A210" s="11">
        <v>205</v>
      </c>
      <c r="B210" s="16" t="s">
        <v>1050</v>
      </c>
      <c r="C210" s="16" t="s">
        <v>1047</v>
      </c>
      <c r="D210" s="16" t="s">
        <v>855</v>
      </c>
      <c r="E210" s="16" t="s">
        <v>856</v>
      </c>
      <c r="F210" s="11" t="s">
        <v>857</v>
      </c>
      <c r="G210" s="11">
        <v>4</v>
      </c>
      <c r="H210" s="11" t="s">
        <v>538</v>
      </c>
      <c r="I210" s="16" t="s">
        <v>1055</v>
      </c>
      <c r="J210" s="16" t="s">
        <v>1054</v>
      </c>
      <c r="K210" s="16"/>
      <c r="L210" s="16"/>
    </row>
    <row r="211" spans="1:12" x14ac:dyDescent="0.25">
      <c r="A211" s="11">
        <v>206</v>
      </c>
      <c r="B211" s="16" t="s">
        <v>1050</v>
      </c>
      <c r="C211" s="16" t="s">
        <v>1047</v>
      </c>
      <c r="D211" s="16" t="s">
        <v>858</v>
      </c>
      <c r="E211" s="16" t="s">
        <v>859</v>
      </c>
      <c r="F211" s="11" t="s">
        <v>860</v>
      </c>
      <c r="G211" s="11">
        <v>2</v>
      </c>
      <c r="H211" s="11" t="s">
        <v>538</v>
      </c>
      <c r="I211" s="16" t="s">
        <v>1055</v>
      </c>
      <c r="J211" s="16" t="s">
        <v>1054</v>
      </c>
      <c r="K211" s="16"/>
      <c r="L211" s="16"/>
    </row>
    <row r="212" spans="1:12" x14ac:dyDescent="0.25">
      <c r="A212" s="11">
        <v>207</v>
      </c>
      <c r="B212" s="16" t="s">
        <v>1050</v>
      </c>
      <c r="C212" s="16" t="s">
        <v>1047</v>
      </c>
      <c r="D212" s="16" t="s">
        <v>1051</v>
      </c>
      <c r="E212" s="16" t="s">
        <v>1056</v>
      </c>
      <c r="F212" s="11" t="s">
        <v>603</v>
      </c>
      <c r="G212" s="11">
        <v>6</v>
      </c>
      <c r="H212" s="11" t="s">
        <v>956</v>
      </c>
      <c r="I212" s="16" t="s">
        <v>1057</v>
      </c>
      <c r="J212" s="16" t="s">
        <v>1054</v>
      </c>
      <c r="K212" s="16"/>
      <c r="L212" s="16"/>
    </row>
    <row r="213" spans="1:12" x14ac:dyDescent="0.25">
      <c r="A213" s="11">
        <v>208</v>
      </c>
      <c r="B213" s="16" t="s">
        <v>1058</v>
      </c>
      <c r="C213" s="16" t="s">
        <v>1047</v>
      </c>
      <c r="D213" s="17" t="s">
        <v>1059</v>
      </c>
      <c r="E213" s="17" t="s">
        <v>1060</v>
      </c>
      <c r="F213" s="32" t="s">
        <v>1061</v>
      </c>
      <c r="G213" s="33">
        <v>25</v>
      </c>
      <c r="H213" s="34" t="s">
        <v>444</v>
      </c>
      <c r="I213" s="35" t="s">
        <v>1062</v>
      </c>
      <c r="J213" s="16" t="s">
        <v>556</v>
      </c>
      <c r="K213" s="16"/>
      <c r="L213" s="16"/>
    </row>
    <row r="214" spans="1:12" x14ac:dyDescent="0.25">
      <c r="A214" s="11">
        <v>209</v>
      </c>
      <c r="B214" s="16" t="s">
        <v>1058</v>
      </c>
      <c r="C214" s="16" t="s">
        <v>1047</v>
      </c>
      <c r="D214" s="16" t="s">
        <v>1063</v>
      </c>
      <c r="E214" s="17" t="s">
        <v>1064</v>
      </c>
      <c r="F214" s="32" t="s">
        <v>652</v>
      </c>
      <c r="G214" s="33">
        <v>6</v>
      </c>
      <c r="H214" s="34" t="s">
        <v>444</v>
      </c>
      <c r="I214" s="35" t="s">
        <v>1062</v>
      </c>
      <c r="J214" s="16" t="s">
        <v>556</v>
      </c>
      <c r="K214" s="16"/>
      <c r="L214" s="16"/>
    </row>
    <row r="215" spans="1:12" ht="25.5" x14ac:dyDescent="0.25">
      <c r="A215" s="11">
        <v>210</v>
      </c>
      <c r="B215" s="16" t="s">
        <v>1058</v>
      </c>
      <c r="C215" s="16" t="s">
        <v>1047</v>
      </c>
      <c r="D215" s="16" t="s">
        <v>1065</v>
      </c>
      <c r="E215" s="17" t="s">
        <v>1066</v>
      </c>
      <c r="F215" s="32" t="s">
        <v>1067</v>
      </c>
      <c r="G215" s="11">
        <v>20</v>
      </c>
      <c r="H215" s="11" t="s">
        <v>444</v>
      </c>
      <c r="I215" s="35" t="s">
        <v>1062</v>
      </c>
      <c r="J215" s="16" t="s">
        <v>556</v>
      </c>
      <c r="K215" s="16"/>
      <c r="L215" s="16"/>
    </row>
    <row r="216" spans="1:12" ht="25.5" x14ac:dyDescent="0.25">
      <c r="A216" s="11">
        <v>211</v>
      </c>
      <c r="B216" s="16" t="s">
        <v>1058</v>
      </c>
      <c r="C216" s="16" t="s">
        <v>1047</v>
      </c>
      <c r="D216" s="16" t="s">
        <v>1065</v>
      </c>
      <c r="E216" s="17" t="s">
        <v>1066</v>
      </c>
      <c r="F216" s="36" t="s">
        <v>1068</v>
      </c>
      <c r="G216" s="11">
        <v>20</v>
      </c>
      <c r="H216" s="11" t="s">
        <v>444</v>
      </c>
      <c r="I216" s="35" t="s">
        <v>1062</v>
      </c>
      <c r="J216" s="16" t="s">
        <v>556</v>
      </c>
      <c r="K216" s="16"/>
      <c r="L216" s="16"/>
    </row>
    <row r="217" spans="1:12" x14ac:dyDescent="0.25">
      <c r="A217" s="11">
        <v>212</v>
      </c>
      <c r="B217" s="16" t="s">
        <v>1058</v>
      </c>
      <c r="C217" s="16" t="s">
        <v>1047</v>
      </c>
      <c r="D217" s="16" t="s">
        <v>1069</v>
      </c>
      <c r="E217" s="17" t="s">
        <v>1070</v>
      </c>
      <c r="F217" s="36" t="s">
        <v>1071</v>
      </c>
      <c r="G217" s="11">
        <v>20</v>
      </c>
      <c r="H217" s="11" t="s">
        <v>444</v>
      </c>
      <c r="I217" s="35" t="s">
        <v>1062</v>
      </c>
      <c r="J217" s="16" t="s">
        <v>556</v>
      </c>
      <c r="K217" s="16"/>
      <c r="L217" s="16"/>
    </row>
    <row r="218" spans="1:12" x14ac:dyDescent="0.25">
      <c r="A218" s="11">
        <v>213</v>
      </c>
      <c r="B218" s="16" t="s">
        <v>1058</v>
      </c>
      <c r="C218" s="16" t="s">
        <v>1047</v>
      </c>
      <c r="D218" s="16" t="s">
        <v>1069</v>
      </c>
      <c r="E218" s="17" t="s">
        <v>1072</v>
      </c>
      <c r="F218" s="36" t="s">
        <v>1073</v>
      </c>
      <c r="G218" s="11">
        <v>20</v>
      </c>
      <c r="H218" s="11" t="s">
        <v>444</v>
      </c>
      <c r="I218" s="35" t="s">
        <v>1062</v>
      </c>
      <c r="J218" s="16" t="s">
        <v>556</v>
      </c>
      <c r="K218" s="16"/>
      <c r="L218" s="16"/>
    </row>
    <row r="219" spans="1:12" x14ac:dyDescent="0.25">
      <c r="A219" s="11">
        <v>214</v>
      </c>
      <c r="B219" s="16" t="s">
        <v>1058</v>
      </c>
      <c r="C219" s="16" t="s">
        <v>1047</v>
      </c>
      <c r="D219" s="16" t="s">
        <v>1074</v>
      </c>
      <c r="E219" s="17" t="s">
        <v>1075</v>
      </c>
      <c r="F219" s="36" t="s">
        <v>1076</v>
      </c>
      <c r="G219" s="11">
        <v>2</v>
      </c>
      <c r="H219" s="11" t="s">
        <v>444</v>
      </c>
      <c r="I219" s="35" t="s">
        <v>1062</v>
      </c>
      <c r="J219" s="16" t="s">
        <v>556</v>
      </c>
      <c r="K219" s="16"/>
      <c r="L219" s="16"/>
    </row>
    <row r="220" spans="1:12" x14ac:dyDescent="0.25">
      <c r="A220" s="11">
        <v>215</v>
      </c>
      <c r="B220" s="16" t="s">
        <v>1058</v>
      </c>
      <c r="C220" s="16" t="s">
        <v>1047</v>
      </c>
      <c r="D220" s="16" t="s">
        <v>1077</v>
      </c>
      <c r="E220" s="17" t="s">
        <v>1078</v>
      </c>
      <c r="F220" s="36" t="s">
        <v>1079</v>
      </c>
      <c r="G220" s="11">
        <v>50</v>
      </c>
      <c r="H220" s="11" t="s">
        <v>444</v>
      </c>
      <c r="I220" s="35" t="s">
        <v>1080</v>
      </c>
      <c r="J220" s="16" t="s">
        <v>556</v>
      </c>
      <c r="K220" s="16"/>
      <c r="L220" s="16"/>
    </row>
    <row r="221" spans="1:12" ht="25.5" x14ac:dyDescent="0.25">
      <c r="A221" s="11">
        <v>216</v>
      </c>
      <c r="B221" s="16" t="s">
        <v>1058</v>
      </c>
      <c r="C221" s="16" t="s">
        <v>1047</v>
      </c>
      <c r="D221" s="55" t="s">
        <v>1081</v>
      </c>
      <c r="E221" s="17" t="s">
        <v>1082</v>
      </c>
      <c r="F221" s="36" t="s">
        <v>1083</v>
      </c>
      <c r="G221" s="11">
        <v>4</v>
      </c>
      <c r="H221" s="11" t="s">
        <v>444</v>
      </c>
      <c r="I221" s="35" t="s">
        <v>1080</v>
      </c>
      <c r="J221" s="16" t="s">
        <v>556</v>
      </c>
      <c r="K221" s="16"/>
      <c r="L221" s="16"/>
    </row>
    <row r="222" spans="1:12" x14ac:dyDescent="0.25">
      <c r="A222" s="11">
        <v>217</v>
      </c>
      <c r="B222" s="16" t="s">
        <v>1058</v>
      </c>
      <c r="C222" s="16" t="s">
        <v>1047</v>
      </c>
      <c r="D222" s="16" t="s">
        <v>1084</v>
      </c>
      <c r="E222" s="17" t="s">
        <v>1085</v>
      </c>
      <c r="F222" s="36" t="s">
        <v>1086</v>
      </c>
      <c r="G222" s="11">
        <v>72</v>
      </c>
      <c r="H222" s="11" t="s">
        <v>444</v>
      </c>
      <c r="I222" s="35" t="s">
        <v>1080</v>
      </c>
      <c r="J222" s="16" t="s">
        <v>556</v>
      </c>
      <c r="K222" s="16"/>
      <c r="L222" s="16"/>
    </row>
    <row r="223" spans="1:12" x14ac:dyDescent="0.25">
      <c r="A223" s="11">
        <v>218</v>
      </c>
      <c r="B223" s="16" t="s">
        <v>1058</v>
      </c>
      <c r="C223" s="16" t="s">
        <v>1047</v>
      </c>
      <c r="D223" s="55" t="s">
        <v>1087</v>
      </c>
      <c r="E223" s="17" t="s">
        <v>1088</v>
      </c>
      <c r="F223" s="36" t="s">
        <v>1089</v>
      </c>
      <c r="G223" s="11">
        <v>3</v>
      </c>
      <c r="H223" s="11" t="s">
        <v>444</v>
      </c>
      <c r="I223" s="35" t="s">
        <v>1080</v>
      </c>
      <c r="J223" s="16" t="s">
        <v>556</v>
      </c>
      <c r="K223" s="16"/>
      <c r="L223" s="16"/>
    </row>
    <row r="224" spans="1:12" x14ac:dyDescent="0.25">
      <c r="A224" s="11">
        <v>219</v>
      </c>
      <c r="B224" s="16" t="s">
        <v>1058</v>
      </c>
      <c r="C224" s="16" t="s">
        <v>1047</v>
      </c>
      <c r="D224" s="55" t="s">
        <v>1090</v>
      </c>
      <c r="E224" s="17" t="s">
        <v>1091</v>
      </c>
      <c r="F224" s="36" t="s">
        <v>1092</v>
      </c>
      <c r="G224" s="11">
        <v>19</v>
      </c>
      <c r="H224" s="11" t="s">
        <v>444</v>
      </c>
      <c r="I224" s="35" t="s">
        <v>1080</v>
      </c>
      <c r="J224" s="16" t="s">
        <v>556</v>
      </c>
      <c r="K224" s="16"/>
      <c r="L224" s="16"/>
    </row>
    <row r="225" spans="1:12" x14ac:dyDescent="0.25">
      <c r="A225" s="11">
        <v>220</v>
      </c>
      <c r="B225" s="16" t="s">
        <v>1058</v>
      </c>
      <c r="C225" s="16" t="s">
        <v>1093</v>
      </c>
      <c r="D225" s="16" t="s">
        <v>65</v>
      </c>
      <c r="E225" s="16" t="s">
        <v>856</v>
      </c>
      <c r="F225" s="53" t="s">
        <v>603</v>
      </c>
      <c r="G225" s="47">
        <v>6</v>
      </c>
      <c r="H225" s="48" t="s">
        <v>538</v>
      </c>
      <c r="I225" s="35" t="s">
        <v>1094</v>
      </c>
      <c r="J225" s="16" t="s">
        <v>1018</v>
      </c>
      <c r="K225" s="16"/>
      <c r="L225" s="16"/>
    </row>
    <row r="226" spans="1:12" x14ac:dyDescent="0.25">
      <c r="A226" s="11">
        <v>221</v>
      </c>
      <c r="B226" s="16" t="s">
        <v>1058</v>
      </c>
      <c r="C226" s="16" t="s">
        <v>1093</v>
      </c>
      <c r="D226" s="16" t="s">
        <v>1095</v>
      </c>
      <c r="E226" s="16" t="s">
        <v>852</v>
      </c>
      <c r="F226" s="53" t="s">
        <v>603</v>
      </c>
      <c r="G226" s="47">
        <v>3</v>
      </c>
      <c r="H226" s="48" t="s">
        <v>538</v>
      </c>
      <c r="I226" s="35" t="s">
        <v>1096</v>
      </c>
      <c r="J226" s="16" t="s">
        <v>1018</v>
      </c>
      <c r="K226" s="16"/>
      <c r="L226" s="16"/>
    </row>
    <row r="227" spans="1:12" x14ac:dyDescent="0.25">
      <c r="A227" s="11">
        <v>222</v>
      </c>
      <c r="B227" s="16" t="s">
        <v>1058</v>
      </c>
      <c r="C227" s="16" t="s">
        <v>1093</v>
      </c>
      <c r="D227" s="16" t="s">
        <v>1097</v>
      </c>
      <c r="E227" s="16" t="s">
        <v>1098</v>
      </c>
      <c r="F227" s="53" t="s">
        <v>603</v>
      </c>
      <c r="G227" s="47">
        <v>3</v>
      </c>
      <c r="H227" s="48" t="s">
        <v>538</v>
      </c>
      <c r="I227" s="35" t="s">
        <v>1096</v>
      </c>
      <c r="J227" s="16" t="s">
        <v>1018</v>
      </c>
      <c r="K227" s="16"/>
      <c r="L227" s="16"/>
    </row>
    <row r="228" spans="1:12" x14ac:dyDescent="0.25">
      <c r="A228" s="11">
        <v>223</v>
      </c>
      <c r="B228" s="16" t="s">
        <v>1058</v>
      </c>
      <c r="C228" s="16" t="s">
        <v>1093</v>
      </c>
      <c r="D228" s="17" t="s">
        <v>980</v>
      </c>
      <c r="E228" s="16" t="s">
        <v>981</v>
      </c>
      <c r="F228" s="11" t="s">
        <v>419</v>
      </c>
      <c r="G228" s="47">
        <v>3</v>
      </c>
      <c r="H228" s="48" t="s">
        <v>538</v>
      </c>
      <c r="I228" s="35" t="s">
        <v>1096</v>
      </c>
      <c r="J228" s="16" t="s">
        <v>1018</v>
      </c>
      <c r="K228" s="16"/>
      <c r="L228" s="16"/>
    </row>
    <row r="229" spans="1:12" x14ac:dyDescent="0.25">
      <c r="A229" s="11">
        <v>224</v>
      </c>
      <c r="B229" s="16" t="s">
        <v>1058</v>
      </c>
      <c r="C229" s="16" t="s">
        <v>1093</v>
      </c>
      <c r="D229" s="17" t="s">
        <v>982</v>
      </c>
      <c r="E229" s="16" t="s">
        <v>1024</v>
      </c>
      <c r="F229" s="11" t="s">
        <v>422</v>
      </c>
      <c r="G229" s="47">
        <v>3</v>
      </c>
      <c r="H229" s="48" t="s">
        <v>538</v>
      </c>
      <c r="I229" s="35" t="s">
        <v>1096</v>
      </c>
      <c r="J229" s="16" t="s">
        <v>1018</v>
      </c>
      <c r="K229" s="16"/>
      <c r="L229" s="16"/>
    </row>
    <row r="230" spans="1:12" x14ac:dyDescent="0.25">
      <c r="A230" s="11">
        <v>225</v>
      </c>
      <c r="B230" s="16" t="s">
        <v>1058</v>
      </c>
      <c r="C230" s="16" t="s">
        <v>1093</v>
      </c>
      <c r="D230" s="44" t="s">
        <v>1099</v>
      </c>
      <c r="E230" s="44" t="s">
        <v>1026</v>
      </c>
      <c r="F230" s="53"/>
      <c r="G230" s="47">
        <v>3</v>
      </c>
      <c r="H230" s="48" t="s">
        <v>956</v>
      </c>
      <c r="I230" s="35" t="s">
        <v>1096</v>
      </c>
      <c r="J230" s="16" t="s">
        <v>1018</v>
      </c>
      <c r="K230" s="16"/>
      <c r="L230" s="16"/>
    </row>
    <row r="231" spans="1:12" x14ac:dyDescent="0.25">
      <c r="A231" s="11">
        <v>226</v>
      </c>
      <c r="B231" s="16" t="s">
        <v>1100</v>
      </c>
      <c r="C231" s="16" t="s">
        <v>1093</v>
      </c>
      <c r="D231" s="16" t="s">
        <v>65</v>
      </c>
      <c r="E231" s="16" t="s">
        <v>856</v>
      </c>
      <c r="F231" s="53" t="s">
        <v>603</v>
      </c>
      <c r="G231" s="47">
        <v>24</v>
      </c>
      <c r="H231" s="48" t="s">
        <v>538</v>
      </c>
      <c r="I231" s="35" t="s">
        <v>1101</v>
      </c>
      <c r="J231" s="16" t="s">
        <v>1102</v>
      </c>
      <c r="K231" s="16"/>
      <c r="L231" s="16"/>
    </row>
    <row r="232" spans="1:12" x14ac:dyDescent="0.25">
      <c r="A232" s="11">
        <v>227</v>
      </c>
      <c r="B232" s="16" t="s">
        <v>1100</v>
      </c>
      <c r="C232" s="16" t="s">
        <v>1093</v>
      </c>
      <c r="D232" s="16" t="s">
        <v>1095</v>
      </c>
      <c r="E232" s="16" t="s">
        <v>852</v>
      </c>
      <c r="F232" s="53" t="s">
        <v>603</v>
      </c>
      <c r="G232" s="47">
        <v>12</v>
      </c>
      <c r="H232" s="48" t="s">
        <v>538</v>
      </c>
      <c r="I232" s="35" t="s">
        <v>1103</v>
      </c>
      <c r="J232" s="16" t="s">
        <v>1102</v>
      </c>
      <c r="K232" s="16"/>
      <c r="L232" s="16"/>
    </row>
    <row r="233" spans="1:12" x14ac:dyDescent="0.25">
      <c r="A233" s="11">
        <v>228</v>
      </c>
      <c r="B233" s="16" t="s">
        <v>1100</v>
      </c>
      <c r="C233" s="16" t="s">
        <v>1093</v>
      </c>
      <c r="D233" s="16" t="s">
        <v>1097</v>
      </c>
      <c r="E233" s="16" t="s">
        <v>1098</v>
      </c>
      <c r="F233" s="53" t="s">
        <v>603</v>
      </c>
      <c r="G233" s="47">
        <v>3</v>
      </c>
      <c r="H233" s="48" t="s">
        <v>538</v>
      </c>
      <c r="I233" s="35" t="s">
        <v>1096</v>
      </c>
      <c r="J233" s="16" t="s">
        <v>1102</v>
      </c>
      <c r="K233" s="16"/>
      <c r="L233" s="16"/>
    </row>
    <row r="234" spans="1:12" x14ac:dyDescent="0.25">
      <c r="A234" s="11">
        <v>229</v>
      </c>
      <c r="B234" s="16" t="s">
        <v>1100</v>
      </c>
      <c r="C234" s="16" t="s">
        <v>1093</v>
      </c>
      <c r="D234" s="17" t="s">
        <v>1104</v>
      </c>
      <c r="E234" s="16" t="s">
        <v>1026</v>
      </c>
      <c r="F234" s="11" t="s">
        <v>510</v>
      </c>
      <c r="G234" s="47">
        <v>4</v>
      </c>
      <c r="H234" s="48" t="s">
        <v>447</v>
      </c>
      <c r="I234" s="35" t="s">
        <v>1105</v>
      </c>
      <c r="J234" s="16" t="s">
        <v>1102</v>
      </c>
      <c r="K234" s="16"/>
      <c r="L234" s="16"/>
    </row>
    <row r="235" spans="1:12" x14ac:dyDescent="0.25">
      <c r="A235" s="11">
        <v>230</v>
      </c>
      <c r="B235" s="16" t="s">
        <v>1106</v>
      </c>
      <c r="C235" s="16" t="s">
        <v>1093</v>
      </c>
      <c r="D235" s="16" t="s">
        <v>65</v>
      </c>
      <c r="E235" s="16" t="s">
        <v>856</v>
      </c>
      <c r="F235" s="53" t="s">
        <v>603</v>
      </c>
      <c r="G235" s="47">
        <v>48</v>
      </c>
      <c r="H235" s="48" t="s">
        <v>538</v>
      </c>
      <c r="I235" s="35" t="s">
        <v>1107</v>
      </c>
      <c r="J235" s="16" t="s">
        <v>1108</v>
      </c>
      <c r="K235" s="16"/>
      <c r="L235" s="16"/>
    </row>
    <row r="236" spans="1:12" x14ac:dyDescent="0.25">
      <c r="A236" s="11">
        <v>231</v>
      </c>
      <c r="B236" s="16" t="s">
        <v>1106</v>
      </c>
      <c r="C236" s="16" t="s">
        <v>1093</v>
      </c>
      <c r="D236" s="16" t="s">
        <v>1095</v>
      </c>
      <c r="E236" s="16" t="s">
        <v>852</v>
      </c>
      <c r="F236" s="53" t="s">
        <v>603</v>
      </c>
      <c r="G236" s="47">
        <v>24</v>
      </c>
      <c r="H236" s="48" t="s">
        <v>538</v>
      </c>
      <c r="I236" s="35" t="s">
        <v>1101</v>
      </c>
      <c r="J236" s="16" t="s">
        <v>1108</v>
      </c>
      <c r="K236" s="16"/>
      <c r="L236" s="16"/>
    </row>
    <row r="237" spans="1:12" x14ac:dyDescent="0.25">
      <c r="A237" s="11">
        <v>232</v>
      </c>
      <c r="B237" s="16" t="s">
        <v>1106</v>
      </c>
      <c r="C237" s="16" t="s">
        <v>1093</v>
      </c>
      <c r="D237" s="16" t="s">
        <v>1097</v>
      </c>
      <c r="E237" s="16" t="s">
        <v>1098</v>
      </c>
      <c r="F237" s="53" t="s">
        <v>603</v>
      </c>
      <c r="G237" s="47">
        <v>6</v>
      </c>
      <c r="H237" s="48" t="s">
        <v>538</v>
      </c>
      <c r="I237" s="35" t="s">
        <v>1094</v>
      </c>
      <c r="J237" s="16" t="s">
        <v>1108</v>
      </c>
      <c r="K237" s="16"/>
      <c r="L237" s="16"/>
    </row>
    <row r="238" spans="1:12" x14ac:dyDescent="0.25">
      <c r="A238" s="11">
        <v>233</v>
      </c>
      <c r="B238" s="16" t="s">
        <v>1106</v>
      </c>
      <c r="C238" s="16" t="s">
        <v>1093</v>
      </c>
      <c r="D238" s="17" t="s">
        <v>1109</v>
      </c>
      <c r="E238" s="16" t="s">
        <v>1110</v>
      </c>
      <c r="F238" s="11" t="s">
        <v>510</v>
      </c>
      <c r="G238" s="47">
        <v>6</v>
      </c>
      <c r="H238" s="48" t="s">
        <v>1111</v>
      </c>
      <c r="I238" s="35" t="s">
        <v>1094</v>
      </c>
      <c r="J238" s="16" t="s">
        <v>1108</v>
      </c>
      <c r="K238" s="16"/>
      <c r="L238" s="16"/>
    </row>
    <row r="239" spans="1:12" x14ac:dyDescent="0.25">
      <c r="A239" s="11">
        <v>234</v>
      </c>
      <c r="B239" s="16" t="s">
        <v>1106</v>
      </c>
      <c r="C239" s="16" t="s">
        <v>1093</v>
      </c>
      <c r="D239" s="17" t="s">
        <v>1109</v>
      </c>
      <c r="E239" s="16" t="s">
        <v>1112</v>
      </c>
      <c r="F239" s="11" t="s">
        <v>510</v>
      </c>
      <c r="G239" s="47">
        <v>6</v>
      </c>
      <c r="H239" s="48" t="s">
        <v>1111</v>
      </c>
      <c r="I239" s="35" t="s">
        <v>1094</v>
      </c>
      <c r="J239" s="16" t="s">
        <v>1108</v>
      </c>
      <c r="K239" s="16"/>
      <c r="L239" s="16"/>
    </row>
    <row r="240" spans="1:12" x14ac:dyDescent="0.25">
      <c r="A240" s="11">
        <v>235</v>
      </c>
      <c r="B240" s="16" t="s">
        <v>1113</v>
      </c>
      <c r="C240" s="16" t="s">
        <v>1114</v>
      </c>
      <c r="D240" s="17" t="s">
        <v>1115</v>
      </c>
      <c r="E240" s="17" t="s">
        <v>1116</v>
      </c>
      <c r="F240" s="36" t="s">
        <v>1117</v>
      </c>
      <c r="G240" s="36">
        <v>1</v>
      </c>
      <c r="H240" s="60" t="s">
        <v>538</v>
      </c>
      <c r="I240" s="35" t="s">
        <v>1118</v>
      </c>
      <c r="J240" s="16" t="s">
        <v>1018</v>
      </c>
      <c r="K240" s="16"/>
      <c r="L240" s="16"/>
    </row>
    <row r="241" spans="1:12" x14ac:dyDescent="0.25">
      <c r="A241" s="11">
        <v>236</v>
      </c>
      <c r="B241" s="16" t="s">
        <v>1113</v>
      </c>
      <c r="C241" s="16" t="s">
        <v>1114</v>
      </c>
      <c r="D241" s="17" t="s">
        <v>1119</v>
      </c>
      <c r="E241" s="17" t="s">
        <v>1116</v>
      </c>
      <c r="F241" s="36" t="s">
        <v>1117</v>
      </c>
      <c r="G241" s="36">
        <v>1</v>
      </c>
      <c r="H241" s="60" t="s">
        <v>538</v>
      </c>
      <c r="I241" s="35" t="s">
        <v>1118</v>
      </c>
      <c r="J241" s="16" t="s">
        <v>1018</v>
      </c>
      <c r="K241" s="16"/>
      <c r="L241" s="16"/>
    </row>
    <row r="242" spans="1:12" x14ac:dyDescent="0.25">
      <c r="A242" s="11">
        <v>237</v>
      </c>
      <c r="B242" s="16" t="s">
        <v>1113</v>
      </c>
      <c r="C242" s="16" t="s">
        <v>1114</v>
      </c>
      <c r="D242" s="17" t="s">
        <v>1120</v>
      </c>
      <c r="E242" s="17" t="s">
        <v>1121</v>
      </c>
      <c r="F242" s="36" t="s">
        <v>1122</v>
      </c>
      <c r="G242" s="36">
        <v>1</v>
      </c>
      <c r="H242" s="60" t="s">
        <v>538</v>
      </c>
      <c r="I242" s="35" t="s">
        <v>1118</v>
      </c>
      <c r="J242" s="16" t="s">
        <v>1018</v>
      </c>
      <c r="K242" s="16"/>
      <c r="L242" s="16"/>
    </row>
    <row r="243" spans="1:12" x14ac:dyDescent="0.25">
      <c r="A243" s="11">
        <v>238</v>
      </c>
      <c r="B243" s="16" t="s">
        <v>1113</v>
      </c>
      <c r="C243" s="16" t="s">
        <v>1114</v>
      </c>
      <c r="D243" s="17" t="s">
        <v>15</v>
      </c>
      <c r="E243" s="17" t="s">
        <v>16</v>
      </c>
      <c r="F243" s="22" t="s">
        <v>14</v>
      </c>
      <c r="G243" s="47">
        <v>2</v>
      </c>
      <c r="H243" s="60" t="s">
        <v>538</v>
      </c>
      <c r="I243" s="35" t="s">
        <v>1118</v>
      </c>
      <c r="J243" s="16" t="s">
        <v>1018</v>
      </c>
      <c r="K243" s="16"/>
      <c r="L243" s="16"/>
    </row>
    <row r="244" spans="1:12" x14ac:dyDescent="0.25">
      <c r="A244" s="11">
        <v>239</v>
      </c>
      <c r="B244" s="16" t="s">
        <v>1123</v>
      </c>
      <c r="C244" s="16" t="s">
        <v>1124</v>
      </c>
      <c r="D244" s="16" t="s">
        <v>1115</v>
      </c>
      <c r="E244" s="16" t="s">
        <v>1116</v>
      </c>
      <c r="F244" s="11" t="s">
        <v>1117</v>
      </c>
      <c r="G244" s="47">
        <v>1</v>
      </c>
      <c r="H244" s="48" t="s">
        <v>538</v>
      </c>
      <c r="I244" s="35" t="s">
        <v>1125</v>
      </c>
      <c r="J244" s="16" t="s">
        <v>1108</v>
      </c>
      <c r="K244" s="16"/>
      <c r="L244" s="16"/>
    </row>
    <row r="245" spans="1:12" x14ac:dyDescent="0.25">
      <c r="A245" s="11">
        <v>240</v>
      </c>
      <c r="B245" s="16" t="s">
        <v>1123</v>
      </c>
      <c r="C245" s="16" t="s">
        <v>1124</v>
      </c>
      <c r="D245" s="16" t="s">
        <v>1119</v>
      </c>
      <c r="E245" s="16" t="s">
        <v>1116</v>
      </c>
      <c r="F245" s="11" t="s">
        <v>1117</v>
      </c>
      <c r="G245" s="47">
        <v>1</v>
      </c>
      <c r="H245" s="48" t="s">
        <v>538</v>
      </c>
      <c r="I245" s="35" t="s">
        <v>1125</v>
      </c>
      <c r="J245" s="16" t="s">
        <v>1108</v>
      </c>
      <c r="K245" s="16"/>
      <c r="L245" s="16"/>
    </row>
    <row r="246" spans="1:12" x14ac:dyDescent="0.25">
      <c r="A246" s="11">
        <v>241</v>
      </c>
      <c r="B246" s="16" t="s">
        <v>1123</v>
      </c>
      <c r="C246" s="16" t="s">
        <v>1124</v>
      </c>
      <c r="D246" s="16" t="s">
        <v>1120</v>
      </c>
      <c r="E246" s="16" t="s">
        <v>1121</v>
      </c>
      <c r="F246" s="11" t="s">
        <v>1122</v>
      </c>
      <c r="G246" s="47">
        <v>1</v>
      </c>
      <c r="H246" s="48" t="s">
        <v>538</v>
      </c>
      <c r="I246" s="35" t="s">
        <v>1125</v>
      </c>
      <c r="J246" s="16" t="s">
        <v>1108</v>
      </c>
      <c r="K246" s="16"/>
      <c r="L246" s="16"/>
    </row>
    <row r="247" spans="1:12" x14ac:dyDescent="0.25">
      <c r="A247" s="11">
        <v>242</v>
      </c>
      <c r="B247" s="16" t="s">
        <v>1126</v>
      </c>
      <c r="C247" s="16" t="s">
        <v>1124</v>
      </c>
      <c r="D247" s="16" t="s">
        <v>1127</v>
      </c>
      <c r="E247" s="17" t="s">
        <v>1128</v>
      </c>
      <c r="F247" s="13" t="s">
        <v>1129</v>
      </c>
      <c r="G247" s="36">
        <v>1</v>
      </c>
      <c r="H247" s="60" t="s">
        <v>538</v>
      </c>
      <c r="I247" s="35" t="s">
        <v>1130</v>
      </c>
      <c r="J247" s="16" t="s">
        <v>1131</v>
      </c>
      <c r="K247" s="16"/>
      <c r="L247" s="16"/>
    </row>
    <row r="248" spans="1:12" x14ac:dyDescent="0.25">
      <c r="A248" s="11">
        <v>243</v>
      </c>
      <c r="B248" s="16" t="s">
        <v>1132</v>
      </c>
      <c r="C248" s="16" t="s">
        <v>1124</v>
      </c>
      <c r="D248" s="61" t="s">
        <v>913</v>
      </c>
      <c r="E248" s="62" t="s">
        <v>1133</v>
      </c>
      <c r="F248" s="53" t="s">
        <v>603</v>
      </c>
      <c r="G248" s="47">
        <v>1</v>
      </c>
      <c r="H248" s="48" t="s">
        <v>567</v>
      </c>
      <c r="I248" s="35" t="s">
        <v>1134</v>
      </c>
      <c r="J248" s="16" t="s">
        <v>1102</v>
      </c>
      <c r="K248" s="16"/>
      <c r="L248" s="16"/>
    </row>
    <row r="249" spans="1:12" x14ac:dyDescent="0.25">
      <c r="A249" s="11">
        <v>244</v>
      </c>
      <c r="B249" s="16" t="s">
        <v>1135</v>
      </c>
      <c r="C249" s="16" t="s">
        <v>1124</v>
      </c>
      <c r="D249" s="61" t="s">
        <v>913</v>
      </c>
      <c r="E249" s="62" t="s">
        <v>1133</v>
      </c>
      <c r="F249" s="53" t="s">
        <v>603</v>
      </c>
      <c r="G249" s="47">
        <v>1</v>
      </c>
      <c r="H249" s="48" t="s">
        <v>567</v>
      </c>
      <c r="I249" s="35" t="s">
        <v>1134</v>
      </c>
      <c r="J249" s="16" t="s">
        <v>1054</v>
      </c>
      <c r="K249" s="16"/>
      <c r="L249" s="16"/>
    </row>
    <row r="250" spans="1:12" x14ac:dyDescent="0.25">
      <c r="A250" s="11">
        <v>245</v>
      </c>
      <c r="B250" s="16" t="s">
        <v>1136</v>
      </c>
      <c r="C250" s="16" t="s">
        <v>1124</v>
      </c>
      <c r="D250" s="16" t="s">
        <v>1127</v>
      </c>
      <c r="E250" s="17" t="s">
        <v>1128</v>
      </c>
      <c r="F250" s="13" t="s">
        <v>1129</v>
      </c>
      <c r="G250" s="63">
        <v>1</v>
      </c>
      <c r="H250" s="63" t="s">
        <v>538</v>
      </c>
      <c r="I250" s="17" t="s">
        <v>1137</v>
      </c>
      <c r="J250" s="16" t="s">
        <v>614</v>
      </c>
      <c r="K250" s="16"/>
      <c r="L250" s="16"/>
    </row>
    <row r="251" spans="1:12" x14ac:dyDescent="0.25">
      <c r="A251" s="11">
        <v>246</v>
      </c>
      <c r="B251" s="16" t="s">
        <v>1138</v>
      </c>
      <c r="C251" s="16" t="s">
        <v>1139</v>
      </c>
      <c r="D251" s="16" t="s">
        <v>1140</v>
      </c>
      <c r="E251" s="17" t="s">
        <v>1141</v>
      </c>
      <c r="F251" s="11" t="s">
        <v>1142</v>
      </c>
      <c r="G251" s="36">
        <v>1</v>
      </c>
      <c r="H251" s="60" t="s">
        <v>538</v>
      </c>
      <c r="I251" s="35" t="s">
        <v>1143</v>
      </c>
      <c r="J251" s="16" t="s">
        <v>1144</v>
      </c>
      <c r="K251" s="16"/>
      <c r="L251" s="16"/>
    </row>
    <row r="252" spans="1:12" x14ac:dyDescent="0.25">
      <c r="A252" s="11">
        <v>247</v>
      </c>
      <c r="B252" s="16" t="s">
        <v>1138</v>
      </c>
      <c r="C252" s="16" t="s">
        <v>1139</v>
      </c>
      <c r="D252" s="16" t="s">
        <v>1145</v>
      </c>
      <c r="E252" s="16" t="s">
        <v>1146</v>
      </c>
      <c r="F252" s="36" t="s">
        <v>1117</v>
      </c>
      <c r="G252" s="36">
        <v>1</v>
      </c>
      <c r="H252" s="60" t="s">
        <v>538</v>
      </c>
      <c r="I252" s="35" t="s">
        <v>1147</v>
      </c>
      <c r="J252" s="16" t="s">
        <v>1144</v>
      </c>
      <c r="K252" s="16"/>
      <c r="L252" s="16"/>
    </row>
    <row r="253" spans="1:12" x14ac:dyDescent="0.25">
      <c r="A253" s="11">
        <v>248</v>
      </c>
      <c r="B253" s="16" t="s">
        <v>1138</v>
      </c>
      <c r="C253" s="16" t="s">
        <v>1139</v>
      </c>
      <c r="D253" s="17" t="s">
        <v>1148</v>
      </c>
      <c r="E253" s="17" t="s">
        <v>1149</v>
      </c>
      <c r="F253" s="36"/>
      <c r="G253" s="36">
        <v>1</v>
      </c>
      <c r="H253" s="60" t="s">
        <v>992</v>
      </c>
      <c r="I253" s="35"/>
      <c r="J253" s="16" t="s">
        <v>1144</v>
      </c>
      <c r="K253" s="16"/>
      <c r="L253" s="16"/>
    </row>
    <row r="254" spans="1:12" x14ac:dyDescent="0.25">
      <c r="A254" s="11">
        <v>249</v>
      </c>
      <c r="B254" s="16" t="s">
        <v>1150</v>
      </c>
      <c r="C254" s="16" t="s">
        <v>1151</v>
      </c>
      <c r="D254" s="64" t="s">
        <v>959</v>
      </c>
      <c r="E254" s="65" t="s">
        <v>1152</v>
      </c>
      <c r="F254" s="11" t="s">
        <v>878</v>
      </c>
      <c r="G254" s="63">
        <v>60</v>
      </c>
      <c r="H254" s="63" t="s">
        <v>608</v>
      </c>
      <c r="I254" s="17" t="s">
        <v>1137</v>
      </c>
      <c r="J254" s="16"/>
      <c r="K254" s="16"/>
      <c r="L254" s="16"/>
    </row>
    <row r="255" spans="1:12" x14ac:dyDescent="0.25">
      <c r="A255" s="11">
        <v>250</v>
      </c>
      <c r="B255" s="16" t="s">
        <v>1153</v>
      </c>
      <c r="C255" s="16" t="s">
        <v>1139</v>
      </c>
      <c r="D255" s="16" t="s">
        <v>1145</v>
      </c>
      <c r="E255" s="16" t="s">
        <v>1146</v>
      </c>
      <c r="F255" s="11" t="s">
        <v>1154</v>
      </c>
      <c r="G255" s="33">
        <v>1</v>
      </c>
      <c r="H255" s="11" t="s">
        <v>683</v>
      </c>
      <c r="I255" s="41" t="s">
        <v>1155</v>
      </c>
      <c r="J255" s="16"/>
      <c r="K255" s="16"/>
      <c r="L255" s="16"/>
    </row>
    <row r="256" spans="1:12" x14ac:dyDescent="0.25">
      <c r="A256" s="11">
        <v>251</v>
      </c>
      <c r="B256" s="16" t="s">
        <v>1156</v>
      </c>
      <c r="C256" s="16" t="s">
        <v>1157</v>
      </c>
      <c r="D256" s="16" t="s">
        <v>1158</v>
      </c>
      <c r="E256" s="16" t="s">
        <v>1159</v>
      </c>
      <c r="F256" s="11" t="s">
        <v>510</v>
      </c>
      <c r="G256" s="47">
        <v>3</v>
      </c>
      <c r="H256" s="48" t="s">
        <v>538</v>
      </c>
      <c r="I256" s="35" t="s">
        <v>1125</v>
      </c>
      <c r="J256" s="16" t="s">
        <v>630</v>
      </c>
      <c r="K256" s="16"/>
      <c r="L256" s="16"/>
    </row>
    <row r="257" spans="1:12" x14ac:dyDescent="0.25">
      <c r="A257" s="11">
        <v>252</v>
      </c>
      <c r="B257" s="16" t="s">
        <v>1156</v>
      </c>
      <c r="C257" s="16" t="s">
        <v>1157</v>
      </c>
      <c r="D257" s="16" t="s">
        <v>1160</v>
      </c>
      <c r="E257" s="16" t="s">
        <v>1161</v>
      </c>
      <c r="F257" s="11" t="s">
        <v>510</v>
      </c>
      <c r="G257" s="47">
        <v>5</v>
      </c>
      <c r="H257" s="48" t="s">
        <v>538</v>
      </c>
      <c r="I257" s="35" t="s">
        <v>1125</v>
      </c>
      <c r="J257" s="16" t="s">
        <v>630</v>
      </c>
      <c r="K257" s="16"/>
      <c r="L257" s="16"/>
    </row>
    <row r="258" spans="1:12" ht="25.5" x14ac:dyDescent="0.25">
      <c r="A258" s="11">
        <v>253</v>
      </c>
      <c r="B258" s="16" t="s">
        <v>1156</v>
      </c>
      <c r="C258" s="16" t="s">
        <v>1157</v>
      </c>
      <c r="D258" s="16" t="s">
        <v>1162</v>
      </c>
      <c r="E258" s="17" t="s">
        <v>1163</v>
      </c>
      <c r="F258" s="11" t="s">
        <v>1142</v>
      </c>
      <c r="G258" s="47">
        <v>1</v>
      </c>
      <c r="H258" s="48" t="s">
        <v>538</v>
      </c>
      <c r="I258" s="35" t="s">
        <v>1164</v>
      </c>
      <c r="J258" s="16" t="s">
        <v>630</v>
      </c>
      <c r="K258" s="16"/>
      <c r="L258" s="16"/>
    </row>
    <row r="259" spans="1:12" x14ac:dyDescent="0.25">
      <c r="A259" s="11">
        <v>254</v>
      </c>
      <c r="B259" s="16" t="s">
        <v>1156</v>
      </c>
      <c r="C259" s="16" t="s">
        <v>1157</v>
      </c>
      <c r="D259" s="17" t="s">
        <v>1165</v>
      </c>
      <c r="E259" s="16" t="s">
        <v>1166</v>
      </c>
      <c r="F259" s="11" t="s">
        <v>510</v>
      </c>
      <c r="G259" s="47">
        <v>3</v>
      </c>
      <c r="H259" s="48" t="s">
        <v>538</v>
      </c>
      <c r="I259" s="35" t="s">
        <v>1167</v>
      </c>
      <c r="J259" s="16" t="s">
        <v>630</v>
      </c>
      <c r="K259" s="16"/>
      <c r="L259" s="16"/>
    </row>
    <row r="260" spans="1:12" x14ac:dyDescent="0.25">
      <c r="A260" s="11">
        <v>255</v>
      </c>
      <c r="B260" s="16" t="s">
        <v>1168</v>
      </c>
      <c r="C260" s="16" t="s">
        <v>1157</v>
      </c>
      <c r="D260" s="16" t="s">
        <v>1169</v>
      </c>
      <c r="E260" s="17" t="s">
        <v>1170</v>
      </c>
      <c r="F260" s="32" t="s">
        <v>510</v>
      </c>
      <c r="G260" s="33">
        <v>2</v>
      </c>
      <c r="H260" s="34" t="s">
        <v>1049</v>
      </c>
      <c r="I260" s="35" t="s">
        <v>1171</v>
      </c>
      <c r="J260" s="16" t="s">
        <v>1172</v>
      </c>
      <c r="K260" s="16"/>
      <c r="L260" s="16"/>
    </row>
    <row r="261" spans="1:12" x14ac:dyDescent="0.25">
      <c r="A261" s="11">
        <v>256</v>
      </c>
      <c r="B261" s="16" t="s">
        <v>1168</v>
      </c>
      <c r="C261" s="16" t="s">
        <v>1157</v>
      </c>
      <c r="D261" s="16" t="s">
        <v>1173</v>
      </c>
      <c r="E261" s="16" t="s">
        <v>1174</v>
      </c>
      <c r="F261" s="32"/>
      <c r="G261" s="33">
        <v>4</v>
      </c>
      <c r="H261" s="34" t="s">
        <v>561</v>
      </c>
      <c r="I261" s="35"/>
      <c r="J261" s="16" t="s">
        <v>1172</v>
      </c>
      <c r="K261" s="16"/>
      <c r="L261" s="16"/>
    </row>
    <row r="262" spans="1:12" x14ac:dyDescent="0.25">
      <c r="A262" s="11">
        <v>257</v>
      </c>
      <c r="B262" s="16" t="s">
        <v>1168</v>
      </c>
      <c r="C262" s="16" t="s">
        <v>1157</v>
      </c>
      <c r="D262" s="16" t="s">
        <v>1175</v>
      </c>
      <c r="E262" s="16" t="s">
        <v>1176</v>
      </c>
      <c r="F262" s="32"/>
      <c r="G262" s="11">
        <v>1</v>
      </c>
      <c r="H262" s="11" t="s">
        <v>444</v>
      </c>
      <c r="I262" s="35" t="s">
        <v>1171</v>
      </c>
      <c r="J262" s="16" t="s">
        <v>1172</v>
      </c>
      <c r="K262" s="16"/>
      <c r="L262" s="16"/>
    </row>
    <row r="263" spans="1:12" x14ac:dyDescent="0.25">
      <c r="A263" s="11">
        <v>258</v>
      </c>
      <c r="B263" s="16" t="s">
        <v>1177</v>
      </c>
      <c r="C263" s="16" t="s">
        <v>1157</v>
      </c>
      <c r="D263" s="16" t="s">
        <v>1045</v>
      </c>
      <c r="E263" s="16" t="s">
        <v>1178</v>
      </c>
      <c r="F263" s="11" t="s">
        <v>510</v>
      </c>
      <c r="G263" s="47">
        <v>16</v>
      </c>
      <c r="H263" s="48" t="s">
        <v>683</v>
      </c>
      <c r="I263" s="35" t="s">
        <v>1125</v>
      </c>
      <c r="J263" s="16" t="s">
        <v>630</v>
      </c>
      <c r="K263" s="16"/>
      <c r="L263" s="16"/>
    </row>
    <row r="264" spans="1:12" x14ac:dyDescent="0.25">
      <c r="A264" s="11">
        <v>259</v>
      </c>
      <c r="B264" s="16" t="s">
        <v>1179</v>
      </c>
      <c r="C264" s="16" t="s">
        <v>1157</v>
      </c>
      <c r="D264" s="17" t="s">
        <v>1180</v>
      </c>
      <c r="E264" s="17" t="s">
        <v>1181</v>
      </c>
      <c r="F264" s="32" t="s">
        <v>510</v>
      </c>
      <c r="G264" s="33">
        <v>5</v>
      </c>
      <c r="H264" s="34" t="s">
        <v>444</v>
      </c>
      <c r="I264" s="35" t="s">
        <v>1080</v>
      </c>
      <c r="J264" s="16"/>
      <c r="K264" s="16"/>
      <c r="L264" s="16"/>
    </row>
    <row r="265" spans="1:12" x14ac:dyDescent="0.25">
      <c r="A265" s="11">
        <v>260</v>
      </c>
      <c r="B265" s="16" t="s">
        <v>1179</v>
      </c>
      <c r="C265" s="16" t="s">
        <v>1157</v>
      </c>
      <c r="D265" s="16" t="s">
        <v>1182</v>
      </c>
      <c r="E265" s="17" t="s">
        <v>1183</v>
      </c>
      <c r="F265" s="32" t="s">
        <v>510</v>
      </c>
      <c r="G265" s="33">
        <v>1</v>
      </c>
      <c r="H265" s="34" t="s">
        <v>444</v>
      </c>
      <c r="I265" s="35" t="s">
        <v>1080</v>
      </c>
      <c r="J265" s="16"/>
      <c r="K265" s="16"/>
      <c r="L265" s="16"/>
    </row>
    <row r="266" spans="1:12" x14ac:dyDescent="0.25">
      <c r="A266" s="11">
        <v>261</v>
      </c>
      <c r="B266" s="16" t="s">
        <v>1184</v>
      </c>
      <c r="C266" s="16" t="s">
        <v>1185</v>
      </c>
      <c r="D266" s="16" t="s">
        <v>1186</v>
      </c>
      <c r="E266" s="17" t="s">
        <v>1187</v>
      </c>
      <c r="F266" s="11" t="s">
        <v>510</v>
      </c>
      <c r="G266" s="36">
        <v>2</v>
      </c>
      <c r="H266" s="60" t="s">
        <v>538</v>
      </c>
      <c r="I266" s="35" t="s">
        <v>1188</v>
      </c>
      <c r="J266" s="16" t="s">
        <v>1144</v>
      </c>
      <c r="K266" s="16"/>
      <c r="L266" s="16"/>
    </row>
    <row r="267" spans="1:12" x14ac:dyDescent="0.25">
      <c r="A267" s="11">
        <v>262</v>
      </c>
      <c r="B267" s="16" t="s">
        <v>1184</v>
      </c>
      <c r="C267" s="16" t="s">
        <v>1185</v>
      </c>
      <c r="D267" s="16" t="s">
        <v>1189</v>
      </c>
      <c r="E267" s="16" t="s">
        <v>1190</v>
      </c>
      <c r="F267" s="36" t="s">
        <v>510</v>
      </c>
      <c r="G267" s="36">
        <v>2</v>
      </c>
      <c r="H267" s="60" t="s">
        <v>538</v>
      </c>
      <c r="I267" s="35" t="s">
        <v>1188</v>
      </c>
      <c r="J267" s="16" t="s">
        <v>1144</v>
      </c>
      <c r="K267" s="16"/>
      <c r="L267" s="16"/>
    </row>
    <row r="268" spans="1:12" x14ac:dyDescent="0.25">
      <c r="A268" s="11">
        <v>263</v>
      </c>
      <c r="B268" s="16" t="s">
        <v>1191</v>
      </c>
      <c r="C268" s="16" t="s">
        <v>1192</v>
      </c>
      <c r="D268" s="17" t="s">
        <v>1193</v>
      </c>
      <c r="E268" s="17" t="s">
        <v>1194</v>
      </c>
      <c r="F268" s="32" t="s">
        <v>510</v>
      </c>
      <c r="G268" s="33">
        <v>5</v>
      </c>
      <c r="H268" s="34" t="s">
        <v>444</v>
      </c>
      <c r="I268" s="35" t="s">
        <v>1195</v>
      </c>
      <c r="J268" s="16"/>
      <c r="K268" s="16"/>
      <c r="L268" s="16"/>
    </row>
    <row r="269" spans="1:12" x14ac:dyDescent="0.25">
      <c r="A269" s="11">
        <v>264</v>
      </c>
      <c r="B269" s="16" t="s">
        <v>1191</v>
      </c>
      <c r="C269" s="16" t="s">
        <v>1192</v>
      </c>
      <c r="D269" s="16" t="s">
        <v>1196</v>
      </c>
      <c r="E269" s="17" t="s">
        <v>1197</v>
      </c>
      <c r="F269" s="32" t="s">
        <v>510</v>
      </c>
      <c r="G269" s="33">
        <v>3</v>
      </c>
      <c r="H269" s="34" t="s">
        <v>444</v>
      </c>
      <c r="I269" s="35" t="s">
        <v>1195</v>
      </c>
      <c r="J269" s="16"/>
      <c r="K269" s="16"/>
      <c r="L269" s="16"/>
    </row>
    <row r="270" spans="1:12" x14ac:dyDescent="0.25">
      <c r="A270" s="11">
        <v>265</v>
      </c>
      <c r="B270" s="16" t="s">
        <v>1191</v>
      </c>
      <c r="C270" s="16" t="s">
        <v>1192</v>
      </c>
      <c r="D270" s="16" t="s">
        <v>1196</v>
      </c>
      <c r="E270" s="17" t="s">
        <v>1198</v>
      </c>
      <c r="F270" s="32"/>
      <c r="G270" s="11">
        <v>3</v>
      </c>
      <c r="H270" s="11" t="s">
        <v>444</v>
      </c>
      <c r="I270" s="35" t="s">
        <v>1195</v>
      </c>
      <c r="J270" s="16"/>
      <c r="K270" s="16"/>
      <c r="L270" s="16"/>
    </row>
    <row r="271" spans="1:12" x14ac:dyDescent="0.25">
      <c r="A271" s="11">
        <v>266</v>
      </c>
      <c r="B271" s="16" t="s">
        <v>1199</v>
      </c>
      <c r="C271" s="16" t="s">
        <v>1192</v>
      </c>
      <c r="D271" s="17" t="s">
        <v>1200</v>
      </c>
      <c r="E271" s="17" t="s">
        <v>510</v>
      </c>
      <c r="F271" s="13" t="s">
        <v>510</v>
      </c>
      <c r="G271" s="33">
        <v>3</v>
      </c>
      <c r="H271" s="34" t="s">
        <v>1049</v>
      </c>
      <c r="I271" s="35" t="s">
        <v>1201</v>
      </c>
      <c r="J271" s="16"/>
      <c r="K271" s="16"/>
      <c r="L271" s="16"/>
    </row>
    <row r="272" spans="1:12" x14ac:dyDescent="0.25">
      <c r="A272" s="11">
        <v>267</v>
      </c>
      <c r="B272" s="16" t="s">
        <v>1199</v>
      </c>
      <c r="C272" s="16" t="s">
        <v>1192</v>
      </c>
      <c r="D272" s="17" t="s">
        <v>1202</v>
      </c>
      <c r="E272" s="17"/>
      <c r="F272" s="13"/>
      <c r="G272" s="33">
        <v>6</v>
      </c>
      <c r="H272" s="34" t="s">
        <v>1049</v>
      </c>
      <c r="I272" s="35" t="s">
        <v>1201</v>
      </c>
      <c r="J272" s="16"/>
      <c r="K272" s="16"/>
      <c r="L272" s="16"/>
    </row>
    <row r="273" spans="1:12" x14ac:dyDescent="0.25">
      <c r="A273" s="11">
        <v>268</v>
      </c>
      <c r="B273" s="16" t="s">
        <v>1203</v>
      </c>
      <c r="C273" s="16" t="s">
        <v>1192</v>
      </c>
      <c r="D273" s="64" t="s">
        <v>1204</v>
      </c>
      <c r="E273" s="65" t="s">
        <v>1205</v>
      </c>
      <c r="F273" s="36" t="s">
        <v>603</v>
      </c>
      <c r="G273" s="63">
        <v>5</v>
      </c>
      <c r="H273" s="63" t="s">
        <v>450</v>
      </c>
      <c r="I273" s="17" t="s">
        <v>1137</v>
      </c>
      <c r="J273" s="16"/>
      <c r="K273" s="16"/>
      <c r="L273" s="16"/>
    </row>
    <row r="274" spans="1:12" x14ac:dyDescent="0.25">
      <c r="A274" s="11">
        <v>269</v>
      </c>
      <c r="B274" s="16" t="s">
        <v>1203</v>
      </c>
      <c r="C274" s="16" t="s">
        <v>1192</v>
      </c>
      <c r="D274" s="65" t="s">
        <v>1206</v>
      </c>
      <c r="E274" s="65" t="s">
        <v>1207</v>
      </c>
      <c r="F274" s="36"/>
      <c r="G274" s="63">
        <v>3</v>
      </c>
      <c r="H274" s="63" t="s">
        <v>683</v>
      </c>
      <c r="I274" s="17" t="s">
        <v>1137</v>
      </c>
      <c r="J274" s="16"/>
      <c r="K274" s="16"/>
      <c r="L274" s="16"/>
    </row>
    <row r="275" spans="1:12" x14ac:dyDescent="0.25">
      <c r="A275" s="11">
        <v>270</v>
      </c>
      <c r="B275" s="16" t="s">
        <v>1203</v>
      </c>
      <c r="C275" s="16" t="s">
        <v>1192</v>
      </c>
      <c r="D275" s="65" t="s">
        <v>1208</v>
      </c>
      <c r="E275" s="65" t="s">
        <v>1209</v>
      </c>
      <c r="F275" s="36"/>
      <c r="G275" s="63">
        <v>3</v>
      </c>
      <c r="H275" s="63" t="s">
        <v>444</v>
      </c>
      <c r="I275" s="17" t="s">
        <v>1137</v>
      </c>
      <c r="J275" s="16"/>
      <c r="K275" s="16"/>
      <c r="L275" s="16"/>
    </row>
    <row r="276" spans="1:12" x14ac:dyDescent="0.25">
      <c r="A276" s="11">
        <v>271</v>
      </c>
      <c r="B276" s="16" t="s">
        <v>1203</v>
      </c>
      <c r="C276" s="16" t="s">
        <v>1192</v>
      </c>
      <c r="D276" s="65" t="s">
        <v>1210</v>
      </c>
      <c r="E276" s="65" t="s">
        <v>510</v>
      </c>
      <c r="F276" s="36"/>
      <c r="G276" s="63">
        <v>22</v>
      </c>
      <c r="H276" s="63" t="s">
        <v>444</v>
      </c>
      <c r="I276" s="17" t="s">
        <v>1137</v>
      </c>
      <c r="J276" s="16"/>
      <c r="K276" s="16"/>
      <c r="L276" s="16"/>
    </row>
    <row r="277" spans="1:12" x14ac:dyDescent="0.25">
      <c r="A277" s="11">
        <v>272</v>
      </c>
      <c r="B277" s="16" t="s">
        <v>1203</v>
      </c>
      <c r="C277" s="16" t="s">
        <v>1192</v>
      </c>
      <c r="D277" s="65" t="s">
        <v>1211</v>
      </c>
      <c r="E277" s="65" t="s">
        <v>510</v>
      </c>
      <c r="F277" s="36"/>
      <c r="G277" s="63">
        <v>37</v>
      </c>
      <c r="H277" s="63" t="s">
        <v>444</v>
      </c>
      <c r="I277" s="17" t="s">
        <v>1137</v>
      </c>
      <c r="J277" s="16"/>
      <c r="K277" s="16"/>
      <c r="L277" s="16"/>
    </row>
    <row r="278" spans="1:12" x14ac:dyDescent="0.25">
      <c r="A278" s="11">
        <v>273</v>
      </c>
      <c r="B278" s="16" t="s">
        <v>1203</v>
      </c>
      <c r="C278" s="16" t="s">
        <v>1192</v>
      </c>
      <c r="D278" s="64" t="s">
        <v>1212</v>
      </c>
      <c r="E278" s="65" t="s">
        <v>510</v>
      </c>
      <c r="F278" s="36"/>
      <c r="G278" s="12">
        <v>10</v>
      </c>
      <c r="H278" s="63" t="s">
        <v>444</v>
      </c>
      <c r="I278" s="17" t="s">
        <v>1137</v>
      </c>
      <c r="J278" s="16"/>
      <c r="K278" s="16"/>
      <c r="L278" s="16"/>
    </row>
    <row r="279" spans="1:12" x14ac:dyDescent="0.25">
      <c r="A279" s="11">
        <v>274</v>
      </c>
      <c r="B279" s="16" t="s">
        <v>1203</v>
      </c>
      <c r="C279" s="16" t="s">
        <v>1192</v>
      </c>
      <c r="D279" s="65" t="s">
        <v>1213</v>
      </c>
      <c r="E279" s="65" t="s">
        <v>510</v>
      </c>
      <c r="F279" s="36"/>
      <c r="G279" s="63">
        <v>5</v>
      </c>
      <c r="H279" s="63" t="s">
        <v>444</v>
      </c>
      <c r="I279" s="17" t="s">
        <v>1137</v>
      </c>
      <c r="J279" s="16"/>
      <c r="K279" s="16"/>
      <c r="L279" s="16"/>
    </row>
    <row r="280" spans="1:12" x14ac:dyDescent="0.25">
      <c r="A280" s="11">
        <v>275</v>
      </c>
      <c r="B280" s="16" t="s">
        <v>1214</v>
      </c>
      <c r="C280" s="16" t="s">
        <v>1192</v>
      </c>
      <c r="D280" s="17" t="s">
        <v>1215</v>
      </c>
      <c r="E280" s="17" t="s">
        <v>1216</v>
      </c>
      <c r="F280" s="32" t="s">
        <v>510</v>
      </c>
      <c r="G280" s="33">
        <v>1</v>
      </c>
      <c r="H280" s="34" t="s">
        <v>444</v>
      </c>
      <c r="I280" s="35" t="s">
        <v>1217</v>
      </c>
      <c r="J280" s="16" t="s">
        <v>1218</v>
      </c>
      <c r="K280" s="16"/>
      <c r="L280" s="16"/>
    </row>
    <row r="281" spans="1:12" x14ac:dyDescent="0.25">
      <c r="A281" s="11">
        <v>276</v>
      </c>
      <c r="B281" s="16" t="s">
        <v>1214</v>
      </c>
      <c r="C281" s="16" t="s">
        <v>1219</v>
      </c>
      <c r="D281" s="44" t="s">
        <v>664</v>
      </c>
      <c r="E281" s="45" t="s">
        <v>1220</v>
      </c>
      <c r="F281" s="46" t="s">
        <v>510</v>
      </c>
      <c r="G281" s="47">
        <v>5</v>
      </c>
      <c r="H281" s="48" t="s">
        <v>444</v>
      </c>
      <c r="I281" s="35" t="s">
        <v>1221</v>
      </c>
      <c r="J281" s="16" t="s">
        <v>1222</v>
      </c>
      <c r="K281" s="16"/>
      <c r="L281" s="16"/>
    </row>
    <row r="282" spans="1:12" x14ac:dyDescent="0.25">
      <c r="A282" s="11">
        <v>277</v>
      </c>
      <c r="B282" s="16" t="s">
        <v>1214</v>
      </c>
      <c r="C282" s="16" t="s">
        <v>1219</v>
      </c>
      <c r="D282" s="44" t="s">
        <v>1223</v>
      </c>
      <c r="E282" s="49" t="s">
        <v>1224</v>
      </c>
      <c r="F282" s="46" t="s">
        <v>510</v>
      </c>
      <c r="G282" s="47">
        <v>3</v>
      </c>
      <c r="H282" s="48" t="s">
        <v>444</v>
      </c>
      <c r="I282" s="35" t="s">
        <v>1221</v>
      </c>
      <c r="J282" s="16" t="s">
        <v>1222</v>
      </c>
      <c r="K282" s="16"/>
      <c r="L282" s="16"/>
    </row>
    <row r="283" spans="1:12" x14ac:dyDescent="0.25">
      <c r="A283" s="11">
        <v>278</v>
      </c>
      <c r="B283" s="16" t="s">
        <v>1225</v>
      </c>
      <c r="C283" s="16" t="s">
        <v>1226</v>
      </c>
      <c r="D283" s="64" t="s">
        <v>1227</v>
      </c>
      <c r="E283" s="65" t="s">
        <v>1228</v>
      </c>
      <c r="F283" s="36" t="s">
        <v>603</v>
      </c>
      <c r="G283" s="63">
        <v>100</v>
      </c>
      <c r="H283" s="63" t="s">
        <v>608</v>
      </c>
      <c r="I283" s="17" t="s">
        <v>1137</v>
      </c>
      <c r="J283" s="16"/>
      <c r="K283" s="16"/>
      <c r="L283" s="16"/>
    </row>
    <row r="284" spans="1:12" x14ac:dyDescent="0.25">
      <c r="A284" s="11">
        <v>279</v>
      </c>
      <c r="B284" s="16" t="s">
        <v>1225</v>
      </c>
      <c r="C284" s="16" t="s">
        <v>1226</v>
      </c>
      <c r="D284" s="65" t="s">
        <v>1229</v>
      </c>
      <c r="E284" s="65"/>
      <c r="F284" s="36"/>
      <c r="G284" s="63">
        <v>20</v>
      </c>
      <c r="H284" s="63" t="s">
        <v>1230</v>
      </c>
      <c r="I284" s="17" t="s">
        <v>1137</v>
      </c>
      <c r="J284" s="16"/>
      <c r="K284" s="16"/>
      <c r="L284" s="16"/>
    </row>
    <row r="285" spans="1:12" x14ac:dyDescent="0.25">
      <c r="A285" s="11">
        <v>280</v>
      </c>
      <c r="B285" s="16" t="s">
        <v>1225</v>
      </c>
      <c r="C285" s="16" t="s">
        <v>1226</v>
      </c>
      <c r="D285" s="65" t="s">
        <v>1231</v>
      </c>
      <c r="E285" s="65" t="s">
        <v>1232</v>
      </c>
      <c r="F285" s="36"/>
      <c r="G285" s="63">
        <v>20</v>
      </c>
      <c r="H285" s="63" t="s">
        <v>1230</v>
      </c>
      <c r="I285" s="17" t="s">
        <v>1137</v>
      </c>
      <c r="J285" s="16"/>
      <c r="K285" s="16"/>
      <c r="L285" s="16"/>
    </row>
    <row r="286" spans="1:12" x14ac:dyDescent="0.25">
      <c r="A286" s="11">
        <v>281</v>
      </c>
      <c r="B286" s="16" t="s">
        <v>1225</v>
      </c>
      <c r="C286" s="16" t="s">
        <v>1226</v>
      </c>
      <c r="D286" s="65" t="s">
        <v>1233</v>
      </c>
      <c r="E286" s="65" t="s">
        <v>1234</v>
      </c>
      <c r="F286" s="36"/>
      <c r="G286" s="63">
        <v>4</v>
      </c>
      <c r="H286" s="63" t="s">
        <v>766</v>
      </c>
      <c r="I286" s="17" t="s">
        <v>1137</v>
      </c>
      <c r="J286" s="16"/>
      <c r="K286" s="16"/>
      <c r="L286" s="16"/>
    </row>
    <row r="287" spans="1:12" x14ac:dyDescent="0.25">
      <c r="A287" s="11">
        <v>282</v>
      </c>
      <c r="B287" s="16" t="s">
        <v>1225</v>
      </c>
      <c r="C287" s="16" t="s">
        <v>1226</v>
      </c>
      <c r="D287" s="65" t="s">
        <v>1235</v>
      </c>
      <c r="E287" s="65" t="s">
        <v>1236</v>
      </c>
      <c r="F287" s="36"/>
      <c r="G287" s="63">
        <v>80</v>
      </c>
      <c r="H287" s="63" t="s">
        <v>1230</v>
      </c>
      <c r="I287" s="17" t="s">
        <v>1137</v>
      </c>
      <c r="J287" s="16"/>
      <c r="K287" s="16"/>
      <c r="L287" s="16"/>
    </row>
    <row r="288" spans="1:12" x14ac:dyDescent="0.25">
      <c r="A288" s="11">
        <v>283</v>
      </c>
      <c r="B288" s="16" t="s">
        <v>1225</v>
      </c>
      <c r="C288" s="16" t="s">
        <v>1226</v>
      </c>
      <c r="D288" s="64" t="s">
        <v>1237</v>
      </c>
      <c r="E288" s="65" t="s">
        <v>1238</v>
      </c>
      <c r="F288" s="36"/>
      <c r="G288" s="12">
        <v>30</v>
      </c>
      <c r="H288" s="12" t="s">
        <v>1230</v>
      </c>
      <c r="I288" s="17" t="s">
        <v>1137</v>
      </c>
      <c r="J288" s="16"/>
      <c r="K288" s="16"/>
      <c r="L288" s="16"/>
    </row>
    <row r="289" spans="1:12" x14ac:dyDescent="0.25">
      <c r="A289" s="11">
        <v>284</v>
      </c>
      <c r="B289" s="16" t="s">
        <v>1225</v>
      </c>
      <c r="C289" s="16" t="s">
        <v>1226</v>
      </c>
      <c r="D289" s="65" t="s">
        <v>1239</v>
      </c>
      <c r="E289" s="65" t="s">
        <v>1240</v>
      </c>
      <c r="F289" s="36"/>
      <c r="G289" s="63">
        <v>5</v>
      </c>
      <c r="H289" s="63" t="s">
        <v>1230</v>
      </c>
      <c r="I289" s="17" t="s">
        <v>1137</v>
      </c>
      <c r="J289" s="16"/>
      <c r="K289" s="16"/>
      <c r="L289" s="16"/>
    </row>
    <row r="290" spans="1:12" x14ac:dyDescent="0.25">
      <c r="A290" s="11">
        <v>285</v>
      </c>
      <c r="B290" s="16" t="s">
        <v>1241</v>
      </c>
      <c r="C290" s="16" t="s">
        <v>1219</v>
      </c>
      <c r="D290" s="44" t="s">
        <v>664</v>
      </c>
      <c r="E290" s="45" t="s">
        <v>1220</v>
      </c>
      <c r="F290" s="46" t="s">
        <v>510</v>
      </c>
      <c r="G290" s="47">
        <v>5</v>
      </c>
      <c r="H290" s="48" t="s">
        <v>444</v>
      </c>
      <c r="I290" s="35" t="s">
        <v>1221</v>
      </c>
      <c r="J290" s="16" t="s">
        <v>1242</v>
      </c>
      <c r="K290" s="16"/>
      <c r="L290" s="16"/>
    </row>
    <row r="291" spans="1:12" x14ac:dyDescent="0.25">
      <c r="A291" s="11">
        <v>286</v>
      </c>
      <c r="B291" s="16" t="s">
        <v>1243</v>
      </c>
      <c r="C291" s="16" t="s">
        <v>1219</v>
      </c>
      <c r="D291" s="61" t="s">
        <v>1244</v>
      </c>
      <c r="E291" s="62" t="s">
        <v>1245</v>
      </c>
      <c r="F291" s="53" t="s">
        <v>257</v>
      </c>
      <c r="G291" s="47">
        <v>1</v>
      </c>
      <c r="H291" s="48" t="s">
        <v>567</v>
      </c>
      <c r="I291" s="35" t="s">
        <v>1246</v>
      </c>
      <c r="J291" s="16" t="s">
        <v>1247</v>
      </c>
      <c r="K291" s="16"/>
      <c r="L291" s="16"/>
    </row>
    <row r="292" spans="1:12" ht="25.5" x14ac:dyDescent="0.25">
      <c r="A292" s="11">
        <v>287</v>
      </c>
      <c r="B292" s="16" t="s">
        <v>1248</v>
      </c>
      <c r="C292" s="16" t="s">
        <v>1249</v>
      </c>
      <c r="D292" s="17" t="s">
        <v>1250</v>
      </c>
      <c r="E292" s="17" t="s">
        <v>1251</v>
      </c>
      <c r="F292" s="32" t="s">
        <v>510</v>
      </c>
      <c r="G292" s="33">
        <v>1</v>
      </c>
      <c r="H292" s="34" t="s">
        <v>444</v>
      </c>
      <c r="I292" s="35" t="s">
        <v>1252</v>
      </c>
      <c r="J292" s="16" t="s">
        <v>1253</v>
      </c>
      <c r="K292" s="16"/>
      <c r="L292" s="16"/>
    </row>
    <row r="293" spans="1:12" x14ac:dyDescent="0.25">
      <c r="A293" s="11">
        <v>288</v>
      </c>
      <c r="B293" s="16" t="s">
        <v>1248</v>
      </c>
      <c r="C293" s="16" t="s">
        <v>1249</v>
      </c>
      <c r="D293" s="16" t="s">
        <v>1254</v>
      </c>
      <c r="E293" s="17" t="s">
        <v>1255</v>
      </c>
      <c r="F293" s="32" t="s">
        <v>1256</v>
      </c>
      <c r="G293" s="33">
        <v>20</v>
      </c>
      <c r="H293" s="34" t="s">
        <v>444</v>
      </c>
      <c r="I293" s="35" t="s">
        <v>1257</v>
      </c>
      <c r="J293" s="16"/>
      <c r="K293" s="16"/>
      <c r="L293" s="16"/>
    </row>
    <row r="294" spans="1:12" x14ac:dyDescent="0.25">
      <c r="A294" s="11">
        <v>289</v>
      </c>
      <c r="B294" s="16" t="s">
        <v>1248</v>
      </c>
      <c r="C294" s="16" t="s">
        <v>1249</v>
      </c>
      <c r="D294" s="16" t="s">
        <v>1254</v>
      </c>
      <c r="E294" s="17" t="s">
        <v>1258</v>
      </c>
      <c r="F294" s="32" t="s">
        <v>1256</v>
      </c>
      <c r="G294" s="11">
        <v>20</v>
      </c>
      <c r="H294" s="11" t="s">
        <v>444</v>
      </c>
      <c r="I294" s="35" t="s">
        <v>1257</v>
      </c>
      <c r="J294" s="16"/>
      <c r="K294" s="16"/>
      <c r="L294" s="16"/>
    </row>
    <row r="295" spans="1:12" x14ac:dyDescent="0.25">
      <c r="A295" s="11">
        <v>290</v>
      </c>
      <c r="B295" s="16" t="s">
        <v>1259</v>
      </c>
      <c r="C295" s="16" t="s">
        <v>1260</v>
      </c>
      <c r="D295" s="17" t="s">
        <v>1261</v>
      </c>
      <c r="E295" s="17" t="s">
        <v>510</v>
      </c>
      <c r="F295" s="13" t="s">
        <v>510</v>
      </c>
      <c r="G295" s="33">
        <v>1</v>
      </c>
      <c r="H295" s="34" t="s">
        <v>1049</v>
      </c>
      <c r="I295" s="35" t="s">
        <v>1201</v>
      </c>
      <c r="J295" s="16"/>
      <c r="K295" s="16"/>
      <c r="L295" s="16"/>
    </row>
    <row r="296" spans="1:12" x14ac:dyDescent="0.25">
      <c r="A296" s="11">
        <v>291</v>
      </c>
      <c r="B296" s="16" t="s">
        <v>1262</v>
      </c>
      <c r="C296" s="16" t="s">
        <v>1263</v>
      </c>
      <c r="D296" s="64" t="s">
        <v>1264</v>
      </c>
      <c r="E296" s="65" t="s">
        <v>1265</v>
      </c>
      <c r="F296" s="36" t="s">
        <v>603</v>
      </c>
      <c r="G296" s="63">
        <v>200</v>
      </c>
      <c r="H296" s="63" t="s">
        <v>608</v>
      </c>
      <c r="I296" s="17" t="s">
        <v>1137</v>
      </c>
      <c r="J296" s="16"/>
      <c r="K296" s="16"/>
      <c r="L296" s="16"/>
    </row>
    <row r="297" spans="1:12" x14ac:dyDescent="0.25">
      <c r="A297" s="11">
        <v>292</v>
      </c>
      <c r="B297" s="16" t="s">
        <v>1262</v>
      </c>
      <c r="C297" s="16" t="s">
        <v>1263</v>
      </c>
      <c r="D297" s="65" t="s">
        <v>1266</v>
      </c>
      <c r="E297" s="65" t="s">
        <v>1267</v>
      </c>
      <c r="F297" s="36"/>
      <c r="G297" s="63">
        <v>12</v>
      </c>
      <c r="H297" s="63" t="s">
        <v>683</v>
      </c>
      <c r="I297" s="17" t="s">
        <v>1137</v>
      </c>
      <c r="J297" s="16"/>
      <c r="K297" s="16"/>
      <c r="L297" s="16"/>
    </row>
    <row r="298" spans="1:12" x14ac:dyDescent="0.25">
      <c r="A298" s="11">
        <v>293</v>
      </c>
      <c r="B298" s="16" t="s">
        <v>1268</v>
      </c>
      <c r="C298" s="16" t="s">
        <v>1269</v>
      </c>
      <c r="D298" s="17" t="s">
        <v>1270</v>
      </c>
      <c r="E298" s="17" t="s">
        <v>1271</v>
      </c>
      <c r="F298" s="32" t="s">
        <v>510</v>
      </c>
      <c r="G298" s="33">
        <v>1</v>
      </c>
      <c r="H298" s="34" t="s">
        <v>444</v>
      </c>
      <c r="I298" s="35" t="s">
        <v>1257</v>
      </c>
      <c r="J298" s="16"/>
      <c r="K298" s="16"/>
      <c r="L298" s="16"/>
    </row>
    <row r="299" spans="1:12" x14ac:dyDescent="0.25">
      <c r="A299" s="11">
        <v>294</v>
      </c>
      <c r="B299" s="16" t="s">
        <v>1272</v>
      </c>
      <c r="C299" s="16" t="s">
        <v>1273</v>
      </c>
      <c r="D299" s="64" t="s">
        <v>1266</v>
      </c>
      <c r="E299" s="65" t="s">
        <v>1274</v>
      </c>
      <c r="F299" s="36" t="s">
        <v>603</v>
      </c>
      <c r="G299" s="63">
        <v>3</v>
      </c>
      <c r="H299" s="63" t="s">
        <v>1275</v>
      </c>
      <c r="I299" s="17" t="s">
        <v>1137</v>
      </c>
      <c r="J299" s="16"/>
      <c r="K299" s="16"/>
      <c r="L299" s="16"/>
    </row>
    <row r="300" spans="1:12" x14ac:dyDescent="0.25">
      <c r="A300" s="11">
        <v>295</v>
      </c>
      <c r="B300" s="16" t="s">
        <v>1272</v>
      </c>
      <c r="C300" s="16" t="s">
        <v>1273</v>
      </c>
      <c r="D300" s="65" t="s">
        <v>691</v>
      </c>
      <c r="E300" s="65" t="s">
        <v>1276</v>
      </c>
      <c r="F300" s="36" t="s">
        <v>1277</v>
      </c>
      <c r="G300" s="63">
        <v>180</v>
      </c>
      <c r="H300" s="63" t="s">
        <v>956</v>
      </c>
      <c r="I300" s="17" t="s">
        <v>1278</v>
      </c>
      <c r="J300" s="16"/>
      <c r="K300" s="16"/>
      <c r="L300" s="16"/>
    </row>
    <row r="301" spans="1:12" x14ac:dyDescent="0.25">
      <c r="A301" s="11">
        <v>296</v>
      </c>
      <c r="B301" s="16" t="s">
        <v>1272</v>
      </c>
      <c r="C301" s="16" t="s">
        <v>1273</v>
      </c>
      <c r="D301" s="65" t="s">
        <v>1279</v>
      </c>
      <c r="E301" s="65" t="s">
        <v>1280</v>
      </c>
      <c r="F301" s="36" t="s">
        <v>1281</v>
      </c>
      <c r="G301" s="63">
        <v>180</v>
      </c>
      <c r="H301" s="63" t="s">
        <v>1282</v>
      </c>
      <c r="I301" s="17" t="s">
        <v>1283</v>
      </c>
      <c r="J301" s="16"/>
      <c r="K301" s="16"/>
      <c r="L301" s="16"/>
    </row>
    <row r="302" spans="1:12" x14ac:dyDescent="0.25">
      <c r="A302" s="11">
        <v>297</v>
      </c>
      <c r="B302" s="16" t="s">
        <v>1272</v>
      </c>
      <c r="C302" s="16" t="s">
        <v>1273</v>
      </c>
      <c r="D302" s="65" t="s">
        <v>1284</v>
      </c>
      <c r="E302" s="65" t="s">
        <v>1285</v>
      </c>
      <c r="F302" s="36" t="s">
        <v>498</v>
      </c>
      <c r="G302" s="63">
        <v>120</v>
      </c>
      <c r="H302" s="63" t="s">
        <v>1275</v>
      </c>
      <c r="I302" s="17" t="s">
        <v>1286</v>
      </c>
      <c r="J302" s="16"/>
      <c r="K302" s="16"/>
      <c r="L302" s="16"/>
    </row>
    <row r="303" spans="1:12" x14ac:dyDescent="0.25">
      <c r="A303" s="11">
        <v>298</v>
      </c>
      <c r="B303" s="16" t="s">
        <v>1272</v>
      </c>
      <c r="C303" s="16" t="s">
        <v>1273</v>
      </c>
      <c r="D303" s="65" t="s">
        <v>1287</v>
      </c>
      <c r="E303" s="65" t="s">
        <v>1288</v>
      </c>
      <c r="F303" s="36" t="s">
        <v>1289</v>
      </c>
      <c r="G303" s="63">
        <v>120</v>
      </c>
      <c r="H303" s="63" t="s">
        <v>439</v>
      </c>
      <c r="I303" s="17" t="s">
        <v>1290</v>
      </c>
      <c r="J303" s="16"/>
      <c r="K303" s="16"/>
      <c r="L303" s="16"/>
    </row>
    <row r="304" spans="1:12" x14ac:dyDescent="0.25">
      <c r="A304" s="11">
        <v>299</v>
      </c>
      <c r="B304" s="16" t="s">
        <v>1272</v>
      </c>
      <c r="C304" s="16" t="s">
        <v>1273</v>
      </c>
      <c r="D304" s="64" t="s">
        <v>1237</v>
      </c>
      <c r="E304" s="65" t="s">
        <v>1291</v>
      </c>
      <c r="F304" s="36" t="s">
        <v>1292</v>
      </c>
      <c r="G304" s="12">
        <v>20</v>
      </c>
      <c r="H304" s="12" t="s">
        <v>439</v>
      </c>
      <c r="I304" s="17" t="s">
        <v>1293</v>
      </c>
      <c r="J304" s="16"/>
      <c r="K304" s="16"/>
      <c r="L304" s="16"/>
    </row>
    <row r="305" spans="1:12" x14ac:dyDescent="0.25">
      <c r="A305" s="11">
        <v>300</v>
      </c>
      <c r="B305" s="16" t="s">
        <v>1272</v>
      </c>
      <c r="C305" s="16" t="s">
        <v>1273</v>
      </c>
      <c r="D305" s="65" t="s">
        <v>1294</v>
      </c>
      <c r="E305" s="65" t="s">
        <v>1295</v>
      </c>
      <c r="F305" s="36" t="s">
        <v>1296</v>
      </c>
      <c r="G305" s="63">
        <v>120</v>
      </c>
      <c r="H305" s="63" t="s">
        <v>439</v>
      </c>
      <c r="I305" s="17" t="s">
        <v>1297</v>
      </c>
      <c r="J305" s="16"/>
      <c r="K305" s="16"/>
      <c r="L305" s="16"/>
    </row>
    <row r="306" spans="1:12" x14ac:dyDescent="0.25">
      <c r="A306" s="11">
        <v>301</v>
      </c>
      <c r="B306" s="16" t="s">
        <v>1272</v>
      </c>
      <c r="C306" s="16" t="s">
        <v>1273</v>
      </c>
      <c r="D306" s="64" t="s">
        <v>1298</v>
      </c>
      <c r="E306" s="65" t="s">
        <v>1299</v>
      </c>
      <c r="F306" s="11" t="s">
        <v>1300</v>
      </c>
      <c r="G306" s="12">
        <v>20</v>
      </c>
      <c r="H306" s="12" t="s">
        <v>439</v>
      </c>
      <c r="I306" s="17" t="s">
        <v>1301</v>
      </c>
      <c r="J306" s="16"/>
      <c r="K306" s="16"/>
      <c r="L306" s="16"/>
    </row>
    <row r="307" spans="1:12" x14ac:dyDescent="0.25">
      <c r="A307" s="11">
        <v>302</v>
      </c>
      <c r="B307" s="16" t="s">
        <v>1272</v>
      </c>
      <c r="C307" s="16" t="s">
        <v>1273</v>
      </c>
      <c r="D307" s="64" t="s">
        <v>1298</v>
      </c>
      <c r="E307" s="65" t="s">
        <v>1302</v>
      </c>
      <c r="F307" s="11" t="s">
        <v>1303</v>
      </c>
      <c r="G307" s="12">
        <v>20</v>
      </c>
      <c r="H307" s="12" t="s">
        <v>439</v>
      </c>
      <c r="I307" s="17" t="s">
        <v>1304</v>
      </c>
      <c r="J307" s="16"/>
      <c r="K307" s="16"/>
      <c r="L307" s="16"/>
    </row>
    <row r="308" spans="1:12" x14ac:dyDescent="0.25">
      <c r="A308" s="11">
        <v>303</v>
      </c>
      <c r="B308" s="16" t="s">
        <v>1305</v>
      </c>
      <c r="C308" s="16" t="s">
        <v>1306</v>
      </c>
      <c r="D308" s="17" t="s">
        <v>1307</v>
      </c>
      <c r="E308" s="17" t="s">
        <v>1308</v>
      </c>
      <c r="F308" s="32" t="s">
        <v>510</v>
      </c>
      <c r="G308" s="33">
        <v>10</v>
      </c>
      <c r="H308" s="34" t="s">
        <v>444</v>
      </c>
      <c r="I308" s="35" t="s">
        <v>1309</v>
      </c>
      <c r="J308" s="16"/>
      <c r="K308" s="16"/>
      <c r="L308" s="16"/>
    </row>
    <row r="309" spans="1:12" x14ac:dyDescent="0.25">
      <c r="A309" s="11">
        <v>304</v>
      </c>
      <c r="B309" s="16" t="s">
        <v>1305</v>
      </c>
      <c r="C309" s="16" t="s">
        <v>1306</v>
      </c>
      <c r="D309" s="16" t="s">
        <v>1310</v>
      </c>
      <c r="E309" s="17" t="s">
        <v>1311</v>
      </c>
      <c r="F309" s="32"/>
      <c r="G309" s="33">
        <v>1</v>
      </c>
      <c r="H309" s="34" t="s">
        <v>444</v>
      </c>
      <c r="I309" s="35" t="s">
        <v>1309</v>
      </c>
      <c r="J309" s="16"/>
      <c r="K309" s="16"/>
      <c r="L309" s="16"/>
    </row>
    <row r="310" spans="1:12" x14ac:dyDescent="0.25">
      <c r="A310" s="11">
        <v>305</v>
      </c>
      <c r="B310" s="16" t="s">
        <v>1305</v>
      </c>
      <c r="C310" s="16" t="s">
        <v>1306</v>
      </c>
      <c r="D310" s="16" t="s">
        <v>1312</v>
      </c>
      <c r="E310" s="17" t="s">
        <v>1313</v>
      </c>
      <c r="F310" s="32"/>
      <c r="G310" s="11">
        <v>15</v>
      </c>
      <c r="H310" s="11" t="s">
        <v>819</v>
      </c>
      <c r="I310" s="35" t="s">
        <v>1309</v>
      </c>
      <c r="J310" s="16"/>
      <c r="K310" s="16"/>
      <c r="L310" s="16"/>
    </row>
    <row r="311" spans="1:12" x14ac:dyDescent="0.25">
      <c r="A311" s="11">
        <v>306</v>
      </c>
      <c r="B311" s="16" t="s">
        <v>1314</v>
      </c>
      <c r="C311" s="66">
        <v>44652</v>
      </c>
      <c r="D311" s="44" t="s">
        <v>1315</v>
      </c>
      <c r="E311" s="45" t="s">
        <v>510</v>
      </c>
      <c r="F311" s="46" t="s">
        <v>510</v>
      </c>
      <c r="G311" s="47">
        <v>10</v>
      </c>
      <c r="H311" s="48" t="s">
        <v>448</v>
      </c>
      <c r="I311" s="35" t="s">
        <v>1316</v>
      </c>
      <c r="J311" s="16"/>
      <c r="K311" s="16"/>
      <c r="L311" s="16"/>
    </row>
    <row r="312" spans="1:12" x14ac:dyDescent="0.25">
      <c r="A312" s="11">
        <v>307</v>
      </c>
      <c r="B312" s="16" t="s">
        <v>1314</v>
      </c>
      <c r="C312" s="66">
        <v>44652</v>
      </c>
      <c r="D312" s="44" t="s">
        <v>510</v>
      </c>
      <c r="E312" s="49" t="s">
        <v>1317</v>
      </c>
      <c r="F312" s="46" t="s">
        <v>510</v>
      </c>
      <c r="G312" s="47" t="s">
        <v>510</v>
      </c>
      <c r="H312" s="48" t="s">
        <v>510</v>
      </c>
      <c r="I312" s="35" t="s">
        <v>1318</v>
      </c>
      <c r="J312" s="16"/>
      <c r="K312" s="16"/>
      <c r="L312" s="16"/>
    </row>
    <row r="313" spans="1:12" x14ac:dyDescent="0.25">
      <c r="A313" s="11">
        <v>308</v>
      </c>
      <c r="B313" s="16" t="s">
        <v>1314</v>
      </c>
      <c r="C313" s="66">
        <v>44652</v>
      </c>
      <c r="D313" s="44">
        <v>1</v>
      </c>
      <c r="E313" s="44" t="s">
        <v>1319</v>
      </c>
      <c r="F313" s="46"/>
      <c r="G313" s="47">
        <v>1</v>
      </c>
      <c r="H313" s="48" t="s">
        <v>444</v>
      </c>
      <c r="I313" s="35" t="s">
        <v>1318</v>
      </c>
      <c r="J313" s="16"/>
      <c r="K313" s="16"/>
      <c r="L313" s="16"/>
    </row>
    <row r="314" spans="1:12" x14ac:dyDescent="0.25">
      <c r="A314" s="11">
        <v>309</v>
      </c>
      <c r="B314" s="16" t="s">
        <v>1314</v>
      </c>
      <c r="C314" s="66">
        <v>44652</v>
      </c>
      <c r="D314" s="44">
        <v>2</v>
      </c>
      <c r="E314" s="44" t="s">
        <v>1320</v>
      </c>
      <c r="F314" s="46"/>
      <c r="G314" s="47">
        <v>1</v>
      </c>
      <c r="H314" s="48" t="s">
        <v>444</v>
      </c>
      <c r="I314" s="35" t="s">
        <v>1318</v>
      </c>
      <c r="J314" s="16"/>
      <c r="K314" s="16"/>
      <c r="L314" s="16"/>
    </row>
    <row r="315" spans="1:12" x14ac:dyDescent="0.25">
      <c r="A315" s="11">
        <v>310</v>
      </c>
      <c r="B315" s="16" t="s">
        <v>1314</v>
      </c>
      <c r="C315" s="66">
        <v>44652</v>
      </c>
      <c r="D315" s="44">
        <v>3</v>
      </c>
      <c r="E315" s="50" t="s">
        <v>1321</v>
      </c>
      <c r="F315" s="46"/>
      <c r="G315" s="47">
        <v>1</v>
      </c>
      <c r="H315" s="48" t="s">
        <v>444</v>
      </c>
      <c r="I315" s="35" t="s">
        <v>1318</v>
      </c>
      <c r="J315" s="16"/>
      <c r="K315" s="16"/>
      <c r="L315" s="16"/>
    </row>
    <row r="316" spans="1:12" x14ac:dyDescent="0.25">
      <c r="A316" s="11">
        <v>311</v>
      </c>
      <c r="B316" s="16" t="s">
        <v>1314</v>
      </c>
      <c r="C316" s="66">
        <v>44652</v>
      </c>
      <c r="D316" s="44">
        <v>4</v>
      </c>
      <c r="E316" s="44" t="s">
        <v>1322</v>
      </c>
      <c r="F316" s="46"/>
      <c r="G316" s="47">
        <v>1</v>
      </c>
      <c r="H316" s="48" t="s">
        <v>444</v>
      </c>
      <c r="I316" s="35" t="s">
        <v>1318</v>
      </c>
      <c r="J316" s="16"/>
      <c r="K316" s="16"/>
      <c r="L316" s="16"/>
    </row>
    <row r="317" spans="1:12" x14ac:dyDescent="0.25">
      <c r="A317" s="11">
        <v>312</v>
      </c>
      <c r="B317" s="16" t="s">
        <v>1314</v>
      </c>
      <c r="C317" s="66">
        <v>44652</v>
      </c>
      <c r="D317" s="44">
        <v>5</v>
      </c>
      <c r="E317" s="44" t="s">
        <v>1323</v>
      </c>
      <c r="F317" s="46"/>
      <c r="G317" s="47">
        <v>1</v>
      </c>
      <c r="H317" s="48" t="s">
        <v>444</v>
      </c>
      <c r="I317" s="35" t="s">
        <v>1318</v>
      </c>
      <c r="J317" s="16"/>
      <c r="K317" s="16"/>
      <c r="L317" s="16"/>
    </row>
    <row r="318" spans="1:12" x14ac:dyDescent="0.25">
      <c r="A318" s="11">
        <v>313</v>
      </c>
      <c r="B318" s="16" t="s">
        <v>1314</v>
      </c>
      <c r="C318" s="66">
        <v>44652</v>
      </c>
      <c r="D318" s="17">
        <v>6</v>
      </c>
      <c r="E318" s="17" t="s">
        <v>1324</v>
      </c>
      <c r="F318" s="36"/>
      <c r="G318" s="33">
        <v>1</v>
      </c>
      <c r="H318" s="48" t="s">
        <v>444</v>
      </c>
      <c r="I318" s="35" t="s">
        <v>1318</v>
      </c>
      <c r="J318" s="16"/>
      <c r="K318" s="16"/>
      <c r="L318" s="16"/>
    </row>
    <row r="319" spans="1:12" x14ac:dyDescent="0.25">
      <c r="A319" s="11">
        <v>314</v>
      </c>
      <c r="B319" s="16" t="s">
        <v>1314</v>
      </c>
      <c r="C319" s="66">
        <v>44652</v>
      </c>
      <c r="D319" s="17">
        <v>7</v>
      </c>
      <c r="E319" s="17" t="s">
        <v>1325</v>
      </c>
      <c r="F319" s="36"/>
      <c r="G319" s="33">
        <v>1</v>
      </c>
      <c r="H319" s="48" t="s">
        <v>444</v>
      </c>
      <c r="I319" s="35" t="s">
        <v>1318</v>
      </c>
      <c r="J319" s="16"/>
      <c r="K319" s="16"/>
      <c r="L319" s="16"/>
    </row>
    <row r="320" spans="1:12" x14ac:dyDescent="0.25">
      <c r="A320" s="11">
        <v>315</v>
      </c>
      <c r="B320" s="16" t="s">
        <v>1314</v>
      </c>
      <c r="C320" s="66">
        <v>44652</v>
      </c>
      <c r="D320" s="16">
        <v>8</v>
      </c>
      <c r="E320" s="17" t="s">
        <v>1326</v>
      </c>
      <c r="F320" s="36"/>
      <c r="G320" s="11">
        <v>1</v>
      </c>
      <c r="H320" s="48" t="s">
        <v>444</v>
      </c>
      <c r="I320" s="35" t="s">
        <v>1318</v>
      </c>
      <c r="J320" s="16"/>
      <c r="K320" s="16"/>
      <c r="L320" s="16"/>
    </row>
    <row r="321" spans="1:12" ht="25.5" x14ac:dyDescent="0.25">
      <c r="A321" s="11">
        <v>316</v>
      </c>
      <c r="B321" s="16" t="s">
        <v>1314</v>
      </c>
      <c r="C321" s="66">
        <v>44652</v>
      </c>
      <c r="D321" s="55">
        <v>9</v>
      </c>
      <c r="E321" s="17" t="s">
        <v>1327</v>
      </c>
      <c r="F321" s="36"/>
      <c r="G321" s="11">
        <v>1</v>
      </c>
      <c r="H321" s="48" t="s">
        <v>444</v>
      </c>
      <c r="I321" s="35" t="s">
        <v>1318</v>
      </c>
      <c r="J321" s="16"/>
      <c r="K321" s="16"/>
      <c r="L321" s="16"/>
    </row>
    <row r="322" spans="1:12" x14ac:dyDescent="0.25">
      <c r="A322" s="11">
        <v>317</v>
      </c>
      <c r="B322" s="16" t="s">
        <v>1328</v>
      </c>
      <c r="C322" s="66">
        <v>44652</v>
      </c>
      <c r="D322" s="44" t="s">
        <v>1329</v>
      </c>
      <c r="E322" s="45" t="s">
        <v>510</v>
      </c>
      <c r="F322" s="46" t="s">
        <v>1330</v>
      </c>
      <c r="G322" s="47">
        <v>64</v>
      </c>
      <c r="H322" s="48" t="s">
        <v>444</v>
      </c>
      <c r="I322" s="35" t="s">
        <v>1331</v>
      </c>
      <c r="J322" s="16"/>
      <c r="K322" s="16"/>
      <c r="L322" s="16"/>
    </row>
    <row r="323" spans="1:12" x14ac:dyDescent="0.25">
      <c r="A323" s="11">
        <v>318</v>
      </c>
      <c r="B323" s="16" t="s">
        <v>1332</v>
      </c>
      <c r="C323" s="66">
        <v>44652</v>
      </c>
      <c r="D323" s="17" t="s">
        <v>1333</v>
      </c>
      <c r="E323" s="17" t="s">
        <v>1334</v>
      </c>
      <c r="F323" s="32" t="s">
        <v>1335</v>
      </c>
      <c r="G323" s="33">
        <v>50</v>
      </c>
      <c r="H323" s="34" t="s">
        <v>444</v>
      </c>
      <c r="I323" s="35" t="s">
        <v>1309</v>
      </c>
      <c r="J323" s="16"/>
      <c r="K323" s="16"/>
      <c r="L323" s="16"/>
    </row>
    <row r="324" spans="1:12" ht="25.5" x14ac:dyDescent="0.25">
      <c r="A324" s="11">
        <v>319</v>
      </c>
      <c r="B324" s="16" t="s">
        <v>1332</v>
      </c>
      <c r="C324" s="66">
        <v>44652</v>
      </c>
      <c r="D324" s="16" t="s">
        <v>1336</v>
      </c>
      <c r="E324" s="17" t="s">
        <v>1337</v>
      </c>
      <c r="F324" s="32" t="s">
        <v>1338</v>
      </c>
      <c r="G324" s="33">
        <v>4</v>
      </c>
      <c r="H324" s="34" t="s">
        <v>561</v>
      </c>
      <c r="I324" s="35" t="s">
        <v>1309</v>
      </c>
      <c r="J324" s="16"/>
      <c r="K324" s="16"/>
      <c r="L324" s="16"/>
    </row>
    <row r="325" spans="1:12" x14ac:dyDescent="0.25">
      <c r="A325" s="11">
        <v>320</v>
      </c>
      <c r="B325" s="16" t="s">
        <v>1332</v>
      </c>
      <c r="C325" s="66">
        <v>44652</v>
      </c>
      <c r="D325" s="16" t="s">
        <v>1339</v>
      </c>
      <c r="E325" s="17" t="s">
        <v>1340</v>
      </c>
      <c r="F325" s="32" t="s">
        <v>1341</v>
      </c>
      <c r="G325" s="11">
        <v>200</v>
      </c>
      <c r="H325" s="11" t="s">
        <v>608</v>
      </c>
      <c r="I325" s="35" t="s">
        <v>1309</v>
      </c>
      <c r="J325" s="16"/>
      <c r="K325" s="16"/>
      <c r="L325" s="16"/>
    </row>
    <row r="326" spans="1:12" x14ac:dyDescent="0.25">
      <c r="A326" s="11">
        <v>321</v>
      </c>
      <c r="B326" s="16" t="s">
        <v>1342</v>
      </c>
      <c r="C326" s="66">
        <v>44653</v>
      </c>
      <c r="D326" s="64" t="s">
        <v>1343</v>
      </c>
      <c r="E326" s="65" t="s">
        <v>1344</v>
      </c>
      <c r="F326" s="36" t="s">
        <v>603</v>
      </c>
      <c r="G326" s="63">
        <v>24</v>
      </c>
      <c r="H326" s="63" t="s">
        <v>1275</v>
      </c>
      <c r="I326" s="17" t="s">
        <v>1137</v>
      </c>
      <c r="J326" s="16"/>
      <c r="K326" s="16"/>
      <c r="L326" s="16"/>
    </row>
    <row r="327" spans="1:12" x14ac:dyDescent="0.25">
      <c r="A327" s="11">
        <v>322</v>
      </c>
      <c r="B327" s="16" t="s">
        <v>1345</v>
      </c>
      <c r="C327" s="66">
        <v>44655</v>
      </c>
      <c r="D327" s="39" t="s">
        <v>1346</v>
      </c>
      <c r="E327" s="52" t="s">
        <v>1347</v>
      </c>
      <c r="F327" s="11" t="s">
        <v>510</v>
      </c>
      <c r="G327" s="67">
        <v>4</v>
      </c>
      <c r="H327" s="48" t="s">
        <v>538</v>
      </c>
      <c r="I327" s="35" t="s">
        <v>1348</v>
      </c>
      <c r="J327" s="16"/>
      <c r="K327" s="16"/>
      <c r="L327" s="16"/>
    </row>
    <row r="328" spans="1:12" x14ac:dyDescent="0.25">
      <c r="A328" s="11">
        <v>323</v>
      </c>
      <c r="B328" s="16" t="s">
        <v>1345</v>
      </c>
      <c r="C328" s="66">
        <v>44655</v>
      </c>
      <c r="D328" s="39" t="s">
        <v>1349</v>
      </c>
      <c r="E328" s="39" t="s">
        <v>1350</v>
      </c>
      <c r="F328" s="11" t="s">
        <v>510</v>
      </c>
      <c r="G328" s="67">
        <v>1</v>
      </c>
      <c r="H328" s="48" t="s">
        <v>538</v>
      </c>
      <c r="I328" s="35" t="s">
        <v>1348</v>
      </c>
      <c r="J328" s="16"/>
      <c r="K328" s="16"/>
      <c r="L328" s="16"/>
    </row>
    <row r="329" spans="1:12" x14ac:dyDescent="0.25">
      <c r="A329" s="11">
        <v>324</v>
      </c>
      <c r="B329" s="16" t="s">
        <v>1345</v>
      </c>
      <c r="C329" s="66">
        <v>44655</v>
      </c>
      <c r="D329" s="44" t="s">
        <v>1351</v>
      </c>
      <c r="E329" s="44" t="s">
        <v>1352</v>
      </c>
      <c r="F329" s="11" t="s">
        <v>510</v>
      </c>
      <c r="G329" s="67">
        <v>1</v>
      </c>
      <c r="H329" s="48" t="s">
        <v>536</v>
      </c>
      <c r="I329" s="35" t="s">
        <v>1348</v>
      </c>
      <c r="J329" s="16"/>
      <c r="K329" s="16"/>
      <c r="L329" s="16"/>
    </row>
    <row r="330" spans="1:12" x14ac:dyDescent="0.25">
      <c r="A330" s="11">
        <v>325</v>
      </c>
      <c r="B330" s="16" t="s">
        <v>1345</v>
      </c>
      <c r="C330" s="66">
        <v>44655</v>
      </c>
      <c r="D330" s="44" t="s">
        <v>1353</v>
      </c>
      <c r="E330" s="54" t="s">
        <v>1354</v>
      </c>
      <c r="F330" s="11"/>
      <c r="G330" s="67">
        <v>1</v>
      </c>
      <c r="H330" s="48" t="s">
        <v>536</v>
      </c>
      <c r="I330" s="35" t="s">
        <v>1348</v>
      </c>
      <c r="J330" s="16"/>
      <c r="K330" s="16"/>
      <c r="L330" s="16"/>
    </row>
    <row r="331" spans="1:12" x14ac:dyDescent="0.25">
      <c r="A331" s="11">
        <v>326</v>
      </c>
      <c r="B331" s="16" t="s">
        <v>1345</v>
      </c>
      <c r="C331" s="66">
        <v>44655</v>
      </c>
      <c r="D331" s="44" t="s">
        <v>1355</v>
      </c>
      <c r="E331" s="44" t="s">
        <v>1356</v>
      </c>
      <c r="F331" s="11" t="s">
        <v>510</v>
      </c>
      <c r="G331" s="67">
        <v>1</v>
      </c>
      <c r="H331" s="48" t="s">
        <v>538</v>
      </c>
      <c r="I331" s="35" t="s">
        <v>1348</v>
      </c>
      <c r="J331" s="16"/>
      <c r="K331" s="16"/>
      <c r="L331" s="16"/>
    </row>
    <row r="332" spans="1:12" x14ac:dyDescent="0.25">
      <c r="A332" s="11">
        <v>327</v>
      </c>
      <c r="B332" s="16" t="s">
        <v>1345</v>
      </c>
      <c r="C332" s="66">
        <v>44655</v>
      </c>
      <c r="D332" s="44" t="s">
        <v>1357</v>
      </c>
      <c r="E332" s="44" t="s">
        <v>1358</v>
      </c>
      <c r="F332" s="53" t="s">
        <v>510</v>
      </c>
      <c r="G332" s="67">
        <v>1</v>
      </c>
      <c r="H332" s="48" t="s">
        <v>538</v>
      </c>
      <c r="I332" s="35" t="s">
        <v>1348</v>
      </c>
      <c r="J332" s="16"/>
      <c r="K332" s="16"/>
      <c r="L332" s="16"/>
    </row>
    <row r="333" spans="1:12" x14ac:dyDescent="0.25">
      <c r="A333" s="11">
        <v>328</v>
      </c>
      <c r="B333" s="16" t="s">
        <v>1345</v>
      </c>
      <c r="C333" s="66">
        <v>44655</v>
      </c>
      <c r="D333" s="44" t="s">
        <v>1351</v>
      </c>
      <c r="E333" s="44" t="s">
        <v>1359</v>
      </c>
      <c r="F333" s="53"/>
      <c r="G333" s="67">
        <v>1</v>
      </c>
      <c r="H333" s="48" t="s">
        <v>536</v>
      </c>
      <c r="I333" s="35" t="s">
        <v>1348</v>
      </c>
      <c r="J333" s="16"/>
      <c r="K333" s="16"/>
      <c r="L333" s="16"/>
    </row>
    <row r="334" spans="1:12" x14ac:dyDescent="0.25">
      <c r="A334" s="11">
        <v>329</v>
      </c>
      <c r="B334" s="16" t="s">
        <v>1345</v>
      </c>
      <c r="C334" s="66">
        <v>44655</v>
      </c>
      <c r="D334" s="44" t="s">
        <v>1360</v>
      </c>
      <c r="E334" s="44" t="s">
        <v>1361</v>
      </c>
      <c r="F334" s="53"/>
      <c r="G334" s="67">
        <v>3</v>
      </c>
      <c r="H334" s="48" t="s">
        <v>538</v>
      </c>
      <c r="I334" s="35" t="s">
        <v>1362</v>
      </c>
      <c r="J334" s="16"/>
      <c r="K334" s="16"/>
      <c r="L334" s="16"/>
    </row>
    <row r="335" spans="1:12" x14ac:dyDescent="0.25">
      <c r="A335" s="11">
        <v>330</v>
      </c>
      <c r="B335" s="16" t="s">
        <v>1345</v>
      </c>
      <c r="C335" s="66">
        <v>44655</v>
      </c>
      <c r="D335" s="44" t="s">
        <v>1363</v>
      </c>
      <c r="E335" s="45" t="s">
        <v>1364</v>
      </c>
      <c r="F335" s="53"/>
      <c r="G335" s="67">
        <v>2</v>
      </c>
      <c r="H335" s="51" t="s">
        <v>538</v>
      </c>
      <c r="I335" s="35" t="s">
        <v>1362</v>
      </c>
      <c r="J335" s="16"/>
      <c r="K335" s="16"/>
      <c r="L335" s="16"/>
    </row>
    <row r="336" spans="1:12" x14ac:dyDescent="0.25">
      <c r="A336" s="11">
        <v>331</v>
      </c>
      <c r="B336" s="16" t="s">
        <v>1345</v>
      </c>
      <c r="C336" s="66">
        <v>44655</v>
      </c>
      <c r="D336" s="44" t="s">
        <v>1365</v>
      </c>
      <c r="E336" s="50" t="s">
        <v>1366</v>
      </c>
      <c r="F336" s="53"/>
      <c r="G336" s="67">
        <v>10</v>
      </c>
      <c r="H336" s="51" t="s">
        <v>538</v>
      </c>
      <c r="I336" s="35" t="s">
        <v>1362</v>
      </c>
      <c r="J336" s="16"/>
      <c r="K336" s="16"/>
      <c r="L336" s="16"/>
    </row>
    <row r="337" spans="1:12" x14ac:dyDescent="0.25">
      <c r="A337" s="11">
        <v>332</v>
      </c>
      <c r="B337" s="16" t="s">
        <v>1345</v>
      </c>
      <c r="C337" s="66">
        <v>44655</v>
      </c>
      <c r="D337" s="44" t="s">
        <v>1367</v>
      </c>
      <c r="E337" s="44" t="s">
        <v>1368</v>
      </c>
      <c r="F337" s="53"/>
      <c r="G337" s="67">
        <v>1</v>
      </c>
      <c r="H337" s="48" t="s">
        <v>538</v>
      </c>
      <c r="I337" s="35" t="s">
        <v>1348</v>
      </c>
      <c r="J337" s="16"/>
      <c r="K337" s="16"/>
      <c r="L337" s="16"/>
    </row>
    <row r="338" spans="1:12" x14ac:dyDescent="0.25">
      <c r="A338" s="11">
        <v>333</v>
      </c>
      <c r="B338" s="16" t="s">
        <v>1345</v>
      </c>
      <c r="C338" s="66">
        <v>44655</v>
      </c>
      <c r="D338" s="44" t="s">
        <v>1367</v>
      </c>
      <c r="E338" s="44" t="s">
        <v>1369</v>
      </c>
      <c r="F338" s="53"/>
      <c r="G338" s="67">
        <v>1</v>
      </c>
      <c r="H338" s="48" t="s">
        <v>538</v>
      </c>
      <c r="I338" s="35" t="s">
        <v>1348</v>
      </c>
      <c r="J338" s="16"/>
      <c r="K338" s="16"/>
      <c r="L338" s="16"/>
    </row>
    <row r="339" spans="1:12" x14ac:dyDescent="0.25">
      <c r="A339" s="11">
        <v>334</v>
      </c>
      <c r="B339" s="16" t="s">
        <v>1345</v>
      </c>
      <c r="C339" s="66">
        <v>44655</v>
      </c>
      <c r="D339" s="44" t="s">
        <v>1367</v>
      </c>
      <c r="E339" s="44" t="s">
        <v>1370</v>
      </c>
      <c r="F339" s="53"/>
      <c r="G339" s="67">
        <v>1</v>
      </c>
      <c r="H339" s="48" t="s">
        <v>538</v>
      </c>
      <c r="I339" s="35" t="s">
        <v>1348</v>
      </c>
      <c r="J339" s="16"/>
      <c r="K339" s="16"/>
      <c r="L339" s="16"/>
    </row>
    <row r="340" spans="1:12" x14ac:dyDescent="0.25">
      <c r="A340" s="11">
        <v>335</v>
      </c>
      <c r="B340" s="16" t="s">
        <v>1345</v>
      </c>
      <c r="C340" s="66">
        <v>44655</v>
      </c>
      <c r="D340" s="44" t="s">
        <v>1367</v>
      </c>
      <c r="E340" s="44" t="s">
        <v>1371</v>
      </c>
      <c r="F340" s="53"/>
      <c r="G340" s="67">
        <v>1</v>
      </c>
      <c r="H340" s="48" t="s">
        <v>538</v>
      </c>
      <c r="I340" s="35" t="s">
        <v>1348</v>
      </c>
      <c r="J340" s="16"/>
      <c r="K340" s="16"/>
      <c r="L340" s="16"/>
    </row>
    <row r="341" spans="1:12" x14ac:dyDescent="0.25">
      <c r="A341" s="11">
        <v>336</v>
      </c>
      <c r="B341" s="16" t="s">
        <v>1345</v>
      </c>
      <c r="C341" s="66">
        <v>44655</v>
      </c>
      <c r="D341" s="44" t="s">
        <v>1367</v>
      </c>
      <c r="E341" s="44" t="s">
        <v>1372</v>
      </c>
      <c r="F341" s="53"/>
      <c r="G341" s="67">
        <v>1</v>
      </c>
      <c r="H341" s="48" t="s">
        <v>538</v>
      </c>
      <c r="I341" s="35" t="s">
        <v>1348</v>
      </c>
      <c r="J341" s="16"/>
      <c r="K341" s="16"/>
      <c r="L341" s="16"/>
    </row>
    <row r="342" spans="1:12" x14ac:dyDescent="0.25">
      <c r="A342" s="11">
        <v>337</v>
      </c>
      <c r="B342" s="16" t="s">
        <v>1345</v>
      </c>
      <c r="C342" s="66">
        <v>44655</v>
      </c>
      <c r="D342" s="44" t="s">
        <v>1367</v>
      </c>
      <c r="E342" s="44" t="s">
        <v>1373</v>
      </c>
      <c r="F342" s="53"/>
      <c r="G342" s="67">
        <v>1</v>
      </c>
      <c r="H342" s="48" t="s">
        <v>538</v>
      </c>
      <c r="I342" s="35" t="s">
        <v>1348</v>
      </c>
      <c r="J342" s="16"/>
      <c r="K342" s="16"/>
      <c r="L342" s="16"/>
    </row>
    <row r="343" spans="1:12" x14ac:dyDescent="0.25">
      <c r="A343" s="11">
        <v>338</v>
      </c>
      <c r="B343" s="16" t="s">
        <v>1345</v>
      </c>
      <c r="C343" s="66">
        <v>44655</v>
      </c>
      <c r="D343" s="16" t="s">
        <v>1374</v>
      </c>
      <c r="E343" s="41" t="s">
        <v>1375</v>
      </c>
      <c r="F343" s="53"/>
      <c r="G343" s="67">
        <v>1</v>
      </c>
      <c r="H343" s="51" t="s">
        <v>538</v>
      </c>
      <c r="I343" s="35" t="s">
        <v>1348</v>
      </c>
      <c r="J343" s="16"/>
      <c r="K343" s="16"/>
      <c r="L343" s="16"/>
    </row>
    <row r="344" spans="1:12" x14ac:dyDescent="0.25">
      <c r="A344" s="11">
        <v>339</v>
      </c>
      <c r="B344" s="16" t="s">
        <v>1345</v>
      </c>
      <c r="C344" s="66">
        <v>44655</v>
      </c>
      <c r="D344" s="16" t="s">
        <v>1374</v>
      </c>
      <c r="E344" s="41" t="s">
        <v>1376</v>
      </c>
      <c r="F344" s="53"/>
      <c r="G344" s="67">
        <v>1</v>
      </c>
      <c r="H344" s="51" t="s">
        <v>538</v>
      </c>
      <c r="I344" s="35" t="s">
        <v>1348</v>
      </c>
      <c r="J344" s="16"/>
      <c r="K344" s="16"/>
      <c r="L344" s="16"/>
    </row>
    <row r="345" spans="1:12" x14ac:dyDescent="0.25">
      <c r="A345" s="11">
        <v>340</v>
      </c>
      <c r="B345" s="16" t="s">
        <v>1345</v>
      </c>
      <c r="C345" s="66">
        <v>44655</v>
      </c>
      <c r="D345" s="16" t="s">
        <v>1374</v>
      </c>
      <c r="E345" s="41" t="s">
        <v>1371</v>
      </c>
      <c r="F345" s="53"/>
      <c r="G345" s="67">
        <v>1</v>
      </c>
      <c r="H345" s="51" t="s">
        <v>538</v>
      </c>
      <c r="I345" s="35" t="s">
        <v>1348</v>
      </c>
      <c r="J345" s="16"/>
      <c r="K345" s="16"/>
      <c r="L345" s="16"/>
    </row>
    <row r="346" spans="1:12" x14ac:dyDescent="0.25">
      <c r="A346" s="11">
        <v>341</v>
      </c>
      <c r="B346" s="16" t="s">
        <v>1345</v>
      </c>
      <c r="C346" s="66">
        <v>44655</v>
      </c>
      <c r="D346" s="16" t="s">
        <v>1374</v>
      </c>
      <c r="E346" s="41" t="s">
        <v>1372</v>
      </c>
      <c r="F346" s="53"/>
      <c r="G346" s="67">
        <v>1</v>
      </c>
      <c r="H346" s="51" t="s">
        <v>538</v>
      </c>
      <c r="I346" s="35" t="s">
        <v>1348</v>
      </c>
      <c r="J346" s="16"/>
      <c r="K346" s="16"/>
      <c r="L346" s="16"/>
    </row>
    <row r="347" spans="1:12" x14ac:dyDescent="0.25">
      <c r="A347" s="11">
        <v>342</v>
      </c>
      <c r="B347" s="16" t="s">
        <v>1345</v>
      </c>
      <c r="C347" s="66">
        <v>44655</v>
      </c>
      <c r="D347" s="16" t="s">
        <v>1374</v>
      </c>
      <c r="E347" s="41" t="s">
        <v>1373</v>
      </c>
      <c r="F347" s="53"/>
      <c r="G347" s="67">
        <v>1</v>
      </c>
      <c r="H347" s="51" t="s">
        <v>538</v>
      </c>
      <c r="I347" s="35" t="s">
        <v>1348</v>
      </c>
      <c r="J347" s="16"/>
      <c r="K347" s="16"/>
      <c r="L347" s="16"/>
    </row>
    <row r="348" spans="1:12" x14ac:dyDescent="0.25">
      <c r="A348" s="11">
        <v>343</v>
      </c>
      <c r="B348" s="16" t="s">
        <v>1345</v>
      </c>
      <c r="C348" s="66">
        <v>44655</v>
      </c>
      <c r="D348" s="44" t="s">
        <v>1377</v>
      </c>
      <c r="E348" s="44" t="s">
        <v>1378</v>
      </c>
      <c r="F348" s="36"/>
      <c r="G348" s="67">
        <v>1</v>
      </c>
      <c r="H348" s="68" t="s">
        <v>538</v>
      </c>
      <c r="I348" s="35" t="s">
        <v>1348</v>
      </c>
      <c r="J348" s="16"/>
      <c r="K348" s="16"/>
      <c r="L348" s="16"/>
    </row>
    <row r="349" spans="1:12" x14ac:dyDescent="0.25">
      <c r="A349" s="11">
        <v>344</v>
      </c>
      <c r="B349" s="16" t="s">
        <v>1345</v>
      </c>
      <c r="C349" s="66">
        <v>44655</v>
      </c>
      <c r="D349" s="44" t="s">
        <v>1379</v>
      </c>
      <c r="E349" s="44" t="s">
        <v>1380</v>
      </c>
      <c r="F349" s="36"/>
      <c r="G349" s="67">
        <v>1</v>
      </c>
      <c r="H349" s="48" t="s">
        <v>538</v>
      </c>
      <c r="I349" s="35" t="s">
        <v>1362</v>
      </c>
      <c r="J349" s="16"/>
      <c r="K349" s="16"/>
      <c r="L349" s="16"/>
    </row>
    <row r="350" spans="1:12" ht="25.5" x14ac:dyDescent="0.25">
      <c r="A350" s="11">
        <v>345</v>
      </c>
      <c r="B350" s="16" t="s">
        <v>1381</v>
      </c>
      <c r="C350" s="66">
        <v>44657</v>
      </c>
      <c r="D350" s="17" t="s">
        <v>1382</v>
      </c>
      <c r="E350" s="17" t="s">
        <v>1383</v>
      </c>
      <c r="F350" s="32" t="s">
        <v>1384</v>
      </c>
      <c r="G350" s="33">
        <v>2</v>
      </c>
      <c r="H350" s="34" t="s">
        <v>444</v>
      </c>
      <c r="I350" s="35" t="s">
        <v>1385</v>
      </c>
      <c r="J350" s="16"/>
      <c r="K350" s="16"/>
      <c r="L350" s="16"/>
    </row>
    <row r="351" spans="1:12" x14ac:dyDescent="0.25">
      <c r="A351" s="11">
        <v>346</v>
      </c>
      <c r="B351" s="16" t="s">
        <v>1386</v>
      </c>
      <c r="C351" s="66">
        <v>44657</v>
      </c>
      <c r="D351" s="17" t="s">
        <v>1180</v>
      </c>
      <c r="E351" s="17" t="s">
        <v>1387</v>
      </c>
      <c r="F351" s="32" t="s">
        <v>510</v>
      </c>
      <c r="G351" s="33">
        <v>3</v>
      </c>
      <c r="H351" s="34" t="s">
        <v>444</v>
      </c>
      <c r="I351" s="35" t="s">
        <v>1388</v>
      </c>
      <c r="J351" s="16"/>
      <c r="K351" s="16"/>
      <c r="L351" s="16"/>
    </row>
    <row r="352" spans="1:12" x14ac:dyDescent="0.25">
      <c r="A352" s="11">
        <v>347</v>
      </c>
      <c r="B352" s="16" t="s">
        <v>1386</v>
      </c>
      <c r="C352" s="66">
        <v>44657</v>
      </c>
      <c r="D352" s="16" t="s">
        <v>1389</v>
      </c>
      <c r="E352" s="17" t="s">
        <v>1390</v>
      </c>
      <c r="F352" s="32"/>
      <c r="G352" s="33">
        <v>50</v>
      </c>
      <c r="H352" s="34" t="s">
        <v>444</v>
      </c>
      <c r="I352" s="35" t="s">
        <v>1388</v>
      </c>
      <c r="J352" s="16"/>
      <c r="K352" s="16"/>
      <c r="L352" s="16"/>
    </row>
    <row r="353" spans="1:12" x14ac:dyDescent="0.25">
      <c r="A353" s="11">
        <v>348</v>
      </c>
      <c r="B353" s="16" t="s">
        <v>1386</v>
      </c>
      <c r="C353" s="66">
        <v>44657</v>
      </c>
      <c r="D353" s="16" t="s">
        <v>1391</v>
      </c>
      <c r="E353" s="17" t="s">
        <v>1392</v>
      </c>
      <c r="F353" s="32"/>
      <c r="G353" s="11">
        <v>1</v>
      </c>
      <c r="H353" s="11" t="s">
        <v>444</v>
      </c>
      <c r="I353" s="35" t="s">
        <v>1388</v>
      </c>
      <c r="J353" s="16"/>
      <c r="K353" s="16"/>
      <c r="L353" s="16"/>
    </row>
    <row r="354" spans="1:12" x14ac:dyDescent="0.25">
      <c r="A354" s="11">
        <v>349</v>
      </c>
      <c r="B354" s="16" t="s">
        <v>1386</v>
      </c>
      <c r="C354" s="66">
        <v>44657</v>
      </c>
      <c r="D354" s="16" t="s">
        <v>1393</v>
      </c>
      <c r="E354" s="17" t="s">
        <v>1394</v>
      </c>
      <c r="F354" s="36"/>
      <c r="G354" s="11">
        <v>5</v>
      </c>
      <c r="H354" s="11" t="s">
        <v>444</v>
      </c>
      <c r="I354" s="35" t="s">
        <v>1388</v>
      </c>
      <c r="J354" s="16"/>
      <c r="K354" s="16"/>
      <c r="L354" s="16"/>
    </row>
    <row r="355" spans="1:12" ht="25.5" x14ac:dyDescent="0.25">
      <c r="A355" s="11">
        <v>350</v>
      </c>
      <c r="B355" s="16" t="s">
        <v>1395</v>
      </c>
      <c r="C355" s="66">
        <v>44658</v>
      </c>
      <c r="D355" s="44" t="s">
        <v>1396</v>
      </c>
      <c r="E355" s="45" t="s">
        <v>1397</v>
      </c>
      <c r="F355" s="46" t="s">
        <v>510</v>
      </c>
      <c r="G355" s="47">
        <v>1</v>
      </c>
      <c r="H355" s="48" t="s">
        <v>1398</v>
      </c>
      <c r="I355" s="35" t="s">
        <v>1399</v>
      </c>
      <c r="J355" s="16"/>
      <c r="K355" s="16"/>
      <c r="L355" s="16"/>
    </row>
    <row r="356" spans="1:12" x14ac:dyDescent="0.25">
      <c r="A356" s="11">
        <v>351</v>
      </c>
      <c r="B356" s="16" t="s">
        <v>1395</v>
      </c>
      <c r="C356" s="16"/>
      <c r="D356" s="44" t="s">
        <v>1400</v>
      </c>
      <c r="E356" s="49" t="s">
        <v>1401</v>
      </c>
      <c r="F356" s="46" t="s">
        <v>510</v>
      </c>
      <c r="G356" s="47">
        <v>1</v>
      </c>
      <c r="H356" s="48" t="s">
        <v>683</v>
      </c>
      <c r="I356" s="35" t="s">
        <v>1402</v>
      </c>
      <c r="J356" s="16"/>
      <c r="K356" s="16"/>
      <c r="L356" s="16"/>
    </row>
    <row r="357" spans="1:12" x14ac:dyDescent="0.25">
      <c r="A357" s="11">
        <v>352</v>
      </c>
      <c r="B357" s="16" t="s">
        <v>1403</v>
      </c>
      <c r="C357" s="66">
        <v>44659</v>
      </c>
      <c r="D357" s="16" t="s">
        <v>1404</v>
      </c>
      <c r="E357" s="17" t="s">
        <v>1405</v>
      </c>
      <c r="F357" s="11" t="s">
        <v>510</v>
      </c>
      <c r="G357" s="36">
        <v>2</v>
      </c>
      <c r="H357" s="60" t="s">
        <v>992</v>
      </c>
      <c r="I357" s="35" t="s">
        <v>1406</v>
      </c>
      <c r="J357" s="16"/>
      <c r="K357" s="16"/>
      <c r="L357" s="16"/>
    </row>
    <row r="358" spans="1:12" x14ac:dyDescent="0.25">
      <c r="A358" s="11">
        <v>353</v>
      </c>
      <c r="B358" s="16" t="s">
        <v>1403</v>
      </c>
      <c r="C358" s="66">
        <v>44659</v>
      </c>
      <c r="D358" s="65" t="s">
        <v>1407</v>
      </c>
      <c r="E358" s="65" t="s">
        <v>1408</v>
      </c>
      <c r="F358" s="36" t="s">
        <v>510</v>
      </c>
      <c r="G358" s="63">
        <v>20</v>
      </c>
      <c r="H358" s="63" t="s">
        <v>683</v>
      </c>
      <c r="I358" s="17" t="s">
        <v>1137</v>
      </c>
      <c r="J358" s="16"/>
      <c r="K358" s="16"/>
      <c r="L358" s="16"/>
    </row>
    <row r="359" spans="1:12" x14ac:dyDescent="0.25">
      <c r="A359" s="11">
        <v>354</v>
      </c>
      <c r="B359" s="16" t="s">
        <v>1403</v>
      </c>
      <c r="C359" s="66">
        <v>44659</v>
      </c>
      <c r="D359" s="65" t="s">
        <v>735</v>
      </c>
      <c r="E359" s="65" t="s">
        <v>1409</v>
      </c>
      <c r="F359" s="36" t="s">
        <v>510</v>
      </c>
      <c r="G359" s="63">
        <v>10</v>
      </c>
      <c r="H359" s="63" t="s">
        <v>444</v>
      </c>
      <c r="I359" s="17" t="s">
        <v>1137</v>
      </c>
      <c r="J359" s="16"/>
      <c r="K359" s="16"/>
      <c r="L359" s="16"/>
    </row>
    <row r="360" spans="1:12" x14ac:dyDescent="0.25">
      <c r="A360" s="11">
        <v>355</v>
      </c>
      <c r="B360" s="16" t="s">
        <v>1403</v>
      </c>
      <c r="C360" s="66">
        <v>44659</v>
      </c>
      <c r="D360" s="65" t="s">
        <v>1410</v>
      </c>
      <c r="E360" s="65" t="s">
        <v>1411</v>
      </c>
      <c r="F360" s="36"/>
      <c r="G360" s="63">
        <v>60</v>
      </c>
      <c r="H360" s="63" t="s">
        <v>1412</v>
      </c>
      <c r="I360" s="17" t="s">
        <v>1137</v>
      </c>
      <c r="J360" s="16"/>
      <c r="K360" s="16"/>
      <c r="L360" s="16"/>
    </row>
    <row r="361" spans="1:12" ht="25.5" x14ac:dyDescent="0.25">
      <c r="A361" s="11">
        <v>356</v>
      </c>
      <c r="B361" s="16" t="s">
        <v>1413</v>
      </c>
      <c r="C361" s="66">
        <v>44659</v>
      </c>
      <c r="D361" s="17" t="s">
        <v>1414</v>
      </c>
      <c r="E361" s="17" t="s">
        <v>1415</v>
      </c>
      <c r="F361" s="32" t="s">
        <v>510</v>
      </c>
      <c r="G361" s="33">
        <v>4</v>
      </c>
      <c r="H361" s="34" t="s">
        <v>807</v>
      </c>
      <c r="I361" s="35" t="s">
        <v>1385</v>
      </c>
      <c r="J361" s="16"/>
      <c r="K361" s="16"/>
      <c r="L361" s="16"/>
    </row>
    <row r="362" spans="1:12" ht="25.5" x14ac:dyDescent="0.25">
      <c r="A362" s="11">
        <v>357</v>
      </c>
      <c r="B362" s="16" t="s">
        <v>1416</v>
      </c>
      <c r="C362" s="66">
        <v>44662</v>
      </c>
      <c r="D362" s="17" t="s">
        <v>1417</v>
      </c>
      <c r="E362" s="17" t="s">
        <v>1418</v>
      </c>
      <c r="F362" s="32" t="s">
        <v>1419</v>
      </c>
      <c r="G362" s="33">
        <v>2</v>
      </c>
      <c r="H362" s="34" t="s">
        <v>1420</v>
      </c>
      <c r="I362" s="35" t="s">
        <v>1385</v>
      </c>
      <c r="J362" s="16"/>
      <c r="K362" s="16"/>
      <c r="L362" s="16"/>
    </row>
    <row r="363" spans="1:12" x14ac:dyDescent="0.25">
      <c r="A363" s="11">
        <v>358</v>
      </c>
      <c r="B363" s="16" t="s">
        <v>1421</v>
      </c>
      <c r="C363" s="66">
        <v>44663</v>
      </c>
      <c r="D363" s="16" t="s">
        <v>1422</v>
      </c>
      <c r="E363" s="17" t="s">
        <v>1423</v>
      </c>
      <c r="F363" s="11" t="s">
        <v>510</v>
      </c>
      <c r="G363" s="36">
        <v>2</v>
      </c>
      <c r="H363" s="60" t="s">
        <v>1424</v>
      </c>
      <c r="I363" s="35" t="s">
        <v>1425</v>
      </c>
      <c r="J363" s="16"/>
      <c r="K363" s="16"/>
      <c r="L363" s="16"/>
    </row>
    <row r="364" spans="1:12" x14ac:dyDescent="0.25">
      <c r="A364" s="11">
        <v>359</v>
      </c>
      <c r="B364" s="16" t="s">
        <v>1421</v>
      </c>
      <c r="C364" s="66">
        <v>44663</v>
      </c>
      <c r="D364" s="16" t="s">
        <v>1426</v>
      </c>
      <c r="E364" s="16" t="s">
        <v>1427</v>
      </c>
      <c r="F364" s="36" t="s">
        <v>510</v>
      </c>
      <c r="G364" s="36">
        <v>1</v>
      </c>
      <c r="H364" s="60" t="s">
        <v>758</v>
      </c>
      <c r="I364" s="35" t="s">
        <v>510</v>
      </c>
      <c r="J364" s="16"/>
      <c r="K364" s="16"/>
      <c r="L364" s="16"/>
    </row>
    <row r="365" spans="1:12" x14ac:dyDescent="0.25">
      <c r="A365" s="11">
        <v>360</v>
      </c>
      <c r="B365" s="16" t="s">
        <v>1421</v>
      </c>
      <c r="C365" s="66">
        <v>44663</v>
      </c>
      <c r="D365" s="17" t="s">
        <v>50</v>
      </c>
      <c r="E365" s="17" t="s">
        <v>1428</v>
      </c>
      <c r="F365" s="36" t="s">
        <v>510</v>
      </c>
      <c r="G365" s="36">
        <v>3</v>
      </c>
      <c r="H365" s="60" t="s">
        <v>758</v>
      </c>
      <c r="I365" s="35"/>
      <c r="J365" s="16"/>
      <c r="K365" s="16"/>
      <c r="L365" s="16"/>
    </row>
    <row r="366" spans="1:12" ht="25.5" x14ac:dyDescent="0.25">
      <c r="A366" s="11">
        <v>361</v>
      </c>
      <c r="B366" s="16" t="s">
        <v>1429</v>
      </c>
      <c r="C366" s="66">
        <v>44663</v>
      </c>
      <c r="D366" s="42" t="s">
        <v>1430</v>
      </c>
      <c r="E366" s="69" t="s">
        <v>1431</v>
      </c>
      <c r="F366" s="23" t="s">
        <v>853</v>
      </c>
      <c r="G366" s="47">
        <f>4*4</f>
        <v>16</v>
      </c>
      <c r="H366" s="48" t="s">
        <v>538</v>
      </c>
      <c r="I366" s="41" t="s">
        <v>1432</v>
      </c>
      <c r="J366" s="16"/>
      <c r="K366" s="16"/>
      <c r="L366" s="16"/>
    </row>
    <row r="367" spans="1:12" x14ac:dyDescent="0.25">
      <c r="A367" s="11">
        <v>362</v>
      </c>
      <c r="B367" s="16" t="s">
        <v>1429</v>
      </c>
      <c r="C367" s="66">
        <v>44663</v>
      </c>
      <c r="D367" s="42" t="s">
        <v>1433</v>
      </c>
      <c r="E367" s="69" t="s">
        <v>1434</v>
      </c>
      <c r="F367" s="23" t="s">
        <v>857</v>
      </c>
      <c r="G367" s="47">
        <f>4*4</f>
        <v>16</v>
      </c>
      <c r="H367" s="48" t="s">
        <v>538</v>
      </c>
      <c r="I367" s="41" t="s">
        <v>1435</v>
      </c>
      <c r="J367" s="16"/>
      <c r="K367" s="16"/>
      <c r="L367" s="16"/>
    </row>
    <row r="368" spans="1:12" x14ac:dyDescent="0.25">
      <c r="A368" s="11">
        <v>363</v>
      </c>
      <c r="B368" s="16" t="s">
        <v>1429</v>
      </c>
      <c r="C368" s="66">
        <v>44663</v>
      </c>
      <c r="D368" s="42" t="s">
        <v>858</v>
      </c>
      <c r="E368" s="69" t="s">
        <v>859</v>
      </c>
      <c r="F368" s="21" t="s">
        <v>860</v>
      </c>
      <c r="G368" s="47">
        <f>1*4</f>
        <v>4</v>
      </c>
      <c r="H368" s="48" t="s">
        <v>538</v>
      </c>
      <c r="I368" s="41" t="s">
        <v>1436</v>
      </c>
      <c r="J368" s="16"/>
      <c r="K368" s="16"/>
      <c r="L368" s="16"/>
    </row>
    <row r="369" spans="1:12" x14ac:dyDescent="0.25">
      <c r="A369" s="11">
        <v>364</v>
      </c>
      <c r="B369" s="16" t="s">
        <v>1429</v>
      </c>
      <c r="C369" s="66">
        <v>44663</v>
      </c>
      <c r="D369" s="70" t="s">
        <v>869</v>
      </c>
      <c r="E369" s="41" t="s">
        <v>1437</v>
      </c>
      <c r="F369" s="40" t="s">
        <v>871</v>
      </c>
      <c r="G369" s="47">
        <f>3*3</f>
        <v>9</v>
      </c>
      <c r="H369" s="48" t="s">
        <v>538</v>
      </c>
      <c r="I369" s="41" t="s">
        <v>1438</v>
      </c>
      <c r="J369" s="16"/>
      <c r="K369" s="16"/>
      <c r="L369" s="16"/>
    </row>
    <row r="370" spans="1:12" x14ac:dyDescent="0.25">
      <c r="A370" s="11">
        <v>365</v>
      </c>
      <c r="B370" s="16" t="s">
        <v>1429</v>
      </c>
      <c r="C370" s="66">
        <v>44663</v>
      </c>
      <c r="D370" s="70" t="s">
        <v>872</v>
      </c>
      <c r="E370" s="41" t="s">
        <v>1439</v>
      </c>
      <c r="F370" s="40" t="s">
        <v>498</v>
      </c>
      <c r="G370" s="47">
        <f>2*3</f>
        <v>6</v>
      </c>
      <c r="H370" s="48" t="s">
        <v>538</v>
      </c>
      <c r="I370" s="41" t="s">
        <v>1440</v>
      </c>
      <c r="J370" s="16"/>
      <c r="K370" s="16"/>
      <c r="L370" s="16"/>
    </row>
    <row r="371" spans="1:12" x14ac:dyDescent="0.25">
      <c r="A371" s="11">
        <v>366</v>
      </c>
      <c r="B371" s="16" t="s">
        <v>1429</v>
      </c>
      <c r="C371" s="66">
        <v>44663</v>
      </c>
      <c r="D371" s="71" t="s">
        <v>1441</v>
      </c>
      <c r="E371" s="69" t="s">
        <v>1442</v>
      </c>
      <c r="F371" s="21" t="s">
        <v>48</v>
      </c>
      <c r="G371" s="47">
        <f>5*4</f>
        <v>20</v>
      </c>
      <c r="H371" s="48" t="s">
        <v>673</v>
      </c>
      <c r="I371" s="41" t="s">
        <v>1443</v>
      </c>
      <c r="J371" s="16"/>
      <c r="K371" s="16"/>
      <c r="L371" s="16"/>
    </row>
    <row r="372" spans="1:12" x14ac:dyDescent="0.25">
      <c r="A372" s="11">
        <v>367</v>
      </c>
      <c r="B372" s="16" t="s">
        <v>1429</v>
      </c>
      <c r="C372" s="66">
        <v>44663</v>
      </c>
      <c r="D372" s="71" t="s">
        <v>1444</v>
      </c>
      <c r="E372" s="41" t="s">
        <v>1445</v>
      </c>
      <c r="F372" s="36" t="s">
        <v>21</v>
      </c>
      <c r="G372" s="47">
        <f>25*2</f>
        <v>50</v>
      </c>
      <c r="H372" s="51" t="s">
        <v>658</v>
      </c>
      <c r="I372" s="41" t="s">
        <v>1446</v>
      </c>
      <c r="J372" s="16"/>
      <c r="K372" s="16"/>
      <c r="L372" s="16"/>
    </row>
    <row r="373" spans="1:12" x14ac:dyDescent="0.25">
      <c r="A373" s="11">
        <v>368</v>
      </c>
      <c r="B373" s="16" t="s">
        <v>1429</v>
      </c>
      <c r="C373" s="66">
        <v>44663</v>
      </c>
      <c r="D373" s="71" t="s">
        <v>1447</v>
      </c>
      <c r="E373" s="39" t="s">
        <v>1448</v>
      </c>
      <c r="F373" s="47" t="s">
        <v>48</v>
      </c>
      <c r="G373" s="47">
        <f>10*2</f>
        <v>20</v>
      </c>
      <c r="H373" s="48" t="s">
        <v>673</v>
      </c>
      <c r="I373" s="41" t="s">
        <v>1449</v>
      </c>
      <c r="J373" s="16"/>
      <c r="K373" s="16"/>
      <c r="L373" s="16"/>
    </row>
    <row r="374" spans="1:12" ht="25.5" x14ac:dyDescent="0.25">
      <c r="A374" s="11">
        <v>369</v>
      </c>
      <c r="B374" s="16" t="s">
        <v>1450</v>
      </c>
      <c r="C374" s="66">
        <v>44663</v>
      </c>
      <c r="D374" s="42" t="s">
        <v>851</v>
      </c>
      <c r="E374" s="24" t="s">
        <v>852</v>
      </c>
      <c r="F374" s="40" t="s">
        <v>853</v>
      </c>
      <c r="G374" s="47">
        <f>4*4</f>
        <v>16</v>
      </c>
      <c r="H374" s="48" t="s">
        <v>538</v>
      </c>
      <c r="I374" s="41" t="s">
        <v>1451</v>
      </c>
      <c r="J374" s="16"/>
      <c r="K374" s="16"/>
      <c r="L374" s="16"/>
    </row>
    <row r="375" spans="1:12" x14ac:dyDescent="0.25">
      <c r="A375" s="11">
        <v>370</v>
      </c>
      <c r="B375" s="16" t="s">
        <v>1450</v>
      </c>
      <c r="C375" s="66">
        <v>44663</v>
      </c>
      <c r="D375" s="42" t="s">
        <v>855</v>
      </c>
      <c r="E375" s="24" t="s">
        <v>856</v>
      </c>
      <c r="F375" s="40" t="s">
        <v>857</v>
      </c>
      <c r="G375" s="47">
        <f>8*4</f>
        <v>32</v>
      </c>
      <c r="H375" s="48" t="s">
        <v>538</v>
      </c>
      <c r="I375" s="41" t="s">
        <v>1452</v>
      </c>
      <c r="J375" s="16"/>
      <c r="K375" s="16"/>
      <c r="L375" s="16"/>
    </row>
    <row r="376" spans="1:12" x14ac:dyDescent="0.25">
      <c r="A376" s="11">
        <v>371</v>
      </c>
      <c r="B376" s="16" t="s">
        <v>1450</v>
      </c>
      <c r="C376" s="66">
        <v>44663</v>
      </c>
      <c r="D376" s="42" t="s">
        <v>1453</v>
      </c>
      <c r="E376" s="24" t="s">
        <v>859</v>
      </c>
      <c r="F376" s="40" t="s">
        <v>860</v>
      </c>
      <c r="G376" s="47">
        <f>1*4</f>
        <v>4</v>
      </c>
      <c r="H376" s="48" t="s">
        <v>538</v>
      </c>
      <c r="I376" s="41" t="s">
        <v>1454</v>
      </c>
      <c r="J376" s="16"/>
      <c r="K376" s="16"/>
      <c r="L376" s="16"/>
    </row>
    <row r="377" spans="1:12" x14ac:dyDescent="0.25">
      <c r="A377" s="11">
        <v>372</v>
      </c>
      <c r="B377" s="16" t="s">
        <v>1450</v>
      </c>
      <c r="C377" s="66">
        <v>44663</v>
      </c>
      <c r="D377" s="71" t="s">
        <v>1444</v>
      </c>
      <c r="E377" s="71" t="s">
        <v>1445</v>
      </c>
      <c r="F377" s="57" t="s">
        <v>21</v>
      </c>
      <c r="G377" s="47">
        <f>25*2</f>
        <v>50</v>
      </c>
      <c r="H377" s="48" t="s">
        <v>658</v>
      </c>
      <c r="I377" s="41" t="s">
        <v>1455</v>
      </c>
      <c r="J377" s="16"/>
      <c r="K377" s="16"/>
      <c r="L377" s="16"/>
    </row>
    <row r="378" spans="1:12" x14ac:dyDescent="0.25">
      <c r="A378" s="11">
        <v>373</v>
      </c>
      <c r="B378" s="16" t="s">
        <v>1450</v>
      </c>
      <c r="C378" s="66">
        <v>44663</v>
      </c>
      <c r="D378" s="71" t="s">
        <v>1441</v>
      </c>
      <c r="E378" s="70" t="s">
        <v>1456</v>
      </c>
      <c r="F378" s="47" t="s">
        <v>48</v>
      </c>
      <c r="G378" s="33">
        <v>10</v>
      </c>
      <c r="H378" s="57" t="s">
        <v>673</v>
      </c>
      <c r="I378" s="41" t="s">
        <v>1457</v>
      </c>
      <c r="J378" s="16"/>
      <c r="K378" s="16"/>
      <c r="L378" s="16"/>
    </row>
    <row r="379" spans="1:12" x14ac:dyDescent="0.25">
      <c r="A379" s="11">
        <v>374</v>
      </c>
      <c r="B379" s="16" t="s">
        <v>1450</v>
      </c>
      <c r="C379" s="66">
        <v>44663</v>
      </c>
      <c r="D379" s="71" t="s">
        <v>1458</v>
      </c>
      <c r="E379" s="70" t="s">
        <v>1456</v>
      </c>
      <c r="F379" s="57" t="s">
        <v>48</v>
      </c>
      <c r="G379" s="33">
        <v>20</v>
      </c>
      <c r="H379" s="57" t="s">
        <v>673</v>
      </c>
      <c r="I379" s="41" t="s">
        <v>1459</v>
      </c>
      <c r="J379" s="16"/>
      <c r="K379" s="16"/>
      <c r="L379" s="16"/>
    </row>
    <row r="380" spans="1:12" ht="25.5" x14ac:dyDescent="0.25">
      <c r="A380" s="11">
        <v>375</v>
      </c>
      <c r="B380" s="16" t="s">
        <v>1450</v>
      </c>
      <c r="C380" s="66">
        <v>44663</v>
      </c>
      <c r="D380" s="70" t="s">
        <v>869</v>
      </c>
      <c r="E380" s="72" t="s">
        <v>692</v>
      </c>
      <c r="F380" s="47" t="s">
        <v>871</v>
      </c>
      <c r="G380" s="47">
        <f>4*6</f>
        <v>24</v>
      </c>
      <c r="H380" s="48" t="s">
        <v>538</v>
      </c>
      <c r="I380" s="41" t="s">
        <v>1460</v>
      </c>
      <c r="J380" s="16"/>
      <c r="K380" s="16"/>
      <c r="L380" s="16"/>
    </row>
    <row r="381" spans="1:12" ht="25.5" x14ac:dyDescent="0.25">
      <c r="A381" s="11">
        <v>376</v>
      </c>
      <c r="B381" s="16" t="s">
        <v>1450</v>
      </c>
      <c r="C381" s="66">
        <v>44663</v>
      </c>
      <c r="D381" s="70" t="s">
        <v>872</v>
      </c>
      <c r="E381" s="71" t="s">
        <v>1439</v>
      </c>
      <c r="F381" s="47" t="s">
        <v>498</v>
      </c>
      <c r="G381" s="47">
        <f>2*6</f>
        <v>12</v>
      </c>
      <c r="H381" s="51" t="s">
        <v>538</v>
      </c>
      <c r="I381" s="41" t="s">
        <v>1461</v>
      </c>
      <c r="J381" s="16"/>
      <c r="K381" s="16"/>
      <c r="L381" s="16"/>
    </row>
    <row r="382" spans="1:12" x14ac:dyDescent="0.25">
      <c r="A382" s="11">
        <v>377</v>
      </c>
      <c r="B382" s="16" t="s">
        <v>1450</v>
      </c>
      <c r="C382" s="66">
        <v>44663</v>
      </c>
      <c r="D382" s="39" t="s">
        <v>1462</v>
      </c>
      <c r="E382" s="52" t="s">
        <v>1463</v>
      </c>
      <c r="F382" s="53" t="s">
        <v>112</v>
      </c>
      <c r="G382" s="47">
        <v>8</v>
      </c>
      <c r="H382" s="48" t="s">
        <v>658</v>
      </c>
      <c r="I382" s="35" t="s">
        <v>1464</v>
      </c>
      <c r="J382" s="16"/>
      <c r="K382" s="16"/>
      <c r="L382" s="16"/>
    </row>
    <row r="383" spans="1:12" ht="25.5" x14ac:dyDescent="0.25">
      <c r="A383" s="11">
        <v>378</v>
      </c>
      <c r="B383" s="16" t="s">
        <v>1465</v>
      </c>
      <c r="C383" s="66">
        <v>44663</v>
      </c>
      <c r="D383" s="16" t="s">
        <v>1430</v>
      </c>
      <c r="E383" s="42" t="s">
        <v>852</v>
      </c>
      <c r="F383" s="47" t="s">
        <v>853</v>
      </c>
      <c r="G383" s="47">
        <f>8*4</f>
        <v>32</v>
      </c>
      <c r="H383" s="48" t="s">
        <v>538</v>
      </c>
      <c r="I383" s="41" t="s">
        <v>1466</v>
      </c>
      <c r="J383" s="16"/>
      <c r="K383" s="16"/>
      <c r="L383" s="16"/>
    </row>
    <row r="384" spans="1:12" x14ac:dyDescent="0.25">
      <c r="A384" s="11">
        <v>379</v>
      </c>
      <c r="B384" s="16" t="s">
        <v>1465</v>
      </c>
      <c r="C384" s="66">
        <v>44663</v>
      </c>
      <c r="D384" s="16" t="s">
        <v>1467</v>
      </c>
      <c r="E384" s="42" t="s">
        <v>856</v>
      </c>
      <c r="F384" s="47" t="s">
        <v>857</v>
      </c>
      <c r="G384" s="47">
        <f>16*4</f>
        <v>64</v>
      </c>
      <c r="H384" s="48" t="s">
        <v>538</v>
      </c>
      <c r="I384" s="41" t="s">
        <v>1468</v>
      </c>
      <c r="J384" s="16"/>
      <c r="K384" s="16"/>
      <c r="L384" s="16"/>
    </row>
    <row r="385" spans="1:12" x14ac:dyDescent="0.25">
      <c r="A385" s="11">
        <v>380</v>
      </c>
      <c r="B385" s="16" t="s">
        <v>1465</v>
      </c>
      <c r="C385" s="66">
        <v>44663</v>
      </c>
      <c r="D385" s="16" t="s">
        <v>858</v>
      </c>
      <c r="E385" s="41" t="s">
        <v>1469</v>
      </c>
      <c r="F385" s="57" t="s">
        <v>1470</v>
      </c>
      <c r="G385" s="47">
        <f>2*4</f>
        <v>8</v>
      </c>
      <c r="H385" s="48" t="s">
        <v>538</v>
      </c>
      <c r="I385" s="41" t="s">
        <v>1471</v>
      </c>
      <c r="J385" s="16"/>
      <c r="K385" s="16"/>
      <c r="L385" s="16"/>
    </row>
    <row r="386" spans="1:12" x14ac:dyDescent="0.25">
      <c r="A386" s="11">
        <v>381</v>
      </c>
      <c r="B386" s="16" t="s">
        <v>1465</v>
      </c>
      <c r="C386" s="66">
        <v>44663</v>
      </c>
      <c r="D386" s="70" t="s">
        <v>1447</v>
      </c>
      <c r="E386" s="70" t="s">
        <v>1456</v>
      </c>
      <c r="F386" s="57" t="s">
        <v>48</v>
      </c>
      <c r="G386" s="47">
        <v>10</v>
      </c>
      <c r="H386" s="48" t="s">
        <v>673</v>
      </c>
      <c r="I386" s="41" t="s">
        <v>1472</v>
      </c>
      <c r="J386" s="16"/>
      <c r="K386" s="16"/>
      <c r="L386" s="16"/>
    </row>
    <row r="387" spans="1:12" x14ac:dyDescent="0.25">
      <c r="A387" s="11">
        <v>382</v>
      </c>
      <c r="B387" s="16" t="s">
        <v>1465</v>
      </c>
      <c r="C387" s="66">
        <v>44663</v>
      </c>
      <c r="D387" s="70" t="s">
        <v>1444</v>
      </c>
      <c r="E387" s="41" t="s">
        <v>1473</v>
      </c>
      <c r="F387" s="57" t="s">
        <v>1474</v>
      </c>
      <c r="G387" s="47">
        <v>50</v>
      </c>
      <c r="H387" s="48" t="s">
        <v>658</v>
      </c>
      <c r="I387" s="41" t="s">
        <v>1475</v>
      </c>
      <c r="J387" s="16"/>
      <c r="K387" s="16"/>
      <c r="L387" s="16"/>
    </row>
    <row r="388" spans="1:12" x14ac:dyDescent="0.25">
      <c r="A388" s="11">
        <v>383</v>
      </c>
      <c r="B388" s="16" t="s">
        <v>1465</v>
      </c>
      <c r="C388" s="66">
        <v>44663</v>
      </c>
      <c r="D388" s="70" t="s">
        <v>1441</v>
      </c>
      <c r="E388" s="70" t="s">
        <v>1442</v>
      </c>
      <c r="F388" s="47" t="s">
        <v>48</v>
      </c>
      <c r="G388" s="47">
        <v>10</v>
      </c>
      <c r="H388" s="48" t="s">
        <v>673</v>
      </c>
      <c r="I388" s="41" t="s">
        <v>1476</v>
      </c>
      <c r="J388" s="16"/>
      <c r="K388" s="16"/>
      <c r="L388" s="16"/>
    </row>
    <row r="389" spans="1:12" x14ac:dyDescent="0.25">
      <c r="A389" s="11">
        <v>384</v>
      </c>
      <c r="B389" s="16" t="s">
        <v>1465</v>
      </c>
      <c r="C389" s="66">
        <v>44663</v>
      </c>
      <c r="D389" s="41" t="s">
        <v>869</v>
      </c>
      <c r="E389" s="72" t="s">
        <v>692</v>
      </c>
      <c r="F389" s="40" t="s">
        <v>871</v>
      </c>
      <c r="G389" s="47">
        <f>4+2+2+4</f>
        <v>12</v>
      </c>
      <c r="H389" s="48" t="s">
        <v>538</v>
      </c>
      <c r="I389" s="41" t="s">
        <v>1477</v>
      </c>
      <c r="J389" s="16"/>
      <c r="K389" s="16"/>
      <c r="L389" s="16"/>
    </row>
    <row r="390" spans="1:12" x14ac:dyDescent="0.25">
      <c r="A390" s="11">
        <v>385</v>
      </c>
      <c r="B390" s="16" t="s">
        <v>1465</v>
      </c>
      <c r="C390" s="66">
        <v>44663</v>
      </c>
      <c r="D390" s="41" t="s">
        <v>872</v>
      </c>
      <c r="E390" s="73" t="s">
        <v>1439</v>
      </c>
      <c r="F390" s="40" t="s">
        <v>498</v>
      </c>
      <c r="G390" s="47">
        <f>2*4</f>
        <v>8</v>
      </c>
      <c r="H390" s="68" t="s">
        <v>538</v>
      </c>
      <c r="I390" s="41" t="s">
        <v>1478</v>
      </c>
      <c r="J390" s="16"/>
      <c r="K390" s="16"/>
      <c r="L390" s="16"/>
    </row>
    <row r="391" spans="1:12" x14ac:dyDescent="0.25">
      <c r="A391" s="11">
        <v>386</v>
      </c>
      <c r="B391" s="16" t="s">
        <v>1465</v>
      </c>
      <c r="C391" s="66">
        <v>44663</v>
      </c>
      <c r="D391" s="39" t="s">
        <v>1462</v>
      </c>
      <c r="E391" s="52" t="s">
        <v>1463</v>
      </c>
      <c r="F391" s="53" t="s">
        <v>112</v>
      </c>
      <c r="G391" s="47">
        <v>8</v>
      </c>
      <c r="H391" s="48" t="s">
        <v>658</v>
      </c>
      <c r="I391" s="35" t="s">
        <v>1479</v>
      </c>
      <c r="J391" s="16"/>
      <c r="K391" s="16"/>
      <c r="L391" s="16"/>
    </row>
    <row r="392" spans="1:12" ht="25.5" x14ac:dyDescent="0.25">
      <c r="A392" s="11">
        <v>387</v>
      </c>
      <c r="B392" s="16" t="s">
        <v>1480</v>
      </c>
      <c r="C392" s="66">
        <v>44663</v>
      </c>
      <c r="D392" s="74" t="s">
        <v>1481</v>
      </c>
      <c r="E392" s="24" t="s">
        <v>852</v>
      </c>
      <c r="F392" s="40" t="s">
        <v>853</v>
      </c>
      <c r="G392" s="47">
        <f>1*6</f>
        <v>6</v>
      </c>
      <c r="H392" s="48" t="s">
        <v>538</v>
      </c>
      <c r="I392" s="41" t="s">
        <v>1482</v>
      </c>
      <c r="J392" s="16"/>
      <c r="K392" s="16"/>
      <c r="L392" s="16"/>
    </row>
    <row r="393" spans="1:12" x14ac:dyDescent="0.25">
      <c r="A393" s="11">
        <v>388</v>
      </c>
      <c r="B393" s="16" t="s">
        <v>1480</v>
      </c>
      <c r="C393" s="66">
        <v>44663</v>
      </c>
      <c r="D393" s="74" t="s">
        <v>1483</v>
      </c>
      <c r="E393" s="24" t="s">
        <v>856</v>
      </c>
      <c r="F393" s="40" t="s">
        <v>857</v>
      </c>
      <c r="G393" s="47">
        <f>2*6</f>
        <v>12</v>
      </c>
      <c r="H393" s="48" t="s">
        <v>538</v>
      </c>
      <c r="I393" s="41" t="s">
        <v>1484</v>
      </c>
      <c r="J393" s="16"/>
      <c r="K393" s="16"/>
      <c r="L393" s="16"/>
    </row>
    <row r="394" spans="1:12" x14ac:dyDescent="0.25">
      <c r="A394" s="11">
        <v>389</v>
      </c>
      <c r="B394" s="16" t="s">
        <v>1480</v>
      </c>
      <c r="C394" s="66">
        <v>44663</v>
      </c>
      <c r="D394" s="74" t="s">
        <v>1485</v>
      </c>
      <c r="E394" s="24" t="s">
        <v>859</v>
      </c>
      <c r="F394" s="40" t="s">
        <v>1470</v>
      </c>
      <c r="G394" s="47">
        <f>1*6</f>
        <v>6</v>
      </c>
      <c r="H394" s="48" t="s">
        <v>538</v>
      </c>
      <c r="I394" s="41" t="s">
        <v>1486</v>
      </c>
      <c r="J394" s="16"/>
      <c r="K394" s="16"/>
      <c r="L394" s="16"/>
    </row>
    <row r="395" spans="1:12" x14ac:dyDescent="0.25">
      <c r="A395" s="11">
        <v>390</v>
      </c>
      <c r="B395" s="16" t="s">
        <v>1480</v>
      </c>
      <c r="C395" s="66">
        <v>44663</v>
      </c>
      <c r="D395" s="16" t="s">
        <v>1487</v>
      </c>
      <c r="E395" s="75" t="s">
        <v>1488</v>
      </c>
      <c r="F395" s="23" t="s">
        <v>21</v>
      </c>
      <c r="G395" s="47">
        <v>20</v>
      </c>
      <c r="H395" s="48" t="s">
        <v>658</v>
      </c>
      <c r="I395" s="41" t="s">
        <v>1489</v>
      </c>
      <c r="J395" s="16"/>
      <c r="K395" s="16"/>
      <c r="L395" s="16"/>
    </row>
    <row r="396" spans="1:12" x14ac:dyDescent="0.25">
      <c r="A396" s="11">
        <v>391</v>
      </c>
      <c r="B396" s="16" t="s">
        <v>1480</v>
      </c>
      <c r="C396" s="66">
        <v>44663</v>
      </c>
      <c r="D396" s="16" t="s">
        <v>1490</v>
      </c>
      <c r="E396" s="41" t="s">
        <v>1491</v>
      </c>
      <c r="F396" s="36" t="s">
        <v>48</v>
      </c>
      <c r="G396" s="47">
        <v>12</v>
      </c>
      <c r="H396" s="68" t="s">
        <v>673</v>
      </c>
      <c r="I396" s="41" t="s">
        <v>1492</v>
      </c>
      <c r="J396" s="16"/>
      <c r="K396" s="16"/>
      <c r="L396" s="16"/>
    </row>
    <row r="397" spans="1:12" x14ac:dyDescent="0.25">
      <c r="A397" s="11">
        <v>392</v>
      </c>
      <c r="B397" s="16" t="s">
        <v>1480</v>
      </c>
      <c r="C397" s="66">
        <v>44663</v>
      </c>
      <c r="D397" s="17" t="s">
        <v>691</v>
      </c>
      <c r="E397" s="72" t="s">
        <v>692</v>
      </c>
      <c r="F397" s="40" t="s">
        <v>871</v>
      </c>
      <c r="G397" s="47">
        <f>2*4+1</f>
        <v>9</v>
      </c>
      <c r="H397" s="48" t="s">
        <v>538</v>
      </c>
      <c r="I397" s="41" t="s">
        <v>1493</v>
      </c>
      <c r="J397" s="16"/>
      <c r="K397" s="16"/>
      <c r="L397" s="16"/>
    </row>
    <row r="398" spans="1:12" x14ac:dyDescent="0.25">
      <c r="A398" s="11">
        <v>393</v>
      </c>
      <c r="B398" s="16" t="s">
        <v>1480</v>
      </c>
      <c r="C398" s="66">
        <v>44663</v>
      </c>
      <c r="D398" s="17" t="s">
        <v>695</v>
      </c>
      <c r="E398" s="72" t="s">
        <v>696</v>
      </c>
      <c r="F398" s="40" t="s">
        <v>498</v>
      </c>
      <c r="G398" s="47">
        <f>2*4+1</f>
        <v>9</v>
      </c>
      <c r="H398" s="48" t="s">
        <v>538</v>
      </c>
      <c r="I398" s="41" t="s">
        <v>1493</v>
      </c>
      <c r="J398" s="16"/>
      <c r="K398" s="16"/>
      <c r="L398" s="16"/>
    </row>
    <row r="399" spans="1:12" ht="25.5" x14ac:dyDescent="0.25">
      <c r="A399" s="11">
        <v>394</v>
      </c>
      <c r="B399" s="16" t="s">
        <v>1480</v>
      </c>
      <c r="C399" s="66">
        <v>44663</v>
      </c>
      <c r="D399" s="39" t="s">
        <v>1462</v>
      </c>
      <c r="E399" s="52" t="s">
        <v>1463</v>
      </c>
      <c r="F399" s="53" t="s">
        <v>112</v>
      </c>
      <c r="G399" s="47">
        <v>18</v>
      </c>
      <c r="H399" s="48" t="s">
        <v>658</v>
      </c>
      <c r="I399" s="41" t="s">
        <v>1494</v>
      </c>
      <c r="J399" s="16"/>
      <c r="K399" s="16"/>
      <c r="L399" s="16"/>
    </row>
    <row r="400" spans="1:12" x14ac:dyDescent="0.25">
      <c r="A400" s="11">
        <v>395</v>
      </c>
      <c r="B400" s="16" t="s">
        <v>1495</v>
      </c>
      <c r="C400" s="66">
        <v>44663</v>
      </c>
      <c r="D400" s="44" t="s">
        <v>371</v>
      </c>
      <c r="E400" s="65" t="s">
        <v>1496</v>
      </c>
      <c r="F400" s="20" t="s">
        <v>416</v>
      </c>
      <c r="G400" s="12">
        <v>300</v>
      </c>
      <c r="H400" s="12" t="s">
        <v>1497</v>
      </c>
      <c r="I400" s="64" t="s">
        <v>1498</v>
      </c>
      <c r="J400" s="16"/>
      <c r="K400" s="16"/>
      <c r="L400" s="16"/>
    </row>
    <row r="401" spans="1:12" x14ac:dyDescent="0.25">
      <c r="A401" s="11">
        <v>396</v>
      </c>
      <c r="B401" s="16" t="s">
        <v>1499</v>
      </c>
      <c r="C401" s="66">
        <v>44664</v>
      </c>
      <c r="D401" s="16" t="s">
        <v>1500</v>
      </c>
      <c r="E401" s="17" t="s">
        <v>1501</v>
      </c>
      <c r="F401" s="11" t="s">
        <v>510</v>
      </c>
      <c r="G401" s="36">
        <v>15</v>
      </c>
      <c r="H401" s="60" t="s">
        <v>1502</v>
      </c>
      <c r="I401" s="35" t="s">
        <v>1503</v>
      </c>
      <c r="J401" s="16"/>
      <c r="K401" s="16"/>
      <c r="L401" s="16"/>
    </row>
    <row r="402" spans="1:12" x14ac:dyDescent="0.25">
      <c r="A402" s="11">
        <v>397</v>
      </c>
      <c r="B402" s="16" t="s">
        <v>1504</v>
      </c>
      <c r="C402" s="66">
        <v>44664</v>
      </c>
      <c r="D402" s="39" t="s">
        <v>1462</v>
      </c>
      <c r="E402" s="52" t="s">
        <v>1463</v>
      </c>
      <c r="F402" s="53" t="s">
        <v>112</v>
      </c>
      <c r="G402" s="47">
        <v>8</v>
      </c>
      <c r="H402" s="48" t="s">
        <v>658</v>
      </c>
      <c r="I402" s="35" t="s">
        <v>1464</v>
      </c>
      <c r="J402" s="16"/>
      <c r="K402" s="16"/>
      <c r="L402" s="16"/>
    </row>
    <row r="403" spans="1:12" x14ac:dyDescent="0.25">
      <c r="A403" s="11">
        <v>398</v>
      </c>
      <c r="B403" s="16" t="s">
        <v>1504</v>
      </c>
      <c r="C403" s="66">
        <v>44664</v>
      </c>
      <c r="D403" s="71" t="s">
        <v>1447</v>
      </c>
      <c r="E403" s="39" t="s">
        <v>1448</v>
      </c>
      <c r="F403" s="47" t="s">
        <v>48</v>
      </c>
      <c r="G403" s="47">
        <v>4</v>
      </c>
      <c r="H403" s="48" t="s">
        <v>673</v>
      </c>
      <c r="I403" s="41" t="s">
        <v>1505</v>
      </c>
      <c r="J403" s="16"/>
      <c r="K403" s="16"/>
      <c r="L403" s="16"/>
    </row>
    <row r="404" spans="1:12" x14ac:dyDescent="0.25">
      <c r="A404" s="11">
        <v>399</v>
      </c>
      <c r="B404" s="16" t="s">
        <v>1504</v>
      </c>
      <c r="C404" s="66">
        <v>44664</v>
      </c>
      <c r="D404" s="42" t="s">
        <v>1506</v>
      </c>
      <c r="E404" s="69" t="s">
        <v>1507</v>
      </c>
      <c r="F404" s="21" t="s">
        <v>510</v>
      </c>
      <c r="G404" s="47">
        <v>1</v>
      </c>
      <c r="H404" s="48" t="s">
        <v>1508</v>
      </c>
      <c r="I404" s="41" t="s">
        <v>510</v>
      </c>
      <c r="J404" s="16"/>
      <c r="K404" s="16"/>
      <c r="L404" s="16"/>
    </row>
    <row r="405" spans="1:12" x14ac:dyDescent="0.25">
      <c r="A405" s="11">
        <v>400</v>
      </c>
      <c r="B405" s="16" t="s">
        <v>1509</v>
      </c>
      <c r="C405" s="66">
        <v>44664</v>
      </c>
      <c r="D405" s="65" t="s">
        <v>1510</v>
      </c>
      <c r="E405" s="65" t="s">
        <v>1511</v>
      </c>
      <c r="F405" s="11" t="s">
        <v>510</v>
      </c>
      <c r="G405" s="12">
        <v>10</v>
      </c>
      <c r="H405" s="12" t="s">
        <v>1497</v>
      </c>
      <c r="I405" s="35" t="s">
        <v>1512</v>
      </c>
      <c r="J405" s="16"/>
      <c r="K405" s="16"/>
      <c r="L405" s="16"/>
    </row>
    <row r="406" spans="1:12" x14ac:dyDescent="0.25">
      <c r="A406" s="11">
        <v>401</v>
      </c>
      <c r="B406" s="16" t="s">
        <v>1509</v>
      </c>
      <c r="C406" s="66">
        <v>44664</v>
      </c>
      <c r="D406" s="65" t="s">
        <v>1513</v>
      </c>
      <c r="E406" s="65" t="s">
        <v>1514</v>
      </c>
      <c r="F406" s="36" t="s">
        <v>510</v>
      </c>
      <c r="G406" s="12">
        <v>10</v>
      </c>
      <c r="H406" s="12" t="s">
        <v>448</v>
      </c>
      <c r="I406" s="35" t="s">
        <v>1512</v>
      </c>
      <c r="J406" s="16"/>
      <c r="K406" s="16"/>
      <c r="L406" s="16"/>
    </row>
    <row r="407" spans="1:12" x14ac:dyDescent="0.25">
      <c r="A407" s="11">
        <v>402</v>
      </c>
      <c r="B407" s="16" t="s">
        <v>1509</v>
      </c>
      <c r="C407" s="66">
        <v>44664</v>
      </c>
      <c r="D407" s="65" t="s">
        <v>1515</v>
      </c>
      <c r="E407" s="65" t="s">
        <v>1516</v>
      </c>
      <c r="F407" s="36" t="s">
        <v>510</v>
      </c>
      <c r="G407" s="12">
        <v>2</v>
      </c>
      <c r="H407" s="12" t="s">
        <v>448</v>
      </c>
      <c r="I407" s="35" t="s">
        <v>1512</v>
      </c>
      <c r="J407" s="16"/>
      <c r="K407" s="16"/>
      <c r="L407" s="16"/>
    </row>
    <row r="408" spans="1:12" x14ac:dyDescent="0.25">
      <c r="A408" s="11">
        <v>403</v>
      </c>
      <c r="B408" s="16" t="s">
        <v>1509</v>
      </c>
      <c r="C408" s="66">
        <v>44664</v>
      </c>
      <c r="D408" s="65" t="s">
        <v>1517</v>
      </c>
      <c r="E408" s="65" t="s">
        <v>1518</v>
      </c>
      <c r="F408" s="22"/>
      <c r="G408" s="12">
        <v>1</v>
      </c>
      <c r="H408" s="12" t="s">
        <v>1497</v>
      </c>
      <c r="I408" s="35" t="s">
        <v>1512</v>
      </c>
      <c r="J408" s="16"/>
      <c r="K408" s="16"/>
      <c r="L408" s="16"/>
    </row>
    <row r="409" spans="1:12" x14ac:dyDescent="0.25">
      <c r="A409" s="11">
        <v>404</v>
      </c>
      <c r="B409" s="16" t="s">
        <v>1509</v>
      </c>
      <c r="C409" s="66">
        <v>44664</v>
      </c>
      <c r="D409" s="17" t="s">
        <v>1519</v>
      </c>
      <c r="E409" s="17" t="s">
        <v>1520</v>
      </c>
      <c r="F409" s="13"/>
      <c r="G409" s="47">
        <v>2</v>
      </c>
      <c r="H409" s="48" t="s">
        <v>1497</v>
      </c>
      <c r="I409" s="35" t="s">
        <v>1512</v>
      </c>
      <c r="J409" s="16"/>
      <c r="K409" s="16"/>
      <c r="L409" s="16"/>
    </row>
    <row r="410" spans="1:12" x14ac:dyDescent="0.25">
      <c r="A410" s="11">
        <v>405</v>
      </c>
      <c r="B410" s="16" t="s">
        <v>1509</v>
      </c>
      <c r="C410" s="66">
        <v>44664</v>
      </c>
      <c r="D410" s="44" t="s">
        <v>1339</v>
      </c>
      <c r="E410" s="44" t="s">
        <v>1521</v>
      </c>
      <c r="F410" s="23" t="s">
        <v>21</v>
      </c>
      <c r="G410" s="47">
        <v>1</v>
      </c>
      <c r="H410" s="48" t="s">
        <v>1519</v>
      </c>
      <c r="I410" s="35" t="s">
        <v>1512</v>
      </c>
      <c r="J410" s="16"/>
      <c r="K410" s="16"/>
      <c r="L410" s="16"/>
    </row>
    <row r="411" spans="1:12" x14ac:dyDescent="0.25">
      <c r="A411" s="11">
        <v>406</v>
      </c>
      <c r="B411" s="16" t="s">
        <v>1509</v>
      </c>
      <c r="C411" s="66">
        <v>44664</v>
      </c>
      <c r="D411" s="44" t="s">
        <v>50</v>
      </c>
      <c r="E411" s="44" t="s">
        <v>1491</v>
      </c>
      <c r="F411" s="36" t="s">
        <v>48</v>
      </c>
      <c r="G411" s="47">
        <v>2</v>
      </c>
      <c r="H411" s="48" t="s">
        <v>819</v>
      </c>
      <c r="I411" s="35" t="s">
        <v>1512</v>
      </c>
      <c r="J411" s="16"/>
      <c r="K411" s="16"/>
      <c r="L411" s="16"/>
    </row>
    <row r="412" spans="1:12" x14ac:dyDescent="0.25">
      <c r="A412" s="11">
        <v>407</v>
      </c>
      <c r="B412" s="16" t="s">
        <v>1509</v>
      </c>
      <c r="C412" s="66">
        <v>44664</v>
      </c>
      <c r="D412" s="44" t="s">
        <v>1500</v>
      </c>
      <c r="E412" s="44" t="s">
        <v>1522</v>
      </c>
      <c r="F412" s="53"/>
      <c r="G412" s="47">
        <v>3</v>
      </c>
      <c r="H412" s="48" t="s">
        <v>561</v>
      </c>
      <c r="I412" s="35" t="s">
        <v>1512</v>
      </c>
      <c r="J412" s="16"/>
      <c r="K412" s="16"/>
      <c r="L412" s="16"/>
    </row>
    <row r="413" spans="1:12" x14ac:dyDescent="0.25">
      <c r="A413" s="11">
        <v>408</v>
      </c>
      <c r="B413" s="16" t="s">
        <v>1509</v>
      </c>
      <c r="C413" s="66">
        <v>44664</v>
      </c>
      <c r="D413" s="39" t="s">
        <v>1523</v>
      </c>
      <c r="E413" s="52" t="s">
        <v>1524</v>
      </c>
      <c r="F413" s="53"/>
      <c r="G413" s="47">
        <v>1</v>
      </c>
      <c r="H413" s="48" t="s">
        <v>536</v>
      </c>
      <c r="I413" s="35" t="s">
        <v>1512</v>
      </c>
      <c r="J413" s="16"/>
      <c r="K413" s="16"/>
      <c r="L413" s="16"/>
    </row>
    <row r="414" spans="1:12" x14ac:dyDescent="0.25">
      <c r="A414" s="11">
        <v>409</v>
      </c>
      <c r="B414" s="16" t="s">
        <v>1525</v>
      </c>
      <c r="C414" s="66">
        <v>44664</v>
      </c>
      <c r="D414" s="76" t="s">
        <v>1120</v>
      </c>
      <c r="E414" s="50" t="s">
        <v>1526</v>
      </c>
      <c r="F414" s="46" t="s">
        <v>510</v>
      </c>
      <c r="G414" s="33">
        <v>2</v>
      </c>
      <c r="H414" s="11" t="s">
        <v>538</v>
      </c>
      <c r="I414" s="65" t="s">
        <v>1527</v>
      </c>
      <c r="J414" s="16"/>
      <c r="K414" s="16"/>
      <c r="L414" s="16"/>
    </row>
    <row r="415" spans="1:12" ht="25.5" x14ac:dyDescent="0.25">
      <c r="A415" s="11">
        <v>410</v>
      </c>
      <c r="B415" s="16" t="s">
        <v>1528</v>
      </c>
      <c r="C415" s="66">
        <v>44664</v>
      </c>
      <c r="D415" s="17" t="s">
        <v>1120</v>
      </c>
      <c r="E415" s="77" t="s">
        <v>1529</v>
      </c>
      <c r="F415" s="36" t="s">
        <v>510</v>
      </c>
      <c r="G415" s="47">
        <v>6</v>
      </c>
      <c r="H415" s="51" t="s">
        <v>538</v>
      </c>
      <c r="I415" s="17" t="s">
        <v>1530</v>
      </c>
      <c r="J415" s="16"/>
      <c r="K415" s="16"/>
      <c r="L415" s="16"/>
    </row>
    <row r="416" spans="1:12" ht="25.5" x14ac:dyDescent="0.25">
      <c r="A416" s="11">
        <v>411</v>
      </c>
      <c r="B416" s="16" t="s">
        <v>1528</v>
      </c>
      <c r="C416" s="66">
        <v>44664</v>
      </c>
      <c r="D416" s="17" t="s">
        <v>1531</v>
      </c>
      <c r="E416" s="78" t="s">
        <v>1532</v>
      </c>
      <c r="F416" s="36"/>
      <c r="G416" s="47">
        <v>2</v>
      </c>
      <c r="H416" s="48" t="s">
        <v>538</v>
      </c>
      <c r="I416" s="17" t="s">
        <v>1530</v>
      </c>
      <c r="J416" s="16"/>
      <c r="K416" s="16"/>
      <c r="L416" s="16"/>
    </row>
    <row r="417" spans="1:12" x14ac:dyDescent="0.25">
      <c r="A417" s="11">
        <v>412</v>
      </c>
      <c r="B417" s="16" t="s">
        <v>1533</v>
      </c>
      <c r="C417" s="66">
        <v>44669</v>
      </c>
      <c r="D417" s="65" t="s">
        <v>1534</v>
      </c>
      <c r="E417" s="65" t="s">
        <v>510</v>
      </c>
      <c r="F417" s="11" t="s">
        <v>510</v>
      </c>
      <c r="G417" s="12">
        <v>2</v>
      </c>
      <c r="H417" s="12" t="s">
        <v>1497</v>
      </c>
      <c r="I417" s="35" t="s">
        <v>1535</v>
      </c>
      <c r="J417" s="16"/>
      <c r="K417" s="16"/>
      <c r="L417" s="16"/>
    </row>
    <row r="418" spans="1:12" x14ac:dyDescent="0.25">
      <c r="A418" s="11">
        <v>413</v>
      </c>
      <c r="B418" s="16" t="s">
        <v>1533</v>
      </c>
      <c r="C418" s="66">
        <v>44669</v>
      </c>
      <c r="D418" s="65" t="s">
        <v>1536</v>
      </c>
      <c r="E418" s="65" t="s">
        <v>510</v>
      </c>
      <c r="F418" s="36" t="s">
        <v>510</v>
      </c>
      <c r="G418" s="12">
        <v>1</v>
      </c>
      <c r="H418" s="12" t="s">
        <v>683</v>
      </c>
      <c r="I418" s="35" t="s">
        <v>1535</v>
      </c>
      <c r="J418" s="16"/>
      <c r="K418" s="16"/>
      <c r="L418" s="16"/>
    </row>
    <row r="419" spans="1:12" x14ac:dyDescent="0.25">
      <c r="A419" s="11">
        <v>414</v>
      </c>
      <c r="B419" s="16" t="s">
        <v>1533</v>
      </c>
      <c r="C419" s="66">
        <v>44669</v>
      </c>
      <c r="D419" s="65" t="s">
        <v>1537</v>
      </c>
      <c r="E419" s="65" t="s">
        <v>510</v>
      </c>
      <c r="F419" s="36" t="s">
        <v>510</v>
      </c>
      <c r="G419" s="12">
        <v>2</v>
      </c>
      <c r="H419" s="12" t="s">
        <v>444</v>
      </c>
      <c r="I419" s="35" t="s">
        <v>1535</v>
      </c>
      <c r="J419" s="16"/>
      <c r="K419" s="16"/>
      <c r="L419" s="16"/>
    </row>
    <row r="420" spans="1:12" x14ac:dyDescent="0.25">
      <c r="A420" s="11">
        <v>415</v>
      </c>
      <c r="B420" s="16" t="s">
        <v>1533</v>
      </c>
      <c r="C420" s="66">
        <v>44669</v>
      </c>
      <c r="D420" s="65" t="s">
        <v>1538</v>
      </c>
      <c r="E420" s="65" t="s">
        <v>1539</v>
      </c>
      <c r="F420" s="22"/>
      <c r="G420" s="12">
        <v>121</v>
      </c>
      <c r="H420" s="12" t="s">
        <v>444</v>
      </c>
      <c r="I420" s="35" t="s">
        <v>1535</v>
      </c>
      <c r="J420" s="16"/>
      <c r="K420" s="16"/>
      <c r="L420" s="16"/>
    </row>
    <row r="421" spans="1:12" x14ac:dyDescent="0.25">
      <c r="A421" s="11">
        <v>416</v>
      </c>
      <c r="B421" s="16" t="s">
        <v>1533</v>
      </c>
      <c r="C421" s="66">
        <v>44669</v>
      </c>
      <c r="D421" s="17" t="s">
        <v>1540</v>
      </c>
      <c r="E421" s="17" t="s">
        <v>510</v>
      </c>
      <c r="F421" s="13"/>
      <c r="G421" s="47">
        <v>2</v>
      </c>
      <c r="H421" s="48" t="s">
        <v>448</v>
      </c>
      <c r="I421" s="35" t="s">
        <v>1535</v>
      </c>
      <c r="J421" s="16"/>
      <c r="K421" s="16"/>
      <c r="L421" s="16"/>
    </row>
    <row r="422" spans="1:12" x14ac:dyDescent="0.25">
      <c r="A422" s="11">
        <v>417</v>
      </c>
      <c r="B422" s="16" t="s">
        <v>1533</v>
      </c>
      <c r="C422" s="66">
        <v>44669</v>
      </c>
      <c r="D422" s="44" t="s">
        <v>1541</v>
      </c>
      <c r="E422" s="44" t="s">
        <v>1542</v>
      </c>
      <c r="F422" s="23" t="s">
        <v>510</v>
      </c>
      <c r="G422" s="47">
        <v>1</v>
      </c>
      <c r="H422" s="48" t="s">
        <v>444</v>
      </c>
      <c r="I422" s="35" t="s">
        <v>1535</v>
      </c>
      <c r="J422" s="16"/>
      <c r="K422" s="16"/>
      <c r="L422" s="16"/>
    </row>
    <row r="423" spans="1:12" x14ac:dyDescent="0.25">
      <c r="A423" s="11">
        <v>418</v>
      </c>
      <c r="B423" s="16" t="s">
        <v>1533</v>
      </c>
      <c r="C423" s="66">
        <v>44669</v>
      </c>
      <c r="D423" s="44" t="s">
        <v>1543</v>
      </c>
      <c r="E423" s="44" t="s">
        <v>510</v>
      </c>
      <c r="F423" s="36" t="s">
        <v>510</v>
      </c>
      <c r="G423" s="47">
        <v>1</v>
      </c>
      <c r="H423" s="48" t="s">
        <v>444</v>
      </c>
      <c r="I423" s="35" t="s">
        <v>1535</v>
      </c>
      <c r="J423" s="16"/>
      <c r="K423" s="16"/>
      <c r="L423" s="16"/>
    </row>
    <row r="424" spans="1:12" x14ac:dyDescent="0.25">
      <c r="A424" s="11">
        <v>419</v>
      </c>
      <c r="B424" s="16" t="s">
        <v>1533</v>
      </c>
      <c r="C424" s="66">
        <v>44669</v>
      </c>
      <c r="D424" s="44" t="s">
        <v>1544</v>
      </c>
      <c r="E424" s="44" t="s">
        <v>1545</v>
      </c>
      <c r="F424" s="53"/>
      <c r="G424" s="47">
        <v>1</v>
      </c>
      <c r="H424" s="48" t="s">
        <v>444</v>
      </c>
      <c r="I424" s="35" t="s">
        <v>1535</v>
      </c>
      <c r="J424" s="16"/>
      <c r="K424" s="16"/>
      <c r="L424" s="16"/>
    </row>
    <row r="425" spans="1:12" x14ac:dyDescent="0.25">
      <c r="A425" s="11">
        <v>420</v>
      </c>
      <c r="B425" s="16" t="s">
        <v>1533</v>
      </c>
      <c r="C425" s="66">
        <v>44669</v>
      </c>
      <c r="D425" s="39" t="s">
        <v>1329</v>
      </c>
      <c r="E425" s="52" t="s">
        <v>1546</v>
      </c>
      <c r="F425" s="53"/>
      <c r="G425" s="47">
        <v>48</v>
      </c>
      <c r="H425" s="48" t="s">
        <v>444</v>
      </c>
      <c r="I425" s="35" t="s">
        <v>1535</v>
      </c>
      <c r="J425" s="16"/>
      <c r="K425" s="16"/>
      <c r="L425" s="16"/>
    </row>
    <row r="426" spans="1:12" x14ac:dyDescent="0.25">
      <c r="A426" s="11">
        <v>421</v>
      </c>
      <c r="B426" s="16" t="s">
        <v>1533</v>
      </c>
      <c r="C426" s="66">
        <v>44669</v>
      </c>
      <c r="D426" s="39" t="s">
        <v>1547</v>
      </c>
      <c r="E426" s="52" t="s">
        <v>1548</v>
      </c>
      <c r="F426" s="53"/>
      <c r="G426" s="47">
        <v>1</v>
      </c>
      <c r="H426" s="48" t="s">
        <v>444</v>
      </c>
      <c r="I426" s="35" t="s">
        <v>1535</v>
      </c>
      <c r="J426" s="16"/>
      <c r="K426" s="16"/>
      <c r="L426" s="16"/>
    </row>
    <row r="427" spans="1:12" x14ac:dyDescent="0.25">
      <c r="A427" s="11">
        <v>422</v>
      </c>
      <c r="B427" s="16" t="s">
        <v>1549</v>
      </c>
      <c r="C427" s="66">
        <v>44660</v>
      </c>
      <c r="D427" s="76" t="s">
        <v>1180</v>
      </c>
      <c r="E427" s="50" t="s">
        <v>1550</v>
      </c>
      <c r="F427" s="46" t="s">
        <v>510</v>
      </c>
      <c r="G427" s="33">
        <v>1</v>
      </c>
      <c r="H427" s="11" t="s">
        <v>538</v>
      </c>
      <c r="I427" s="65" t="s">
        <v>1551</v>
      </c>
      <c r="J427" s="16"/>
      <c r="K427" s="16"/>
      <c r="L427" s="16"/>
    </row>
    <row r="428" spans="1:12" x14ac:dyDescent="0.25">
      <c r="A428" s="11">
        <v>423</v>
      </c>
      <c r="B428" s="64" t="s">
        <v>1552</v>
      </c>
      <c r="C428" s="66">
        <v>44670</v>
      </c>
      <c r="D428" s="9" t="s">
        <v>1553</v>
      </c>
      <c r="E428" s="14" t="s">
        <v>1554</v>
      </c>
      <c r="F428" s="9" t="s">
        <v>510</v>
      </c>
      <c r="G428" s="36">
        <v>96</v>
      </c>
      <c r="H428" s="79" t="s">
        <v>444</v>
      </c>
      <c r="I428" s="80" t="s">
        <v>1555</v>
      </c>
      <c r="J428" s="81"/>
      <c r="K428" s="81"/>
      <c r="L428" s="81"/>
    </row>
    <row r="429" spans="1:12" x14ac:dyDescent="0.25">
      <c r="A429" s="11">
        <v>424</v>
      </c>
      <c r="B429" s="64" t="s">
        <v>1556</v>
      </c>
      <c r="C429" s="66">
        <v>44671</v>
      </c>
      <c r="D429" s="9" t="s">
        <v>1557</v>
      </c>
      <c r="E429" s="14" t="s">
        <v>510</v>
      </c>
      <c r="F429" s="9" t="s">
        <v>510</v>
      </c>
      <c r="G429" s="36">
        <v>88</v>
      </c>
      <c r="H429" s="79" t="s">
        <v>444</v>
      </c>
      <c r="I429" s="80" t="s">
        <v>1558</v>
      </c>
      <c r="J429" s="81"/>
      <c r="K429" s="81"/>
      <c r="L429" s="81"/>
    </row>
    <row r="430" spans="1:12" x14ac:dyDescent="0.25">
      <c r="A430" s="11">
        <v>425</v>
      </c>
      <c r="B430" s="64" t="s">
        <v>1559</v>
      </c>
      <c r="C430" s="66">
        <v>44671</v>
      </c>
      <c r="D430" s="17" t="s">
        <v>1560</v>
      </c>
      <c r="E430" s="82" t="s">
        <v>1561</v>
      </c>
      <c r="F430" s="36" t="s">
        <v>1562</v>
      </c>
      <c r="G430" s="47">
        <v>40</v>
      </c>
      <c r="H430" s="83" t="s">
        <v>538</v>
      </c>
      <c r="I430" s="84" t="s">
        <v>1563</v>
      </c>
      <c r="J430" s="81"/>
      <c r="K430" s="81"/>
      <c r="L430" s="81"/>
    </row>
    <row r="431" spans="1:12" x14ac:dyDescent="0.25">
      <c r="A431" s="11">
        <v>426</v>
      </c>
      <c r="B431" s="64" t="s">
        <v>1564</v>
      </c>
      <c r="C431" s="66">
        <v>44671</v>
      </c>
      <c r="D431" s="17" t="s">
        <v>1565</v>
      </c>
      <c r="E431" s="82" t="s">
        <v>1561</v>
      </c>
      <c r="F431" s="36" t="s">
        <v>1566</v>
      </c>
      <c r="G431" s="47">
        <v>48</v>
      </c>
      <c r="H431" s="83" t="s">
        <v>538</v>
      </c>
      <c r="I431" s="84" t="s">
        <v>1567</v>
      </c>
      <c r="J431" s="81"/>
      <c r="K431" s="81"/>
      <c r="L431" s="81"/>
    </row>
    <row r="432" spans="1:12" x14ac:dyDescent="0.25">
      <c r="A432" s="11">
        <v>427</v>
      </c>
      <c r="B432" s="81" t="s">
        <v>1568</v>
      </c>
      <c r="C432" s="66">
        <v>44673</v>
      </c>
      <c r="D432" s="17" t="s">
        <v>1569</v>
      </c>
      <c r="E432" s="17" t="s">
        <v>1570</v>
      </c>
      <c r="F432" s="36" t="s">
        <v>1571</v>
      </c>
      <c r="G432" s="11">
        <v>3</v>
      </c>
      <c r="H432" s="11" t="s">
        <v>443</v>
      </c>
      <c r="I432" s="16" t="s">
        <v>1572</v>
      </c>
      <c r="J432" s="81"/>
      <c r="K432" s="81"/>
      <c r="L432" s="81"/>
    </row>
    <row r="433" spans="1:12" x14ac:dyDescent="0.25">
      <c r="A433" s="11">
        <v>428</v>
      </c>
      <c r="B433" s="81" t="s">
        <v>1573</v>
      </c>
      <c r="C433" s="66">
        <v>44671</v>
      </c>
      <c r="D433" s="81" t="s">
        <v>1574</v>
      </c>
      <c r="E433" s="81"/>
      <c r="F433" s="11"/>
      <c r="G433" s="11"/>
      <c r="H433" s="11"/>
      <c r="I433" s="81" t="s">
        <v>1575</v>
      </c>
      <c r="J433" s="81"/>
      <c r="K433" s="81"/>
      <c r="L433" s="81"/>
    </row>
    <row r="434" spans="1:12" x14ac:dyDescent="0.25">
      <c r="A434" s="11">
        <v>429</v>
      </c>
      <c r="B434" s="81" t="s">
        <v>1576</v>
      </c>
      <c r="C434" s="66">
        <v>44671</v>
      </c>
      <c r="D434" s="81" t="s">
        <v>1574</v>
      </c>
      <c r="E434" s="81"/>
      <c r="F434" s="11"/>
      <c r="G434" s="11"/>
      <c r="H434" s="11"/>
      <c r="I434" s="81" t="s">
        <v>1575</v>
      </c>
      <c r="J434" s="81"/>
      <c r="K434" s="81"/>
      <c r="L434" s="81"/>
    </row>
    <row r="435" spans="1:12" ht="25.5" x14ac:dyDescent="0.25">
      <c r="A435" s="11">
        <v>430</v>
      </c>
      <c r="B435" s="81" t="s">
        <v>1577</v>
      </c>
      <c r="C435" s="66">
        <v>44672</v>
      </c>
      <c r="D435" s="17" t="s">
        <v>212</v>
      </c>
      <c r="E435" s="17" t="s">
        <v>1578</v>
      </c>
      <c r="F435" s="36" t="s">
        <v>603</v>
      </c>
      <c r="G435" s="36">
        <v>2</v>
      </c>
      <c r="H435" s="36" t="s">
        <v>442</v>
      </c>
      <c r="I435" s="85" t="s">
        <v>1579</v>
      </c>
      <c r="J435" s="81"/>
      <c r="K435" s="81"/>
      <c r="L435" s="81"/>
    </row>
    <row r="436" spans="1:12" x14ac:dyDescent="0.25">
      <c r="A436" s="11">
        <v>431</v>
      </c>
      <c r="B436" s="81" t="s">
        <v>1577</v>
      </c>
      <c r="C436" s="66">
        <v>44672</v>
      </c>
      <c r="D436" s="17" t="s">
        <v>1580</v>
      </c>
      <c r="E436" s="17" t="s">
        <v>1581</v>
      </c>
      <c r="F436" s="36" t="s">
        <v>603</v>
      </c>
      <c r="G436" s="36">
        <v>2</v>
      </c>
      <c r="H436" s="36" t="s">
        <v>442</v>
      </c>
      <c r="I436" s="86"/>
      <c r="J436" s="81"/>
      <c r="K436" s="81"/>
      <c r="L436" s="81"/>
    </row>
    <row r="437" spans="1:12" x14ac:dyDescent="0.25">
      <c r="A437" s="11">
        <v>432</v>
      </c>
      <c r="B437" s="81" t="s">
        <v>1577</v>
      </c>
      <c r="C437" s="66">
        <v>44672</v>
      </c>
      <c r="D437" s="17" t="s">
        <v>1582</v>
      </c>
      <c r="E437" s="17" t="s">
        <v>1583</v>
      </c>
      <c r="F437" s="75"/>
      <c r="G437" s="36">
        <v>2</v>
      </c>
      <c r="H437" s="36" t="s">
        <v>442</v>
      </c>
      <c r="I437" s="86"/>
      <c r="J437" s="81"/>
      <c r="K437" s="81"/>
      <c r="L437" s="81"/>
    </row>
    <row r="438" spans="1:12" x14ac:dyDescent="0.25">
      <c r="A438" s="11">
        <v>433</v>
      </c>
      <c r="B438" s="81" t="s">
        <v>1577</v>
      </c>
      <c r="C438" s="66">
        <v>44672</v>
      </c>
      <c r="D438" s="17" t="s">
        <v>1584</v>
      </c>
      <c r="E438" s="17" t="s">
        <v>1585</v>
      </c>
      <c r="F438" s="17"/>
      <c r="G438" s="36">
        <v>2</v>
      </c>
      <c r="H438" s="36" t="s">
        <v>442</v>
      </c>
      <c r="I438" s="86"/>
      <c r="J438" s="81"/>
      <c r="K438" s="81"/>
      <c r="L438" s="81"/>
    </row>
    <row r="439" spans="1:12" x14ac:dyDescent="0.25">
      <c r="A439" s="11">
        <v>434</v>
      </c>
      <c r="B439" s="81" t="s">
        <v>1577</v>
      </c>
      <c r="C439" s="66">
        <v>44672</v>
      </c>
      <c r="D439" s="17" t="s">
        <v>1586</v>
      </c>
      <c r="E439" s="17" t="s">
        <v>1587</v>
      </c>
      <c r="F439" s="17"/>
      <c r="G439" s="36">
        <v>2</v>
      </c>
      <c r="H439" s="36" t="s">
        <v>442</v>
      </c>
      <c r="I439" s="86"/>
      <c r="J439" s="81"/>
      <c r="K439" s="81"/>
      <c r="L439" s="81"/>
    </row>
    <row r="440" spans="1:12" x14ac:dyDescent="0.25">
      <c r="A440" s="11">
        <v>435</v>
      </c>
      <c r="B440" s="81" t="s">
        <v>1577</v>
      </c>
      <c r="C440" s="66">
        <v>44672</v>
      </c>
      <c r="D440" s="17" t="s">
        <v>1588</v>
      </c>
      <c r="E440" s="17" t="s">
        <v>1589</v>
      </c>
      <c r="F440" s="17"/>
      <c r="G440" s="11">
        <v>1</v>
      </c>
      <c r="H440" s="11" t="s">
        <v>442</v>
      </c>
      <c r="I440" s="86"/>
      <c r="J440" s="81"/>
      <c r="K440" s="81"/>
      <c r="L440" s="81"/>
    </row>
    <row r="441" spans="1:12" x14ac:dyDescent="0.25">
      <c r="A441" s="11">
        <v>436</v>
      </c>
      <c r="B441" s="81" t="s">
        <v>1577</v>
      </c>
      <c r="C441" s="66">
        <v>44672</v>
      </c>
      <c r="D441" s="17" t="s">
        <v>1590</v>
      </c>
      <c r="E441" s="17" t="s">
        <v>1591</v>
      </c>
      <c r="F441" s="36" t="s">
        <v>603</v>
      </c>
      <c r="G441" s="11">
        <v>25</v>
      </c>
      <c r="H441" s="11" t="s">
        <v>1497</v>
      </c>
      <c r="I441" s="86"/>
      <c r="J441" s="81"/>
      <c r="K441" s="81"/>
      <c r="L441" s="81"/>
    </row>
    <row r="442" spans="1:12" x14ac:dyDescent="0.25">
      <c r="A442" s="11">
        <v>437</v>
      </c>
      <c r="B442" s="81" t="s">
        <v>1577</v>
      </c>
      <c r="C442" s="66">
        <v>44672</v>
      </c>
      <c r="D442" s="17" t="s">
        <v>1592</v>
      </c>
      <c r="E442" s="17" t="s">
        <v>1593</v>
      </c>
      <c r="F442" s="36" t="s">
        <v>603</v>
      </c>
      <c r="G442" s="11">
        <v>2</v>
      </c>
      <c r="H442" s="11" t="s">
        <v>1497</v>
      </c>
      <c r="I442" s="87"/>
      <c r="J442" s="81"/>
      <c r="K442" s="81"/>
      <c r="L442" s="81"/>
    </row>
    <row r="443" spans="1:12" x14ac:dyDescent="0.25">
      <c r="A443" s="11">
        <v>438</v>
      </c>
      <c r="B443" s="81" t="s">
        <v>1577</v>
      </c>
      <c r="C443" s="66">
        <v>44672</v>
      </c>
      <c r="D443" s="17" t="s">
        <v>1594</v>
      </c>
      <c r="E443" s="17" t="s">
        <v>1595</v>
      </c>
      <c r="F443" s="36"/>
      <c r="G443" s="36">
        <v>1</v>
      </c>
      <c r="H443" s="36" t="s">
        <v>442</v>
      </c>
      <c r="I443" s="41"/>
      <c r="J443" s="81"/>
      <c r="K443" s="81"/>
      <c r="L443" s="81"/>
    </row>
    <row r="444" spans="1:12" x14ac:dyDescent="0.25">
      <c r="A444" s="11">
        <v>439</v>
      </c>
      <c r="B444" s="81" t="s">
        <v>1596</v>
      </c>
      <c r="C444" s="66">
        <v>44672</v>
      </c>
      <c r="D444" s="17" t="s">
        <v>1510</v>
      </c>
      <c r="E444" s="17" t="s">
        <v>1511</v>
      </c>
      <c r="F444" s="36" t="s">
        <v>603</v>
      </c>
      <c r="G444" s="11">
        <v>10</v>
      </c>
      <c r="H444" s="11" t="s">
        <v>1497</v>
      </c>
      <c r="I444" s="80" t="s">
        <v>1597</v>
      </c>
      <c r="J444" s="81"/>
      <c r="K444" s="81"/>
      <c r="L444" s="81"/>
    </row>
    <row r="445" spans="1:12" x14ac:dyDescent="0.25">
      <c r="A445" s="11">
        <v>440</v>
      </c>
      <c r="B445" s="81" t="s">
        <v>1596</v>
      </c>
      <c r="C445" s="66">
        <v>44672</v>
      </c>
      <c r="D445" s="17" t="s">
        <v>1513</v>
      </c>
      <c r="E445" s="17" t="s">
        <v>1514</v>
      </c>
      <c r="F445" s="36" t="s">
        <v>603</v>
      </c>
      <c r="G445" s="11">
        <v>10</v>
      </c>
      <c r="H445" s="11" t="s">
        <v>448</v>
      </c>
      <c r="I445" s="80" t="s">
        <v>1598</v>
      </c>
      <c r="J445" s="81"/>
      <c r="K445" s="81"/>
      <c r="L445" s="81"/>
    </row>
    <row r="446" spans="1:12" x14ac:dyDescent="0.25">
      <c r="A446" s="11">
        <v>441</v>
      </c>
      <c r="B446" s="81" t="s">
        <v>1596</v>
      </c>
      <c r="C446" s="66">
        <v>44672</v>
      </c>
      <c r="D446" s="17" t="s">
        <v>1515</v>
      </c>
      <c r="E446" s="17" t="s">
        <v>1516</v>
      </c>
      <c r="F446" s="36" t="s">
        <v>603</v>
      </c>
      <c r="G446" s="11">
        <v>2</v>
      </c>
      <c r="H446" s="11" t="s">
        <v>448</v>
      </c>
      <c r="I446" s="80"/>
      <c r="J446" s="81"/>
      <c r="K446" s="81"/>
      <c r="L446" s="81"/>
    </row>
    <row r="447" spans="1:12" x14ac:dyDescent="0.25">
      <c r="A447" s="11">
        <v>442</v>
      </c>
      <c r="B447" s="81" t="s">
        <v>1596</v>
      </c>
      <c r="C447" s="66">
        <v>44672</v>
      </c>
      <c r="D447" s="17" t="s">
        <v>1517</v>
      </c>
      <c r="E447" s="17" t="s">
        <v>1518</v>
      </c>
      <c r="F447" s="36" t="s">
        <v>603</v>
      </c>
      <c r="G447" s="11">
        <v>1</v>
      </c>
      <c r="H447" s="11" t="s">
        <v>1497</v>
      </c>
      <c r="I447" s="80"/>
      <c r="J447" s="81"/>
      <c r="K447" s="81"/>
      <c r="L447" s="81"/>
    </row>
    <row r="448" spans="1:12" x14ac:dyDescent="0.25">
      <c r="A448" s="11">
        <v>443</v>
      </c>
      <c r="B448" s="81" t="s">
        <v>1599</v>
      </c>
      <c r="C448" s="66">
        <v>44672</v>
      </c>
      <c r="D448" s="17" t="s">
        <v>18</v>
      </c>
      <c r="E448" s="17" t="s">
        <v>1600</v>
      </c>
      <c r="F448" s="36" t="s">
        <v>1601</v>
      </c>
      <c r="G448" s="11">
        <v>9</v>
      </c>
      <c r="H448" s="11" t="s">
        <v>1497</v>
      </c>
      <c r="I448" s="80" t="s">
        <v>1602</v>
      </c>
      <c r="J448" s="81"/>
      <c r="K448" s="81"/>
      <c r="L448" s="81"/>
    </row>
    <row r="449" spans="1:12" x14ac:dyDescent="0.25">
      <c r="A449" s="11">
        <v>444</v>
      </c>
      <c r="B449" s="81" t="s">
        <v>1599</v>
      </c>
      <c r="C449" s="66">
        <v>44672</v>
      </c>
      <c r="D449" s="17" t="s">
        <v>18</v>
      </c>
      <c r="E449" s="17" t="s">
        <v>1603</v>
      </c>
      <c r="F449" s="36" t="s">
        <v>14</v>
      </c>
      <c r="G449" s="11">
        <v>9</v>
      </c>
      <c r="H449" s="11" t="s">
        <v>1497</v>
      </c>
      <c r="I449" s="80" t="s">
        <v>510</v>
      </c>
      <c r="J449" s="81"/>
      <c r="K449" s="81"/>
      <c r="L449" s="81"/>
    </row>
    <row r="450" spans="1:12" x14ac:dyDescent="0.25">
      <c r="A450" s="11">
        <v>445</v>
      </c>
      <c r="B450" s="81" t="s">
        <v>1599</v>
      </c>
      <c r="C450" s="66">
        <v>44672</v>
      </c>
      <c r="D450" s="17" t="s">
        <v>18</v>
      </c>
      <c r="E450" s="17" t="s">
        <v>1600</v>
      </c>
      <c r="F450" s="36" t="s">
        <v>1601</v>
      </c>
      <c r="G450" s="11">
        <v>6</v>
      </c>
      <c r="H450" s="11" t="s">
        <v>1497</v>
      </c>
      <c r="I450" s="80"/>
      <c r="J450" s="81"/>
      <c r="K450" s="81"/>
      <c r="L450" s="81"/>
    </row>
    <row r="451" spans="1:12" x14ac:dyDescent="0.25">
      <c r="A451" s="11">
        <v>446</v>
      </c>
      <c r="B451" s="81" t="s">
        <v>1599</v>
      </c>
      <c r="C451" s="66">
        <v>44672</v>
      </c>
      <c r="D451" s="17" t="s">
        <v>18</v>
      </c>
      <c r="E451" s="17" t="s">
        <v>1603</v>
      </c>
      <c r="F451" s="36" t="s">
        <v>14</v>
      </c>
      <c r="G451" s="11">
        <v>6</v>
      </c>
      <c r="H451" s="11" t="s">
        <v>1497</v>
      </c>
      <c r="I451" s="80"/>
      <c r="J451" s="81"/>
      <c r="K451" s="81"/>
      <c r="L451" s="81"/>
    </row>
    <row r="452" spans="1:12" x14ac:dyDescent="0.25">
      <c r="A452" s="11">
        <v>447</v>
      </c>
      <c r="B452" s="81" t="s">
        <v>1604</v>
      </c>
      <c r="C452" s="66">
        <v>44673</v>
      </c>
      <c r="D452" s="81" t="s">
        <v>1574</v>
      </c>
      <c r="E452" s="81"/>
      <c r="F452" s="11"/>
      <c r="G452" s="11"/>
      <c r="H452" s="11"/>
      <c r="I452" s="81" t="s">
        <v>1575</v>
      </c>
      <c r="J452" s="81"/>
      <c r="K452" s="81"/>
      <c r="L452" s="81"/>
    </row>
    <row r="453" spans="1:12" x14ac:dyDescent="0.25">
      <c r="A453" s="11">
        <v>448</v>
      </c>
      <c r="B453" s="81" t="s">
        <v>1605</v>
      </c>
      <c r="C453" s="66">
        <v>44673</v>
      </c>
      <c r="D453" s="81" t="s">
        <v>1574</v>
      </c>
      <c r="E453" s="81"/>
      <c r="F453" s="11"/>
      <c r="G453" s="11"/>
      <c r="H453" s="11"/>
      <c r="I453" s="81" t="s">
        <v>1575</v>
      </c>
      <c r="J453" s="81"/>
      <c r="K453" s="81"/>
      <c r="L453" s="81"/>
    </row>
    <row r="454" spans="1:12" x14ac:dyDescent="0.25">
      <c r="A454" s="11">
        <v>449</v>
      </c>
      <c r="B454" s="81" t="s">
        <v>1606</v>
      </c>
      <c r="C454" s="66">
        <v>44673</v>
      </c>
      <c r="D454" s="81" t="s">
        <v>1574</v>
      </c>
      <c r="E454" s="81"/>
      <c r="F454" s="11"/>
      <c r="G454" s="11"/>
      <c r="H454" s="11"/>
      <c r="I454" s="81" t="s">
        <v>1575</v>
      </c>
      <c r="J454" s="81"/>
      <c r="K454" s="81"/>
      <c r="L454" s="81"/>
    </row>
    <row r="455" spans="1:12" x14ac:dyDescent="0.25">
      <c r="A455" s="11">
        <v>450</v>
      </c>
      <c r="B455" s="81" t="s">
        <v>1607</v>
      </c>
      <c r="C455" s="66">
        <v>44673</v>
      </c>
      <c r="D455" s="81" t="s">
        <v>1574</v>
      </c>
      <c r="E455" s="81"/>
      <c r="F455" s="11"/>
      <c r="G455" s="11"/>
      <c r="H455" s="11"/>
      <c r="I455" s="81" t="s">
        <v>1575</v>
      </c>
      <c r="J455" s="81"/>
      <c r="K455" s="81"/>
      <c r="L455" s="81"/>
    </row>
    <row r="456" spans="1:12" x14ac:dyDescent="0.25">
      <c r="A456" s="11">
        <v>451</v>
      </c>
      <c r="B456" s="81" t="s">
        <v>1608</v>
      </c>
      <c r="C456" s="66">
        <v>44673</v>
      </c>
      <c r="D456" s="81" t="s">
        <v>1574</v>
      </c>
      <c r="E456" s="81"/>
      <c r="F456" s="11"/>
      <c r="G456" s="11"/>
      <c r="H456" s="11"/>
      <c r="I456" s="81" t="s">
        <v>1575</v>
      </c>
      <c r="J456" s="81"/>
      <c r="K456" s="81"/>
      <c r="L456" s="81"/>
    </row>
    <row r="457" spans="1:12" x14ac:dyDescent="0.25">
      <c r="A457" s="11">
        <v>452</v>
      </c>
      <c r="B457" s="81" t="s">
        <v>1609</v>
      </c>
      <c r="C457" s="66">
        <v>44673</v>
      </c>
      <c r="D457" s="81" t="s">
        <v>1574</v>
      </c>
      <c r="E457" s="81"/>
      <c r="F457" s="11"/>
      <c r="G457" s="11"/>
      <c r="H457" s="11"/>
      <c r="I457" s="81" t="s">
        <v>1575</v>
      </c>
      <c r="J457" s="81"/>
      <c r="K457" s="81"/>
      <c r="L457" s="81"/>
    </row>
    <row r="458" spans="1:12" x14ac:dyDescent="0.25">
      <c r="A458" s="11">
        <v>453</v>
      </c>
      <c r="B458" s="81" t="s">
        <v>1610</v>
      </c>
      <c r="C458" s="66">
        <v>44673</v>
      </c>
      <c r="D458" s="17" t="s">
        <v>1611</v>
      </c>
      <c r="E458" s="17" t="s">
        <v>1612</v>
      </c>
      <c r="F458" s="36" t="s">
        <v>510</v>
      </c>
      <c r="G458" s="11">
        <v>1</v>
      </c>
      <c r="H458" s="11" t="s">
        <v>444</v>
      </c>
      <c r="I458" s="16" t="s">
        <v>1572</v>
      </c>
      <c r="J458" s="81"/>
      <c r="K458" s="81"/>
      <c r="L458" s="81"/>
    </row>
    <row r="459" spans="1:12" x14ac:dyDescent="0.25">
      <c r="A459" s="11">
        <v>454</v>
      </c>
      <c r="B459" s="81" t="s">
        <v>1613</v>
      </c>
      <c r="C459" s="66">
        <v>44676</v>
      </c>
      <c r="D459" s="17" t="s">
        <v>1614</v>
      </c>
      <c r="E459" s="17" t="s">
        <v>1615</v>
      </c>
      <c r="F459" s="36" t="s">
        <v>603</v>
      </c>
      <c r="G459" s="11">
        <v>1</v>
      </c>
      <c r="H459" s="11" t="s">
        <v>444</v>
      </c>
      <c r="I459" s="84" t="s">
        <v>1616</v>
      </c>
      <c r="J459" s="81"/>
      <c r="K459" s="81"/>
      <c r="L459" s="81"/>
    </row>
    <row r="460" spans="1:12" x14ac:dyDescent="0.25">
      <c r="A460" s="11">
        <v>455</v>
      </c>
      <c r="B460" s="81" t="s">
        <v>1617</v>
      </c>
      <c r="C460" s="66">
        <v>44676</v>
      </c>
      <c r="D460" s="17" t="s">
        <v>1618</v>
      </c>
      <c r="E460" s="17" t="s">
        <v>1619</v>
      </c>
      <c r="F460" s="36" t="s">
        <v>1620</v>
      </c>
      <c r="G460" s="36">
        <v>30</v>
      </c>
      <c r="H460" s="36" t="s">
        <v>448</v>
      </c>
      <c r="I460" s="459" t="s">
        <v>1563</v>
      </c>
      <c r="J460" s="81"/>
      <c r="K460" s="81"/>
      <c r="L460" s="81"/>
    </row>
    <row r="461" spans="1:12" x14ac:dyDescent="0.25">
      <c r="A461" s="11">
        <v>456</v>
      </c>
      <c r="B461" s="81" t="s">
        <v>1617</v>
      </c>
      <c r="C461" s="66">
        <v>44676</v>
      </c>
      <c r="D461" s="17" t="s">
        <v>1621</v>
      </c>
      <c r="E461" s="17" t="s">
        <v>1622</v>
      </c>
      <c r="F461" s="36" t="s">
        <v>1623</v>
      </c>
      <c r="G461" s="36">
        <v>30</v>
      </c>
      <c r="H461" s="36" t="s">
        <v>448</v>
      </c>
      <c r="I461" s="459"/>
      <c r="J461" s="81"/>
      <c r="K461" s="81"/>
      <c r="L461" s="81"/>
    </row>
    <row r="462" spans="1:12" x14ac:dyDescent="0.25">
      <c r="A462" s="11">
        <v>457</v>
      </c>
      <c r="B462" s="81" t="s">
        <v>1617</v>
      </c>
      <c r="C462" s="66">
        <v>44676</v>
      </c>
      <c r="D462" s="14" t="s">
        <v>1624</v>
      </c>
      <c r="E462" s="17" t="s">
        <v>1625</v>
      </c>
      <c r="F462" s="36" t="s">
        <v>1626</v>
      </c>
      <c r="G462" s="36">
        <v>30</v>
      </c>
      <c r="H462" s="36" t="s">
        <v>448</v>
      </c>
      <c r="I462" s="459"/>
      <c r="J462" s="81"/>
      <c r="K462" s="81"/>
      <c r="L462" s="81"/>
    </row>
    <row r="463" spans="1:12" ht="26.25" x14ac:dyDescent="0.25">
      <c r="A463" s="11">
        <v>458</v>
      </c>
      <c r="B463" s="81" t="s">
        <v>1627</v>
      </c>
      <c r="C463" s="66">
        <v>44677</v>
      </c>
      <c r="D463" s="57" t="s">
        <v>1628</v>
      </c>
      <c r="E463" s="88" t="s">
        <v>1629</v>
      </c>
      <c r="F463" s="23" t="s">
        <v>1630</v>
      </c>
      <c r="G463" s="47">
        <v>3</v>
      </c>
      <c r="H463" s="89" t="s">
        <v>538</v>
      </c>
      <c r="I463" s="41" t="s">
        <v>1631</v>
      </c>
      <c r="J463" s="81"/>
      <c r="K463" s="81"/>
      <c r="L463" s="81"/>
    </row>
    <row r="464" spans="1:12" x14ac:dyDescent="0.25">
      <c r="A464" s="11">
        <v>459</v>
      </c>
      <c r="B464" s="81" t="s">
        <v>1627</v>
      </c>
      <c r="C464" s="66">
        <v>44677</v>
      </c>
      <c r="D464" s="57" t="s">
        <v>1628</v>
      </c>
      <c r="E464" s="23" t="s">
        <v>1632</v>
      </c>
      <c r="F464" s="23" t="s">
        <v>1601</v>
      </c>
      <c r="G464" s="47">
        <v>3</v>
      </c>
      <c r="H464" s="89" t="s">
        <v>538</v>
      </c>
      <c r="I464" s="41" t="s">
        <v>1631</v>
      </c>
      <c r="J464" s="81"/>
      <c r="K464" s="81"/>
      <c r="L464" s="81"/>
    </row>
    <row r="465" spans="1:12" ht="26.25" x14ac:dyDescent="0.25">
      <c r="A465" s="11">
        <v>460</v>
      </c>
      <c r="B465" s="81" t="s">
        <v>1633</v>
      </c>
      <c r="C465" s="66">
        <v>44677</v>
      </c>
      <c r="D465" s="18" t="s">
        <v>1628</v>
      </c>
      <c r="E465" s="90" t="s">
        <v>1629</v>
      </c>
      <c r="F465" s="91" t="s">
        <v>1630</v>
      </c>
      <c r="G465" s="47">
        <v>3</v>
      </c>
      <c r="H465" s="48" t="s">
        <v>538</v>
      </c>
      <c r="I465" s="41" t="s">
        <v>1634</v>
      </c>
      <c r="J465" s="81"/>
      <c r="K465" s="81"/>
      <c r="L465" s="81"/>
    </row>
    <row r="466" spans="1:12" x14ac:dyDescent="0.25">
      <c r="A466" s="11">
        <v>461</v>
      </c>
      <c r="B466" s="81" t="s">
        <v>1633</v>
      </c>
      <c r="C466" s="66">
        <v>44677</v>
      </c>
      <c r="D466" s="18" t="s">
        <v>1628</v>
      </c>
      <c r="E466" s="91" t="s">
        <v>1632</v>
      </c>
      <c r="F466" s="91" t="s">
        <v>1601</v>
      </c>
      <c r="G466" s="47">
        <v>3</v>
      </c>
      <c r="H466" s="48" t="s">
        <v>538</v>
      </c>
      <c r="I466" s="41" t="s">
        <v>1452</v>
      </c>
      <c r="J466" s="81"/>
      <c r="K466" s="81"/>
      <c r="L466" s="81"/>
    </row>
    <row r="467" spans="1:12" x14ac:dyDescent="0.25">
      <c r="A467" s="11">
        <v>462</v>
      </c>
      <c r="B467" s="81" t="s">
        <v>1633</v>
      </c>
      <c r="C467" s="66">
        <v>44677</v>
      </c>
      <c r="D467" s="92" t="s">
        <v>785</v>
      </c>
      <c r="E467" s="93" t="s">
        <v>1635</v>
      </c>
      <c r="F467" s="18" t="s">
        <v>119</v>
      </c>
      <c r="G467" s="47">
        <v>64</v>
      </c>
      <c r="H467" s="48" t="s">
        <v>538</v>
      </c>
      <c r="I467" s="41" t="s">
        <v>1636</v>
      </c>
      <c r="J467" s="81"/>
      <c r="K467" s="81"/>
      <c r="L467" s="81"/>
    </row>
    <row r="468" spans="1:12" ht="26.25" x14ac:dyDescent="0.25">
      <c r="A468" s="11">
        <v>463</v>
      </c>
      <c r="B468" s="81" t="s">
        <v>1637</v>
      </c>
      <c r="C468" s="66">
        <v>44677</v>
      </c>
      <c r="D468" s="18" t="s">
        <v>1628</v>
      </c>
      <c r="E468" s="90" t="s">
        <v>1629</v>
      </c>
      <c r="F468" s="23" t="s">
        <v>1630</v>
      </c>
      <c r="G468" s="47">
        <v>2</v>
      </c>
      <c r="H468" s="48" t="s">
        <v>538</v>
      </c>
      <c r="I468" s="41" t="s">
        <v>1638</v>
      </c>
      <c r="J468" s="81"/>
      <c r="K468" s="81"/>
      <c r="L468" s="81"/>
    </row>
    <row r="469" spans="1:12" x14ac:dyDescent="0.25">
      <c r="A469" s="11">
        <v>464</v>
      </c>
      <c r="B469" s="81" t="s">
        <v>1637</v>
      </c>
      <c r="C469" s="66">
        <v>44677</v>
      </c>
      <c r="D469" s="18" t="s">
        <v>1628</v>
      </c>
      <c r="E469" s="91" t="s">
        <v>1632</v>
      </c>
      <c r="F469" s="23" t="s">
        <v>1601</v>
      </c>
      <c r="G469" s="47">
        <v>2</v>
      </c>
      <c r="H469" s="48" t="s">
        <v>538</v>
      </c>
      <c r="I469" s="41" t="s">
        <v>1638</v>
      </c>
      <c r="J469" s="81"/>
      <c r="K469" s="81"/>
      <c r="L469" s="81"/>
    </row>
    <row r="470" spans="1:12" x14ac:dyDescent="0.25">
      <c r="A470" s="11">
        <v>465</v>
      </c>
      <c r="B470" s="81" t="s">
        <v>1639</v>
      </c>
      <c r="C470" s="66">
        <v>44677</v>
      </c>
      <c r="D470" s="74" t="s">
        <v>1640</v>
      </c>
      <c r="E470" s="24" t="s">
        <v>1641</v>
      </c>
      <c r="F470" s="94" t="s">
        <v>419</v>
      </c>
      <c r="G470" s="47">
        <v>6</v>
      </c>
      <c r="H470" s="48" t="s">
        <v>538</v>
      </c>
      <c r="I470" s="95" t="s">
        <v>1642</v>
      </c>
      <c r="J470" s="81"/>
      <c r="K470" s="81"/>
      <c r="L470" s="81"/>
    </row>
    <row r="471" spans="1:12" x14ac:dyDescent="0.25">
      <c r="A471" s="11">
        <v>466</v>
      </c>
      <c r="B471" s="81" t="s">
        <v>1639</v>
      </c>
      <c r="C471" s="66">
        <v>44677</v>
      </c>
      <c r="D471" s="74" t="s">
        <v>1640</v>
      </c>
      <c r="E471" s="24" t="s">
        <v>1643</v>
      </c>
      <c r="F471" s="94" t="s">
        <v>422</v>
      </c>
      <c r="G471" s="47">
        <v>6</v>
      </c>
      <c r="H471" s="48" t="s">
        <v>538</v>
      </c>
      <c r="I471" s="95" t="s">
        <v>1642</v>
      </c>
      <c r="J471" s="81"/>
      <c r="K471" s="81"/>
      <c r="L471" s="81"/>
    </row>
    <row r="472" spans="1:12" x14ac:dyDescent="0.25">
      <c r="A472" s="11">
        <v>467</v>
      </c>
      <c r="B472" s="81" t="s">
        <v>1639</v>
      </c>
      <c r="C472" s="66">
        <v>44677</v>
      </c>
      <c r="D472" s="17" t="s">
        <v>677</v>
      </c>
      <c r="E472" s="41" t="s">
        <v>1644</v>
      </c>
      <c r="F472" s="94" t="s">
        <v>1645</v>
      </c>
      <c r="G472" s="47">
        <v>32</v>
      </c>
      <c r="H472" s="48" t="s">
        <v>538</v>
      </c>
      <c r="I472" s="95" t="s">
        <v>1646</v>
      </c>
      <c r="J472" s="81"/>
      <c r="K472" s="81"/>
      <c r="L472" s="81"/>
    </row>
    <row r="473" spans="1:12" x14ac:dyDescent="0.25">
      <c r="A473" s="11">
        <v>468</v>
      </c>
      <c r="B473" s="81" t="s">
        <v>1647</v>
      </c>
      <c r="C473" s="66">
        <v>44678</v>
      </c>
      <c r="D473" s="17" t="s">
        <v>1540</v>
      </c>
      <c r="E473" s="17" t="s">
        <v>1648</v>
      </c>
      <c r="F473" s="36" t="s">
        <v>510</v>
      </c>
      <c r="G473" s="12">
        <v>2</v>
      </c>
      <c r="H473" s="12" t="s">
        <v>442</v>
      </c>
      <c r="I473" s="460" t="s">
        <v>1649</v>
      </c>
      <c r="J473" s="81"/>
      <c r="K473" s="81"/>
      <c r="L473" s="81"/>
    </row>
    <row r="474" spans="1:12" x14ac:dyDescent="0.25">
      <c r="A474" s="11">
        <v>469</v>
      </c>
      <c r="B474" s="81" t="s">
        <v>1647</v>
      </c>
      <c r="C474" s="66">
        <v>44678</v>
      </c>
      <c r="D474" s="17" t="s">
        <v>1650</v>
      </c>
      <c r="E474" s="17" t="s">
        <v>1651</v>
      </c>
      <c r="F474" s="36" t="s">
        <v>510</v>
      </c>
      <c r="G474" s="12">
        <v>2</v>
      </c>
      <c r="H474" s="12" t="s">
        <v>442</v>
      </c>
      <c r="I474" s="460"/>
      <c r="J474" s="81"/>
      <c r="K474" s="81"/>
      <c r="L474" s="81"/>
    </row>
    <row r="475" spans="1:12" x14ac:dyDescent="0.25">
      <c r="A475" s="11">
        <v>470</v>
      </c>
      <c r="B475" s="81" t="s">
        <v>1647</v>
      </c>
      <c r="C475" s="66">
        <v>44678</v>
      </c>
      <c r="D475" s="17" t="s">
        <v>1650</v>
      </c>
      <c r="E475" s="17" t="s">
        <v>1652</v>
      </c>
      <c r="F475" s="36" t="s">
        <v>510</v>
      </c>
      <c r="G475" s="12">
        <v>2</v>
      </c>
      <c r="H475" s="12" t="s">
        <v>442</v>
      </c>
      <c r="I475" s="460"/>
      <c r="J475" s="81"/>
      <c r="K475" s="81"/>
      <c r="L475" s="81"/>
    </row>
    <row r="476" spans="1:12" x14ac:dyDescent="0.25">
      <c r="A476" s="11">
        <v>471</v>
      </c>
      <c r="B476" s="81" t="s">
        <v>1653</v>
      </c>
      <c r="C476" s="66">
        <v>44679</v>
      </c>
      <c r="D476" s="17" t="s">
        <v>46</v>
      </c>
      <c r="E476" s="17" t="s">
        <v>1654</v>
      </c>
      <c r="F476" s="36" t="s">
        <v>510</v>
      </c>
      <c r="G476" s="12">
        <v>4</v>
      </c>
      <c r="H476" s="12" t="s">
        <v>758</v>
      </c>
      <c r="I476" s="96" t="s">
        <v>1655</v>
      </c>
      <c r="J476" s="81"/>
      <c r="K476" s="81"/>
      <c r="L476" s="81"/>
    </row>
    <row r="477" spans="1:12" x14ac:dyDescent="0.25">
      <c r="A477" s="11">
        <v>472</v>
      </c>
      <c r="B477" s="81" t="s">
        <v>1653</v>
      </c>
      <c r="C477" s="66">
        <v>44679</v>
      </c>
      <c r="D477" s="17" t="s">
        <v>1656</v>
      </c>
      <c r="E477" s="17" t="s">
        <v>1657</v>
      </c>
      <c r="F477" s="36" t="s">
        <v>510</v>
      </c>
      <c r="G477" s="12">
        <v>72</v>
      </c>
      <c r="H477" s="12" t="s">
        <v>1275</v>
      </c>
      <c r="I477" s="96" t="s">
        <v>510</v>
      </c>
      <c r="J477" s="81"/>
      <c r="K477" s="81"/>
      <c r="L477" s="81"/>
    </row>
    <row r="478" spans="1:12" x14ac:dyDescent="0.25">
      <c r="A478" s="11">
        <v>473</v>
      </c>
      <c r="B478" s="81" t="s">
        <v>1653</v>
      </c>
      <c r="C478" s="66">
        <v>44679</v>
      </c>
      <c r="D478" s="17" t="s">
        <v>1658</v>
      </c>
      <c r="E478" s="17" t="s">
        <v>1659</v>
      </c>
      <c r="F478" s="36" t="s">
        <v>510</v>
      </c>
      <c r="G478" s="12">
        <v>25</v>
      </c>
      <c r="H478" s="12" t="s">
        <v>439</v>
      </c>
      <c r="I478" s="96"/>
      <c r="J478" s="81"/>
      <c r="K478" s="81"/>
      <c r="L478" s="81"/>
    </row>
    <row r="479" spans="1:12" x14ac:dyDescent="0.25">
      <c r="A479" s="11">
        <v>474</v>
      </c>
      <c r="B479" s="81" t="s">
        <v>1660</v>
      </c>
      <c r="C479" s="66">
        <v>44679</v>
      </c>
      <c r="D479" s="17" t="s">
        <v>1661</v>
      </c>
      <c r="E479" s="17" t="s">
        <v>1662</v>
      </c>
      <c r="F479" s="36" t="s">
        <v>510</v>
      </c>
      <c r="G479" s="12">
        <v>10</v>
      </c>
      <c r="H479" s="12" t="s">
        <v>608</v>
      </c>
      <c r="I479" s="96" t="s">
        <v>1663</v>
      </c>
      <c r="J479" s="81"/>
      <c r="K479" s="81" t="s">
        <v>1664</v>
      </c>
      <c r="L479" s="81"/>
    </row>
    <row r="480" spans="1:12" x14ac:dyDescent="0.25">
      <c r="A480" s="11">
        <v>475</v>
      </c>
      <c r="B480" s="81" t="s">
        <v>1665</v>
      </c>
      <c r="C480" s="66">
        <v>44679</v>
      </c>
      <c r="D480" s="39" t="s">
        <v>1666</v>
      </c>
      <c r="E480" s="52" t="s">
        <v>1667</v>
      </c>
      <c r="F480" s="97" t="s">
        <v>1668</v>
      </c>
      <c r="G480" s="47">
        <v>10</v>
      </c>
      <c r="H480" s="48" t="s">
        <v>608</v>
      </c>
      <c r="I480" s="41" t="s">
        <v>1669</v>
      </c>
      <c r="J480" s="81"/>
      <c r="K480" s="81"/>
      <c r="L480" s="81"/>
    </row>
    <row r="481" spans="1:12" x14ac:dyDescent="0.25">
      <c r="A481" s="11">
        <v>476</v>
      </c>
      <c r="B481" s="81" t="s">
        <v>1670</v>
      </c>
      <c r="C481" s="66">
        <v>44680</v>
      </c>
      <c r="D481" s="17" t="s">
        <v>1671</v>
      </c>
      <c r="E481" s="82" t="s">
        <v>510</v>
      </c>
      <c r="F481" s="36" t="s">
        <v>510</v>
      </c>
      <c r="G481" s="47">
        <v>21</v>
      </c>
      <c r="H481" s="51" t="s">
        <v>444</v>
      </c>
      <c r="I481" s="84" t="s">
        <v>1563</v>
      </c>
      <c r="J481" s="81"/>
      <c r="K481" s="81"/>
      <c r="L481" s="81"/>
    </row>
    <row r="482" spans="1:12" x14ac:dyDescent="0.25">
      <c r="A482" s="11">
        <v>477</v>
      </c>
      <c r="B482" s="81" t="s">
        <v>1670</v>
      </c>
      <c r="C482" s="66">
        <v>44680</v>
      </c>
      <c r="D482" s="17" t="s">
        <v>1672</v>
      </c>
      <c r="E482" s="17" t="s">
        <v>1673</v>
      </c>
      <c r="F482" s="36" t="s">
        <v>510</v>
      </c>
      <c r="G482" s="36">
        <v>40</v>
      </c>
      <c r="H482" s="36" t="s">
        <v>448</v>
      </c>
      <c r="I482" s="98" t="s">
        <v>510</v>
      </c>
      <c r="J482" s="81"/>
      <c r="K482" s="81"/>
      <c r="L482" s="81"/>
    </row>
    <row r="483" spans="1:12" x14ac:dyDescent="0.25">
      <c r="A483" s="11">
        <v>478</v>
      </c>
      <c r="B483" s="81" t="s">
        <v>1670</v>
      </c>
      <c r="C483" s="66">
        <v>44680</v>
      </c>
      <c r="D483" s="17" t="s">
        <v>1674</v>
      </c>
      <c r="E483" s="17" t="s">
        <v>1673</v>
      </c>
      <c r="F483" s="36" t="s">
        <v>510</v>
      </c>
      <c r="G483" s="36">
        <v>40</v>
      </c>
      <c r="H483" s="36" t="s">
        <v>448</v>
      </c>
      <c r="I483" s="81"/>
      <c r="J483" s="81"/>
      <c r="K483" s="81"/>
      <c r="L483" s="81"/>
    </row>
    <row r="484" spans="1:12" x14ac:dyDescent="0.25">
      <c r="A484" s="11">
        <v>479</v>
      </c>
      <c r="B484" s="81" t="s">
        <v>1670</v>
      </c>
      <c r="C484" s="66">
        <v>44680</v>
      </c>
      <c r="D484" s="64" t="s">
        <v>1675</v>
      </c>
      <c r="E484" s="64" t="s">
        <v>1676</v>
      </c>
      <c r="F484" s="16"/>
      <c r="G484" s="12">
        <v>60</v>
      </c>
      <c r="H484" s="12" t="s">
        <v>440</v>
      </c>
      <c r="I484" s="81"/>
      <c r="J484" s="81"/>
      <c r="K484" s="81"/>
      <c r="L484" s="81"/>
    </row>
    <row r="485" spans="1:12" x14ac:dyDescent="0.25">
      <c r="A485" s="11">
        <v>480</v>
      </c>
      <c r="B485" s="81" t="s">
        <v>1670</v>
      </c>
      <c r="C485" s="66">
        <v>44680</v>
      </c>
      <c r="D485" s="17" t="s">
        <v>1677</v>
      </c>
      <c r="E485" s="19" t="s">
        <v>1678</v>
      </c>
      <c r="F485" s="19"/>
      <c r="G485" s="11">
        <v>1</v>
      </c>
      <c r="H485" s="11" t="s">
        <v>449</v>
      </c>
      <c r="I485" s="81"/>
      <c r="J485" s="81"/>
      <c r="K485" s="81"/>
      <c r="L485" s="81"/>
    </row>
    <row r="486" spans="1:12" x14ac:dyDescent="0.25">
      <c r="A486" s="11">
        <v>481</v>
      </c>
      <c r="B486" s="81" t="s">
        <v>1670</v>
      </c>
      <c r="C486" s="66">
        <v>44680</v>
      </c>
      <c r="D486" s="19" t="s">
        <v>1679</v>
      </c>
      <c r="E486" s="17" t="s">
        <v>1680</v>
      </c>
      <c r="F486" s="19"/>
      <c r="G486" s="11">
        <v>1</v>
      </c>
      <c r="H486" s="11" t="s">
        <v>449</v>
      </c>
      <c r="I486" s="81"/>
      <c r="J486" s="81"/>
      <c r="K486" s="81"/>
      <c r="L486" s="81"/>
    </row>
    <row r="487" spans="1:12" x14ac:dyDescent="0.25">
      <c r="A487" s="11">
        <v>482</v>
      </c>
      <c r="B487" s="81" t="s">
        <v>1670</v>
      </c>
      <c r="C487" s="66">
        <v>44680</v>
      </c>
      <c r="D487" s="17" t="s">
        <v>1681</v>
      </c>
      <c r="E487" s="17" t="s">
        <v>1682</v>
      </c>
      <c r="F487" s="17"/>
      <c r="G487" s="11">
        <v>1</v>
      </c>
      <c r="H487" s="11" t="s">
        <v>449</v>
      </c>
      <c r="I487" s="81"/>
      <c r="J487" s="81"/>
      <c r="K487" s="81"/>
      <c r="L487" s="81"/>
    </row>
    <row r="488" spans="1:12" x14ac:dyDescent="0.25">
      <c r="A488" s="11">
        <v>483</v>
      </c>
      <c r="B488" s="81" t="s">
        <v>1683</v>
      </c>
      <c r="C488" s="66">
        <v>44691</v>
      </c>
      <c r="D488" s="17" t="s">
        <v>1684</v>
      </c>
      <c r="E488" s="17" t="s">
        <v>1685</v>
      </c>
      <c r="F488" s="36" t="s">
        <v>510</v>
      </c>
      <c r="G488" s="12">
        <v>2</v>
      </c>
      <c r="H488" s="12" t="s">
        <v>1497</v>
      </c>
      <c r="I488" s="96" t="s">
        <v>1686</v>
      </c>
      <c r="J488" s="81"/>
      <c r="K488" s="81" t="s">
        <v>1687</v>
      </c>
      <c r="L488" s="81"/>
    </row>
    <row r="489" spans="1:12" x14ac:dyDescent="0.25">
      <c r="A489" s="11">
        <v>484</v>
      </c>
      <c r="B489" s="81" t="s">
        <v>1683</v>
      </c>
      <c r="C489" s="66">
        <v>44691</v>
      </c>
      <c r="D489" s="17" t="s">
        <v>1684</v>
      </c>
      <c r="E489" s="17" t="s">
        <v>1688</v>
      </c>
      <c r="F489" s="36" t="s">
        <v>510</v>
      </c>
      <c r="G489" s="12">
        <v>2</v>
      </c>
      <c r="H489" s="12" t="s">
        <v>1497</v>
      </c>
      <c r="I489" s="96" t="s">
        <v>510</v>
      </c>
      <c r="J489" s="81"/>
      <c r="K489" s="81"/>
      <c r="L489" s="81"/>
    </row>
    <row r="490" spans="1:12" x14ac:dyDescent="0.25">
      <c r="A490" s="11">
        <v>485</v>
      </c>
      <c r="B490" s="81" t="s">
        <v>1683</v>
      </c>
      <c r="C490" s="66">
        <v>44691</v>
      </c>
      <c r="D490" s="17" t="s">
        <v>1684</v>
      </c>
      <c r="E490" s="17" t="s">
        <v>1689</v>
      </c>
      <c r="F490" s="36" t="s">
        <v>510</v>
      </c>
      <c r="G490" s="12">
        <v>2</v>
      </c>
      <c r="H490" s="12" t="s">
        <v>1497</v>
      </c>
      <c r="I490" s="96"/>
      <c r="J490" s="81"/>
      <c r="K490" s="81"/>
      <c r="L490" s="81"/>
    </row>
    <row r="491" spans="1:12" x14ac:dyDescent="0.25">
      <c r="A491" s="11">
        <v>486</v>
      </c>
      <c r="B491" s="81" t="s">
        <v>1683</v>
      </c>
      <c r="C491" s="66">
        <v>44691</v>
      </c>
      <c r="D491" s="17" t="s">
        <v>1690</v>
      </c>
      <c r="E491" s="17" t="s">
        <v>1691</v>
      </c>
      <c r="F491" s="36" t="s">
        <v>510</v>
      </c>
      <c r="G491" s="12">
        <f>18+9+73</f>
        <v>100</v>
      </c>
      <c r="H491" s="12" t="s">
        <v>1497</v>
      </c>
      <c r="I491" s="96"/>
      <c r="J491" s="81"/>
      <c r="K491" s="81"/>
      <c r="L491" s="81"/>
    </row>
    <row r="492" spans="1:12" x14ac:dyDescent="0.25">
      <c r="A492" s="11">
        <v>487</v>
      </c>
      <c r="B492" s="81" t="s">
        <v>1692</v>
      </c>
      <c r="C492" s="66">
        <v>44692</v>
      </c>
      <c r="D492" s="17" t="s">
        <v>1565</v>
      </c>
      <c r="E492" s="82" t="s">
        <v>1561</v>
      </c>
      <c r="F492" s="36" t="s">
        <v>1566</v>
      </c>
      <c r="G492" s="47">
        <v>32</v>
      </c>
      <c r="H492" s="51" t="s">
        <v>444</v>
      </c>
      <c r="I492" s="99" t="s">
        <v>1567</v>
      </c>
      <c r="J492" s="81"/>
      <c r="K492" s="81"/>
      <c r="L492" s="81"/>
    </row>
    <row r="493" spans="1:12" x14ac:dyDescent="0.25">
      <c r="A493" s="11">
        <v>488</v>
      </c>
      <c r="B493" s="81" t="s">
        <v>1692</v>
      </c>
      <c r="C493" s="66">
        <v>44692</v>
      </c>
      <c r="D493" s="65" t="s">
        <v>371</v>
      </c>
      <c r="E493" s="65" t="s">
        <v>1693</v>
      </c>
      <c r="F493" s="20" t="s">
        <v>416</v>
      </c>
      <c r="G493" s="47">
        <v>600</v>
      </c>
      <c r="H493" s="48" t="s">
        <v>444</v>
      </c>
      <c r="I493" s="35"/>
      <c r="J493" s="81"/>
      <c r="K493" s="81"/>
      <c r="L493" s="81"/>
    </row>
    <row r="494" spans="1:12" x14ac:dyDescent="0.25">
      <c r="A494" s="11">
        <v>489</v>
      </c>
      <c r="B494" s="81" t="s">
        <v>1694</v>
      </c>
      <c r="C494" s="66">
        <v>44692</v>
      </c>
      <c r="D494" s="17" t="s">
        <v>1565</v>
      </c>
      <c r="E494" s="82" t="s">
        <v>1561</v>
      </c>
      <c r="F494" s="36" t="s">
        <v>1566</v>
      </c>
      <c r="G494" s="47">
        <v>40</v>
      </c>
      <c r="H494" s="51" t="s">
        <v>444</v>
      </c>
      <c r="I494" s="99" t="s">
        <v>1695</v>
      </c>
      <c r="J494" s="81"/>
      <c r="K494" s="81" t="s">
        <v>1696</v>
      </c>
      <c r="L494" s="81"/>
    </row>
    <row r="495" spans="1:12" x14ac:dyDescent="0.25">
      <c r="A495" s="11">
        <v>490</v>
      </c>
      <c r="B495" s="81" t="s">
        <v>1697</v>
      </c>
      <c r="C495" s="66">
        <v>44692</v>
      </c>
      <c r="D495" s="17" t="s">
        <v>1698</v>
      </c>
      <c r="E495" s="82" t="s">
        <v>1699</v>
      </c>
      <c r="F495" s="36" t="s">
        <v>510</v>
      </c>
      <c r="G495" s="47">
        <v>2</v>
      </c>
      <c r="H495" s="51" t="s">
        <v>444</v>
      </c>
      <c r="I495" s="99" t="s">
        <v>1567</v>
      </c>
      <c r="J495" s="81"/>
      <c r="K495" s="81"/>
      <c r="L495" s="81"/>
    </row>
    <row r="496" spans="1:12" x14ac:dyDescent="0.25">
      <c r="A496" s="11">
        <v>491</v>
      </c>
      <c r="B496" s="81" t="s">
        <v>1700</v>
      </c>
      <c r="C496" s="66">
        <v>44692</v>
      </c>
      <c r="D496" s="18" t="s">
        <v>1701</v>
      </c>
      <c r="E496" s="91" t="s">
        <v>1702</v>
      </c>
      <c r="F496" s="23" t="s">
        <v>510</v>
      </c>
      <c r="G496" s="47">
        <v>1</v>
      </c>
      <c r="H496" s="48" t="s">
        <v>538</v>
      </c>
      <c r="I496" s="41" t="s">
        <v>1703</v>
      </c>
      <c r="J496" s="81"/>
      <c r="K496" s="81"/>
      <c r="L496" s="81"/>
    </row>
    <row r="497" spans="1:12" x14ac:dyDescent="0.25">
      <c r="A497" s="11">
        <v>492</v>
      </c>
      <c r="B497" s="81" t="s">
        <v>1704</v>
      </c>
      <c r="C497" s="66">
        <v>44692</v>
      </c>
      <c r="D497" s="17" t="s">
        <v>1705</v>
      </c>
      <c r="E497" s="82" t="s">
        <v>1706</v>
      </c>
      <c r="F497" s="36" t="s">
        <v>1707</v>
      </c>
      <c r="G497" s="47">
        <v>1</v>
      </c>
      <c r="H497" s="51" t="s">
        <v>444</v>
      </c>
      <c r="I497" s="99" t="s">
        <v>1708</v>
      </c>
      <c r="J497" s="81"/>
      <c r="K497" s="81"/>
      <c r="L497" s="81"/>
    </row>
    <row r="498" spans="1:12" x14ac:dyDescent="0.25">
      <c r="A498" s="11">
        <v>493</v>
      </c>
      <c r="B498" s="81" t="s">
        <v>1704</v>
      </c>
      <c r="C498" s="66">
        <v>44692</v>
      </c>
      <c r="D498" s="65" t="s">
        <v>1709</v>
      </c>
      <c r="E498" s="65" t="s">
        <v>1710</v>
      </c>
      <c r="F498" s="20" t="s">
        <v>1711</v>
      </c>
      <c r="G498" s="12">
        <v>1</v>
      </c>
      <c r="H498" s="12" t="s">
        <v>444</v>
      </c>
      <c r="I498" s="96"/>
      <c r="J498" s="81"/>
      <c r="K498" s="81"/>
      <c r="L498" s="81"/>
    </row>
    <row r="499" spans="1:12" x14ac:dyDescent="0.25">
      <c r="A499" s="11">
        <v>494</v>
      </c>
      <c r="B499" s="81" t="s">
        <v>1712</v>
      </c>
      <c r="C499" s="66">
        <v>44693</v>
      </c>
      <c r="D499" s="17" t="s">
        <v>1565</v>
      </c>
      <c r="E499" s="82" t="s">
        <v>1561</v>
      </c>
      <c r="F499" s="36" t="s">
        <v>1566</v>
      </c>
      <c r="G499" s="47">
        <v>40</v>
      </c>
      <c r="H499" s="51" t="s">
        <v>444</v>
      </c>
      <c r="I499" s="84" t="s">
        <v>1563</v>
      </c>
      <c r="J499" s="81"/>
      <c r="K499" s="81"/>
      <c r="L499" s="81"/>
    </row>
    <row r="500" spans="1:12" x14ac:dyDescent="0.25">
      <c r="A500" s="11">
        <v>495</v>
      </c>
      <c r="B500" s="81" t="s">
        <v>1712</v>
      </c>
      <c r="C500" s="66">
        <v>44693</v>
      </c>
      <c r="D500" s="17" t="s">
        <v>1713</v>
      </c>
      <c r="E500" s="17" t="s">
        <v>1714</v>
      </c>
      <c r="F500" s="36" t="s">
        <v>510</v>
      </c>
      <c r="G500" s="36">
        <v>1</v>
      </c>
      <c r="H500" s="36" t="s">
        <v>444</v>
      </c>
      <c r="I500" s="98" t="s">
        <v>1715</v>
      </c>
      <c r="J500" s="81"/>
      <c r="K500" s="81"/>
      <c r="L500" s="81"/>
    </row>
    <row r="501" spans="1:12" x14ac:dyDescent="0.25">
      <c r="A501" s="11">
        <v>496</v>
      </c>
      <c r="B501" s="81" t="s">
        <v>1716</v>
      </c>
      <c r="C501" s="66">
        <v>44693</v>
      </c>
      <c r="D501" s="65" t="s">
        <v>1717</v>
      </c>
      <c r="E501" s="65" t="s">
        <v>1718</v>
      </c>
      <c r="F501" s="20" t="s">
        <v>603</v>
      </c>
      <c r="G501" s="36">
        <v>1</v>
      </c>
      <c r="H501" s="36" t="s">
        <v>683</v>
      </c>
      <c r="I501" s="459" t="s">
        <v>1579</v>
      </c>
      <c r="J501" s="81"/>
      <c r="K501" s="81"/>
      <c r="L501" s="81"/>
    </row>
    <row r="502" spans="1:12" x14ac:dyDescent="0.25">
      <c r="A502" s="11">
        <v>497</v>
      </c>
      <c r="B502" s="81" t="s">
        <v>1716</v>
      </c>
      <c r="C502" s="66">
        <v>44693</v>
      </c>
      <c r="D502" s="65" t="s">
        <v>1719</v>
      </c>
      <c r="E502" s="65" t="s">
        <v>1720</v>
      </c>
      <c r="F502" s="20" t="s">
        <v>603</v>
      </c>
      <c r="G502" s="36">
        <v>6</v>
      </c>
      <c r="H502" s="36" t="s">
        <v>444</v>
      </c>
      <c r="I502" s="459"/>
      <c r="J502" s="81"/>
      <c r="K502" s="81"/>
      <c r="L502" s="81"/>
    </row>
    <row r="503" spans="1:12" ht="25.5" x14ac:dyDescent="0.25">
      <c r="A503" s="11">
        <v>498</v>
      </c>
      <c r="B503" s="81" t="s">
        <v>1721</v>
      </c>
      <c r="C503" s="66">
        <v>44693</v>
      </c>
      <c r="D503" s="65" t="s">
        <v>182</v>
      </c>
      <c r="E503" s="65" t="s">
        <v>1722</v>
      </c>
      <c r="F503" s="20" t="s">
        <v>603</v>
      </c>
      <c r="G503" s="36">
        <v>6</v>
      </c>
      <c r="H503" s="36" t="s">
        <v>683</v>
      </c>
      <c r="I503" s="459" t="s">
        <v>1579</v>
      </c>
      <c r="J503" s="81"/>
      <c r="K503" s="81"/>
      <c r="L503" s="81"/>
    </row>
    <row r="504" spans="1:12" x14ac:dyDescent="0.25">
      <c r="A504" s="11">
        <v>499</v>
      </c>
      <c r="B504" s="81" t="s">
        <v>1721</v>
      </c>
      <c r="C504" s="66">
        <v>44693</v>
      </c>
      <c r="D504" s="65" t="s">
        <v>1723</v>
      </c>
      <c r="E504" s="65" t="s">
        <v>1724</v>
      </c>
      <c r="F504" s="20" t="s">
        <v>603</v>
      </c>
      <c r="G504" s="36">
        <v>6</v>
      </c>
      <c r="H504" s="36" t="s">
        <v>444</v>
      </c>
      <c r="I504" s="459"/>
      <c r="J504" s="81"/>
      <c r="K504" s="81"/>
      <c r="L504" s="81"/>
    </row>
    <row r="505" spans="1:12" x14ac:dyDescent="0.25">
      <c r="A505" s="11">
        <v>500</v>
      </c>
      <c r="B505" s="81" t="s">
        <v>1725</v>
      </c>
      <c r="C505" s="66">
        <v>44694</v>
      </c>
      <c r="D505" s="70" t="s">
        <v>1726</v>
      </c>
      <c r="E505" s="70" t="s">
        <v>1727</v>
      </c>
      <c r="F505" s="95" t="s">
        <v>1728</v>
      </c>
      <c r="G505" s="47">
        <v>10</v>
      </c>
      <c r="H505" s="48" t="s">
        <v>445</v>
      </c>
      <c r="I505" s="41" t="s">
        <v>1729</v>
      </c>
      <c r="J505" s="81"/>
      <c r="K505" s="81"/>
      <c r="L505" s="81"/>
    </row>
    <row r="506" spans="1:12" x14ac:dyDescent="0.25">
      <c r="A506" s="11">
        <v>501</v>
      </c>
      <c r="B506" s="81" t="s">
        <v>1725</v>
      </c>
      <c r="C506" s="66">
        <v>44694</v>
      </c>
      <c r="D506" s="16" t="s">
        <v>1730</v>
      </c>
      <c r="E506" s="18" t="s">
        <v>1731</v>
      </c>
      <c r="F506" s="97" t="s">
        <v>309</v>
      </c>
      <c r="G506" s="47">
        <v>1</v>
      </c>
      <c r="H506" s="48" t="s">
        <v>444</v>
      </c>
      <c r="I506" s="41" t="s">
        <v>1732</v>
      </c>
      <c r="J506" s="81"/>
      <c r="K506" s="81"/>
      <c r="L506" s="81"/>
    </row>
    <row r="507" spans="1:12" x14ac:dyDescent="0.25">
      <c r="A507" s="11">
        <v>502</v>
      </c>
      <c r="B507" s="81" t="s">
        <v>1733</v>
      </c>
      <c r="C507" s="66">
        <v>44694</v>
      </c>
      <c r="D507" s="16" t="s">
        <v>1734</v>
      </c>
      <c r="E507" s="41" t="s">
        <v>1727</v>
      </c>
      <c r="F507" s="17" t="s">
        <v>1728</v>
      </c>
      <c r="G507" s="47">
        <v>8</v>
      </c>
      <c r="H507" s="48" t="s">
        <v>445</v>
      </c>
      <c r="I507" s="95" t="s">
        <v>1735</v>
      </c>
      <c r="J507" s="81"/>
      <c r="K507" s="81"/>
      <c r="L507" s="81"/>
    </row>
    <row r="508" spans="1:12" x14ac:dyDescent="0.25">
      <c r="A508" s="11">
        <v>503</v>
      </c>
      <c r="B508" s="81" t="s">
        <v>1736</v>
      </c>
      <c r="C508" s="66">
        <v>44694</v>
      </c>
      <c r="D508" s="71" t="s">
        <v>1726</v>
      </c>
      <c r="E508" s="71" t="s">
        <v>1727</v>
      </c>
      <c r="F508" s="95" t="s">
        <v>1728</v>
      </c>
      <c r="G508" s="47">
        <v>10</v>
      </c>
      <c r="H508" s="48" t="s">
        <v>445</v>
      </c>
      <c r="I508" s="41" t="s">
        <v>1737</v>
      </c>
      <c r="J508" s="81"/>
      <c r="K508" s="81"/>
      <c r="L508" s="81"/>
    </row>
    <row r="509" spans="1:12" x14ac:dyDescent="0.25">
      <c r="A509" s="11">
        <v>504</v>
      </c>
      <c r="B509" s="81" t="s">
        <v>1738</v>
      </c>
      <c r="C509" s="66">
        <v>44694</v>
      </c>
      <c r="D509" s="71" t="s">
        <v>1726</v>
      </c>
      <c r="E509" s="69" t="s">
        <v>1727</v>
      </c>
      <c r="F509" s="100" t="s">
        <v>1728</v>
      </c>
      <c r="G509" s="47">
        <v>20</v>
      </c>
      <c r="H509" s="48" t="s">
        <v>445</v>
      </c>
      <c r="I509" s="41" t="s">
        <v>1739</v>
      </c>
      <c r="J509" s="81"/>
      <c r="K509" s="81"/>
      <c r="L509" s="81"/>
    </row>
    <row r="510" spans="1:12" ht="25.5" x14ac:dyDescent="0.25">
      <c r="A510" s="11">
        <v>505</v>
      </c>
      <c r="B510" s="81" t="s">
        <v>1738</v>
      </c>
      <c r="C510" s="66">
        <v>44694</v>
      </c>
      <c r="D510" s="18" t="s">
        <v>1740</v>
      </c>
      <c r="E510" s="91" t="s">
        <v>1741</v>
      </c>
      <c r="F510" s="23" t="s">
        <v>510</v>
      </c>
      <c r="G510" s="47">
        <v>30</v>
      </c>
      <c r="H510" s="48" t="s">
        <v>819</v>
      </c>
      <c r="I510" s="41" t="s">
        <v>1742</v>
      </c>
      <c r="J510" s="81"/>
      <c r="K510" s="81"/>
      <c r="L510" s="81"/>
    </row>
    <row r="511" spans="1:12" ht="25.5" x14ac:dyDescent="0.25">
      <c r="A511" s="11">
        <v>506</v>
      </c>
      <c r="B511" s="81" t="s">
        <v>1738</v>
      </c>
      <c r="C511" s="66">
        <v>44694</v>
      </c>
      <c r="D511" s="18" t="s">
        <v>1743</v>
      </c>
      <c r="E511" s="69" t="s">
        <v>1744</v>
      </c>
      <c r="F511" s="100"/>
      <c r="G511" s="47">
        <v>50</v>
      </c>
      <c r="H511" s="48" t="s">
        <v>608</v>
      </c>
      <c r="I511" s="41" t="s">
        <v>1745</v>
      </c>
      <c r="J511" s="81"/>
      <c r="K511" s="81"/>
      <c r="L511" s="81"/>
    </row>
    <row r="512" spans="1:12" ht="25.5" x14ac:dyDescent="0.25">
      <c r="A512" s="11">
        <v>507</v>
      </c>
      <c r="B512" s="81" t="s">
        <v>1738</v>
      </c>
      <c r="C512" s="66">
        <v>44694</v>
      </c>
      <c r="D512" s="93" t="s">
        <v>1746</v>
      </c>
      <c r="E512" s="41" t="s">
        <v>1747</v>
      </c>
      <c r="F512" s="39"/>
      <c r="G512" s="47">
        <v>18</v>
      </c>
      <c r="H512" s="48" t="s">
        <v>439</v>
      </c>
      <c r="I512" s="41" t="s">
        <v>1748</v>
      </c>
      <c r="J512" s="81"/>
      <c r="K512" s="81"/>
      <c r="L512" s="81"/>
    </row>
    <row r="513" spans="1:12" ht="25.5" x14ac:dyDescent="0.25">
      <c r="A513" s="11">
        <v>508</v>
      </c>
      <c r="B513" s="81" t="s">
        <v>1738</v>
      </c>
      <c r="C513" s="66">
        <v>44694</v>
      </c>
      <c r="D513" s="93" t="s">
        <v>1749</v>
      </c>
      <c r="E513" s="41" t="s">
        <v>1750</v>
      </c>
      <c r="F513" s="39"/>
      <c r="G513" s="47">
        <v>9</v>
      </c>
      <c r="H513" s="48" t="s">
        <v>1412</v>
      </c>
      <c r="I513" s="41" t="s">
        <v>1751</v>
      </c>
      <c r="J513" s="81"/>
      <c r="K513" s="81"/>
      <c r="L513" s="81"/>
    </row>
    <row r="514" spans="1:12" x14ac:dyDescent="0.25">
      <c r="A514" s="11">
        <v>509</v>
      </c>
      <c r="B514" s="81" t="s">
        <v>1738</v>
      </c>
      <c r="C514" s="66">
        <v>44694</v>
      </c>
      <c r="D514" s="71" t="s">
        <v>1684</v>
      </c>
      <c r="E514" s="69" t="s">
        <v>1752</v>
      </c>
      <c r="F514" s="100"/>
      <c r="G514" s="47">
        <v>2</v>
      </c>
      <c r="H514" s="48" t="s">
        <v>444</v>
      </c>
      <c r="I514" s="41" t="s">
        <v>1753</v>
      </c>
      <c r="J514" s="81"/>
      <c r="K514" s="81"/>
      <c r="L514" s="81"/>
    </row>
    <row r="515" spans="1:12" x14ac:dyDescent="0.25">
      <c r="A515" s="11">
        <v>510</v>
      </c>
      <c r="B515" s="81" t="s">
        <v>1738</v>
      </c>
      <c r="C515" s="66">
        <v>44694</v>
      </c>
      <c r="D515" s="71" t="s">
        <v>1684</v>
      </c>
      <c r="E515" s="69" t="s">
        <v>1754</v>
      </c>
      <c r="F515" s="17"/>
      <c r="G515" s="47">
        <v>2</v>
      </c>
      <c r="H515" s="51" t="s">
        <v>444</v>
      </c>
      <c r="I515" s="41" t="s">
        <v>1753</v>
      </c>
      <c r="J515" s="81"/>
      <c r="K515" s="81"/>
      <c r="L515" s="81"/>
    </row>
    <row r="516" spans="1:12" x14ac:dyDescent="0.25">
      <c r="A516" s="11">
        <v>511</v>
      </c>
      <c r="B516" s="81" t="s">
        <v>1738</v>
      </c>
      <c r="C516" s="66">
        <v>44694</v>
      </c>
      <c r="D516" s="71" t="s">
        <v>1684</v>
      </c>
      <c r="E516" s="69" t="s">
        <v>1755</v>
      </c>
      <c r="F516" s="95"/>
      <c r="G516" s="47">
        <v>2</v>
      </c>
      <c r="H516" s="48" t="s">
        <v>444</v>
      </c>
      <c r="I516" s="41" t="s">
        <v>1753</v>
      </c>
      <c r="J516" s="81"/>
      <c r="K516" s="81"/>
      <c r="L516" s="81"/>
    </row>
    <row r="517" spans="1:12" x14ac:dyDescent="0.25">
      <c r="A517" s="11">
        <v>512</v>
      </c>
      <c r="B517" s="81" t="s">
        <v>1756</v>
      </c>
      <c r="C517" s="66">
        <v>44694</v>
      </c>
      <c r="D517" s="81"/>
      <c r="E517" s="81"/>
      <c r="F517" s="11"/>
      <c r="G517" s="11"/>
      <c r="H517" s="11"/>
      <c r="I517" s="81"/>
      <c r="J517" s="81"/>
      <c r="K517" s="81" t="s">
        <v>1696</v>
      </c>
      <c r="L517" s="81"/>
    </row>
    <row r="518" spans="1:12" x14ac:dyDescent="0.25">
      <c r="A518" s="11">
        <v>513</v>
      </c>
      <c r="B518" s="81" t="s">
        <v>1757</v>
      </c>
      <c r="C518" s="66">
        <v>44698</v>
      </c>
      <c r="D518" s="17" t="s">
        <v>1758</v>
      </c>
      <c r="E518" s="82" t="s">
        <v>1759</v>
      </c>
      <c r="F518" s="36" t="s">
        <v>510</v>
      </c>
      <c r="G518" s="47">
        <v>1</v>
      </c>
      <c r="H518" s="51" t="s">
        <v>567</v>
      </c>
      <c r="I518" s="99" t="s">
        <v>1760</v>
      </c>
      <c r="J518" s="81"/>
      <c r="K518" s="81" t="s">
        <v>1761</v>
      </c>
      <c r="L518" s="81"/>
    </row>
    <row r="519" spans="1:12" x14ac:dyDescent="0.25">
      <c r="A519" s="11">
        <v>514</v>
      </c>
      <c r="B519" s="81" t="s">
        <v>1757</v>
      </c>
      <c r="C519" s="66">
        <v>44698</v>
      </c>
      <c r="D519" s="65" t="s">
        <v>1762</v>
      </c>
      <c r="E519" s="65"/>
      <c r="F519" s="20"/>
      <c r="G519" s="12">
        <v>1</v>
      </c>
      <c r="H519" s="12" t="s">
        <v>567</v>
      </c>
      <c r="I519" s="96"/>
      <c r="J519" s="81"/>
      <c r="K519" s="81"/>
      <c r="L519" s="81"/>
    </row>
    <row r="520" spans="1:12" x14ac:dyDescent="0.25">
      <c r="A520" s="11">
        <v>515</v>
      </c>
      <c r="B520" s="81" t="s">
        <v>1757</v>
      </c>
      <c r="C520" s="66">
        <v>44698</v>
      </c>
      <c r="D520" s="65" t="s">
        <v>1763</v>
      </c>
      <c r="E520" s="65"/>
      <c r="F520" s="20"/>
      <c r="G520" s="12">
        <v>1</v>
      </c>
      <c r="H520" s="12" t="s">
        <v>444</v>
      </c>
      <c r="I520" s="96"/>
      <c r="J520" s="81"/>
      <c r="K520" s="81"/>
      <c r="L520" s="81"/>
    </row>
    <row r="521" spans="1:12" x14ac:dyDescent="0.25">
      <c r="A521" s="11">
        <v>516</v>
      </c>
      <c r="B521" s="81" t="s">
        <v>1757</v>
      </c>
      <c r="C521" s="66">
        <v>44698</v>
      </c>
      <c r="D521" s="65" t="s">
        <v>1764</v>
      </c>
      <c r="E521" s="65" t="s">
        <v>1765</v>
      </c>
      <c r="F521" s="20"/>
      <c r="G521" s="12">
        <v>1</v>
      </c>
      <c r="H521" s="12" t="s">
        <v>683</v>
      </c>
      <c r="I521" s="96"/>
      <c r="J521" s="81"/>
      <c r="K521" s="81"/>
      <c r="L521" s="81"/>
    </row>
    <row r="522" spans="1:12" x14ac:dyDescent="0.25">
      <c r="A522" s="11">
        <v>517</v>
      </c>
      <c r="B522" s="81" t="s">
        <v>1757</v>
      </c>
      <c r="C522" s="66">
        <v>44698</v>
      </c>
      <c r="D522" s="14" t="s">
        <v>1766</v>
      </c>
      <c r="E522" s="14" t="s">
        <v>1767</v>
      </c>
      <c r="F522" s="97"/>
      <c r="G522" s="47">
        <f>740+690</f>
        <v>1430</v>
      </c>
      <c r="H522" s="48" t="s">
        <v>444</v>
      </c>
      <c r="I522" s="96" t="s">
        <v>1768</v>
      </c>
      <c r="J522" s="81"/>
      <c r="K522" s="81"/>
      <c r="L522" s="81"/>
    </row>
    <row r="523" spans="1:12" x14ac:dyDescent="0.25">
      <c r="A523" s="11">
        <v>518</v>
      </c>
      <c r="B523" s="81" t="s">
        <v>1757</v>
      </c>
      <c r="C523" s="66">
        <v>44698</v>
      </c>
      <c r="D523" s="101" t="s">
        <v>1769</v>
      </c>
      <c r="E523" s="101" t="s">
        <v>1770</v>
      </c>
      <c r="F523" s="53"/>
      <c r="G523" s="47">
        <v>2</v>
      </c>
      <c r="H523" s="48" t="s">
        <v>444</v>
      </c>
      <c r="I523" s="96" t="s">
        <v>1771</v>
      </c>
      <c r="J523" s="81"/>
      <c r="K523" s="81"/>
      <c r="L523" s="81"/>
    </row>
    <row r="524" spans="1:12" x14ac:dyDescent="0.25">
      <c r="A524" s="11">
        <v>519</v>
      </c>
      <c r="B524" s="81" t="s">
        <v>1757</v>
      </c>
      <c r="C524" s="66">
        <v>44698</v>
      </c>
      <c r="D524" s="101" t="s">
        <v>1772</v>
      </c>
      <c r="E524" s="101" t="s">
        <v>1773</v>
      </c>
      <c r="F524" s="53"/>
      <c r="G524" s="47">
        <v>1</v>
      </c>
      <c r="H524" s="48" t="s">
        <v>683</v>
      </c>
      <c r="I524" s="96" t="s">
        <v>1760</v>
      </c>
      <c r="J524" s="81"/>
      <c r="K524" s="81"/>
      <c r="L524" s="81"/>
    </row>
    <row r="525" spans="1:12" x14ac:dyDescent="0.25">
      <c r="A525" s="11">
        <v>520</v>
      </c>
      <c r="B525" s="81" t="s">
        <v>1757</v>
      </c>
      <c r="C525" s="66">
        <v>44698</v>
      </c>
      <c r="D525" s="101" t="s">
        <v>1774</v>
      </c>
      <c r="E525" s="101"/>
      <c r="F525" s="53"/>
      <c r="G525" s="47">
        <v>1</v>
      </c>
      <c r="H525" s="48" t="s">
        <v>444</v>
      </c>
      <c r="I525" s="96"/>
      <c r="J525" s="81"/>
      <c r="K525" s="81"/>
      <c r="L525" s="81"/>
    </row>
    <row r="526" spans="1:12" x14ac:dyDescent="0.25">
      <c r="A526" s="11">
        <v>521</v>
      </c>
      <c r="B526" s="81" t="s">
        <v>1757</v>
      </c>
      <c r="C526" s="66">
        <v>44698</v>
      </c>
      <c r="D526" s="39" t="s">
        <v>1775</v>
      </c>
      <c r="E526" s="52" t="s">
        <v>1776</v>
      </c>
      <c r="F526" s="53"/>
      <c r="G526" s="47">
        <v>1</v>
      </c>
      <c r="H526" s="48" t="s">
        <v>444</v>
      </c>
      <c r="I526" s="96"/>
      <c r="J526" s="81"/>
      <c r="K526" s="81"/>
      <c r="L526" s="81"/>
    </row>
    <row r="527" spans="1:12" x14ac:dyDescent="0.25">
      <c r="A527" s="11">
        <v>522</v>
      </c>
      <c r="B527" s="81" t="s">
        <v>1757</v>
      </c>
      <c r="C527" s="66">
        <v>44698</v>
      </c>
      <c r="D527" s="39" t="s">
        <v>1777</v>
      </c>
      <c r="E527" s="52"/>
      <c r="F527" s="102"/>
      <c r="G527" s="47">
        <v>1</v>
      </c>
      <c r="H527" s="48" t="s">
        <v>444</v>
      </c>
      <c r="I527" s="96"/>
      <c r="J527" s="81"/>
      <c r="K527" s="81"/>
      <c r="L527" s="81"/>
    </row>
    <row r="528" spans="1:12" x14ac:dyDescent="0.25">
      <c r="A528" s="11">
        <v>523</v>
      </c>
      <c r="B528" s="81" t="s">
        <v>1757</v>
      </c>
      <c r="C528" s="66">
        <v>44698</v>
      </c>
      <c r="D528" s="17" t="s">
        <v>1778</v>
      </c>
      <c r="E528" s="17" t="s">
        <v>1779</v>
      </c>
      <c r="F528" s="36" t="s">
        <v>510</v>
      </c>
      <c r="G528" s="12">
        <v>740</v>
      </c>
      <c r="H528" s="12" t="s">
        <v>444</v>
      </c>
      <c r="I528" s="96" t="s">
        <v>1780</v>
      </c>
      <c r="J528" s="81"/>
      <c r="K528" s="81"/>
      <c r="L528" s="81"/>
    </row>
    <row r="529" spans="1:12" x14ac:dyDescent="0.25">
      <c r="A529" s="11">
        <v>524</v>
      </c>
      <c r="B529" s="81" t="s">
        <v>1781</v>
      </c>
      <c r="C529" s="66">
        <v>44698</v>
      </c>
      <c r="D529" s="17" t="s">
        <v>1565</v>
      </c>
      <c r="E529" s="82" t="s">
        <v>1561</v>
      </c>
      <c r="F529" s="36" t="s">
        <v>1566</v>
      </c>
      <c r="G529" s="47">
        <v>176</v>
      </c>
      <c r="H529" s="51" t="s">
        <v>444</v>
      </c>
      <c r="I529" s="99" t="s">
        <v>1567</v>
      </c>
      <c r="J529" s="81"/>
      <c r="K529" s="81"/>
      <c r="L529" s="81"/>
    </row>
    <row r="530" spans="1:12" x14ac:dyDescent="0.25">
      <c r="A530" s="11">
        <v>525</v>
      </c>
      <c r="B530" s="81" t="s">
        <v>1782</v>
      </c>
      <c r="C530" s="66">
        <v>44698</v>
      </c>
      <c r="D530" s="101" t="s">
        <v>667</v>
      </c>
      <c r="E530" s="101" t="s">
        <v>668</v>
      </c>
      <c r="F530" s="101" t="s">
        <v>669</v>
      </c>
      <c r="G530" s="47">
        <v>5</v>
      </c>
      <c r="H530" s="48" t="s">
        <v>538</v>
      </c>
      <c r="I530" s="96" t="s">
        <v>659</v>
      </c>
      <c r="J530" s="81"/>
      <c r="K530" s="81"/>
      <c r="L530" s="81"/>
    </row>
    <row r="531" spans="1:12" x14ac:dyDescent="0.25">
      <c r="A531" s="11">
        <v>526</v>
      </c>
      <c r="B531" s="81" t="s">
        <v>1783</v>
      </c>
      <c r="C531" s="66">
        <v>44700</v>
      </c>
      <c r="D531" s="17" t="s">
        <v>1778</v>
      </c>
      <c r="E531" s="17" t="s">
        <v>1779</v>
      </c>
      <c r="F531" s="36" t="s">
        <v>510</v>
      </c>
      <c r="G531" s="12">
        <v>1180</v>
      </c>
      <c r="H531" s="12" t="s">
        <v>444</v>
      </c>
      <c r="I531" s="96" t="s">
        <v>1780</v>
      </c>
      <c r="J531" s="81"/>
      <c r="K531" s="81"/>
      <c r="L531" s="81"/>
    </row>
    <row r="532" spans="1:12" ht="25.5" x14ac:dyDescent="0.25">
      <c r="A532" s="11">
        <v>527</v>
      </c>
      <c r="B532" s="81" t="s">
        <v>1784</v>
      </c>
      <c r="C532" s="66">
        <v>44704</v>
      </c>
      <c r="D532" s="17" t="s">
        <v>1785</v>
      </c>
      <c r="E532" s="82" t="s">
        <v>1786</v>
      </c>
      <c r="F532" s="36" t="s">
        <v>510</v>
      </c>
      <c r="G532" s="47">
        <v>300</v>
      </c>
      <c r="H532" s="51" t="s">
        <v>440</v>
      </c>
      <c r="I532" s="84" t="s">
        <v>1563</v>
      </c>
      <c r="J532" s="81"/>
      <c r="K532" s="81"/>
      <c r="L532" s="81"/>
    </row>
    <row r="533" spans="1:12" x14ac:dyDescent="0.25">
      <c r="A533" s="11">
        <v>528</v>
      </c>
      <c r="B533" s="81" t="s">
        <v>1784</v>
      </c>
      <c r="C533" s="66">
        <v>44704</v>
      </c>
      <c r="D533" s="17" t="s">
        <v>1787</v>
      </c>
      <c r="E533" s="17" t="s">
        <v>1788</v>
      </c>
      <c r="F533" s="36" t="s">
        <v>510</v>
      </c>
      <c r="G533" s="36">
        <v>1</v>
      </c>
      <c r="H533" s="36" t="s">
        <v>449</v>
      </c>
      <c r="I533" s="98" t="s">
        <v>510</v>
      </c>
      <c r="J533" s="81"/>
      <c r="K533" s="81"/>
      <c r="L533" s="81"/>
    </row>
    <row r="534" spans="1:12" x14ac:dyDescent="0.25">
      <c r="A534" s="11">
        <v>529</v>
      </c>
      <c r="B534" s="81" t="s">
        <v>1784</v>
      </c>
      <c r="C534" s="66">
        <v>44704</v>
      </c>
      <c r="D534" s="17" t="s">
        <v>1789</v>
      </c>
      <c r="E534" s="17" t="s">
        <v>1790</v>
      </c>
      <c r="F534" s="36" t="s">
        <v>510</v>
      </c>
      <c r="G534" s="36">
        <v>1</v>
      </c>
      <c r="H534" s="36" t="s">
        <v>444</v>
      </c>
      <c r="I534" s="81"/>
      <c r="J534" s="81"/>
      <c r="K534" s="81"/>
      <c r="L534" s="81"/>
    </row>
    <row r="535" spans="1:12" x14ac:dyDescent="0.25">
      <c r="A535" s="11">
        <v>530</v>
      </c>
      <c r="B535" s="81" t="s">
        <v>1791</v>
      </c>
      <c r="C535" s="66">
        <v>44706</v>
      </c>
      <c r="D535" s="17" t="s">
        <v>1792</v>
      </c>
      <c r="E535" s="82" t="s">
        <v>1793</v>
      </c>
      <c r="F535" s="36" t="s">
        <v>510</v>
      </c>
      <c r="G535" s="47">
        <v>12</v>
      </c>
      <c r="H535" s="51" t="s">
        <v>1794</v>
      </c>
      <c r="I535" s="103" t="s">
        <v>1567</v>
      </c>
      <c r="J535" s="81"/>
      <c r="K535" s="81"/>
      <c r="L535" s="81"/>
    </row>
    <row r="536" spans="1:12" x14ac:dyDescent="0.25">
      <c r="A536" s="11">
        <v>531</v>
      </c>
      <c r="B536" s="81" t="s">
        <v>1791</v>
      </c>
      <c r="C536" s="66">
        <v>44706</v>
      </c>
      <c r="D536" s="65" t="s">
        <v>1795</v>
      </c>
      <c r="E536" s="65" t="s">
        <v>1796</v>
      </c>
      <c r="F536" s="20" t="s">
        <v>510</v>
      </c>
      <c r="G536" s="47">
        <v>1</v>
      </c>
      <c r="H536" s="48" t="s">
        <v>447</v>
      </c>
      <c r="I536" s="104"/>
      <c r="J536" s="81"/>
      <c r="K536" s="81"/>
      <c r="L536" s="81"/>
    </row>
    <row r="537" spans="1:12" x14ac:dyDescent="0.25">
      <c r="A537" s="11">
        <v>532</v>
      </c>
      <c r="B537" s="81" t="s">
        <v>1791</v>
      </c>
      <c r="C537" s="66">
        <v>44706</v>
      </c>
      <c r="D537" s="101" t="s">
        <v>1797</v>
      </c>
      <c r="E537" s="101" t="s">
        <v>1798</v>
      </c>
      <c r="F537" s="101"/>
      <c r="G537" s="47">
        <v>1</v>
      </c>
      <c r="H537" s="48" t="s">
        <v>447</v>
      </c>
      <c r="I537" s="104"/>
      <c r="J537" s="81"/>
      <c r="K537" s="81"/>
      <c r="L537" s="81"/>
    </row>
    <row r="538" spans="1:12" x14ac:dyDescent="0.25">
      <c r="A538" s="11">
        <v>533</v>
      </c>
      <c r="B538" s="81" t="s">
        <v>1791</v>
      </c>
      <c r="C538" s="66">
        <v>44706</v>
      </c>
      <c r="D538" s="101" t="s">
        <v>1799</v>
      </c>
      <c r="E538" s="50" t="s">
        <v>1800</v>
      </c>
      <c r="F538" s="101"/>
      <c r="G538" s="47">
        <v>2</v>
      </c>
      <c r="H538" s="51" t="s">
        <v>444</v>
      </c>
      <c r="I538" s="105"/>
      <c r="J538" s="81"/>
      <c r="K538" s="81"/>
      <c r="L538" s="81"/>
    </row>
    <row r="539" spans="1:12" x14ac:dyDescent="0.25">
      <c r="A539" s="11">
        <v>534</v>
      </c>
      <c r="B539" s="81" t="s">
        <v>1801</v>
      </c>
      <c r="C539" s="66">
        <v>44712</v>
      </c>
      <c r="D539" s="17" t="s">
        <v>1758</v>
      </c>
      <c r="E539" s="82" t="s">
        <v>1759</v>
      </c>
      <c r="F539" s="36" t="s">
        <v>510</v>
      </c>
      <c r="G539" s="47">
        <v>1</v>
      </c>
      <c r="H539" s="51" t="s">
        <v>567</v>
      </c>
      <c r="I539" s="99" t="s">
        <v>1760</v>
      </c>
      <c r="J539" s="81"/>
      <c r="K539" s="81"/>
      <c r="L539" s="81"/>
    </row>
    <row r="540" spans="1:12" x14ac:dyDescent="0.25">
      <c r="A540" s="11">
        <v>535</v>
      </c>
      <c r="B540" s="81" t="s">
        <v>1801</v>
      </c>
      <c r="C540" s="66">
        <v>44712</v>
      </c>
      <c r="D540" s="65" t="s">
        <v>1802</v>
      </c>
      <c r="E540" s="65" t="s">
        <v>1803</v>
      </c>
      <c r="F540" s="20"/>
      <c r="G540" s="12">
        <v>1</v>
      </c>
      <c r="H540" s="12" t="s">
        <v>567</v>
      </c>
      <c r="I540" s="96"/>
      <c r="J540" s="81"/>
      <c r="K540" s="81"/>
      <c r="L540" s="81"/>
    </row>
    <row r="541" spans="1:12" x14ac:dyDescent="0.25">
      <c r="A541" s="11">
        <v>536</v>
      </c>
      <c r="B541" s="81" t="s">
        <v>1804</v>
      </c>
      <c r="C541" s="66">
        <v>44714</v>
      </c>
      <c r="D541" s="17" t="s">
        <v>1805</v>
      </c>
      <c r="E541" s="82" t="s">
        <v>1116</v>
      </c>
      <c r="F541" s="36" t="s">
        <v>510</v>
      </c>
      <c r="G541" s="47">
        <v>2</v>
      </c>
      <c r="H541" s="51" t="s">
        <v>444</v>
      </c>
      <c r="I541" s="99" t="s">
        <v>1567</v>
      </c>
      <c r="J541" s="81"/>
      <c r="K541" s="81"/>
      <c r="L541" s="81"/>
    </row>
    <row r="542" spans="1:12" x14ac:dyDescent="0.25">
      <c r="A542" s="11">
        <v>537</v>
      </c>
      <c r="B542" s="81" t="s">
        <v>1804</v>
      </c>
      <c r="C542" s="66">
        <v>44714</v>
      </c>
      <c r="D542" s="65" t="s">
        <v>455</v>
      </c>
      <c r="E542" s="65" t="s">
        <v>1806</v>
      </c>
      <c r="F542" s="20" t="s">
        <v>510</v>
      </c>
      <c r="G542" s="47">
        <v>113</v>
      </c>
      <c r="H542" s="48" t="s">
        <v>1794</v>
      </c>
      <c r="I542" s="99" t="s">
        <v>1567</v>
      </c>
      <c r="J542" s="81"/>
      <c r="K542" s="81"/>
      <c r="L542" s="81"/>
    </row>
    <row r="543" spans="1:12" x14ac:dyDescent="0.25">
      <c r="A543" s="11">
        <v>538</v>
      </c>
      <c r="B543" s="81" t="s">
        <v>1804</v>
      </c>
      <c r="C543" s="66">
        <v>44714</v>
      </c>
      <c r="D543" s="101" t="s">
        <v>1807</v>
      </c>
      <c r="E543" s="101" t="s">
        <v>1808</v>
      </c>
      <c r="F543" s="101"/>
      <c r="G543" s="47">
        <v>20</v>
      </c>
      <c r="H543" s="48" t="s">
        <v>440</v>
      </c>
      <c r="I543" s="35" t="s">
        <v>1809</v>
      </c>
      <c r="J543" s="81"/>
      <c r="K543" s="81"/>
      <c r="L543" s="81"/>
    </row>
    <row r="544" spans="1:12" ht="25.5" x14ac:dyDescent="0.25">
      <c r="A544" s="11">
        <v>539</v>
      </c>
      <c r="B544" s="81" t="s">
        <v>1810</v>
      </c>
      <c r="C544" s="66">
        <v>44718</v>
      </c>
      <c r="D544" s="16" t="s">
        <v>1811</v>
      </c>
      <c r="E544" s="16" t="s">
        <v>1812</v>
      </c>
      <c r="F544" s="20" t="s">
        <v>603</v>
      </c>
      <c r="G544" s="11">
        <v>4</v>
      </c>
      <c r="H544" s="11" t="s">
        <v>538</v>
      </c>
      <c r="I544" s="84" t="s">
        <v>1579</v>
      </c>
      <c r="J544" s="81"/>
      <c r="K544" s="81"/>
      <c r="L544" s="81"/>
    </row>
    <row r="545" spans="1:12" x14ac:dyDescent="0.25">
      <c r="A545" s="11">
        <v>540</v>
      </c>
      <c r="B545" s="81" t="s">
        <v>1810</v>
      </c>
      <c r="C545" s="66">
        <v>44718</v>
      </c>
      <c r="D545" s="16" t="s">
        <v>1811</v>
      </c>
      <c r="E545" s="16" t="s">
        <v>1813</v>
      </c>
      <c r="F545" s="20" t="s">
        <v>603</v>
      </c>
      <c r="G545" s="11">
        <v>4</v>
      </c>
      <c r="H545" s="11" t="s">
        <v>538</v>
      </c>
      <c r="I545" s="84" t="s">
        <v>1814</v>
      </c>
      <c r="J545" s="81"/>
      <c r="K545" s="81"/>
      <c r="L545" s="81"/>
    </row>
    <row r="546" spans="1:12" x14ac:dyDescent="0.25">
      <c r="A546" s="11">
        <v>541</v>
      </c>
      <c r="B546" s="81" t="s">
        <v>1810</v>
      </c>
      <c r="C546" s="66">
        <v>44718</v>
      </c>
      <c r="D546" s="16" t="s">
        <v>1815</v>
      </c>
      <c r="E546" s="106" t="s">
        <v>1816</v>
      </c>
      <c r="F546" s="75"/>
      <c r="G546" s="11">
        <v>8</v>
      </c>
      <c r="H546" s="11" t="s">
        <v>538</v>
      </c>
      <c r="I546" s="84" t="s">
        <v>1814</v>
      </c>
      <c r="J546" s="81"/>
      <c r="K546" s="81"/>
      <c r="L546" s="81"/>
    </row>
    <row r="547" spans="1:12" x14ac:dyDescent="0.25">
      <c r="A547" s="11">
        <v>542</v>
      </c>
      <c r="B547" s="81" t="s">
        <v>1810</v>
      </c>
      <c r="C547" s="66">
        <v>44718</v>
      </c>
      <c r="D547" s="16" t="s">
        <v>1817</v>
      </c>
      <c r="E547" s="16" t="s">
        <v>1818</v>
      </c>
      <c r="F547" s="17"/>
      <c r="G547" s="11">
        <v>4</v>
      </c>
      <c r="H547" s="11" t="s">
        <v>538</v>
      </c>
      <c r="I547" s="98"/>
      <c r="J547" s="81"/>
      <c r="K547" s="81"/>
      <c r="L547" s="81"/>
    </row>
    <row r="548" spans="1:12" x14ac:dyDescent="0.25">
      <c r="A548" s="11">
        <v>543</v>
      </c>
      <c r="B548" s="81" t="s">
        <v>1810</v>
      </c>
      <c r="C548" s="66">
        <v>44718</v>
      </c>
      <c r="D548" s="16" t="s">
        <v>1817</v>
      </c>
      <c r="E548" s="16" t="s">
        <v>1819</v>
      </c>
      <c r="F548" s="17"/>
      <c r="G548" s="11">
        <v>1</v>
      </c>
      <c r="H548" s="11" t="s">
        <v>538</v>
      </c>
      <c r="I548" s="98"/>
      <c r="J548" s="81"/>
      <c r="K548" s="81"/>
      <c r="L548" s="81"/>
    </row>
    <row r="549" spans="1:12" x14ac:dyDescent="0.25">
      <c r="A549" s="11">
        <v>544</v>
      </c>
      <c r="B549" s="81" t="s">
        <v>1810</v>
      </c>
      <c r="C549" s="66">
        <v>44718</v>
      </c>
      <c r="D549" s="16" t="s">
        <v>1820</v>
      </c>
      <c r="E549" s="16" t="s">
        <v>1818</v>
      </c>
      <c r="F549" s="17"/>
      <c r="G549" s="11">
        <v>4</v>
      </c>
      <c r="H549" s="11" t="s">
        <v>538</v>
      </c>
      <c r="I549" s="98"/>
      <c r="J549" s="81"/>
      <c r="K549" s="81"/>
      <c r="L549" s="81"/>
    </row>
    <row r="550" spans="1:12" x14ac:dyDescent="0.25">
      <c r="A550" s="11">
        <v>545</v>
      </c>
      <c r="B550" s="81" t="s">
        <v>1810</v>
      </c>
      <c r="C550" s="66">
        <v>44718</v>
      </c>
      <c r="D550" s="16" t="s">
        <v>1820</v>
      </c>
      <c r="E550" s="16" t="s">
        <v>1819</v>
      </c>
      <c r="F550" s="20"/>
      <c r="G550" s="11">
        <v>1</v>
      </c>
      <c r="H550" s="11" t="s">
        <v>538</v>
      </c>
      <c r="I550" s="98"/>
      <c r="J550" s="81"/>
      <c r="K550" s="81"/>
      <c r="L550" s="81"/>
    </row>
    <row r="551" spans="1:12" x14ac:dyDescent="0.25">
      <c r="A551" s="11">
        <v>546</v>
      </c>
      <c r="B551" s="81" t="s">
        <v>1821</v>
      </c>
      <c r="C551" s="66">
        <v>44719</v>
      </c>
      <c r="D551" s="16" t="s">
        <v>1196</v>
      </c>
      <c r="E551" s="16" t="s">
        <v>1822</v>
      </c>
      <c r="F551" s="20" t="s">
        <v>1823</v>
      </c>
      <c r="G551" s="11">
        <v>2</v>
      </c>
      <c r="H551" s="11" t="s">
        <v>538</v>
      </c>
      <c r="I551" s="84" t="s">
        <v>1824</v>
      </c>
      <c r="J551" s="81"/>
      <c r="K551" s="81"/>
      <c r="L551" s="81"/>
    </row>
    <row r="552" spans="1:12" ht="25.5" x14ac:dyDescent="0.25">
      <c r="A552" s="11">
        <v>547</v>
      </c>
      <c r="B552" s="81" t="s">
        <v>1825</v>
      </c>
      <c r="C552" s="66">
        <v>44719</v>
      </c>
      <c r="D552" s="16" t="s">
        <v>848</v>
      </c>
      <c r="E552" s="18" t="s">
        <v>454</v>
      </c>
      <c r="F552" s="95" t="s">
        <v>499</v>
      </c>
      <c r="G552" s="33">
        <f>300*3</f>
        <v>900</v>
      </c>
      <c r="H552" s="11" t="s">
        <v>658</v>
      </c>
      <c r="I552" s="41" t="s">
        <v>1826</v>
      </c>
      <c r="J552" s="81"/>
      <c r="K552" s="81"/>
      <c r="L552" s="81"/>
    </row>
    <row r="553" spans="1:12" x14ac:dyDescent="0.25">
      <c r="A553" s="11">
        <v>548</v>
      </c>
      <c r="B553" s="81" t="s">
        <v>1825</v>
      </c>
      <c r="C553" s="66">
        <v>44719</v>
      </c>
      <c r="D553" s="107" t="s">
        <v>1827</v>
      </c>
      <c r="E553" s="70" t="s">
        <v>1828</v>
      </c>
      <c r="F553" s="18" t="s">
        <v>1829</v>
      </c>
      <c r="G553" s="33">
        <v>2</v>
      </c>
      <c r="H553" s="36" t="s">
        <v>439</v>
      </c>
      <c r="I553" s="41" t="s">
        <v>1830</v>
      </c>
      <c r="J553" s="81"/>
      <c r="K553" s="81"/>
      <c r="L553" s="81"/>
    </row>
    <row r="554" spans="1:12" ht="25.5" x14ac:dyDescent="0.25">
      <c r="A554" s="11">
        <v>549</v>
      </c>
      <c r="B554" s="81" t="s">
        <v>1825</v>
      </c>
      <c r="C554" s="66">
        <v>44719</v>
      </c>
      <c r="D554" s="107" t="s">
        <v>1831</v>
      </c>
      <c r="E554" s="35" t="s">
        <v>454</v>
      </c>
      <c r="F554" s="18" t="s">
        <v>499</v>
      </c>
      <c r="G554" s="33">
        <f>10*3</f>
        <v>30</v>
      </c>
      <c r="H554" s="11" t="s">
        <v>658</v>
      </c>
      <c r="I554" s="41" t="s">
        <v>1832</v>
      </c>
      <c r="J554" s="81"/>
      <c r="K554" s="81"/>
      <c r="L554" s="81"/>
    </row>
    <row r="555" spans="1:12" ht="25.5" x14ac:dyDescent="0.25">
      <c r="A555" s="11">
        <v>550</v>
      </c>
      <c r="B555" s="81" t="s">
        <v>1825</v>
      </c>
      <c r="C555" s="66">
        <v>44719</v>
      </c>
      <c r="D555" s="18" t="s">
        <v>697</v>
      </c>
      <c r="E555" s="18" t="s">
        <v>1833</v>
      </c>
      <c r="F555" s="94" t="s">
        <v>434</v>
      </c>
      <c r="G555" s="33">
        <v>125</v>
      </c>
      <c r="H555" s="11" t="s">
        <v>673</v>
      </c>
      <c r="I555" s="41" t="s">
        <v>1834</v>
      </c>
      <c r="J555" s="81"/>
      <c r="K555" s="81"/>
      <c r="L555" s="81"/>
    </row>
    <row r="556" spans="1:12" ht="25.5" x14ac:dyDescent="0.25">
      <c r="A556" s="11">
        <v>551</v>
      </c>
      <c r="B556" s="81" t="s">
        <v>1825</v>
      </c>
      <c r="C556" s="66">
        <v>44719</v>
      </c>
      <c r="D556" s="18" t="s">
        <v>959</v>
      </c>
      <c r="E556" s="18" t="s">
        <v>1835</v>
      </c>
      <c r="F556" s="94" t="s">
        <v>1836</v>
      </c>
      <c r="G556" s="47">
        <v>60</v>
      </c>
      <c r="H556" s="36" t="s">
        <v>658</v>
      </c>
      <c r="I556" s="41" t="s">
        <v>1837</v>
      </c>
      <c r="J556" s="81"/>
      <c r="K556" s="81"/>
      <c r="L556" s="81"/>
    </row>
    <row r="557" spans="1:12" x14ac:dyDescent="0.25">
      <c r="A557" s="11">
        <v>552</v>
      </c>
      <c r="B557" s="81" t="s">
        <v>1825</v>
      </c>
      <c r="C557" s="66">
        <v>44719</v>
      </c>
      <c r="D557" s="101" t="s">
        <v>1838</v>
      </c>
      <c r="E557" s="101" t="s">
        <v>1839</v>
      </c>
      <c r="F557" s="53" t="s">
        <v>603</v>
      </c>
      <c r="G557" s="33">
        <v>2</v>
      </c>
      <c r="H557" s="36" t="s">
        <v>439</v>
      </c>
      <c r="I557" s="35" t="s">
        <v>1840</v>
      </c>
      <c r="J557" s="81"/>
      <c r="K557" s="81"/>
      <c r="L557" s="81"/>
    </row>
    <row r="558" spans="1:12" x14ac:dyDescent="0.25">
      <c r="A558" s="11">
        <v>553</v>
      </c>
      <c r="B558" s="81" t="s">
        <v>1825</v>
      </c>
      <c r="C558" s="66">
        <v>44719</v>
      </c>
      <c r="D558" s="101" t="s">
        <v>1838</v>
      </c>
      <c r="E558" s="101" t="s">
        <v>1841</v>
      </c>
      <c r="F558" s="53"/>
      <c r="G558" s="33">
        <v>2</v>
      </c>
      <c r="H558" s="36" t="s">
        <v>439</v>
      </c>
      <c r="I558" s="35" t="s">
        <v>1840</v>
      </c>
      <c r="J558" s="81"/>
      <c r="K558" s="81"/>
      <c r="L558" s="81"/>
    </row>
    <row r="559" spans="1:12" x14ac:dyDescent="0.25">
      <c r="A559" s="11">
        <v>554</v>
      </c>
      <c r="B559" s="81" t="s">
        <v>1825</v>
      </c>
      <c r="C559" s="66">
        <v>44719</v>
      </c>
      <c r="D559" s="17" t="s">
        <v>1842</v>
      </c>
      <c r="E559" s="17" t="s">
        <v>1843</v>
      </c>
      <c r="F559" s="53" t="s">
        <v>603</v>
      </c>
      <c r="G559" s="33">
        <v>2</v>
      </c>
      <c r="H559" s="36" t="s">
        <v>439</v>
      </c>
      <c r="I559" s="35" t="s">
        <v>1840</v>
      </c>
      <c r="J559" s="81"/>
      <c r="K559" s="81"/>
      <c r="L559" s="81"/>
    </row>
    <row r="560" spans="1:12" x14ac:dyDescent="0.25">
      <c r="A560" s="11">
        <v>555</v>
      </c>
      <c r="B560" s="81" t="s">
        <v>1825</v>
      </c>
      <c r="C560" s="66">
        <v>44719</v>
      </c>
      <c r="D560" s="55" t="s">
        <v>1844</v>
      </c>
      <c r="E560" s="17" t="s">
        <v>1845</v>
      </c>
      <c r="F560" s="17"/>
      <c r="G560" s="11">
        <v>4</v>
      </c>
      <c r="H560" s="11"/>
      <c r="I560" s="35" t="s">
        <v>1840</v>
      </c>
      <c r="J560" s="81"/>
      <c r="K560" s="81"/>
      <c r="L560" s="81"/>
    </row>
    <row r="561" spans="1:12" x14ac:dyDescent="0.25">
      <c r="A561" s="11">
        <v>556</v>
      </c>
      <c r="B561" s="81" t="s">
        <v>1825</v>
      </c>
      <c r="C561" s="66">
        <v>44719</v>
      </c>
      <c r="D561" s="93" t="s">
        <v>1746</v>
      </c>
      <c r="E561" s="41" t="s">
        <v>1747</v>
      </c>
      <c r="F561" s="17" t="s">
        <v>881</v>
      </c>
      <c r="G561" s="11">
        <v>6</v>
      </c>
      <c r="H561" s="11" t="s">
        <v>439</v>
      </c>
      <c r="I561" s="35" t="s">
        <v>1846</v>
      </c>
      <c r="J561" s="81"/>
      <c r="K561" s="81"/>
      <c r="L561" s="81"/>
    </row>
    <row r="562" spans="1:12" x14ac:dyDescent="0.25">
      <c r="A562" s="11">
        <v>557</v>
      </c>
      <c r="B562" s="81" t="s">
        <v>1825</v>
      </c>
      <c r="C562" s="66">
        <v>44719</v>
      </c>
      <c r="D562" s="93" t="s">
        <v>1749</v>
      </c>
      <c r="E562" s="41" t="s">
        <v>1750</v>
      </c>
      <c r="F562" s="17" t="s">
        <v>875</v>
      </c>
      <c r="G562" s="11">
        <v>6</v>
      </c>
      <c r="H562" s="11" t="s">
        <v>439</v>
      </c>
      <c r="I562" s="35" t="s">
        <v>1847</v>
      </c>
      <c r="J562" s="81"/>
      <c r="K562" s="81"/>
      <c r="L562" s="81"/>
    </row>
    <row r="563" spans="1:12" x14ac:dyDescent="0.25">
      <c r="A563" s="11">
        <v>558</v>
      </c>
      <c r="B563" s="81" t="s">
        <v>1825</v>
      </c>
      <c r="C563" s="66">
        <v>44719</v>
      </c>
      <c r="D563" s="17" t="s">
        <v>1709</v>
      </c>
      <c r="E563" s="41" t="s">
        <v>1848</v>
      </c>
      <c r="F563" s="17" t="s">
        <v>1849</v>
      </c>
      <c r="G563" s="37">
        <v>4</v>
      </c>
      <c r="H563" s="34" t="s">
        <v>444</v>
      </c>
      <c r="I563" s="35" t="s">
        <v>1850</v>
      </c>
      <c r="J563" s="81"/>
      <c r="K563" s="81"/>
      <c r="L563" s="81"/>
    </row>
    <row r="564" spans="1:12" ht="25.5" x14ac:dyDescent="0.25">
      <c r="A564" s="11">
        <v>559</v>
      </c>
      <c r="B564" s="81" t="s">
        <v>1851</v>
      </c>
      <c r="C564" s="66">
        <v>44719</v>
      </c>
      <c r="D564" s="71" t="s">
        <v>697</v>
      </c>
      <c r="E564" s="72" t="s">
        <v>868</v>
      </c>
      <c r="F564" s="95" t="s">
        <v>434</v>
      </c>
      <c r="G564" s="47">
        <v>110</v>
      </c>
      <c r="H564" s="48" t="s">
        <v>673</v>
      </c>
      <c r="I564" s="41" t="s">
        <v>1852</v>
      </c>
      <c r="J564" s="81"/>
      <c r="K564" s="81"/>
      <c r="L564" s="81"/>
    </row>
    <row r="565" spans="1:12" ht="25.5" x14ac:dyDescent="0.25">
      <c r="A565" s="11">
        <v>560</v>
      </c>
      <c r="B565" s="81" t="s">
        <v>1851</v>
      </c>
      <c r="C565" s="66">
        <v>44719</v>
      </c>
      <c r="D565" s="71" t="s">
        <v>959</v>
      </c>
      <c r="E565" s="18" t="s">
        <v>1853</v>
      </c>
      <c r="F565" s="95" t="s">
        <v>1836</v>
      </c>
      <c r="G565" s="47">
        <v>60</v>
      </c>
      <c r="H565" s="48" t="s">
        <v>658</v>
      </c>
      <c r="I565" s="41" t="s">
        <v>1854</v>
      </c>
      <c r="J565" s="81"/>
      <c r="K565" s="81"/>
      <c r="L565" s="81"/>
    </row>
    <row r="566" spans="1:12" x14ac:dyDescent="0.25">
      <c r="A566" s="11">
        <v>561</v>
      </c>
      <c r="B566" s="81" t="s">
        <v>1851</v>
      </c>
      <c r="C566" s="66">
        <v>44719</v>
      </c>
      <c r="D566" s="71" t="s">
        <v>1827</v>
      </c>
      <c r="E566" s="70" t="s">
        <v>1855</v>
      </c>
      <c r="F566" s="18" t="s">
        <v>1856</v>
      </c>
      <c r="G566" s="33">
        <v>2</v>
      </c>
      <c r="H566" s="57" t="s">
        <v>538</v>
      </c>
      <c r="I566" s="41" t="s">
        <v>1830</v>
      </c>
      <c r="J566" s="81"/>
      <c r="K566" s="81"/>
      <c r="L566" s="81"/>
    </row>
    <row r="567" spans="1:12" ht="25.5" x14ac:dyDescent="0.25">
      <c r="A567" s="11">
        <v>562</v>
      </c>
      <c r="B567" s="81" t="s">
        <v>1851</v>
      </c>
      <c r="C567" s="66">
        <v>44719</v>
      </c>
      <c r="D567" s="42" t="s">
        <v>848</v>
      </c>
      <c r="E567" s="41" t="s">
        <v>454</v>
      </c>
      <c r="F567" s="41" t="s">
        <v>499</v>
      </c>
      <c r="G567" s="33">
        <f>160*3</f>
        <v>480</v>
      </c>
      <c r="H567" s="57" t="s">
        <v>658</v>
      </c>
      <c r="I567" s="41" t="s">
        <v>1857</v>
      </c>
      <c r="J567" s="81"/>
      <c r="K567" s="81"/>
      <c r="L567" s="81"/>
    </row>
    <row r="568" spans="1:12" ht="25.5" x14ac:dyDescent="0.25">
      <c r="A568" s="11">
        <v>563</v>
      </c>
      <c r="B568" s="81" t="s">
        <v>1851</v>
      </c>
      <c r="C568" s="66">
        <v>44719</v>
      </c>
      <c r="D568" s="108" t="s">
        <v>1858</v>
      </c>
      <c r="E568" s="70" t="s">
        <v>454</v>
      </c>
      <c r="F568" s="18" t="s">
        <v>499</v>
      </c>
      <c r="G568" s="47">
        <f>4*3</f>
        <v>12</v>
      </c>
      <c r="H568" s="48" t="s">
        <v>658</v>
      </c>
      <c r="I568" s="41" t="s">
        <v>1859</v>
      </c>
      <c r="J568" s="81"/>
      <c r="K568" s="81"/>
      <c r="L568" s="81"/>
    </row>
    <row r="569" spans="1:12" x14ac:dyDescent="0.25">
      <c r="A569" s="11">
        <v>564</v>
      </c>
      <c r="B569" s="81" t="s">
        <v>1851</v>
      </c>
      <c r="C569" s="66">
        <v>44719</v>
      </c>
      <c r="D569" s="41" t="s">
        <v>1860</v>
      </c>
      <c r="E569" s="70" t="s">
        <v>1861</v>
      </c>
      <c r="F569" s="18" t="s">
        <v>216</v>
      </c>
      <c r="G569" s="47">
        <v>2</v>
      </c>
      <c r="H569" s="51" t="s">
        <v>538</v>
      </c>
      <c r="I569" s="41" t="s">
        <v>1830</v>
      </c>
      <c r="J569" s="81"/>
      <c r="K569" s="81"/>
      <c r="L569" s="81"/>
    </row>
    <row r="570" spans="1:12" x14ac:dyDescent="0.25">
      <c r="A570" s="11">
        <v>565</v>
      </c>
      <c r="B570" s="81" t="s">
        <v>1851</v>
      </c>
      <c r="C570" s="66">
        <v>44719</v>
      </c>
      <c r="D570" s="93" t="s">
        <v>1746</v>
      </c>
      <c r="E570" s="41" t="s">
        <v>1747</v>
      </c>
      <c r="F570" s="95" t="s">
        <v>881</v>
      </c>
      <c r="G570" s="47">
        <v>8</v>
      </c>
      <c r="H570" s="48" t="s">
        <v>1275</v>
      </c>
      <c r="I570" s="41" t="s">
        <v>1862</v>
      </c>
      <c r="J570" s="81"/>
      <c r="K570" s="81"/>
      <c r="L570" s="81"/>
    </row>
    <row r="571" spans="1:12" x14ac:dyDescent="0.25">
      <c r="A571" s="11">
        <v>566</v>
      </c>
      <c r="B571" s="81" t="s">
        <v>1851</v>
      </c>
      <c r="C571" s="66">
        <v>44719</v>
      </c>
      <c r="D571" s="93" t="s">
        <v>1749</v>
      </c>
      <c r="E571" s="41" t="s">
        <v>1750</v>
      </c>
      <c r="F571" s="95" t="s">
        <v>875</v>
      </c>
      <c r="G571" s="47">
        <v>6</v>
      </c>
      <c r="H571" s="51" t="s">
        <v>1412</v>
      </c>
      <c r="I571" s="41" t="s">
        <v>1863</v>
      </c>
      <c r="J571" s="81"/>
      <c r="K571" s="81"/>
      <c r="L571" s="81"/>
    </row>
    <row r="572" spans="1:12" ht="25.5" x14ac:dyDescent="0.25">
      <c r="A572" s="11">
        <v>567</v>
      </c>
      <c r="B572" s="81" t="s">
        <v>1864</v>
      </c>
      <c r="C572" s="66">
        <v>44719</v>
      </c>
      <c r="D572" s="17" t="s">
        <v>1865</v>
      </c>
      <c r="E572" s="24" t="s">
        <v>1691</v>
      </c>
      <c r="F572" s="94" t="s">
        <v>713</v>
      </c>
      <c r="G572" s="47">
        <v>27</v>
      </c>
      <c r="H572" s="48" t="s">
        <v>538</v>
      </c>
      <c r="I572" s="95" t="s">
        <v>1866</v>
      </c>
      <c r="J572" s="81"/>
      <c r="K572" s="81"/>
      <c r="L572" s="81"/>
    </row>
    <row r="573" spans="1:12" ht="25.5" x14ac:dyDescent="0.25">
      <c r="A573" s="11">
        <v>568</v>
      </c>
      <c r="B573" s="81" t="s">
        <v>1864</v>
      </c>
      <c r="C573" s="66">
        <v>44719</v>
      </c>
      <c r="D573" s="17" t="s">
        <v>697</v>
      </c>
      <c r="E573" s="24" t="s">
        <v>868</v>
      </c>
      <c r="F573" s="94" t="s">
        <v>434</v>
      </c>
      <c r="G573" s="47">
        <v>84</v>
      </c>
      <c r="H573" s="48" t="s">
        <v>673</v>
      </c>
      <c r="I573" s="95" t="s">
        <v>1867</v>
      </c>
      <c r="J573" s="81"/>
      <c r="K573" s="81"/>
      <c r="L573" s="81"/>
    </row>
    <row r="574" spans="1:12" ht="25.5" x14ac:dyDescent="0.25">
      <c r="A574" s="11">
        <v>569</v>
      </c>
      <c r="B574" s="81" t="s">
        <v>1864</v>
      </c>
      <c r="C574" s="66">
        <v>44719</v>
      </c>
      <c r="D574" s="55" t="s">
        <v>848</v>
      </c>
      <c r="E574" s="24" t="s">
        <v>454</v>
      </c>
      <c r="F574" s="94" t="s">
        <v>499</v>
      </c>
      <c r="G574" s="47">
        <f>80*7</f>
        <v>560</v>
      </c>
      <c r="H574" s="48" t="s">
        <v>658</v>
      </c>
      <c r="I574" s="95" t="s">
        <v>1868</v>
      </c>
      <c r="J574" s="81"/>
      <c r="K574" s="81"/>
      <c r="L574" s="81"/>
    </row>
    <row r="575" spans="1:12" ht="25.5" x14ac:dyDescent="0.25">
      <c r="A575" s="11">
        <v>570</v>
      </c>
      <c r="B575" s="81" t="s">
        <v>1864</v>
      </c>
      <c r="C575" s="66">
        <v>44719</v>
      </c>
      <c r="D575" s="17" t="s">
        <v>1869</v>
      </c>
      <c r="E575" s="69" t="s">
        <v>454</v>
      </c>
      <c r="F575" s="100" t="s">
        <v>499</v>
      </c>
      <c r="G575" s="47">
        <v>60</v>
      </c>
      <c r="H575" s="48" t="s">
        <v>658</v>
      </c>
      <c r="I575" s="95" t="s">
        <v>1870</v>
      </c>
      <c r="J575" s="81"/>
      <c r="K575" s="81"/>
      <c r="L575" s="81"/>
    </row>
    <row r="576" spans="1:12" x14ac:dyDescent="0.25">
      <c r="A576" s="11">
        <v>571</v>
      </c>
      <c r="B576" s="81" t="s">
        <v>1864</v>
      </c>
      <c r="C576" s="66">
        <v>44719</v>
      </c>
      <c r="D576" s="17" t="s">
        <v>1871</v>
      </c>
      <c r="E576" s="41" t="s">
        <v>1872</v>
      </c>
      <c r="F576" s="17" t="s">
        <v>1873</v>
      </c>
      <c r="G576" s="47">
        <v>320</v>
      </c>
      <c r="H576" s="48" t="s">
        <v>658</v>
      </c>
      <c r="I576" s="41" t="s">
        <v>1874</v>
      </c>
      <c r="J576" s="81"/>
      <c r="K576" s="81"/>
      <c r="L576" s="81"/>
    </row>
    <row r="577" spans="1:12" x14ac:dyDescent="0.25">
      <c r="A577" s="11">
        <v>572</v>
      </c>
      <c r="B577" s="81" t="s">
        <v>1864</v>
      </c>
      <c r="C577" s="66">
        <v>44719</v>
      </c>
      <c r="D577" s="17" t="s">
        <v>1875</v>
      </c>
      <c r="E577" s="41" t="s">
        <v>1872</v>
      </c>
      <c r="F577" s="17" t="s">
        <v>1873</v>
      </c>
      <c r="G577" s="47">
        <v>200</v>
      </c>
      <c r="H577" s="68" t="s">
        <v>658</v>
      </c>
      <c r="I577" s="41" t="s">
        <v>1876</v>
      </c>
      <c r="J577" s="81"/>
      <c r="K577" s="81"/>
      <c r="L577" s="81"/>
    </row>
    <row r="578" spans="1:12" x14ac:dyDescent="0.25">
      <c r="A578" s="11">
        <v>573</v>
      </c>
      <c r="B578" s="81" t="s">
        <v>1864</v>
      </c>
      <c r="C578" s="66">
        <v>44719</v>
      </c>
      <c r="D578" s="17" t="s">
        <v>1877</v>
      </c>
      <c r="E578" s="41" t="s">
        <v>1878</v>
      </c>
      <c r="F578" s="39" t="s">
        <v>1879</v>
      </c>
      <c r="G578" s="47">
        <v>2</v>
      </c>
      <c r="H578" s="48" t="s">
        <v>538</v>
      </c>
      <c r="I578" s="95" t="s">
        <v>1880</v>
      </c>
      <c r="J578" s="81"/>
      <c r="K578" s="81"/>
      <c r="L578" s="81"/>
    </row>
    <row r="579" spans="1:12" x14ac:dyDescent="0.25">
      <c r="A579" s="11">
        <v>574</v>
      </c>
      <c r="B579" s="81" t="s">
        <v>1864</v>
      </c>
      <c r="C579" s="66">
        <v>44719</v>
      </c>
      <c r="D579" s="17" t="s">
        <v>1881</v>
      </c>
      <c r="E579" s="41" t="s">
        <v>1882</v>
      </c>
      <c r="F579" s="39" t="s">
        <v>173</v>
      </c>
      <c r="G579" s="47">
        <v>2</v>
      </c>
      <c r="H579" s="48" t="s">
        <v>538</v>
      </c>
      <c r="I579" s="95" t="s">
        <v>1880</v>
      </c>
      <c r="J579" s="81"/>
      <c r="K579" s="81"/>
      <c r="L579" s="81"/>
    </row>
    <row r="580" spans="1:12" x14ac:dyDescent="0.25">
      <c r="A580" s="11">
        <v>575</v>
      </c>
      <c r="B580" s="81" t="s">
        <v>1864</v>
      </c>
      <c r="C580" s="66">
        <v>44719</v>
      </c>
      <c r="D580" s="17" t="s">
        <v>1709</v>
      </c>
      <c r="E580" s="41" t="s">
        <v>1883</v>
      </c>
      <c r="F580" s="17" t="s">
        <v>1849</v>
      </c>
      <c r="G580" s="47">
        <v>8</v>
      </c>
      <c r="H580" s="48" t="s">
        <v>538</v>
      </c>
      <c r="I580" s="95" t="s">
        <v>1884</v>
      </c>
      <c r="J580" s="81"/>
      <c r="K580" s="81"/>
      <c r="L580" s="81"/>
    </row>
    <row r="581" spans="1:12" x14ac:dyDescent="0.25">
      <c r="A581" s="11">
        <v>576</v>
      </c>
      <c r="B581" s="81" t="s">
        <v>1885</v>
      </c>
      <c r="C581" s="66">
        <v>44720</v>
      </c>
      <c r="D581" s="17" t="s">
        <v>1886</v>
      </c>
      <c r="E581" s="82" t="s">
        <v>1887</v>
      </c>
      <c r="F581" s="36" t="s">
        <v>510</v>
      </c>
      <c r="G581" s="47">
        <v>97</v>
      </c>
      <c r="H581" s="51" t="s">
        <v>444</v>
      </c>
      <c r="I581" s="17" t="s">
        <v>1888</v>
      </c>
      <c r="J581" s="81"/>
      <c r="K581" s="81"/>
      <c r="L581" s="81"/>
    </row>
    <row r="582" spans="1:12" ht="25.5" x14ac:dyDescent="0.25">
      <c r="A582" s="11">
        <v>577</v>
      </c>
      <c r="B582" s="81" t="s">
        <v>1889</v>
      </c>
      <c r="C582" s="66">
        <v>44720</v>
      </c>
      <c r="D582" s="17" t="s">
        <v>1890</v>
      </c>
      <c r="E582" s="24" t="s">
        <v>379</v>
      </c>
      <c r="F582" s="100" t="s">
        <v>377</v>
      </c>
      <c r="G582" s="47">
        <v>2</v>
      </c>
      <c r="H582" s="48" t="s">
        <v>1275</v>
      </c>
      <c r="I582" s="95" t="s">
        <v>1830</v>
      </c>
      <c r="J582" s="81"/>
      <c r="K582" s="81"/>
      <c r="L582" s="81"/>
    </row>
    <row r="583" spans="1:12" x14ac:dyDescent="0.25">
      <c r="A583" s="11">
        <v>578</v>
      </c>
      <c r="B583" s="81" t="s">
        <v>1889</v>
      </c>
      <c r="C583" s="66">
        <v>44720</v>
      </c>
      <c r="D583" s="17" t="s">
        <v>1891</v>
      </c>
      <c r="E583" s="24" t="s">
        <v>382</v>
      </c>
      <c r="F583" s="91" t="s">
        <v>380</v>
      </c>
      <c r="G583" s="47">
        <v>4</v>
      </c>
      <c r="H583" s="48" t="s">
        <v>1275</v>
      </c>
      <c r="I583" s="95" t="s">
        <v>1830</v>
      </c>
      <c r="J583" s="81"/>
      <c r="K583" s="81"/>
      <c r="L583" s="81"/>
    </row>
    <row r="584" spans="1:12" x14ac:dyDescent="0.25">
      <c r="A584" s="11">
        <v>579</v>
      </c>
      <c r="B584" s="81" t="s">
        <v>1892</v>
      </c>
      <c r="C584" s="66">
        <v>44721</v>
      </c>
      <c r="D584" s="16" t="s">
        <v>1893</v>
      </c>
      <c r="E584" s="16" t="s">
        <v>1894</v>
      </c>
      <c r="F584" s="20" t="s">
        <v>1895</v>
      </c>
      <c r="G584" s="11">
        <v>3</v>
      </c>
      <c r="H584" s="11" t="s">
        <v>538</v>
      </c>
      <c r="I584" s="419" t="s">
        <v>1896</v>
      </c>
      <c r="J584" s="81"/>
      <c r="K584" s="81"/>
      <c r="L584" s="81"/>
    </row>
    <row r="585" spans="1:12" x14ac:dyDescent="0.25">
      <c r="A585" s="11">
        <v>580</v>
      </c>
      <c r="B585" s="81" t="s">
        <v>1892</v>
      </c>
      <c r="C585" s="66">
        <v>44721</v>
      </c>
      <c r="D585" s="17" t="s">
        <v>1897</v>
      </c>
      <c r="E585" s="17" t="s">
        <v>1898</v>
      </c>
      <c r="F585" s="20" t="s">
        <v>1899</v>
      </c>
      <c r="G585" s="11">
        <v>3</v>
      </c>
      <c r="H585" s="11" t="s">
        <v>1900</v>
      </c>
      <c r="I585" s="419" t="s">
        <v>1896</v>
      </c>
      <c r="J585" s="81"/>
      <c r="K585" s="81"/>
      <c r="L585" s="81"/>
    </row>
    <row r="586" spans="1:12" x14ac:dyDescent="0.25">
      <c r="A586" s="11">
        <v>581</v>
      </c>
      <c r="B586" s="81" t="s">
        <v>1892</v>
      </c>
      <c r="C586" s="66">
        <v>44721</v>
      </c>
      <c r="D586" s="16" t="s">
        <v>1901</v>
      </c>
      <c r="E586" s="106" t="s">
        <v>1902</v>
      </c>
      <c r="F586" s="75"/>
      <c r="G586" s="11">
        <v>30</v>
      </c>
      <c r="H586" s="11" t="s">
        <v>444</v>
      </c>
      <c r="I586" s="419" t="s">
        <v>1896</v>
      </c>
      <c r="J586" s="81"/>
      <c r="K586" s="81"/>
      <c r="L586" s="81"/>
    </row>
    <row r="587" spans="1:12" x14ac:dyDescent="0.25">
      <c r="A587" s="11">
        <v>582</v>
      </c>
      <c r="B587" s="81" t="s">
        <v>1903</v>
      </c>
      <c r="C587" s="66">
        <v>44725</v>
      </c>
      <c r="D587" s="16" t="s">
        <v>456</v>
      </c>
      <c r="E587" s="16" t="s">
        <v>457</v>
      </c>
      <c r="F587" s="20" t="s">
        <v>510</v>
      </c>
      <c r="G587" s="11">
        <v>5</v>
      </c>
      <c r="H587" s="11" t="s">
        <v>444</v>
      </c>
      <c r="I587" s="419" t="s">
        <v>1896</v>
      </c>
      <c r="J587" s="81"/>
      <c r="K587" s="81"/>
      <c r="L587" s="81"/>
    </row>
    <row r="588" spans="1:12" x14ac:dyDescent="0.25">
      <c r="A588" s="11">
        <v>583</v>
      </c>
      <c r="B588" s="81" t="s">
        <v>1903</v>
      </c>
      <c r="C588" s="66">
        <v>44725</v>
      </c>
      <c r="D588" s="16" t="s">
        <v>458</v>
      </c>
      <c r="E588" s="16" t="s">
        <v>459</v>
      </c>
      <c r="F588" s="20" t="s">
        <v>510</v>
      </c>
      <c r="G588" s="11">
        <v>10</v>
      </c>
      <c r="H588" s="11" t="s">
        <v>444</v>
      </c>
      <c r="I588" s="419" t="s">
        <v>1896</v>
      </c>
      <c r="J588" s="81"/>
      <c r="K588" s="81"/>
      <c r="L588" s="81"/>
    </row>
    <row r="589" spans="1:12" x14ac:dyDescent="0.25">
      <c r="A589" s="11">
        <v>584</v>
      </c>
      <c r="B589" s="81" t="s">
        <v>1903</v>
      </c>
      <c r="C589" s="66">
        <v>44725</v>
      </c>
      <c r="D589" s="16" t="s">
        <v>460</v>
      </c>
      <c r="E589" s="16" t="s">
        <v>461</v>
      </c>
      <c r="F589" s="75" t="s">
        <v>510</v>
      </c>
      <c r="G589" s="11">
        <v>2</v>
      </c>
      <c r="H589" s="11" t="s">
        <v>444</v>
      </c>
      <c r="I589" s="419" t="s">
        <v>1896</v>
      </c>
      <c r="J589" s="81"/>
      <c r="K589" s="81"/>
      <c r="L589" s="81"/>
    </row>
    <row r="590" spans="1:12" ht="25.5" x14ac:dyDescent="0.25">
      <c r="A590" s="11">
        <v>585</v>
      </c>
      <c r="B590" s="81" t="s">
        <v>1903</v>
      </c>
      <c r="C590" s="66">
        <v>44725</v>
      </c>
      <c r="D590" s="16" t="s">
        <v>462</v>
      </c>
      <c r="E590" s="17" t="s">
        <v>463</v>
      </c>
      <c r="F590" s="17"/>
      <c r="G590" s="11">
        <v>20</v>
      </c>
      <c r="H590" s="11" t="s">
        <v>444</v>
      </c>
      <c r="I590" s="419" t="s">
        <v>1896</v>
      </c>
      <c r="J590" s="81"/>
      <c r="K590" s="81"/>
      <c r="L590" s="81"/>
    </row>
    <row r="591" spans="1:12" x14ac:dyDescent="0.25">
      <c r="A591" s="11">
        <v>586</v>
      </c>
      <c r="B591" s="81" t="s">
        <v>1903</v>
      </c>
      <c r="C591" s="66">
        <v>44725</v>
      </c>
      <c r="D591" s="14" t="s">
        <v>46</v>
      </c>
      <c r="E591" s="14" t="s">
        <v>1904</v>
      </c>
      <c r="F591" s="97" t="s">
        <v>48</v>
      </c>
      <c r="G591" s="11">
        <v>18</v>
      </c>
      <c r="H591" s="11" t="s">
        <v>445</v>
      </c>
      <c r="I591" s="419" t="s">
        <v>1896</v>
      </c>
      <c r="J591" s="81"/>
      <c r="K591" s="81"/>
      <c r="L591" s="81"/>
    </row>
    <row r="592" spans="1:12" x14ac:dyDescent="0.25">
      <c r="A592" s="11">
        <v>587</v>
      </c>
      <c r="B592" s="81" t="s">
        <v>1905</v>
      </c>
      <c r="C592" s="66">
        <v>44725</v>
      </c>
      <c r="D592" s="17" t="s">
        <v>1906</v>
      </c>
      <c r="E592" s="82" t="s">
        <v>1907</v>
      </c>
      <c r="F592" s="36" t="s">
        <v>510</v>
      </c>
      <c r="G592" s="47">
        <v>1</v>
      </c>
      <c r="H592" s="51" t="s">
        <v>444</v>
      </c>
      <c r="I592" s="17" t="s">
        <v>1908</v>
      </c>
      <c r="J592" s="81"/>
      <c r="K592" s="81"/>
      <c r="L592" s="81"/>
    </row>
    <row r="593" spans="1:12" x14ac:dyDescent="0.25">
      <c r="A593" s="11">
        <v>588</v>
      </c>
      <c r="B593" s="81" t="s">
        <v>1909</v>
      </c>
      <c r="C593" s="66">
        <v>44725</v>
      </c>
      <c r="D593" s="17" t="s">
        <v>1901</v>
      </c>
      <c r="E593" s="82" t="s">
        <v>1910</v>
      </c>
      <c r="F593" s="36" t="s">
        <v>1911</v>
      </c>
      <c r="G593" s="47">
        <v>20</v>
      </c>
      <c r="H593" s="51" t="s">
        <v>444</v>
      </c>
      <c r="I593" s="65" t="s">
        <v>1567</v>
      </c>
      <c r="J593" s="81"/>
      <c r="K593" s="81"/>
      <c r="L593" s="81"/>
    </row>
    <row r="594" spans="1:12" x14ac:dyDescent="0.25">
      <c r="A594" s="11">
        <v>589</v>
      </c>
      <c r="B594" s="81" t="s">
        <v>1909</v>
      </c>
      <c r="C594" s="66">
        <v>44725</v>
      </c>
      <c r="D594" s="65" t="s">
        <v>1912</v>
      </c>
      <c r="E594" s="65" t="s">
        <v>1913</v>
      </c>
      <c r="F594" s="20" t="s">
        <v>510</v>
      </c>
      <c r="G594" s="47">
        <v>7</v>
      </c>
      <c r="H594" s="48" t="s">
        <v>448</v>
      </c>
      <c r="I594" s="65" t="s">
        <v>1567</v>
      </c>
      <c r="J594" s="81"/>
      <c r="K594" s="81"/>
      <c r="L594" s="81"/>
    </row>
    <row r="595" spans="1:12" x14ac:dyDescent="0.25">
      <c r="A595" s="109"/>
      <c r="B595" s="81" t="s">
        <v>1914</v>
      </c>
      <c r="C595" s="81" t="s">
        <v>1915</v>
      </c>
      <c r="D595" s="14" t="s">
        <v>1916</v>
      </c>
      <c r="E595" s="14" t="s">
        <v>510</v>
      </c>
      <c r="F595" s="97" t="s">
        <v>510</v>
      </c>
      <c r="G595" s="110">
        <v>1</v>
      </c>
      <c r="H595" s="48" t="s">
        <v>444</v>
      </c>
      <c r="I595" s="35" t="s">
        <v>1917</v>
      </c>
      <c r="J595" s="81"/>
      <c r="K595" s="81"/>
      <c r="L595" s="81"/>
    </row>
    <row r="596" spans="1:12" x14ac:dyDescent="0.25">
      <c r="A596" s="109"/>
      <c r="B596" s="81" t="s">
        <v>1914</v>
      </c>
      <c r="C596" s="81" t="s">
        <v>1915</v>
      </c>
      <c r="D596" s="111" t="s">
        <v>1918</v>
      </c>
      <c r="E596" s="112" t="s">
        <v>510</v>
      </c>
      <c r="F596" s="113" t="s">
        <v>510</v>
      </c>
      <c r="G596" s="47">
        <v>1</v>
      </c>
      <c r="H596" s="48" t="s">
        <v>444</v>
      </c>
      <c r="I596" s="35" t="s">
        <v>1917</v>
      </c>
      <c r="J596" s="81"/>
      <c r="K596" s="81"/>
      <c r="L596" s="81"/>
    </row>
    <row r="597" spans="1:12" x14ac:dyDescent="0.25">
      <c r="A597" s="109"/>
      <c r="B597" s="81" t="s">
        <v>1914</v>
      </c>
      <c r="C597" s="81" t="s">
        <v>1915</v>
      </c>
      <c r="D597" s="101" t="s">
        <v>1919</v>
      </c>
      <c r="E597" s="101" t="s">
        <v>1920</v>
      </c>
      <c r="F597" s="101"/>
      <c r="G597" s="110">
        <v>4</v>
      </c>
      <c r="H597" s="48" t="s">
        <v>444</v>
      </c>
      <c r="I597" s="35" t="s">
        <v>1917</v>
      </c>
      <c r="J597" s="81"/>
      <c r="K597" s="81"/>
      <c r="L597" s="81"/>
    </row>
    <row r="598" spans="1:12" x14ac:dyDescent="0.25">
      <c r="A598" s="109"/>
      <c r="B598" s="81" t="s">
        <v>1914</v>
      </c>
      <c r="C598" s="81" t="s">
        <v>1915</v>
      </c>
      <c r="D598" s="101" t="s">
        <v>1921</v>
      </c>
      <c r="E598" s="101" t="s">
        <v>1922</v>
      </c>
      <c r="F598" s="101"/>
      <c r="G598" s="110">
        <v>1</v>
      </c>
      <c r="H598" s="48" t="s">
        <v>1923</v>
      </c>
      <c r="I598" s="35" t="s">
        <v>1917</v>
      </c>
      <c r="J598" s="81"/>
      <c r="K598" s="81"/>
      <c r="L598" s="81"/>
    </row>
    <row r="599" spans="1:12" x14ac:dyDescent="0.25">
      <c r="A599" s="109"/>
      <c r="B599" s="81" t="s">
        <v>1914</v>
      </c>
      <c r="C599" s="81" t="s">
        <v>1915</v>
      </c>
      <c r="D599" s="101" t="s">
        <v>1765</v>
      </c>
      <c r="E599" s="50"/>
      <c r="F599" s="101"/>
      <c r="G599" s="110">
        <v>4</v>
      </c>
      <c r="H599" s="48" t="s">
        <v>1924</v>
      </c>
      <c r="I599" s="35" t="s">
        <v>1917</v>
      </c>
      <c r="J599" s="81"/>
      <c r="K599" s="81"/>
      <c r="L599" s="81"/>
    </row>
    <row r="600" spans="1:12" x14ac:dyDescent="0.25">
      <c r="A600" s="109"/>
      <c r="B600" s="81" t="s">
        <v>1914</v>
      </c>
      <c r="C600" s="81" t="s">
        <v>1915</v>
      </c>
      <c r="D600" s="101" t="s">
        <v>1925</v>
      </c>
      <c r="E600" s="101"/>
      <c r="F600" s="101"/>
      <c r="G600" s="110">
        <v>2</v>
      </c>
      <c r="H600" s="48" t="s">
        <v>444</v>
      </c>
      <c r="I600" s="35" t="s">
        <v>1917</v>
      </c>
      <c r="J600" s="81"/>
      <c r="K600" s="81"/>
      <c r="L600" s="81"/>
    </row>
    <row r="601" spans="1:12" x14ac:dyDescent="0.25">
      <c r="A601" s="109"/>
      <c r="B601" s="81" t="s">
        <v>1914</v>
      </c>
      <c r="C601" s="81" t="s">
        <v>1915</v>
      </c>
      <c r="D601" s="101" t="s">
        <v>1926</v>
      </c>
      <c r="E601" s="101"/>
      <c r="F601" s="101"/>
      <c r="G601" s="110">
        <v>1</v>
      </c>
      <c r="H601" s="48" t="s">
        <v>444</v>
      </c>
      <c r="I601" s="35" t="s">
        <v>1917</v>
      </c>
      <c r="J601" s="81"/>
      <c r="K601" s="81"/>
      <c r="L601" s="81"/>
    </row>
    <row r="602" spans="1:12" x14ac:dyDescent="0.25">
      <c r="A602" s="109"/>
      <c r="B602" s="81" t="s">
        <v>1914</v>
      </c>
      <c r="C602" s="81" t="s">
        <v>1915</v>
      </c>
      <c r="D602" s="17" t="s">
        <v>1927</v>
      </c>
      <c r="E602" s="17"/>
      <c r="F602" s="17"/>
      <c r="G602" s="33">
        <v>1</v>
      </c>
      <c r="H602" s="48" t="s">
        <v>444</v>
      </c>
      <c r="I602" s="35" t="s">
        <v>1917</v>
      </c>
      <c r="J602" s="81"/>
      <c r="K602" s="81"/>
      <c r="L602" s="81"/>
    </row>
    <row r="603" spans="1:12" x14ac:dyDescent="0.25">
      <c r="A603" s="109"/>
      <c r="B603" s="81" t="s">
        <v>1914</v>
      </c>
      <c r="C603" s="81" t="s">
        <v>1915</v>
      </c>
      <c r="D603" s="17" t="s">
        <v>933</v>
      </c>
      <c r="E603" s="17"/>
      <c r="F603" s="17"/>
      <c r="G603" s="33">
        <v>1</v>
      </c>
      <c r="H603" s="48" t="s">
        <v>444</v>
      </c>
      <c r="I603" s="35" t="s">
        <v>1917</v>
      </c>
      <c r="J603" s="81"/>
      <c r="K603" s="81"/>
      <c r="L603" s="81"/>
    </row>
    <row r="604" spans="1:12" x14ac:dyDescent="0.25">
      <c r="A604" s="109"/>
      <c r="B604" s="81" t="s">
        <v>1914</v>
      </c>
      <c r="C604" s="81" t="s">
        <v>1915</v>
      </c>
      <c r="D604" s="16" t="s">
        <v>934</v>
      </c>
      <c r="E604" s="17"/>
      <c r="F604" s="17"/>
      <c r="G604" s="11">
        <v>1</v>
      </c>
      <c r="H604" s="48" t="s">
        <v>444</v>
      </c>
      <c r="I604" s="35" t="s">
        <v>1917</v>
      </c>
      <c r="J604" s="81"/>
      <c r="K604" s="81"/>
      <c r="L604" s="81"/>
    </row>
    <row r="605" spans="1:12" x14ac:dyDescent="0.25">
      <c r="A605" s="109"/>
      <c r="B605" s="81" t="s">
        <v>1914</v>
      </c>
      <c r="C605" s="81" t="s">
        <v>1915</v>
      </c>
      <c r="D605" s="55" t="s">
        <v>1928</v>
      </c>
      <c r="E605" s="17"/>
      <c r="F605" s="17"/>
      <c r="G605" s="11">
        <v>1</v>
      </c>
      <c r="H605" s="48" t="s">
        <v>444</v>
      </c>
      <c r="I605" s="35" t="s">
        <v>1917</v>
      </c>
      <c r="J605" s="81"/>
      <c r="K605" s="81"/>
      <c r="L605" s="81"/>
    </row>
    <row r="606" spans="1:12" x14ac:dyDescent="0.25">
      <c r="A606" s="109"/>
      <c r="B606" s="81" t="s">
        <v>1914</v>
      </c>
      <c r="C606" s="81" t="s">
        <v>1915</v>
      </c>
      <c r="D606" s="55" t="s">
        <v>1929</v>
      </c>
      <c r="E606" s="17"/>
      <c r="F606" s="17"/>
      <c r="G606" s="11">
        <v>1</v>
      </c>
      <c r="H606" s="48" t="s">
        <v>444</v>
      </c>
      <c r="I606" s="35" t="s">
        <v>1917</v>
      </c>
      <c r="J606" s="81"/>
      <c r="K606" s="81"/>
      <c r="L606" s="81"/>
    </row>
    <row r="607" spans="1:12" x14ac:dyDescent="0.25">
      <c r="A607" s="109"/>
      <c r="B607" s="81" t="s">
        <v>1914</v>
      </c>
      <c r="C607" s="81" t="s">
        <v>1915</v>
      </c>
      <c r="D607" s="55" t="s">
        <v>1287</v>
      </c>
      <c r="E607" s="17"/>
      <c r="F607" s="17"/>
      <c r="G607" s="11">
        <v>1</v>
      </c>
      <c r="H607" s="48" t="s">
        <v>444</v>
      </c>
      <c r="I607" s="35" t="s">
        <v>1917</v>
      </c>
      <c r="J607" s="81"/>
      <c r="K607" s="81"/>
      <c r="L607" s="81"/>
    </row>
    <row r="608" spans="1:12" x14ac:dyDescent="0.25">
      <c r="A608" s="109"/>
      <c r="B608" s="81" t="s">
        <v>1914</v>
      </c>
      <c r="C608" s="81" t="s">
        <v>1915</v>
      </c>
      <c r="D608" s="55" t="s">
        <v>1930</v>
      </c>
      <c r="E608" s="17"/>
      <c r="F608" s="17"/>
      <c r="G608" s="11">
        <v>50</v>
      </c>
      <c r="H608" s="48" t="s">
        <v>444</v>
      </c>
      <c r="I608" s="35" t="s">
        <v>1917</v>
      </c>
      <c r="J608" s="81"/>
      <c r="K608" s="81"/>
      <c r="L608" s="81"/>
    </row>
    <row r="609" spans="1:12" x14ac:dyDescent="0.25">
      <c r="A609" s="109"/>
      <c r="B609" s="81" t="s">
        <v>1914</v>
      </c>
      <c r="C609" s="81" t="s">
        <v>1915</v>
      </c>
      <c r="D609" s="55" t="s">
        <v>927</v>
      </c>
      <c r="E609" s="17"/>
      <c r="F609" s="17"/>
      <c r="G609" s="11">
        <v>1</v>
      </c>
      <c r="H609" s="48" t="s">
        <v>444</v>
      </c>
      <c r="I609" s="35" t="s">
        <v>1917</v>
      </c>
      <c r="J609" s="81"/>
      <c r="K609" s="81"/>
      <c r="L609" s="81"/>
    </row>
    <row r="610" spans="1:12" x14ac:dyDescent="0.25">
      <c r="A610" s="109"/>
      <c r="B610" s="81" t="s">
        <v>1931</v>
      </c>
      <c r="C610" s="81" t="s">
        <v>1915</v>
      </c>
      <c r="D610" s="14" t="s">
        <v>1932</v>
      </c>
      <c r="E610" s="14" t="s">
        <v>1933</v>
      </c>
      <c r="F610" s="97" t="s">
        <v>510</v>
      </c>
      <c r="G610" s="47">
        <v>1</v>
      </c>
      <c r="H610" s="48" t="s">
        <v>444</v>
      </c>
      <c r="I610" s="35" t="s">
        <v>1917</v>
      </c>
      <c r="J610" s="81"/>
      <c r="K610" s="81"/>
      <c r="L610" s="81"/>
    </row>
    <row r="611" spans="1:12" x14ac:dyDescent="0.25">
      <c r="A611" s="109"/>
      <c r="B611" s="81" t="s">
        <v>1934</v>
      </c>
      <c r="C611" s="81" t="s">
        <v>1935</v>
      </c>
      <c r="D611" s="16" t="s">
        <v>1936</v>
      </c>
      <c r="E611" s="16" t="s">
        <v>1937</v>
      </c>
      <c r="F611" s="20" t="s">
        <v>510</v>
      </c>
      <c r="G611" s="11">
        <v>16</v>
      </c>
      <c r="H611" s="11" t="s">
        <v>444</v>
      </c>
      <c r="I611" s="395" t="s">
        <v>1938</v>
      </c>
      <c r="J611" s="81"/>
      <c r="K611" s="81"/>
      <c r="L611" s="81"/>
    </row>
    <row r="612" spans="1:12" x14ac:dyDescent="0.25">
      <c r="A612" s="109"/>
      <c r="B612" s="81" t="s">
        <v>1934</v>
      </c>
      <c r="C612" s="81" t="s">
        <v>1935</v>
      </c>
      <c r="D612" s="16" t="s">
        <v>1939</v>
      </c>
      <c r="E612" s="16" t="s">
        <v>1940</v>
      </c>
      <c r="F612" s="20" t="s">
        <v>510</v>
      </c>
      <c r="G612" s="11">
        <v>2</v>
      </c>
      <c r="H612" s="11" t="s">
        <v>444</v>
      </c>
      <c r="I612" s="395" t="s">
        <v>1938</v>
      </c>
      <c r="J612" s="81"/>
      <c r="K612" s="81"/>
      <c r="L612" s="81"/>
    </row>
    <row r="613" spans="1:12" x14ac:dyDescent="0.25">
      <c r="A613" s="109"/>
      <c r="B613" s="81" t="s">
        <v>1941</v>
      </c>
      <c r="C613" s="81" t="s">
        <v>1935</v>
      </c>
      <c r="D613" s="17" t="s">
        <v>1942</v>
      </c>
      <c r="E613" s="114" t="s">
        <v>1943</v>
      </c>
      <c r="F613" s="36" t="s">
        <v>510</v>
      </c>
      <c r="G613" s="47">
        <v>200</v>
      </c>
      <c r="H613" s="51" t="s">
        <v>440</v>
      </c>
      <c r="I613" s="17" t="s">
        <v>1563</v>
      </c>
      <c r="J613" s="81"/>
      <c r="K613" s="81"/>
      <c r="L613" s="81"/>
    </row>
    <row r="614" spans="1:12" x14ac:dyDescent="0.25">
      <c r="A614" s="109"/>
      <c r="B614" s="81" t="s">
        <v>1944</v>
      </c>
      <c r="C614" s="81"/>
      <c r="D614" s="81"/>
      <c r="E614" s="81"/>
      <c r="F614" s="11"/>
      <c r="G614" s="11"/>
      <c r="H614" s="11"/>
      <c r="I614" s="81"/>
      <c r="J614" s="81"/>
      <c r="K614" s="81"/>
      <c r="L614" s="81"/>
    </row>
    <row r="615" spans="1:12" x14ac:dyDescent="0.25">
      <c r="A615" s="109"/>
      <c r="B615" s="81" t="s">
        <v>1945</v>
      </c>
      <c r="C615" s="81" t="s">
        <v>1946</v>
      </c>
      <c r="D615" s="17" t="s">
        <v>1947</v>
      </c>
      <c r="E615" s="24" t="s">
        <v>1948</v>
      </c>
      <c r="F615" s="100" t="s">
        <v>1949</v>
      </c>
      <c r="G615" s="47">
        <v>1</v>
      </c>
      <c r="H615" s="48" t="s">
        <v>1275</v>
      </c>
      <c r="I615" s="81" t="s">
        <v>1950</v>
      </c>
      <c r="J615" s="81"/>
      <c r="K615" s="81"/>
      <c r="L615" s="81"/>
    </row>
    <row r="616" spans="1:12" x14ac:dyDescent="0.25">
      <c r="A616" s="109"/>
      <c r="B616" s="81" t="s">
        <v>1945</v>
      </c>
      <c r="C616" s="81" t="s">
        <v>1946</v>
      </c>
      <c r="D616" s="17" t="s">
        <v>1951</v>
      </c>
      <c r="E616" s="24" t="s">
        <v>1952</v>
      </c>
      <c r="F616" s="91" t="s">
        <v>1953</v>
      </c>
      <c r="G616" s="47">
        <v>2</v>
      </c>
      <c r="H616" s="48" t="s">
        <v>1275</v>
      </c>
      <c r="I616" s="81" t="s">
        <v>1950</v>
      </c>
      <c r="J616" s="81"/>
      <c r="K616" s="81"/>
      <c r="L616" s="81"/>
    </row>
    <row r="617" spans="1:12" x14ac:dyDescent="0.25">
      <c r="A617" s="109"/>
      <c r="B617" s="81" t="s">
        <v>1945</v>
      </c>
      <c r="C617" s="81" t="s">
        <v>1946</v>
      </c>
      <c r="D617" s="55" t="s">
        <v>1954</v>
      </c>
      <c r="E617" s="24" t="s">
        <v>1955</v>
      </c>
      <c r="F617" s="94" t="s">
        <v>90</v>
      </c>
      <c r="G617" s="47">
        <v>1</v>
      </c>
      <c r="H617" s="48" t="s">
        <v>1275</v>
      </c>
      <c r="I617" s="81" t="s">
        <v>1950</v>
      </c>
      <c r="J617" s="81"/>
      <c r="K617" s="81"/>
      <c r="L617" s="81"/>
    </row>
    <row r="618" spans="1:12" x14ac:dyDescent="0.25">
      <c r="A618" s="2"/>
      <c r="B618" s="81" t="s">
        <v>1956</v>
      </c>
      <c r="C618" s="81" t="s">
        <v>1946</v>
      </c>
      <c r="D618" s="81"/>
      <c r="E618" s="81"/>
      <c r="F618" s="11"/>
      <c r="G618" s="11"/>
      <c r="H618" s="11"/>
      <c r="I618" s="81"/>
      <c r="J618" s="5"/>
      <c r="K618" s="5"/>
      <c r="L618" s="5"/>
    </row>
    <row r="619" spans="1:12" x14ac:dyDescent="0.25">
      <c r="A619" s="2"/>
      <c r="B619" s="115" t="s">
        <v>1957</v>
      </c>
      <c r="C619" s="81" t="s">
        <v>1958</v>
      </c>
      <c r="D619" s="17" t="s">
        <v>1959</v>
      </c>
      <c r="E619" s="24" t="s">
        <v>510</v>
      </c>
      <c r="F619" s="100" t="s">
        <v>510</v>
      </c>
      <c r="G619" s="47">
        <v>1920</v>
      </c>
      <c r="H619" s="48" t="s">
        <v>1275</v>
      </c>
      <c r="I619" s="116" t="s">
        <v>1960</v>
      </c>
      <c r="J619" s="5"/>
      <c r="K619" s="5"/>
      <c r="L619" s="5"/>
    </row>
    <row r="620" spans="1:12" x14ac:dyDescent="0.25">
      <c r="A620" s="2"/>
      <c r="B620" s="115" t="s">
        <v>1957</v>
      </c>
      <c r="C620" s="81" t="s">
        <v>1958</v>
      </c>
      <c r="D620" s="17" t="s">
        <v>1961</v>
      </c>
      <c r="E620" s="24" t="s">
        <v>510</v>
      </c>
      <c r="F620" s="91" t="s">
        <v>510</v>
      </c>
      <c r="G620" s="47">
        <v>1920</v>
      </c>
      <c r="H620" s="48" t="s">
        <v>1275</v>
      </c>
      <c r="I620" s="116" t="s">
        <v>1960</v>
      </c>
      <c r="J620" s="5"/>
      <c r="K620" s="5"/>
      <c r="L620" s="5"/>
    </row>
    <row r="621" spans="1:12" x14ac:dyDescent="0.25">
      <c r="A621" s="2"/>
      <c r="B621" s="81" t="s">
        <v>1962</v>
      </c>
      <c r="C621" s="81" t="s">
        <v>1958</v>
      </c>
      <c r="D621" s="17" t="s">
        <v>1963</v>
      </c>
      <c r="E621" s="82" t="s">
        <v>1964</v>
      </c>
      <c r="F621" s="36" t="s">
        <v>510</v>
      </c>
      <c r="G621" s="47">
        <v>6</v>
      </c>
      <c r="H621" s="51" t="s">
        <v>1965</v>
      </c>
      <c r="I621" s="65" t="s">
        <v>1966</v>
      </c>
      <c r="J621" s="5"/>
      <c r="K621" s="5"/>
      <c r="L621" s="5"/>
    </row>
    <row r="622" spans="1:12" x14ac:dyDescent="0.25">
      <c r="A622" s="2"/>
      <c r="B622" s="115" t="s">
        <v>1967</v>
      </c>
      <c r="C622" s="81" t="s">
        <v>1968</v>
      </c>
      <c r="D622" s="95" t="s">
        <v>869</v>
      </c>
      <c r="E622" s="73" t="s">
        <v>692</v>
      </c>
      <c r="F622" s="94" t="s">
        <v>871</v>
      </c>
      <c r="G622" s="33">
        <v>4</v>
      </c>
      <c r="H622" s="11" t="s">
        <v>538</v>
      </c>
      <c r="I622" s="81" t="s">
        <v>1969</v>
      </c>
      <c r="J622" s="5"/>
      <c r="K622" s="5"/>
      <c r="L622" s="5"/>
    </row>
    <row r="623" spans="1:12" x14ac:dyDescent="0.25">
      <c r="A623" s="2"/>
      <c r="B623" s="115" t="s">
        <v>1967</v>
      </c>
      <c r="C623" s="81" t="s">
        <v>1968</v>
      </c>
      <c r="D623" s="95" t="s">
        <v>872</v>
      </c>
      <c r="E623" s="73" t="s">
        <v>1439</v>
      </c>
      <c r="F623" s="94" t="s">
        <v>498</v>
      </c>
      <c r="G623" s="33">
        <v>10</v>
      </c>
      <c r="H623" s="36" t="s">
        <v>538</v>
      </c>
      <c r="I623" s="81" t="s">
        <v>1969</v>
      </c>
      <c r="J623" s="5"/>
      <c r="K623" s="5"/>
      <c r="L623" s="5"/>
    </row>
    <row r="624" spans="1:12" x14ac:dyDescent="0.25">
      <c r="A624" s="2"/>
      <c r="B624" s="115" t="s">
        <v>1967</v>
      </c>
      <c r="C624" s="81" t="s">
        <v>1968</v>
      </c>
      <c r="D624" s="107" t="s">
        <v>1447</v>
      </c>
      <c r="E624" s="107" t="s">
        <v>1970</v>
      </c>
      <c r="F624" s="18" t="s">
        <v>48</v>
      </c>
      <c r="G624" s="33">
        <v>20</v>
      </c>
      <c r="H624" s="11" t="s">
        <v>673</v>
      </c>
      <c r="I624" s="81" t="s">
        <v>1969</v>
      </c>
      <c r="J624" s="5"/>
      <c r="K624" s="5"/>
      <c r="L624" s="5"/>
    </row>
    <row r="625" spans="1:12" x14ac:dyDescent="0.25">
      <c r="A625" s="2"/>
      <c r="B625" s="81" t="s">
        <v>1971</v>
      </c>
      <c r="C625" s="81" t="s">
        <v>1968</v>
      </c>
      <c r="D625" s="70" t="s">
        <v>869</v>
      </c>
      <c r="E625" s="70" t="s">
        <v>692</v>
      </c>
      <c r="F625" s="95" t="s">
        <v>871</v>
      </c>
      <c r="G625" s="47">
        <v>16</v>
      </c>
      <c r="H625" s="48" t="s">
        <v>538</v>
      </c>
      <c r="I625" s="81" t="s">
        <v>1972</v>
      </c>
      <c r="J625" s="5"/>
      <c r="K625" s="5"/>
      <c r="L625" s="5"/>
    </row>
    <row r="626" spans="1:12" x14ac:dyDescent="0.25">
      <c r="A626" s="2"/>
      <c r="B626" s="81" t="s">
        <v>1971</v>
      </c>
      <c r="C626" s="81" t="s">
        <v>1968</v>
      </c>
      <c r="D626" s="70" t="s">
        <v>872</v>
      </c>
      <c r="E626" s="107" t="s">
        <v>1439</v>
      </c>
      <c r="F626" s="95" t="s">
        <v>498</v>
      </c>
      <c r="G626" s="47">
        <v>12</v>
      </c>
      <c r="H626" s="48" t="s">
        <v>538</v>
      </c>
      <c r="I626" s="81" t="s">
        <v>1972</v>
      </c>
      <c r="J626" s="5"/>
      <c r="K626" s="5"/>
      <c r="L626" s="5"/>
    </row>
    <row r="627" spans="1:12" x14ac:dyDescent="0.25">
      <c r="A627" s="2"/>
      <c r="B627" s="81" t="s">
        <v>1973</v>
      </c>
      <c r="C627" s="81" t="s">
        <v>1968</v>
      </c>
      <c r="D627" s="70" t="s">
        <v>869</v>
      </c>
      <c r="E627" s="70" t="s">
        <v>692</v>
      </c>
      <c r="F627" s="95" t="s">
        <v>871</v>
      </c>
      <c r="G627" s="47">
        <v>8</v>
      </c>
      <c r="H627" s="48" t="s">
        <v>538</v>
      </c>
      <c r="I627" s="81" t="s">
        <v>1950</v>
      </c>
      <c r="J627" s="5"/>
      <c r="K627" s="5"/>
      <c r="L627" s="5"/>
    </row>
    <row r="628" spans="1:12" x14ac:dyDescent="0.25">
      <c r="A628" s="2"/>
      <c r="B628" s="81" t="s">
        <v>1973</v>
      </c>
      <c r="C628" s="81" t="s">
        <v>1968</v>
      </c>
      <c r="D628" s="70" t="s">
        <v>872</v>
      </c>
      <c r="E628" s="107" t="s">
        <v>1439</v>
      </c>
      <c r="F628" s="95" t="s">
        <v>498</v>
      </c>
      <c r="G628" s="47">
        <v>12</v>
      </c>
      <c r="H628" s="48" t="s">
        <v>538</v>
      </c>
      <c r="I628" s="81" t="s">
        <v>1950</v>
      </c>
      <c r="J628" s="5"/>
      <c r="K628" s="5"/>
      <c r="L628" s="5"/>
    </row>
    <row r="629" spans="1:12" x14ac:dyDescent="0.25">
      <c r="A629" s="2"/>
      <c r="B629" s="81" t="s">
        <v>1974</v>
      </c>
      <c r="C629" s="81" t="s">
        <v>1968</v>
      </c>
      <c r="D629" s="95" t="s">
        <v>869</v>
      </c>
      <c r="E629" s="73" t="s">
        <v>692</v>
      </c>
      <c r="F629" s="94" t="s">
        <v>871</v>
      </c>
      <c r="G629" s="47">
        <v>18</v>
      </c>
      <c r="H629" s="48" t="s">
        <v>538</v>
      </c>
      <c r="I629" s="81" t="s">
        <v>1975</v>
      </c>
      <c r="J629" s="5"/>
      <c r="K629" s="5"/>
      <c r="L629" s="5"/>
    </row>
    <row r="630" spans="1:12" x14ac:dyDescent="0.25">
      <c r="A630" s="2"/>
      <c r="B630" s="81" t="s">
        <v>1974</v>
      </c>
      <c r="C630" s="81" t="s">
        <v>1968</v>
      </c>
      <c r="D630" s="95" t="s">
        <v>872</v>
      </c>
      <c r="E630" s="73" t="s">
        <v>1439</v>
      </c>
      <c r="F630" s="94" t="s">
        <v>498</v>
      </c>
      <c r="G630" s="47">
        <v>12</v>
      </c>
      <c r="H630" s="48" t="s">
        <v>538</v>
      </c>
      <c r="I630" s="81" t="s">
        <v>1975</v>
      </c>
      <c r="J630" s="5"/>
      <c r="K630" s="5"/>
      <c r="L630" s="5"/>
    </row>
    <row r="631" spans="1:12" x14ac:dyDescent="0.25">
      <c r="A631" s="2"/>
      <c r="B631" s="81" t="s">
        <v>1974</v>
      </c>
      <c r="C631" s="81" t="s">
        <v>1968</v>
      </c>
      <c r="D631" s="107" t="s">
        <v>1447</v>
      </c>
      <c r="E631" s="107" t="s">
        <v>1970</v>
      </c>
      <c r="F631" s="18" t="s">
        <v>48</v>
      </c>
      <c r="G631" s="47">
        <v>20</v>
      </c>
      <c r="H631" s="48" t="s">
        <v>673</v>
      </c>
      <c r="I631" s="81" t="s">
        <v>1975</v>
      </c>
      <c r="J631" s="5"/>
      <c r="K631" s="5"/>
      <c r="L631" s="5"/>
    </row>
    <row r="632" spans="1:12" x14ac:dyDescent="0.25">
      <c r="A632" s="2"/>
      <c r="B632" s="81" t="s">
        <v>1976</v>
      </c>
      <c r="C632" s="81" t="s">
        <v>1977</v>
      </c>
      <c r="D632" s="14" t="s">
        <v>1978</v>
      </c>
      <c r="E632" s="14" t="s">
        <v>1979</v>
      </c>
      <c r="F632" s="13" t="s">
        <v>20</v>
      </c>
      <c r="G632" s="47">
        <v>2</v>
      </c>
      <c r="H632" s="48" t="s">
        <v>538</v>
      </c>
      <c r="I632" s="116" t="s">
        <v>1980</v>
      </c>
      <c r="J632" s="5"/>
      <c r="K632" s="5"/>
      <c r="L632" s="5"/>
    </row>
    <row r="633" spans="1:12" x14ac:dyDescent="0.25">
      <c r="A633" s="2"/>
      <c r="B633" s="81" t="s">
        <v>1976</v>
      </c>
      <c r="C633" s="81" t="s">
        <v>1977</v>
      </c>
      <c r="D633" s="14" t="s">
        <v>104</v>
      </c>
      <c r="E633" s="14" t="s">
        <v>105</v>
      </c>
      <c r="F633" s="20" t="s">
        <v>103</v>
      </c>
      <c r="G633" s="47">
        <v>50</v>
      </c>
      <c r="H633" s="48" t="s">
        <v>538</v>
      </c>
      <c r="I633" s="116" t="s">
        <v>1980</v>
      </c>
      <c r="J633" s="5"/>
      <c r="K633" s="5"/>
      <c r="L633" s="5"/>
    </row>
    <row r="634" spans="1:12" x14ac:dyDescent="0.25">
      <c r="A634" s="2"/>
      <c r="B634" s="81" t="s">
        <v>1981</v>
      </c>
      <c r="C634" s="81" t="s">
        <v>1982</v>
      </c>
      <c r="D634" s="14" t="s">
        <v>104</v>
      </c>
      <c r="E634" s="14" t="s">
        <v>1983</v>
      </c>
      <c r="F634" s="13" t="s">
        <v>510</v>
      </c>
      <c r="G634" s="47">
        <v>255</v>
      </c>
      <c r="H634" s="48" t="s">
        <v>538</v>
      </c>
      <c r="I634" s="41" t="s">
        <v>1984</v>
      </c>
      <c r="J634" s="5"/>
      <c r="K634" s="5"/>
      <c r="L634" s="5"/>
    </row>
    <row r="635" spans="1:12" x14ac:dyDescent="0.25">
      <c r="A635" s="2"/>
      <c r="B635" s="81" t="s">
        <v>1985</v>
      </c>
      <c r="C635" s="81" t="s">
        <v>1982</v>
      </c>
      <c r="D635" s="17" t="s">
        <v>1675</v>
      </c>
      <c r="E635" s="82" t="s">
        <v>1986</v>
      </c>
      <c r="F635" s="36" t="s">
        <v>510</v>
      </c>
      <c r="G635" s="47">
        <v>120</v>
      </c>
      <c r="H635" s="51" t="s">
        <v>444</v>
      </c>
      <c r="I635" s="17" t="s">
        <v>1987</v>
      </c>
      <c r="J635" s="5"/>
      <c r="K635" s="5"/>
      <c r="L635" s="5"/>
    </row>
    <row r="636" spans="1:12" x14ac:dyDescent="0.25">
      <c r="A636" s="2"/>
      <c r="B636" s="81" t="s">
        <v>1988</v>
      </c>
      <c r="C636" s="81" t="s">
        <v>1982</v>
      </c>
      <c r="D636" s="17" t="s">
        <v>1675</v>
      </c>
      <c r="E636" s="82" t="s">
        <v>1989</v>
      </c>
      <c r="F636" s="36" t="s">
        <v>510</v>
      </c>
      <c r="G636" s="47">
        <v>135</v>
      </c>
      <c r="H636" s="51" t="s">
        <v>444</v>
      </c>
      <c r="I636" s="65" t="s">
        <v>1567</v>
      </c>
      <c r="J636" s="5"/>
      <c r="K636" s="5"/>
      <c r="L636" s="5"/>
    </row>
    <row r="637" spans="1:12" x14ac:dyDescent="0.25">
      <c r="A637" s="2"/>
      <c r="B637" s="81" t="s">
        <v>1990</v>
      </c>
      <c r="C637" s="81" t="s">
        <v>1991</v>
      </c>
      <c r="D637" s="16" t="s">
        <v>1992</v>
      </c>
      <c r="E637" s="17" t="s">
        <v>1993</v>
      </c>
      <c r="F637" s="20" t="s">
        <v>1994</v>
      </c>
      <c r="G637" s="11">
        <v>200</v>
      </c>
      <c r="H637" s="11" t="s">
        <v>1502</v>
      </c>
      <c r="I637" s="419" t="s">
        <v>1896</v>
      </c>
      <c r="J637" s="5"/>
      <c r="K637" s="5"/>
      <c r="L637" s="5"/>
    </row>
    <row r="638" spans="1:12" x14ac:dyDescent="0.25">
      <c r="A638" s="2"/>
      <c r="B638" s="81" t="s">
        <v>1990</v>
      </c>
      <c r="C638" s="81" t="s">
        <v>1991</v>
      </c>
      <c r="D638" s="16" t="s">
        <v>1995</v>
      </c>
      <c r="E638" s="16" t="s">
        <v>1996</v>
      </c>
      <c r="F638" s="20" t="s">
        <v>1997</v>
      </c>
      <c r="G638" s="11">
        <v>10</v>
      </c>
      <c r="H638" s="11" t="s">
        <v>444</v>
      </c>
      <c r="I638" s="419" t="s">
        <v>1896</v>
      </c>
      <c r="J638" s="5"/>
      <c r="K638" s="5"/>
      <c r="L638" s="5"/>
    </row>
    <row r="639" spans="1:12" x14ac:dyDescent="0.25">
      <c r="A639" s="2"/>
      <c r="B639" s="81" t="s">
        <v>1990</v>
      </c>
      <c r="C639" s="81" t="s">
        <v>1991</v>
      </c>
      <c r="D639" s="16" t="s">
        <v>1995</v>
      </c>
      <c r="E639" s="16" t="s">
        <v>1998</v>
      </c>
      <c r="F639" s="20" t="s">
        <v>1999</v>
      </c>
      <c r="G639" s="11">
        <v>10</v>
      </c>
      <c r="H639" s="11" t="s">
        <v>444</v>
      </c>
      <c r="I639" s="419" t="s">
        <v>1896</v>
      </c>
      <c r="J639" s="5"/>
      <c r="K639" s="5"/>
      <c r="L639" s="5"/>
    </row>
    <row r="640" spans="1:12" x14ac:dyDescent="0.25">
      <c r="A640" s="2"/>
      <c r="B640" s="81" t="s">
        <v>1990</v>
      </c>
      <c r="C640" s="81" t="s">
        <v>1991</v>
      </c>
      <c r="D640" s="16" t="s">
        <v>1995</v>
      </c>
      <c r="E640" s="16" t="s">
        <v>2000</v>
      </c>
      <c r="F640" s="20" t="s">
        <v>2001</v>
      </c>
      <c r="G640" s="11">
        <v>10</v>
      </c>
      <c r="H640" s="11" t="s">
        <v>444</v>
      </c>
      <c r="I640" s="419" t="s">
        <v>1896</v>
      </c>
      <c r="J640" s="5"/>
      <c r="K640" s="5"/>
      <c r="L640" s="5"/>
    </row>
    <row r="641" spans="1:12" x14ac:dyDescent="0.25">
      <c r="A641" s="2"/>
      <c r="B641" s="81" t="s">
        <v>1990</v>
      </c>
      <c r="C641" s="81" t="s">
        <v>1991</v>
      </c>
      <c r="D641" s="14" t="s">
        <v>887</v>
      </c>
      <c r="E641" s="14" t="s">
        <v>2002</v>
      </c>
      <c r="F641" s="13" t="s">
        <v>2003</v>
      </c>
      <c r="G641" s="11">
        <v>15</v>
      </c>
      <c r="H641" s="11" t="s">
        <v>444</v>
      </c>
      <c r="I641" s="419" t="s">
        <v>1896</v>
      </c>
      <c r="J641" s="5"/>
      <c r="K641" s="5"/>
      <c r="L641" s="5"/>
    </row>
    <row r="642" spans="1:12" ht="25.5" x14ac:dyDescent="0.25">
      <c r="A642" s="2"/>
      <c r="B642" s="81" t="s">
        <v>1990</v>
      </c>
      <c r="C642" s="81" t="s">
        <v>1991</v>
      </c>
      <c r="D642" s="16" t="s">
        <v>1389</v>
      </c>
      <c r="E642" s="17" t="s">
        <v>2004</v>
      </c>
      <c r="F642" s="17" t="s">
        <v>2005</v>
      </c>
      <c r="G642" s="11">
        <v>30</v>
      </c>
      <c r="H642" s="11" t="s">
        <v>444</v>
      </c>
      <c r="I642" s="419" t="s">
        <v>1896</v>
      </c>
      <c r="J642" s="5"/>
      <c r="K642" s="5"/>
      <c r="L642" s="5"/>
    </row>
    <row r="643" spans="1:12" ht="25.5" x14ac:dyDescent="0.25">
      <c r="A643" s="2"/>
      <c r="B643" s="81" t="s">
        <v>2006</v>
      </c>
      <c r="C643" s="81" t="s">
        <v>1977</v>
      </c>
      <c r="D643" s="17" t="s">
        <v>2007</v>
      </c>
      <c r="E643" s="17" t="s">
        <v>1251</v>
      </c>
      <c r="F643" s="75" t="s">
        <v>510</v>
      </c>
      <c r="G643" s="33">
        <v>1</v>
      </c>
      <c r="H643" s="34" t="s">
        <v>444</v>
      </c>
      <c r="I643" s="35" t="s">
        <v>1252</v>
      </c>
      <c r="J643" s="5"/>
      <c r="K643" s="5"/>
      <c r="L643" s="5"/>
    </row>
    <row r="644" spans="1:12" x14ac:dyDescent="0.25">
      <c r="A644" s="2"/>
      <c r="B644" s="81" t="s">
        <v>2008</v>
      </c>
      <c r="C644" s="81" t="s">
        <v>2009</v>
      </c>
      <c r="D644" s="17" t="s">
        <v>409</v>
      </c>
      <c r="E644" s="16" t="s">
        <v>410</v>
      </c>
      <c r="F644" s="16" t="s">
        <v>510</v>
      </c>
      <c r="G644" s="11">
        <v>2</v>
      </c>
      <c r="H644" s="11" t="s">
        <v>444</v>
      </c>
      <c r="I644" s="116" t="s">
        <v>2010</v>
      </c>
      <c r="J644" s="5"/>
      <c r="K644" s="5"/>
      <c r="L644" s="5"/>
    </row>
    <row r="645" spans="1:12" x14ac:dyDescent="0.25">
      <c r="A645" s="2"/>
      <c r="B645" s="81" t="s">
        <v>2008</v>
      </c>
      <c r="C645" s="81" t="s">
        <v>2009</v>
      </c>
      <c r="D645" s="16" t="s">
        <v>411</v>
      </c>
      <c r="E645" s="17" t="s">
        <v>412</v>
      </c>
      <c r="F645" s="16" t="s">
        <v>510</v>
      </c>
      <c r="G645" s="11">
        <v>1</v>
      </c>
      <c r="H645" s="11" t="s">
        <v>444</v>
      </c>
      <c r="I645" s="116" t="s">
        <v>2010</v>
      </c>
      <c r="J645" s="5"/>
      <c r="K645" s="5"/>
      <c r="L645" s="5"/>
    </row>
    <row r="646" spans="1:12" ht="25.5" x14ac:dyDescent="0.25">
      <c r="A646" s="2"/>
      <c r="B646" s="81" t="s">
        <v>2008</v>
      </c>
      <c r="C646" s="81" t="s">
        <v>2009</v>
      </c>
      <c r="D646" s="16" t="s">
        <v>411</v>
      </c>
      <c r="E646" s="17" t="s">
        <v>413</v>
      </c>
      <c r="F646" s="16" t="s">
        <v>510</v>
      </c>
      <c r="G646" s="11">
        <v>1</v>
      </c>
      <c r="H646" s="11" t="s">
        <v>444</v>
      </c>
      <c r="I646" s="116" t="s">
        <v>2010</v>
      </c>
      <c r="J646" s="5"/>
      <c r="K646" s="5"/>
      <c r="L646" s="5"/>
    </row>
    <row r="647" spans="1:12" x14ac:dyDescent="0.25">
      <c r="A647" s="2"/>
      <c r="B647" s="81" t="s">
        <v>2011</v>
      </c>
      <c r="C647" s="81" t="s">
        <v>2012</v>
      </c>
      <c r="D647" s="10" t="s">
        <v>855</v>
      </c>
      <c r="E647" s="10" t="s">
        <v>2013</v>
      </c>
      <c r="F647" s="97" t="s">
        <v>510</v>
      </c>
      <c r="G647" s="33">
        <v>4</v>
      </c>
      <c r="H647" s="11" t="s">
        <v>538</v>
      </c>
      <c r="I647" s="35" t="s">
        <v>1917</v>
      </c>
      <c r="J647" s="5"/>
      <c r="K647" s="5"/>
      <c r="L647" s="5"/>
    </row>
    <row r="648" spans="1:12" x14ac:dyDescent="0.25">
      <c r="A648" s="2"/>
      <c r="B648" s="81" t="s">
        <v>2011</v>
      </c>
      <c r="C648" s="81" t="s">
        <v>2012</v>
      </c>
      <c r="D648" s="10" t="s">
        <v>2014</v>
      </c>
      <c r="E648" s="10" t="s">
        <v>2015</v>
      </c>
      <c r="F648" s="9"/>
      <c r="G648" s="33">
        <v>2</v>
      </c>
      <c r="H648" s="11" t="s">
        <v>538</v>
      </c>
      <c r="I648" s="35" t="s">
        <v>2016</v>
      </c>
      <c r="J648" s="5"/>
      <c r="K648" s="5"/>
      <c r="L648" s="5"/>
    </row>
    <row r="649" spans="1:12" x14ac:dyDescent="0.25">
      <c r="A649" s="2"/>
      <c r="B649" s="81" t="s">
        <v>2011</v>
      </c>
      <c r="C649" s="81" t="s">
        <v>2012</v>
      </c>
      <c r="D649" s="14" t="s">
        <v>2017</v>
      </c>
      <c r="E649" s="14" t="s">
        <v>2018</v>
      </c>
      <c r="F649" s="101"/>
      <c r="G649" s="33">
        <v>2</v>
      </c>
      <c r="H649" s="11" t="s">
        <v>538</v>
      </c>
      <c r="I649" s="14" t="s">
        <v>2019</v>
      </c>
      <c r="J649" s="5"/>
      <c r="K649" s="5"/>
      <c r="L649" s="5"/>
    </row>
    <row r="650" spans="1:12" x14ac:dyDescent="0.25">
      <c r="A650" s="2"/>
      <c r="B650" s="81" t="s">
        <v>2011</v>
      </c>
      <c r="C650" s="81" t="s">
        <v>2012</v>
      </c>
      <c r="D650" s="10" t="s">
        <v>2020</v>
      </c>
      <c r="E650" s="10" t="s">
        <v>2021</v>
      </c>
      <c r="F650" s="101"/>
      <c r="G650" s="33">
        <v>2</v>
      </c>
      <c r="H650" s="11" t="s">
        <v>538</v>
      </c>
      <c r="I650" s="14" t="s">
        <v>2019</v>
      </c>
      <c r="J650" s="5"/>
      <c r="K650" s="5"/>
      <c r="L650" s="5"/>
    </row>
    <row r="651" spans="1:12" x14ac:dyDescent="0.25">
      <c r="A651" s="2"/>
      <c r="B651" s="81" t="s">
        <v>2011</v>
      </c>
      <c r="C651" s="81" t="s">
        <v>2012</v>
      </c>
      <c r="D651" s="10" t="s">
        <v>2022</v>
      </c>
      <c r="E651" s="10" t="s">
        <v>2023</v>
      </c>
      <c r="F651" s="101"/>
      <c r="G651" s="33">
        <v>2</v>
      </c>
      <c r="H651" s="11" t="s">
        <v>538</v>
      </c>
      <c r="I651" s="14" t="s">
        <v>2019</v>
      </c>
      <c r="J651" s="5"/>
      <c r="K651" s="5"/>
      <c r="L651" s="5"/>
    </row>
    <row r="652" spans="1:12" x14ac:dyDescent="0.25">
      <c r="A652" s="2"/>
      <c r="B652" s="81" t="s">
        <v>2011</v>
      </c>
      <c r="C652" s="81" t="s">
        <v>2012</v>
      </c>
      <c r="D652" s="10" t="s">
        <v>2024</v>
      </c>
      <c r="E652" s="10" t="s">
        <v>2025</v>
      </c>
      <c r="F652" s="101"/>
      <c r="G652" s="117">
        <v>90</v>
      </c>
      <c r="H652" s="12" t="s">
        <v>658</v>
      </c>
      <c r="I652" s="14" t="s">
        <v>2019</v>
      </c>
      <c r="J652" s="5"/>
      <c r="K652" s="5"/>
      <c r="L652" s="5"/>
    </row>
    <row r="653" spans="1:12" x14ac:dyDescent="0.25">
      <c r="A653" s="2"/>
      <c r="B653" s="81" t="s">
        <v>2011</v>
      </c>
      <c r="C653" s="81" t="s">
        <v>2012</v>
      </c>
      <c r="D653" s="10" t="s">
        <v>2026</v>
      </c>
      <c r="E653" s="10" t="s">
        <v>2025</v>
      </c>
      <c r="F653" s="101"/>
      <c r="G653" s="117">
        <v>40</v>
      </c>
      <c r="H653" s="12" t="s">
        <v>658</v>
      </c>
      <c r="I653" s="14" t="s">
        <v>2019</v>
      </c>
      <c r="J653" s="5"/>
      <c r="K653" s="5"/>
      <c r="L653" s="5"/>
    </row>
    <row r="654" spans="1:12" x14ac:dyDescent="0.25">
      <c r="A654" s="2"/>
      <c r="B654" s="81" t="s">
        <v>2011</v>
      </c>
      <c r="C654" s="81" t="s">
        <v>2012</v>
      </c>
      <c r="D654" s="10" t="s">
        <v>50</v>
      </c>
      <c r="E654" s="10" t="s">
        <v>1456</v>
      </c>
      <c r="F654" s="17"/>
      <c r="G654" s="33">
        <v>28</v>
      </c>
      <c r="H654" s="11" t="s">
        <v>673</v>
      </c>
      <c r="I654" s="14" t="s">
        <v>2019</v>
      </c>
      <c r="J654" s="5"/>
      <c r="K654" s="5"/>
      <c r="L654" s="5"/>
    </row>
    <row r="655" spans="1:12" x14ac:dyDescent="0.25">
      <c r="A655" s="2"/>
      <c r="B655" s="81" t="s">
        <v>2011</v>
      </c>
      <c r="C655" s="81" t="s">
        <v>2012</v>
      </c>
      <c r="D655" s="10" t="s">
        <v>697</v>
      </c>
      <c r="E655" s="14" t="s">
        <v>2027</v>
      </c>
      <c r="F655" s="17"/>
      <c r="G655" s="33">
        <v>32</v>
      </c>
      <c r="H655" s="11" t="s">
        <v>673</v>
      </c>
      <c r="I655" s="14" t="s">
        <v>2028</v>
      </c>
      <c r="J655" s="5"/>
      <c r="K655" s="5"/>
      <c r="L655" s="5"/>
    </row>
    <row r="656" spans="1:12" x14ac:dyDescent="0.25">
      <c r="A656" s="2"/>
      <c r="B656" s="81" t="s">
        <v>2011</v>
      </c>
      <c r="C656" s="81" t="s">
        <v>2012</v>
      </c>
      <c r="D656" s="10" t="s">
        <v>2029</v>
      </c>
      <c r="E656" s="14" t="s">
        <v>2030</v>
      </c>
      <c r="F656" s="17"/>
      <c r="G656" s="33">
        <v>32</v>
      </c>
      <c r="H656" s="11" t="s">
        <v>658</v>
      </c>
      <c r="I656" s="14" t="s">
        <v>2028</v>
      </c>
      <c r="J656" s="5"/>
      <c r="K656" s="5"/>
      <c r="L656" s="5"/>
    </row>
    <row r="657" spans="1:12" x14ac:dyDescent="0.25">
      <c r="A657" s="2"/>
      <c r="B657" s="81" t="s">
        <v>2011</v>
      </c>
      <c r="C657" s="81" t="s">
        <v>2012</v>
      </c>
      <c r="D657" s="10" t="s">
        <v>2031</v>
      </c>
      <c r="E657" s="14" t="s">
        <v>2032</v>
      </c>
      <c r="F657" s="17"/>
      <c r="G657" s="33">
        <v>2</v>
      </c>
      <c r="H657" s="11" t="s">
        <v>538</v>
      </c>
      <c r="I657" s="14" t="s">
        <v>2028</v>
      </c>
      <c r="J657" s="5"/>
      <c r="K657" s="5"/>
      <c r="L657" s="5"/>
    </row>
    <row r="658" spans="1:12" x14ac:dyDescent="0.25">
      <c r="A658" s="2"/>
      <c r="B658" s="81" t="s">
        <v>2011</v>
      </c>
      <c r="C658" s="81" t="s">
        <v>2012</v>
      </c>
      <c r="D658" s="10" t="s">
        <v>2033</v>
      </c>
      <c r="E658" s="14" t="s">
        <v>2034</v>
      </c>
      <c r="F658" s="17"/>
      <c r="G658" s="33">
        <v>2</v>
      </c>
      <c r="H658" s="11" t="s">
        <v>538</v>
      </c>
      <c r="I658" s="14" t="s">
        <v>2019</v>
      </c>
      <c r="J658" s="5"/>
      <c r="K658" s="5"/>
      <c r="L658" s="5"/>
    </row>
    <row r="659" spans="1:12" x14ac:dyDescent="0.25">
      <c r="A659" s="2"/>
      <c r="B659" s="81" t="s">
        <v>2011</v>
      </c>
      <c r="C659" s="81" t="s">
        <v>2012</v>
      </c>
      <c r="D659" s="10" t="s">
        <v>2035</v>
      </c>
      <c r="E659" s="14" t="s">
        <v>1439</v>
      </c>
      <c r="F659" s="17"/>
      <c r="G659" s="117">
        <v>4</v>
      </c>
      <c r="H659" s="12" t="s">
        <v>538</v>
      </c>
      <c r="I659" s="14" t="s">
        <v>2019</v>
      </c>
      <c r="J659" s="5"/>
      <c r="K659" s="5"/>
      <c r="L659" s="5"/>
    </row>
    <row r="660" spans="1:12" x14ac:dyDescent="0.25">
      <c r="A660" s="2"/>
      <c r="B660" s="81" t="s">
        <v>2011</v>
      </c>
      <c r="C660" s="81" t="s">
        <v>2012</v>
      </c>
      <c r="D660" s="10" t="s">
        <v>2036</v>
      </c>
      <c r="E660" s="14" t="s">
        <v>2037</v>
      </c>
      <c r="F660" s="17"/>
      <c r="G660" s="117">
        <v>4</v>
      </c>
      <c r="H660" s="12" t="s">
        <v>538</v>
      </c>
      <c r="I660" s="14" t="s">
        <v>2028</v>
      </c>
      <c r="J660" s="5"/>
      <c r="K660" s="5"/>
      <c r="L660" s="5"/>
    </row>
    <row r="661" spans="1:12" x14ac:dyDescent="0.25">
      <c r="A661" s="2"/>
      <c r="B661" s="81" t="s">
        <v>2038</v>
      </c>
      <c r="C661" s="81" t="s">
        <v>2012</v>
      </c>
      <c r="D661" s="10" t="s">
        <v>855</v>
      </c>
      <c r="E661" s="10" t="s">
        <v>2013</v>
      </c>
      <c r="F661" s="97" t="s">
        <v>510</v>
      </c>
      <c r="G661" s="33">
        <v>2</v>
      </c>
      <c r="H661" s="11" t="s">
        <v>538</v>
      </c>
      <c r="I661" s="35" t="s">
        <v>1917</v>
      </c>
      <c r="J661" s="5"/>
      <c r="K661" s="5"/>
      <c r="L661" s="5"/>
    </row>
    <row r="662" spans="1:12" x14ac:dyDescent="0.25">
      <c r="A662" s="2"/>
      <c r="B662" s="81" t="s">
        <v>2038</v>
      </c>
      <c r="C662" s="81" t="s">
        <v>2012</v>
      </c>
      <c r="D662" s="10" t="s">
        <v>2014</v>
      </c>
      <c r="E662" s="10" t="s">
        <v>2015</v>
      </c>
      <c r="F662" s="9"/>
      <c r="G662" s="33">
        <v>1</v>
      </c>
      <c r="H662" s="11" t="s">
        <v>538</v>
      </c>
      <c r="I662" s="35" t="s">
        <v>2039</v>
      </c>
      <c r="J662" s="5"/>
      <c r="K662" s="5"/>
      <c r="L662" s="5"/>
    </row>
    <row r="663" spans="1:12" x14ac:dyDescent="0.25">
      <c r="A663" s="2"/>
      <c r="B663" s="81" t="s">
        <v>2038</v>
      </c>
      <c r="C663" s="81" t="s">
        <v>2012</v>
      </c>
      <c r="D663" s="14" t="s">
        <v>2017</v>
      </c>
      <c r="E663" s="14" t="s">
        <v>2018</v>
      </c>
      <c r="F663" s="101"/>
      <c r="G663" s="33">
        <v>1</v>
      </c>
      <c r="H663" s="11" t="s">
        <v>538</v>
      </c>
      <c r="I663" s="14" t="s">
        <v>2019</v>
      </c>
      <c r="J663" s="5"/>
      <c r="K663" s="5"/>
      <c r="L663" s="5"/>
    </row>
    <row r="664" spans="1:12" x14ac:dyDescent="0.25">
      <c r="A664" s="2"/>
      <c r="B664" s="81" t="s">
        <v>2038</v>
      </c>
      <c r="C664" s="81" t="s">
        <v>2012</v>
      </c>
      <c r="D664" s="10" t="s">
        <v>2020</v>
      </c>
      <c r="E664" s="10" t="s">
        <v>2021</v>
      </c>
      <c r="F664" s="101"/>
      <c r="G664" s="33">
        <v>1</v>
      </c>
      <c r="H664" s="11" t="s">
        <v>538</v>
      </c>
      <c r="I664" s="14" t="s">
        <v>2019</v>
      </c>
      <c r="J664" s="5"/>
      <c r="K664" s="5"/>
      <c r="L664" s="5"/>
    </row>
    <row r="665" spans="1:12" x14ac:dyDescent="0.25">
      <c r="A665" s="2"/>
      <c r="B665" s="81" t="s">
        <v>2038</v>
      </c>
      <c r="C665" s="81" t="s">
        <v>2012</v>
      </c>
      <c r="D665" s="10" t="s">
        <v>2022</v>
      </c>
      <c r="E665" s="10" t="s">
        <v>2023</v>
      </c>
      <c r="F665" s="101"/>
      <c r="G665" s="33">
        <v>1</v>
      </c>
      <c r="H665" s="11" t="s">
        <v>538</v>
      </c>
      <c r="I665" s="14" t="s">
        <v>2019</v>
      </c>
      <c r="J665" s="5"/>
      <c r="K665" s="5"/>
      <c r="L665" s="5"/>
    </row>
    <row r="666" spans="1:12" x14ac:dyDescent="0.25">
      <c r="A666" s="2"/>
      <c r="B666" s="81" t="s">
        <v>2038</v>
      </c>
      <c r="C666" s="81" t="s">
        <v>2012</v>
      </c>
      <c r="D666" s="10" t="s">
        <v>2024</v>
      </c>
      <c r="E666" s="10" t="s">
        <v>2025</v>
      </c>
      <c r="F666" s="101"/>
      <c r="G666" s="117">
        <v>45</v>
      </c>
      <c r="H666" s="12" t="s">
        <v>658</v>
      </c>
      <c r="I666" s="14" t="s">
        <v>2019</v>
      </c>
      <c r="J666" s="5"/>
      <c r="K666" s="5"/>
      <c r="L666" s="5"/>
    </row>
    <row r="667" spans="1:12" x14ac:dyDescent="0.25">
      <c r="A667" s="2"/>
      <c r="B667" s="81" t="s">
        <v>2038</v>
      </c>
      <c r="C667" s="81" t="s">
        <v>2012</v>
      </c>
      <c r="D667" s="10" t="s">
        <v>2026</v>
      </c>
      <c r="E667" s="10" t="s">
        <v>2025</v>
      </c>
      <c r="F667" s="101"/>
      <c r="G667" s="117">
        <v>20</v>
      </c>
      <c r="H667" s="12" t="s">
        <v>658</v>
      </c>
      <c r="I667" s="14" t="s">
        <v>2019</v>
      </c>
      <c r="J667" s="5"/>
      <c r="K667" s="5"/>
      <c r="L667" s="5"/>
    </row>
    <row r="668" spans="1:12" x14ac:dyDescent="0.25">
      <c r="A668" s="2"/>
      <c r="B668" s="81" t="s">
        <v>2038</v>
      </c>
      <c r="C668" s="81" t="s">
        <v>2012</v>
      </c>
      <c r="D668" s="10" t="s">
        <v>50</v>
      </c>
      <c r="E668" s="10" t="s">
        <v>1456</v>
      </c>
      <c r="F668" s="17"/>
      <c r="G668" s="33">
        <v>14</v>
      </c>
      <c r="H668" s="11" t="s">
        <v>673</v>
      </c>
      <c r="I668" s="14" t="s">
        <v>2019</v>
      </c>
      <c r="J668" s="5"/>
      <c r="K668" s="5"/>
      <c r="L668" s="5"/>
    </row>
    <row r="669" spans="1:12" x14ac:dyDescent="0.25">
      <c r="A669" s="2"/>
      <c r="B669" s="81" t="s">
        <v>2038</v>
      </c>
      <c r="C669" s="81" t="s">
        <v>2012</v>
      </c>
      <c r="D669" s="10" t="s">
        <v>697</v>
      </c>
      <c r="E669" s="14" t="s">
        <v>2027</v>
      </c>
      <c r="F669" s="17"/>
      <c r="G669" s="33">
        <v>16</v>
      </c>
      <c r="H669" s="11" t="s">
        <v>673</v>
      </c>
      <c r="I669" s="14" t="s">
        <v>2028</v>
      </c>
      <c r="J669" s="5"/>
      <c r="K669" s="5"/>
      <c r="L669" s="5"/>
    </row>
    <row r="670" spans="1:12" x14ac:dyDescent="0.25">
      <c r="A670" s="2"/>
      <c r="B670" s="81" t="s">
        <v>2038</v>
      </c>
      <c r="C670" s="81" t="s">
        <v>2012</v>
      </c>
      <c r="D670" s="10" t="s">
        <v>2029</v>
      </c>
      <c r="E670" s="14" t="s">
        <v>2030</v>
      </c>
      <c r="F670" s="17"/>
      <c r="G670" s="33">
        <v>16</v>
      </c>
      <c r="H670" s="11" t="s">
        <v>658</v>
      </c>
      <c r="I670" s="14" t="s">
        <v>2028</v>
      </c>
      <c r="J670" s="5"/>
      <c r="K670" s="5"/>
      <c r="L670" s="5"/>
    </row>
    <row r="671" spans="1:12" x14ac:dyDescent="0.25">
      <c r="A671" s="2"/>
      <c r="B671" s="81" t="s">
        <v>2038</v>
      </c>
      <c r="C671" s="81" t="s">
        <v>2012</v>
      </c>
      <c r="D671" s="10" t="s">
        <v>2031</v>
      </c>
      <c r="E671" s="14" t="s">
        <v>2032</v>
      </c>
      <c r="F671" s="17"/>
      <c r="G671" s="33">
        <v>1</v>
      </c>
      <c r="H671" s="11" t="s">
        <v>538</v>
      </c>
      <c r="I671" s="14" t="s">
        <v>2028</v>
      </c>
      <c r="J671" s="5"/>
      <c r="K671" s="5"/>
      <c r="L671" s="5"/>
    </row>
    <row r="672" spans="1:12" x14ac:dyDescent="0.25">
      <c r="A672" s="2"/>
      <c r="B672" s="81" t="s">
        <v>2038</v>
      </c>
      <c r="C672" s="81" t="s">
        <v>2012</v>
      </c>
      <c r="D672" s="10" t="s">
        <v>2033</v>
      </c>
      <c r="E672" s="14" t="s">
        <v>2034</v>
      </c>
      <c r="F672" s="17"/>
      <c r="G672" s="33">
        <v>2</v>
      </c>
      <c r="H672" s="11" t="s">
        <v>538</v>
      </c>
      <c r="I672" s="14" t="s">
        <v>2019</v>
      </c>
      <c r="J672" s="5"/>
      <c r="K672" s="5"/>
      <c r="L672" s="5"/>
    </row>
    <row r="673" spans="1:12" x14ac:dyDescent="0.25">
      <c r="A673" s="2"/>
      <c r="B673" s="81" t="s">
        <v>2038</v>
      </c>
      <c r="C673" s="81" t="s">
        <v>2012</v>
      </c>
      <c r="D673" s="10" t="s">
        <v>2035</v>
      </c>
      <c r="E673" s="14" t="s">
        <v>1439</v>
      </c>
      <c r="F673" s="17"/>
      <c r="G673" s="117">
        <v>2</v>
      </c>
      <c r="H673" s="12" t="s">
        <v>538</v>
      </c>
      <c r="I673" s="14" t="s">
        <v>2019</v>
      </c>
      <c r="J673" s="5"/>
      <c r="K673" s="5"/>
      <c r="L673" s="5"/>
    </row>
    <row r="674" spans="1:12" x14ac:dyDescent="0.25">
      <c r="A674" s="2"/>
      <c r="B674" s="81" t="s">
        <v>2038</v>
      </c>
      <c r="C674" s="81" t="s">
        <v>2012</v>
      </c>
      <c r="D674" s="10" t="s">
        <v>2036</v>
      </c>
      <c r="E674" s="14" t="s">
        <v>2037</v>
      </c>
      <c r="F674" s="17"/>
      <c r="G674" s="117">
        <v>2</v>
      </c>
      <c r="H674" s="12" t="s">
        <v>538</v>
      </c>
      <c r="I674" s="14" t="s">
        <v>2028</v>
      </c>
      <c r="J674" s="5"/>
      <c r="K674" s="5"/>
      <c r="L674" s="5"/>
    </row>
    <row r="675" spans="1:12" x14ac:dyDescent="0.25">
      <c r="A675" s="2"/>
      <c r="B675" s="81" t="s">
        <v>2040</v>
      </c>
      <c r="C675" s="81" t="s">
        <v>2012</v>
      </c>
      <c r="D675" s="118" t="s">
        <v>2041</v>
      </c>
      <c r="E675" s="101" t="s">
        <v>1488</v>
      </c>
      <c r="F675" s="23" t="s">
        <v>21</v>
      </c>
      <c r="G675" s="33">
        <v>216</v>
      </c>
      <c r="H675" s="11" t="s">
        <v>658</v>
      </c>
      <c r="I675" s="35" t="s">
        <v>1917</v>
      </c>
      <c r="J675" s="5"/>
      <c r="K675" s="5"/>
      <c r="L675" s="5"/>
    </row>
    <row r="676" spans="1:12" x14ac:dyDescent="0.25">
      <c r="A676" s="2"/>
      <c r="B676" s="81" t="s">
        <v>2040</v>
      </c>
      <c r="C676" s="81" t="s">
        <v>2012</v>
      </c>
      <c r="D676" s="118" t="s">
        <v>2042</v>
      </c>
      <c r="E676" s="101" t="s">
        <v>1488</v>
      </c>
      <c r="F676" s="23" t="s">
        <v>21</v>
      </c>
      <c r="G676" s="33">
        <v>8</v>
      </c>
      <c r="H676" s="11" t="s">
        <v>2043</v>
      </c>
      <c r="I676" s="35" t="s">
        <v>2044</v>
      </c>
      <c r="J676" s="5"/>
      <c r="K676" s="5"/>
      <c r="L676" s="5"/>
    </row>
    <row r="677" spans="1:12" x14ac:dyDescent="0.25">
      <c r="A677" s="2"/>
      <c r="B677" s="81" t="s">
        <v>2040</v>
      </c>
      <c r="C677" s="81" t="s">
        <v>2012</v>
      </c>
      <c r="D677" s="118" t="s">
        <v>2045</v>
      </c>
      <c r="E677" s="101" t="s">
        <v>1872</v>
      </c>
      <c r="F677" s="16"/>
      <c r="G677" s="33">
        <v>820</v>
      </c>
      <c r="H677" s="11" t="s">
        <v>658</v>
      </c>
      <c r="I677" s="14" t="s">
        <v>2019</v>
      </c>
      <c r="J677" s="5"/>
      <c r="K677" s="5"/>
      <c r="L677" s="5"/>
    </row>
    <row r="678" spans="1:12" x14ac:dyDescent="0.25">
      <c r="A678" s="2"/>
      <c r="B678" s="81" t="s">
        <v>2040</v>
      </c>
      <c r="C678" s="81" t="s">
        <v>2012</v>
      </c>
      <c r="D678" s="118" t="s">
        <v>2046</v>
      </c>
      <c r="E678" s="101" t="s">
        <v>2047</v>
      </c>
      <c r="F678" s="16"/>
      <c r="G678" s="33">
        <v>418</v>
      </c>
      <c r="H678" s="11" t="s">
        <v>658</v>
      </c>
      <c r="I678" s="14" t="s">
        <v>2019</v>
      </c>
      <c r="J678" s="5"/>
      <c r="K678" s="5"/>
      <c r="L678" s="5"/>
    </row>
    <row r="679" spans="1:12" x14ac:dyDescent="0.25">
      <c r="A679" s="2"/>
      <c r="B679" s="81" t="s">
        <v>2040</v>
      </c>
      <c r="C679" s="81" t="s">
        <v>2012</v>
      </c>
      <c r="D679" s="118" t="s">
        <v>2048</v>
      </c>
      <c r="E679" s="101" t="s">
        <v>1872</v>
      </c>
      <c r="F679" s="16"/>
      <c r="G679" s="33">
        <v>240</v>
      </c>
      <c r="H679" s="11" t="s">
        <v>658</v>
      </c>
      <c r="I679" s="14" t="s">
        <v>2019</v>
      </c>
      <c r="J679" s="5"/>
      <c r="K679" s="5"/>
      <c r="L679" s="5"/>
    </row>
    <row r="680" spans="1:12" x14ac:dyDescent="0.25">
      <c r="A680" s="2"/>
      <c r="B680" s="81" t="s">
        <v>2040</v>
      </c>
      <c r="C680" s="81" t="s">
        <v>2012</v>
      </c>
      <c r="D680" s="118" t="s">
        <v>2049</v>
      </c>
      <c r="E680" s="101" t="s">
        <v>2050</v>
      </c>
      <c r="F680" s="16"/>
      <c r="G680" s="33">
        <v>20</v>
      </c>
      <c r="H680" s="11" t="s">
        <v>673</v>
      </c>
      <c r="I680" s="14" t="s">
        <v>2019</v>
      </c>
      <c r="J680" s="5"/>
      <c r="K680" s="5"/>
      <c r="L680" s="5"/>
    </row>
    <row r="681" spans="1:12" x14ac:dyDescent="0.25">
      <c r="A681" s="2"/>
      <c r="B681" s="81" t="s">
        <v>2040</v>
      </c>
      <c r="C681" s="81" t="s">
        <v>2012</v>
      </c>
      <c r="D681" s="118" t="s">
        <v>1743</v>
      </c>
      <c r="E681" s="101" t="s">
        <v>2051</v>
      </c>
      <c r="F681" s="16"/>
      <c r="G681" s="33">
        <v>18</v>
      </c>
      <c r="H681" s="11" t="s">
        <v>658</v>
      </c>
      <c r="I681" s="14" t="s">
        <v>2019</v>
      </c>
      <c r="J681" s="5"/>
      <c r="K681" s="5"/>
      <c r="L681" s="5"/>
    </row>
    <row r="682" spans="1:12" x14ac:dyDescent="0.25">
      <c r="A682" s="2"/>
      <c r="B682" s="81" t="s">
        <v>2040</v>
      </c>
      <c r="C682" s="81" t="s">
        <v>2012</v>
      </c>
      <c r="D682" s="118" t="s">
        <v>1740</v>
      </c>
      <c r="E682" s="101" t="s">
        <v>868</v>
      </c>
      <c r="F682" s="16"/>
      <c r="G682" s="33">
        <v>12</v>
      </c>
      <c r="H682" s="11" t="s">
        <v>673</v>
      </c>
      <c r="I682" s="14" t="s">
        <v>2028</v>
      </c>
      <c r="J682" s="5"/>
      <c r="K682" s="5"/>
      <c r="L682" s="5"/>
    </row>
    <row r="683" spans="1:12" x14ac:dyDescent="0.25">
      <c r="A683" s="2"/>
      <c r="B683" s="81" t="s">
        <v>2040</v>
      </c>
      <c r="C683" s="81" t="s">
        <v>2012</v>
      </c>
      <c r="D683" s="10" t="s">
        <v>2029</v>
      </c>
      <c r="E683" s="14" t="s">
        <v>2030</v>
      </c>
      <c r="F683" s="16"/>
      <c r="G683" s="33">
        <v>20</v>
      </c>
      <c r="H683" s="11" t="s">
        <v>658</v>
      </c>
      <c r="I683" s="14" t="s">
        <v>2028</v>
      </c>
      <c r="J683" s="5"/>
      <c r="K683" s="5"/>
      <c r="L683" s="5"/>
    </row>
    <row r="684" spans="1:12" x14ac:dyDescent="0.25">
      <c r="A684" s="2"/>
      <c r="B684" s="81" t="s">
        <v>2052</v>
      </c>
      <c r="C684" s="81" t="s">
        <v>2053</v>
      </c>
      <c r="D684" s="10" t="s">
        <v>855</v>
      </c>
      <c r="E684" s="10" t="s">
        <v>2013</v>
      </c>
      <c r="F684" s="97" t="s">
        <v>510</v>
      </c>
      <c r="G684" s="33">
        <v>2</v>
      </c>
      <c r="H684" s="11" t="s">
        <v>538</v>
      </c>
      <c r="I684" s="35" t="s">
        <v>2054</v>
      </c>
      <c r="J684" s="5"/>
      <c r="K684" s="5"/>
      <c r="L684" s="5"/>
    </row>
    <row r="685" spans="1:12" x14ac:dyDescent="0.25">
      <c r="A685" s="2"/>
      <c r="B685" s="81" t="s">
        <v>2052</v>
      </c>
      <c r="C685" s="81" t="s">
        <v>2053</v>
      </c>
      <c r="D685" s="10" t="s">
        <v>2014</v>
      </c>
      <c r="E685" s="10" t="s">
        <v>2015</v>
      </c>
      <c r="F685" s="9"/>
      <c r="G685" s="33">
        <v>1</v>
      </c>
      <c r="H685" s="11" t="s">
        <v>538</v>
      </c>
      <c r="I685" s="35" t="s">
        <v>2055</v>
      </c>
      <c r="J685" s="5"/>
      <c r="K685" s="5"/>
      <c r="L685" s="5"/>
    </row>
    <row r="686" spans="1:12" x14ac:dyDescent="0.25">
      <c r="A686" s="2"/>
      <c r="B686" s="81" t="s">
        <v>2052</v>
      </c>
      <c r="C686" s="81" t="s">
        <v>2053</v>
      </c>
      <c r="D686" s="14" t="s">
        <v>2017</v>
      </c>
      <c r="E686" s="14" t="s">
        <v>2018</v>
      </c>
      <c r="F686" s="101"/>
      <c r="G686" s="33">
        <v>1</v>
      </c>
      <c r="H686" s="11" t="s">
        <v>538</v>
      </c>
      <c r="I686" s="14" t="s">
        <v>2019</v>
      </c>
      <c r="J686" s="5"/>
      <c r="K686" s="5"/>
      <c r="L686" s="5"/>
    </row>
    <row r="687" spans="1:12" x14ac:dyDescent="0.25">
      <c r="A687" s="2"/>
      <c r="B687" s="81" t="s">
        <v>2052</v>
      </c>
      <c r="C687" s="81" t="s">
        <v>2053</v>
      </c>
      <c r="D687" s="10" t="s">
        <v>2020</v>
      </c>
      <c r="E687" s="10" t="s">
        <v>2021</v>
      </c>
      <c r="F687" s="101"/>
      <c r="G687" s="33">
        <v>1</v>
      </c>
      <c r="H687" s="11" t="s">
        <v>538</v>
      </c>
      <c r="I687" s="14" t="s">
        <v>2019</v>
      </c>
      <c r="J687" s="5"/>
      <c r="K687" s="5"/>
      <c r="L687" s="5"/>
    </row>
    <row r="688" spans="1:12" x14ac:dyDescent="0.25">
      <c r="A688" s="2"/>
      <c r="B688" s="81" t="s">
        <v>2052</v>
      </c>
      <c r="C688" s="81" t="s">
        <v>2053</v>
      </c>
      <c r="D688" s="10" t="s">
        <v>2022</v>
      </c>
      <c r="E688" s="10" t="s">
        <v>2023</v>
      </c>
      <c r="F688" s="101"/>
      <c r="G688" s="33">
        <v>1</v>
      </c>
      <c r="H688" s="11" t="s">
        <v>538</v>
      </c>
      <c r="I688" s="14" t="s">
        <v>2019</v>
      </c>
      <c r="J688" s="5"/>
      <c r="K688" s="5"/>
      <c r="L688" s="5"/>
    </row>
    <row r="689" spans="1:12" x14ac:dyDescent="0.25">
      <c r="A689" s="2"/>
      <c r="B689" s="81" t="s">
        <v>2052</v>
      </c>
      <c r="C689" s="81" t="s">
        <v>2053</v>
      </c>
      <c r="D689" s="10" t="s">
        <v>50</v>
      </c>
      <c r="E689" s="10" t="s">
        <v>1456</v>
      </c>
      <c r="F689" s="17"/>
      <c r="G689" s="33">
        <v>14</v>
      </c>
      <c r="H689" s="11" t="s">
        <v>673</v>
      </c>
      <c r="I689" s="14" t="s">
        <v>2019</v>
      </c>
      <c r="J689" s="5"/>
      <c r="K689" s="5"/>
      <c r="L689" s="5"/>
    </row>
    <row r="690" spans="1:12" x14ac:dyDescent="0.25">
      <c r="A690" s="2"/>
      <c r="B690" s="81" t="s">
        <v>2052</v>
      </c>
      <c r="C690" s="81" t="s">
        <v>2053</v>
      </c>
      <c r="D690" s="10" t="s">
        <v>697</v>
      </c>
      <c r="E690" s="14" t="s">
        <v>2027</v>
      </c>
      <c r="F690" s="17"/>
      <c r="G690" s="33">
        <v>16</v>
      </c>
      <c r="H690" s="11" t="s">
        <v>673</v>
      </c>
      <c r="I690" s="14" t="s">
        <v>2028</v>
      </c>
      <c r="J690" s="5"/>
      <c r="K690" s="5"/>
      <c r="L690" s="5"/>
    </row>
    <row r="691" spans="1:12" x14ac:dyDescent="0.25">
      <c r="A691" s="2"/>
      <c r="B691" s="81" t="s">
        <v>2052</v>
      </c>
      <c r="C691" s="81" t="s">
        <v>2053</v>
      </c>
      <c r="D691" s="10" t="s">
        <v>2029</v>
      </c>
      <c r="E691" s="14" t="s">
        <v>2030</v>
      </c>
      <c r="F691" s="17"/>
      <c r="G691" s="33">
        <v>16</v>
      </c>
      <c r="H691" s="11" t="s">
        <v>658</v>
      </c>
      <c r="I691" s="14" t="s">
        <v>2028</v>
      </c>
      <c r="J691" s="5"/>
      <c r="K691" s="5"/>
      <c r="L691" s="5"/>
    </row>
    <row r="692" spans="1:12" x14ac:dyDescent="0.25">
      <c r="A692" s="2"/>
      <c r="B692" s="81" t="s">
        <v>2052</v>
      </c>
      <c r="C692" s="81" t="s">
        <v>2053</v>
      </c>
      <c r="D692" s="10" t="s">
        <v>2031</v>
      </c>
      <c r="E692" s="14" t="s">
        <v>2032</v>
      </c>
      <c r="F692" s="17"/>
      <c r="G692" s="33">
        <v>2</v>
      </c>
      <c r="H692" s="11" t="s">
        <v>538</v>
      </c>
      <c r="I692" s="14" t="s">
        <v>2028</v>
      </c>
      <c r="J692" s="5"/>
      <c r="K692" s="5"/>
      <c r="L692" s="5"/>
    </row>
    <row r="693" spans="1:12" x14ac:dyDescent="0.25">
      <c r="A693" s="2"/>
      <c r="B693" s="81" t="s">
        <v>2052</v>
      </c>
      <c r="C693" s="81" t="s">
        <v>2053</v>
      </c>
      <c r="D693" s="10" t="s">
        <v>2033</v>
      </c>
      <c r="E693" s="14" t="s">
        <v>2034</v>
      </c>
      <c r="F693" s="17"/>
      <c r="G693" s="33">
        <v>2</v>
      </c>
      <c r="H693" s="11" t="s">
        <v>538</v>
      </c>
      <c r="I693" s="14" t="s">
        <v>2019</v>
      </c>
      <c r="J693" s="5"/>
      <c r="K693" s="5"/>
      <c r="L693" s="5"/>
    </row>
    <row r="694" spans="1:12" x14ac:dyDescent="0.25">
      <c r="A694" s="2"/>
      <c r="B694" s="81" t="s">
        <v>2052</v>
      </c>
      <c r="C694" s="81" t="s">
        <v>2053</v>
      </c>
      <c r="D694" s="10" t="s">
        <v>2035</v>
      </c>
      <c r="E694" s="14" t="s">
        <v>1439</v>
      </c>
      <c r="F694" s="17"/>
      <c r="G694" s="117">
        <v>2</v>
      </c>
      <c r="H694" s="12" t="s">
        <v>538</v>
      </c>
      <c r="I694" s="14" t="s">
        <v>2019</v>
      </c>
      <c r="J694" s="5"/>
      <c r="K694" s="5"/>
      <c r="L694" s="5"/>
    </row>
    <row r="695" spans="1:12" x14ac:dyDescent="0.25">
      <c r="A695" s="2"/>
      <c r="B695" s="81" t="s">
        <v>2052</v>
      </c>
      <c r="C695" s="81" t="s">
        <v>2053</v>
      </c>
      <c r="D695" s="10" t="s">
        <v>2036</v>
      </c>
      <c r="E695" s="14" t="s">
        <v>2037</v>
      </c>
      <c r="F695" s="17"/>
      <c r="G695" s="117">
        <v>2</v>
      </c>
      <c r="H695" s="12" t="s">
        <v>538</v>
      </c>
      <c r="I695" s="14" t="s">
        <v>2028</v>
      </c>
      <c r="J695" s="5"/>
      <c r="K695" s="5"/>
      <c r="L695" s="5"/>
    </row>
    <row r="696" spans="1:12" x14ac:dyDescent="0.25">
      <c r="A696" s="2"/>
      <c r="B696" s="81" t="s">
        <v>2052</v>
      </c>
      <c r="C696" s="81" t="s">
        <v>2053</v>
      </c>
      <c r="D696" s="16" t="s">
        <v>2056</v>
      </c>
      <c r="E696" s="17" t="s">
        <v>2057</v>
      </c>
      <c r="F696" s="16"/>
      <c r="G696" s="11">
        <v>1</v>
      </c>
      <c r="H696" s="12" t="s">
        <v>538</v>
      </c>
      <c r="I696" s="14" t="s">
        <v>2019</v>
      </c>
      <c r="J696" s="5"/>
      <c r="K696" s="5"/>
      <c r="L696" s="5"/>
    </row>
    <row r="697" spans="1:12" x14ac:dyDescent="0.25">
      <c r="A697" s="2"/>
      <c r="B697" s="81" t="s">
        <v>2058</v>
      </c>
      <c r="C697" s="81" t="s">
        <v>2053</v>
      </c>
      <c r="D697" s="10" t="s">
        <v>855</v>
      </c>
      <c r="E697" s="10" t="s">
        <v>2013</v>
      </c>
      <c r="F697" s="97" t="s">
        <v>510</v>
      </c>
      <c r="G697" s="33">
        <v>2</v>
      </c>
      <c r="H697" s="11" t="s">
        <v>538</v>
      </c>
      <c r="I697" s="35" t="s">
        <v>2054</v>
      </c>
      <c r="J697" s="5"/>
      <c r="K697" s="5"/>
      <c r="L697" s="5"/>
    </row>
    <row r="698" spans="1:12" x14ac:dyDescent="0.25">
      <c r="A698" s="2"/>
      <c r="B698" s="81" t="s">
        <v>2058</v>
      </c>
      <c r="C698" s="81" t="s">
        <v>2053</v>
      </c>
      <c r="D698" s="10" t="s">
        <v>2014</v>
      </c>
      <c r="E698" s="10" t="s">
        <v>2015</v>
      </c>
      <c r="F698" s="9"/>
      <c r="G698" s="33">
        <v>1</v>
      </c>
      <c r="H698" s="11" t="s">
        <v>538</v>
      </c>
      <c r="I698" s="35" t="s">
        <v>2059</v>
      </c>
      <c r="J698" s="5"/>
      <c r="K698" s="5"/>
      <c r="L698" s="5"/>
    </row>
    <row r="699" spans="1:12" x14ac:dyDescent="0.25">
      <c r="A699" s="2"/>
      <c r="B699" s="81" t="s">
        <v>2058</v>
      </c>
      <c r="C699" s="81" t="s">
        <v>2053</v>
      </c>
      <c r="D699" s="14" t="s">
        <v>2017</v>
      </c>
      <c r="E699" s="14" t="s">
        <v>2018</v>
      </c>
      <c r="F699" s="101"/>
      <c r="G699" s="33">
        <v>1</v>
      </c>
      <c r="H699" s="11" t="s">
        <v>538</v>
      </c>
      <c r="I699" s="14" t="s">
        <v>2019</v>
      </c>
      <c r="J699" s="5"/>
      <c r="K699" s="5"/>
      <c r="L699" s="5"/>
    </row>
    <row r="700" spans="1:12" x14ac:dyDescent="0.25">
      <c r="A700" s="2"/>
      <c r="B700" s="81" t="s">
        <v>2058</v>
      </c>
      <c r="C700" s="81" t="s">
        <v>2053</v>
      </c>
      <c r="D700" s="10" t="s">
        <v>2020</v>
      </c>
      <c r="E700" s="10" t="s">
        <v>2021</v>
      </c>
      <c r="F700" s="101"/>
      <c r="G700" s="33">
        <v>1</v>
      </c>
      <c r="H700" s="11" t="s">
        <v>538</v>
      </c>
      <c r="I700" s="14" t="s">
        <v>2019</v>
      </c>
      <c r="J700" s="5"/>
      <c r="K700" s="5"/>
      <c r="L700" s="5"/>
    </row>
    <row r="701" spans="1:12" x14ac:dyDescent="0.25">
      <c r="A701" s="2"/>
      <c r="B701" s="81" t="s">
        <v>2058</v>
      </c>
      <c r="C701" s="81" t="s">
        <v>2053</v>
      </c>
      <c r="D701" s="10" t="s">
        <v>2022</v>
      </c>
      <c r="E701" s="10" t="s">
        <v>2023</v>
      </c>
      <c r="F701" s="101"/>
      <c r="G701" s="33">
        <v>1</v>
      </c>
      <c r="H701" s="11" t="s">
        <v>538</v>
      </c>
      <c r="I701" s="14" t="s">
        <v>2019</v>
      </c>
      <c r="J701" s="5"/>
      <c r="K701" s="5"/>
      <c r="L701" s="5"/>
    </row>
    <row r="702" spans="1:12" x14ac:dyDescent="0.25">
      <c r="A702" s="2"/>
      <c r="B702" s="81" t="s">
        <v>2058</v>
      </c>
      <c r="C702" s="81" t="s">
        <v>2053</v>
      </c>
      <c r="D702" s="10" t="s">
        <v>50</v>
      </c>
      <c r="E702" s="10" t="s">
        <v>1456</v>
      </c>
      <c r="F702" s="17"/>
      <c r="G702" s="33">
        <v>14</v>
      </c>
      <c r="H702" s="11" t="s">
        <v>673</v>
      </c>
      <c r="I702" s="14" t="s">
        <v>2019</v>
      </c>
      <c r="J702" s="5"/>
      <c r="K702" s="5"/>
      <c r="L702" s="5"/>
    </row>
    <row r="703" spans="1:12" x14ac:dyDescent="0.25">
      <c r="A703" s="2"/>
      <c r="B703" s="81" t="s">
        <v>2058</v>
      </c>
      <c r="C703" s="81" t="s">
        <v>2053</v>
      </c>
      <c r="D703" s="10" t="s">
        <v>697</v>
      </c>
      <c r="E703" s="14" t="s">
        <v>2027</v>
      </c>
      <c r="F703" s="17"/>
      <c r="G703" s="33">
        <v>16</v>
      </c>
      <c r="H703" s="11" t="s">
        <v>673</v>
      </c>
      <c r="I703" s="14" t="s">
        <v>2028</v>
      </c>
      <c r="J703" s="5"/>
      <c r="K703" s="5"/>
      <c r="L703" s="5"/>
    </row>
    <row r="704" spans="1:12" x14ac:dyDescent="0.25">
      <c r="A704" s="2"/>
      <c r="B704" s="81" t="s">
        <v>2058</v>
      </c>
      <c r="C704" s="81" t="s">
        <v>2053</v>
      </c>
      <c r="D704" s="10" t="s">
        <v>2029</v>
      </c>
      <c r="E704" s="14" t="s">
        <v>2030</v>
      </c>
      <c r="F704" s="17"/>
      <c r="G704" s="33">
        <v>16</v>
      </c>
      <c r="H704" s="11" t="s">
        <v>658</v>
      </c>
      <c r="I704" s="14" t="s">
        <v>2028</v>
      </c>
      <c r="J704" s="5"/>
      <c r="K704" s="5"/>
      <c r="L704" s="5"/>
    </row>
    <row r="705" spans="1:12" x14ac:dyDescent="0.25">
      <c r="A705" s="2"/>
      <c r="B705" s="81" t="s">
        <v>2058</v>
      </c>
      <c r="C705" s="81" t="s">
        <v>2053</v>
      </c>
      <c r="D705" s="10" t="s">
        <v>2031</v>
      </c>
      <c r="E705" s="14" t="s">
        <v>2032</v>
      </c>
      <c r="F705" s="17"/>
      <c r="G705" s="33">
        <v>2</v>
      </c>
      <c r="H705" s="11" t="s">
        <v>538</v>
      </c>
      <c r="I705" s="14" t="s">
        <v>2028</v>
      </c>
      <c r="J705" s="5"/>
      <c r="K705" s="5"/>
      <c r="L705" s="5"/>
    </row>
    <row r="706" spans="1:12" x14ac:dyDescent="0.25">
      <c r="A706" s="2"/>
      <c r="B706" s="81" t="s">
        <v>2058</v>
      </c>
      <c r="C706" s="81" t="s">
        <v>2053</v>
      </c>
      <c r="D706" s="10" t="s">
        <v>2033</v>
      </c>
      <c r="E706" s="14" t="s">
        <v>2034</v>
      </c>
      <c r="F706" s="17"/>
      <c r="G706" s="33">
        <v>2</v>
      </c>
      <c r="H706" s="11" t="s">
        <v>538</v>
      </c>
      <c r="I706" s="14" t="s">
        <v>2019</v>
      </c>
      <c r="J706" s="5"/>
      <c r="K706" s="5"/>
      <c r="L706" s="5"/>
    </row>
    <row r="707" spans="1:12" x14ac:dyDescent="0.25">
      <c r="A707" s="2"/>
      <c r="B707" s="81" t="s">
        <v>2058</v>
      </c>
      <c r="C707" s="81" t="s">
        <v>2053</v>
      </c>
      <c r="D707" s="10" t="s">
        <v>2035</v>
      </c>
      <c r="E707" s="14" t="s">
        <v>1439</v>
      </c>
      <c r="F707" s="17"/>
      <c r="G707" s="117">
        <v>2</v>
      </c>
      <c r="H707" s="12" t="s">
        <v>538</v>
      </c>
      <c r="I707" s="14" t="s">
        <v>2019</v>
      </c>
      <c r="J707" s="5"/>
      <c r="K707" s="5"/>
      <c r="L707" s="5"/>
    </row>
    <row r="708" spans="1:12" x14ac:dyDescent="0.25">
      <c r="A708" s="2"/>
      <c r="B708" s="81" t="s">
        <v>2058</v>
      </c>
      <c r="C708" s="81" t="s">
        <v>2053</v>
      </c>
      <c r="D708" s="10" t="s">
        <v>2036</v>
      </c>
      <c r="E708" s="14" t="s">
        <v>2037</v>
      </c>
      <c r="F708" s="17"/>
      <c r="G708" s="117">
        <v>2</v>
      </c>
      <c r="H708" s="12" t="s">
        <v>538</v>
      </c>
      <c r="I708" s="14" t="s">
        <v>2028</v>
      </c>
      <c r="J708" s="5"/>
      <c r="K708" s="5"/>
      <c r="L708" s="5"/>
    </row>
    <row r="709" spans="1:12" x14ac:dyDescent="0.25">
      <c r="A709" s="2"/>
      <c r="B709" s="81" t="s">
        <v>2058</v>
      </c>
      <c r="C709" s="81" t="s">
        <v>2053</v>
      </c>
      <c r="D709" s="16" t="s">
        <v>2056</v>
      </c>
      <c r="E709" s="17" t="s">
        <v>2057</v>
      </c>
      <c r="F709" s="16"/>
      <c r="G709" s="11">
        <v>1</v>
      </c>
      <c r="H709" s="12" t="s">
        <v>538</v>
      </c>
      <c r="I709" s="14" t="s">
        <v>2019</v>
      </c>
      <c r="J709" s="5"/>
      <c r="K709" s="5"/>
      <c r="L709" s="5"/>
    </row>
    <row r="710" spans="1:12" x14ac:dyDescent="0.25">
      <c r="A710" s="2"/>
      <c r="B710" s="81" t="s">
        <v>2060</v>
      </c>
      <c r="C710" s="81" t="s">
        <v>2053</v>
      </c>
      <c r="D710" s="10" t="s">
        <v>855</v>
      </c>
      <c r="E710" s="10" t="s">
        <v>2013</v>
      </c>
      <c r="F710" s="97" t="s">
        <v>510</v>
      </c>
      <c r="G710" s="33">
        <v>2</v>
      </c>
      <c r="H710" s="11" t="s">
        <v>538</v>
      </c>
      <c r="I710" s="35" t="s">
        <v>2061</v>
      </c>
      <c r="J710" s="5"/>
      <c r="K710" s="5"/>
      <c r="L710" s="5"/>
    </row>
    <row r="711" spans="1:12" x14ac:dyDescent="0.25">
      <c r="A711" s="2"/>
      <c r="B711" s="81" t="s">
        <v>2060</v>
      </c>
      <c r="C711" s="81" t="s">
        <v>2053</v>
      </c>
      <c r="D711" s="10" t="s">
        <v>2014</v>
      </c>
      <c r="E711" s="10" t="s">
        <v>2015</v>
      </c>
      <c r="F711" s="9"/>
      <c r="G711" s="33">
        <v>1</v>
      </c>
      <c r="H711" s="11" t="s">
        <v>538</v>
      </c>
      <c r="I711" s="35" t="s">
        <v>2062</v>
      </c>
      <c r="J711" s="5"/>
      <c r="K711" s="5"/>
      <c r="L711" s="5"/>
    </row>
    <row r="712" spans="1:12" x14ac:dyDescent="0.25">
      <c r="A712" s="2"/>
      <c r="B712" s="81" t="s">
        <v>2060</v>
      </c>
      <c r="C712" s="81" t="s">
        <v>2053</v>
      </c>
      <c r="D712" s="14" t="s">
        <v>2017</v>
      </c>
      <c r="E712" s="14" t="s">
        <v>2018</v>
      </c>
      <c r="F712" s="101"/>
      <c r="G712" s="33">
        <v>1</v>
      </c>
      <c r="H712" s="11" t="s">
        <v>538</v>
      </c>
      <c r="I712" s="14" t="s">
        <v>2019</v>
      </c>
      <c r="J712" s="5"/>
      <c r="K712" s="5"/>
      <c r="L712" s="5"/>
    </row>
    <row r="713" spans="1:12" x14ac:dyDescent="0.25">
      <c r="A713" s="2"/>
      <c r="B713" s="81" t="s">
        <v>2060</v>
      </c>
      <c r="C713" s="81" t="s">
        <v>2053</v>
      </c>
      <c r="D713" s="10" t="s">
        <v>2020</v>
      </c>
      <c r="E713" s="10" t="s">
        <v>2021</v>
      </c>
      <c r="F713" s="101"/>
      <c r="G713" s="33">
        <v>1</v>
      </c>
      <c r="H713" s="11" t="s">
        <v>538</v>
      </c>
      <c r="I713" s="14" t="s">
        <v>2019</v>
      </c>
      <c r="J713" s="5"/>
      <c r="K713" s="5"/>
      <c r="L713" s="5"/>
    </row>
    <row r="714" spans="1:12" x14ac:dyDescent="0.25">
      <c r="A714" s="2"/>
      <c r="B714" s="81" t="s">
        <v>2060</v>
      </c>
      <c r="C714" s="81" t="s">
        <v>2053</v>
      </c>
      <c r="D714" s="10" t="s">
        <v>2022</v>
      </c>
      <c r="E714" s="10" t="s">
        <v>2023</v>
      </c>
      <c r="F714" s="101"/>
      <c r="G714" s="33">
        <v>1</v>
      </c>
      <c r="H714" s="11" t="s">
        <v>538</v>
      </c>
      <c r="I714" s="14" t="s">
        <v>2019</v>
      </c>
      <c r="J714" s="5"/>
      <c r="K714" s="5"/>
      <c r="L714" s="5"/>
    </row>
    <row r="715" spans="1:12" x14ac:dyDescent="0.25">
      <c r="A715" s="2"/>
      <c r="B715" s="81" t="s">
        <v>2060</v>
      </c>
      <c r="C715" s="81" t="s">
        <v>2053</v>
      </c>
      <c r="D715" s="10" t="s">
        <v>50</v>
      </c>
      <c r="E715" s="10" t="s">
        <v>1456</v>
      </c>
      <c r="F715" s="17"/>
      <c r="G715" s="33">
        <v>14</v>
      </c>
      <c r="H715" s="11" t="s">
        <v>673</v>
      </c>
      <c r="I715" s="14" t="s">
        <v>2019</v>
      </c>
      <c r="J715" s="5"/>
      <c r="K715" s="5"/>
      <c r="L715" s="5"/>
    </row>
    <row r="716" spans="1:12" x14ac:dyDescent="0.25">
      <c r="A716" s="2"/>
      <c r="B716" s="81" t="s">
        <v>2060</v>
      </c>
      <c r="C716" s="81" t="s">
        <v>2053</v>
      </c>
      <c r="D716" s="10" t="s">
        <v>697</v>
      </c>
      <c r="E716" s="14" t="s">
        <v>2027</v>
      </c>
      <c r="F716" s="17"/>
      <c r="G716" s="33">
        <v>16</v>
      </c>
      <c r="H716" s="11" t="s">
        <v>673</v>
      </c>
      <c r="I716" s="14" t="s">
        <v>2028</v>
      </c>
      <c r="J716" s="5"/>
      <c r="K716" s="5"/>
      <c r="L716" s="5"/>
    </row>
    <row r="717" spans="1:12" x14ac:dyDescent="0.25">
      <c r="A717" s="2"/>
      <c r="B717" s="81" t="s">
        <v>2060</v>
      </c>
      <c r="C717" s="81" t="s">
        <v>2053</v>
      </c>
      <c r="D717" s="10" t="s">
        <v>2029</v>
      </c>
      <c r="E717" s="14" t="s">
        <v>2030</v>
      </c>
      <c r="F717" s="17"/>
      <c r="G717" s="33">
        <v>16</v>
      </c>
      <c r="H717" s="11" t="s">
        <v>658</v>
      </c>
      <c r="I717" s="14" t="s">
        <v>2028</v>
      </c>
      <c r="J717" s="5"/>
      <c r="K717" s="5"/>
      <c r="L717" s="5"/>
    </row>
    <row r="718" spans="1:12" x14ac:dyDescent="0.25">
      <c r="A718" s="2"/>
      <c r="B718" s="81" t="s">
        <v>2060</v>
      </c>
      <c r="C718" s="81" t="s">
        <v>2053</v>
      </c>
      <c r="D718" s="10" t="s">
        <v>2031</v>
      </c>
      <c r="E718" s="14" t="s">
        <v>2032</v>
      </c>
      <c r="F718" s="17"/>
      <c r="G718" s="33">
        <v>2</v>
      </c>
      <c r="H718" s="11" t="s">
        <v>538</v>
      </c>
      <c r="I718" s="14" t="s">
        <v>2028</v>
      </c>
      <c r="J718" s="5"/>
      <c r="K718" s="5"/>
      <c r="L718" s="5"/>
    </row>
    <row r="719" spans="1:12" x14ac:dyDescent="0.25">
      <c r="A719" s="2"/>
      <c r="B719" s="81" t="s">
        <v>2060</v>
      </c>
      <c r="C719" s="81" t="s">
        <v>2053</v>
      </c>
      <c r="D719" s="10" t="s">
        <v>2033</v>
      </c>
      <c r="E719" s="14" t="s">
        <v>2034</v>
      </c>
      <c r="F719" s="17"/>
      <c r="G719" s="33">
        <v>2</v>
      </c>
      <c r="H719" s="11" t="s">
        <v>538</v>
      </c>
      <c r="I719" s="14" t="s">
        <v>2019</v>
      </c>
      <c r="J719" s="5"/>
      <c r="K719" s="5"/>
      <c r="L719" s="5"/>
    </row>
    <row r="720" spans="1:12" x14ac:dyDescent="0.25">
      <c r="A720" s="2"/>
      <c r="B720" s="81" t="s">
        <v>2060</v>
      </c>
      <c r="C720" s="81" t="s">
        <v>2053</v>
      </c>
      <c r="D720" s="10" t="s">
        <v>2035</v>
      </c>
      <c r="E720" s="14" t="s">
        <v>1439</v>
      </c>
      <c r="F720" s="17"/>
      <c r="G720" s="117">
        <v>2</v>
      </c>
      <c r="H720" s="12" t="s">
        <v>538</v>
      </c>
      <c r="I720" s="14" t="s">
        <v>2019</v>
      </c>
      <c r="J720" s="5"/>
      <c r="K720" s="5"/>
      <c r="L720" s="5"/>
    </row>
    <row r="721" spans="1:12" x14ac:dyDescent="0.25">
      <c r="A721" s="2"/>
      <c r="B721" s="81" t="s">
        <v>2060</v>
      </c>
      <c r="C721" s="81" t="s">
        <v>2053</v>
      </c>
      <c r="D721" s="10" t="s">
        <v>2036</v>
      </c>
      <c r="E721" s="14" t="s">
        <v>2037</v>
      </c>
      <c r="F721" s="17"/>
      <c r="G721" s="117">
        <v>2</v>
      </c>
      <c r="H721" s="12" t="s">
        <v>538</v>
      </c>
      <c r="I721" s="14" t="s">
        <v>2028</v>
      </c>
      <c r="J721" s="5"/>
      <c r="K721" s="5"/>
      <c r="L721" s="5"/>
    </row>
    <row r="722" spans="1:12" x14ac:dyDescent="0.25">
      <c r="A722" s="2"/>
      <c r="B722" s="81" t="s">
        <v>2063</v>
      </c>
      <c r="C722" s="81" t="s">
        <v>2053</v>
      </c>
      <c r="D722" s="10" t="s">
        <v>855</v>
      </c>
      <c r="E722" s="10" t="s">
        <v>2013</v>
      </c>
      <c r="F722" s="97" t="s">
        <v>510</v>
      </c>
      <c r="G722" s="33">
        <v>4</v>
      </c>
      <c r="H722" s="11" t="s">
        <v>538</v>
      </c>
      <c r="I722" s="35" t="s">
        <v>2061</v>
      </c>
      <c r="J722" s="5"/>
      <c r="K722" s="5"/>
      <c r="L722" s="5"/>
    </row>
    <row r="723" spans="1:12" x14ac:dyDescent="0.25">
      <c r="A723" s="2"/>
      <c r="B723" s="81" t="s">
        <v>2063</v>
      </c>
      <c r="C723" s="81" t="s">
        <v>2053</v>
      </c>
      <c r="D723" s="10" t="s">
        <v>2014</v>
      </c>
      <c r="E723" s="10" t="s">
        <v>2015</v>
      </c>
      <c r="F723" s="9"/>
      <c r="G723" s="33">
        <v>2</v>
      </c>
      <c r="H723" s="11" t="s">
        <v>538</v>
      </c>
      <c r="I723" s="35" t="s">
        <v>2064</v>
      </c>
      <c r="J723" s="5"/>
      <c r="K723" s="5"/>
      <c r="L723" s="5"/>
    </row>
    <row r="724" spans="1:12" x14ac:dyDescent="0.25">
      <c r="A724" s="2"/>
      <c r="B724" s="81" t="s">
        <v>2063</v>
      </c>
      <c r="C724" s="81" t="s">
        <v>2053</v>
      </c>
      <c r="D724" s="14" t="s">
        <v>2017</v>
      </c>
      <c r="E724" s="14" t="s">
        <v>2018</v>
      </c>
      <c r="F724" s="101"/>
      <c r="G724" s="33">
        <v>2</v>
      </c>
      <c r="H724" s="11" t="s">
        <v>538</v>
      </c>
      <c r="I724" s="14" t="s">
        <v>2019</v>
      </c>
      <c r="J724" s="5"/>
      <c r="K724" s="5"/>
      <c r="L724" s="5"/>
    </row>
    <row r="725" spans="1:12" x14ac:dyDescent="0.25">
      <c r="A725" s="2"/>
      <c r="B725" s="81" t="s">
        <v>2063</v>
      </c>
      <c r="C725" s="81" t="s">
        <v>2053</v>
      </c>
      <c r="D725" s="10" t="s">
        <v>2020</v>
      </c>
      <c r="E725" s="10" t="s">
        <v>2021</v>
      </c>
      <c r="F725" s="101"/>
      <c r="G725" s="33">
        <v>2</v>
      </c>
      <c r="H725" s="11" t="s">
        <v>538</v>
      </c>
      <c r="I725" s="14" t="s">
        <v>2019</v>
      </c>
      <c r="J725" s="5"/>
      <c r="K725" s="5"/>
      <c r="L725" s="5"/>
    </row>
    <row r="726" spans="1:12" x14ac:dyDescent="0.25">
      <c r="A726" s="2"/>
      <c r="B726" s="81" t="s">
        <v>2063</v>
      </c>
      <c r="C726" s="81" t="s">
        <v>2053</v>
      </c>
      <c r="D726" s="10" t="s">
        <v>2022</v>
      </c>
      <c r="E726" s="10" t="s">
        <v>2023</v>
      </c>
      <c r="F726" s="101"/>
      <c r="G726" s="33">
        <v>2</v>
      </c>
      <c r="H726" s="11" t="s">
        <v>538</v>
      </c>
      <c r="I726" s="14" t="s">
        <v>2019</v>
      </c>
      <c r="J726" s="5"/>
      <c r="K726" s="5"/>
      <c r="L726" s="5"/>
    </row>
    <row r="727" spans="1:12" x14ac:dyDescent="0.25">
      <c r="A727" s="2"/>
      <c r="B727" s="81" t="s">
        <v>2063</v>
      </c>
      <c r="C727" s="81" t="s">
        <v>2053</v>
      </c>
      <c r="D727" s="10" t="s">
        <v>50</v>
      </c>
      <c r="E727" s="10" t="s">
        <v>1456</v>
      </c>
      <c r="F727" s="17"/>
      <c r="G727" s="33">
        <v>28</v>
      </c>
      <c r="H727" s="11" t="s">
        <v>673</v>
      </c>
      <c r="I727" s="14" t="s">
        <v>2019</v>
      </c>
      <c r="J727" s="5"/>
      <c r="K727" s="5"/>
      <c r="L727" s="5"/>
    </row>
    <row r="728" spans="1:12" x14ac:dyDescent="0.25">
      <c r="A728" s="2"/>
      <c r="B728" s="81" t="s">
        <v>2063</v>
      </c>
      <c r="C728" s="81" t="s">
        <v>2053</v>
      </c>
      <c r="D728" s="10" t="s">
        <v>697</v>
      </c>
      <c r="E728" s="14" t="s">
        <v>2027</v>
      </c>
      <c r="F728" s="17"/>
      <c r="G728" s="33">
        <v>32</v>
      </c>
      <c r="H728" s="11" t="s">
        <v>673</v>
      </c>
      <c r="I728" s="14" t="s">
        <v>2028</v>
      </c>
      <c r="J728" s="5"/>
      <c r="K728" s="5"/>
      <c r="L728" s="5"/>
    </row>
    <row r="729" spans="1:12" x14ac:dyDescent="0.25">
      <c r="A729" s="5"/>
      <c r="B729" s="81" t="s">
        <v>2063</v>
      </c>
      <c r="C729" s="81" t="s">
        <v>2053</v>
      </c>
      <c r="D729" s="10" t="s">
        <v>2029</v>
      </c>
      <c r="E729" s="14" t="s">
        <v>2030</v>
      </c>
      <c r="F729" s="17"/>
      <c r="G729" s="33">
        <v>32</v>
      </c>
      <c r="H729" s="11" t="s">
        <v>658</v>
      </c>
      <c r="I729" s="14" t="s">
        <v>2028</v>
      </c>
      <c r="J729" s="5"/>
      <c r="K729" s="5"/>
      <c r="L729" s="5"/>
    </row>
    <row r="730" spans="1:12" x14ac:dyDescent="0.25">
      <c r="A730" s="5"/>
      <c r="B730" s="81" t="s">
        <v>2063</v>
      </c>
      <c r="C730" s="81" t="s">
        <v>2053</v>
      </c>
      <c r="D730" s="10" t="s">
        <v>2031</v>
      </c>
      <c r="E730" s="14" t="s">
        <v>2032</v>
      </c>
      <c r="F730" s="17"/>
      <c r="G730" s="33">
        <v>2</v>
      </c>
      <c r="H730" s="11" t="s">
        <v>538</v>
      </c>
      <c r="I730" s="14" t="s">
        <v>2028</v>
      </c>
      <c r="J730" s="5"/>
      <c r="K730" s="5"/>
      <c r="L730" s="5"/>
    </row>
    <row r="731" spans="1:12" x14ac:dyDescent="0.25">
      <c r="A731" s="5"/>
      <c r="B731" s="81" t="s">
        <v>2063</v>
      </c>
      <c r="C731" s="81" t="s">
        <v>2053</v>
      </c>
      <c r="D731" s="10" t="s">
        <v>2033</v>
      </c>
      <c r="E731" s="14" t="s">
        <v>2034</v>
      </c>
      <c r="F731" s="17"/>
      <c r="G731" s="33">
        <v>2</v>
      </c>
      <c r="H731" s="11" t="s">
        <v>538</v>
      </c>
      <c r="I731" s="14" t="s">
        <v>2019</v>
      </c>
      <c r="J731" s="5"/>
      <c r="K731" s="5"/>
      <c r="L731" s="5"/>
    </row>
    <row r="732" spans="1:12" x14ac:dyDescent="0.25">
      <c r="A732" s="5"/>
      <c r="B732" s="81" t="s">
        <v>2063</v>
      </c>
      <c r="C732" s="81" t="s">
        <v>2053</v>
      </c>
      <c r="D732" s="10" t="s">
        <v>2035</v>
      </c>
      <c r="E732" s="14" t="s">
        <v>1439</v>
      </c>
      <c r="F732" s="17"/>
      <c r="G732" s="117">
        <v>4</v>
      </c>
      <c r="H732" s="12" t="s">
        <v>538</v>
      </c>
      <c r="I732" s="14" t="s">
        <v>2019</v>
      </c>
      <c r="J732" s="5"/>
      <c r="K732" s="5"/>
      <c r="L732" s="5"/>
    </row>
    <row r="733" spans="1:12" x14ac:dyDescent="0.25">
      <c r="A733" s="5"/>
      <c r="B733" s="81" t="s">
        <v>2063</v>
      </c>
      <c r="C733" s="81" t="s">
        <v>2053</v>
      </c>
      <c r="D733" s="10" t="s">
        <v>2036</v>
      </c>
      <c r="E733" s="14" t="s">
        <v>2037</v>
      </c>
      <c r="F733" s="17"/>
      <c r="G733" s="117">
        <v>4</v>
      </c>
      <c r="H733" s="12" t="s">
        <v>538</v>
      </c>
      <c r="I733" s="14" t="s">
        <v>2028</v>
      </c>
      <c r="J733" s="5"/>
      <c r="K733" s="5"/>
      <c r="L733" s="5"/>
    </row>
    <row r="734" spans="1:12" x14ac:dyDescent="0.25">
      <c r="A734" s="5"/>
      <c r="B734" s="81" t="s">
        <v>2065</v>
      </c>
      <c r="C734" s="81" t="s">
        <v>2053</v>
      </c>
      <c r="D734" s="10" t="s">
        <v>855</v>
      </c>
      <c r="E734" s="10" t="s">
        <v>2013</v>
      </c>
      <c r="F734" s="97" t="s">
        <v>510</v>
      </c>
      <c r="G734" s="33">
        <v>2</v>
      </c>
      <c r="H734" s="11" t="s">
        <v>538</v>
      </c>
      <c r="I734" s="35" t="s">
        <v>2066</v>
      </c>
      <c r="J734" s="5"/>
      <c r="K734" s="5"/>
      <c r="L734" s="5"/>
    </row>
    <row r="735" spans="1:12" x14ac:dyDescent="0.25">
      <c r="A735" s="5"/>
      <c r="B735" s="81" t="s">
        <v>2065</v>
      </c>
      <c r="C735" s="81" t="s">
        <v>2053</v>
      </c>
      <c r="D735" s="10" t="s">
        <v>2014</v>
      </c>
      <c r="E735" s="10" t="s">
        <v>2015</v>
      </c>
      <c r="F735" s="9"/>
      <c r="G735" s="33">
        <v>1</v>
      </c>
      <c r="H735" s="11" t="s">
        <v>538</v>
      </c>
      <c r="I735" s="35" t="s">
        <v>2067</v>
      </c>
      <c r="J735" s="5"/>
      <c r="K735" s="5"/>
      <c r="L735" s="5"/>
    </row>
    <row r="736" spans="1:12" x14ac:dyDescent="0.25">
      <c r="A736" s="5"/>
      <c r="B736" s="81" t="s">
        <v>2065</v>
      </c>
      <c r="C736" s="81" t="s">
        <v>2053</v>
      </c>
      <c r="D736" s="14" t="s">
        <v>2017</v>
      </c>
      <c r="E736" s="14" t="s">
        <v>2018</v>
      </c>
      <c r="F736" s="101"/>
      <c r="G736" s="33">
        <v>1</v>
      </c>
      <c r="H736" s="11" t="s">
        <v>538</v>
      </c>
      <c r="I736" s="14" t="s">
        <v>2019</v>
      </c>
      <c r="J736" s="5"/>
      <c r="K736" s="5"/>
      <c r="L736" s="5"/>
    </row>
    <row r="737" spans="1:12" x14ac:dyDescent="0.25">
      <c r="A737" s="5"/>
      <c r="B737" s="81" t="s">
        <v>2065</v>
      </c>
      <c r="C737" s="81" t="s">
        <v>2053</v>
      </c>
      <c r="D737" s="10" t="s">
        <v>2020</v>
      </c>
      <c r="E737" s="10" t="s">
        <v>2021</v>
      </c>
      <c r="F737" s="101"/>
      <c r="G737" s="33">
        <v>1</v>
      </c>
      <c r="H737" s="11" t="s">
        <v>538</v>
      </c>
      <c r="I737" s="14" t="s">
        <v>2019</v>
      </c>
      <c r="J737" s="5"/>
      <c r="K737" s="5"/>
      <c r="L737" s="5"/>
    </row>
    <row r="738" spans="1:12" x14ac:dyDescent="0.25">
      <c r="A738" s="5"/>
      <c r="B738" s="81" t="s">
        <v>2065</v>
      </c>
      <c r="C738" s="81" t="s">
        <v>2053</v>
      </c>
      <c r="D738" s="10" t="s">
        <v>2022</v>
      </c>
      <c r="E738" s="10" t="s">
        <v>2023</v>
      </c>
      <c r="F738" s="101"/>
      <c r="G738" s="33">
        <v>1</v>
      </c>
      <c r="H738" s="11" t="s">
        <v>538</v>
      </c>
      <c r="I738" s="14" t="s">
        <v>2019</v>
      </c>
      <c r="J738" s="5"/>
      <c r="K738" s="5"/>
      <c r="L738" s="5"/>
    </row>
    <row r="739" spans="1:12" x14ac:dyDescent="0.25">
      <c r="A739" s="5"/>
      <c r="B739" s="81" t="s">
        <v>2065</v>
      </c>
      <c r="C739" s="81" t="s">
        <v>2053</v>
      </c>
      <c r="D739" s="10" t="s">
        <v>50</v>
      </c>
      <c r="E739" s="10" t="s">
        <v>1456</v>
      </c>
      <c r="F739" s="17"/>
      <c r="G739" s="33">
        <v>14</v>
      </c>
      <c r="H739" s="11" t="s">
        <v>673</v>
      </c>
      <c r="I739" s="14" t="s">
        <v>2019</v>
      </c>
      <c r="J739" s="5"/>
      <c r="K739" s="5"/>
      <c r="L739" s="5"/>
    </row>
    <row r="740" spans="1:12" x14ac:dyDescent="0.25">
      <c r="A740" s="5"/>
      <c r="B740" s="81" t="s">
        <v>2065</v>
      </c>
      <c r="C740" s="81" t="s">
        <v>2053</v>
      </c>
      <c r="D740" s="10" t="s">
        <v>697</v>
      </c>
      <c r="E740" s="14" t="s">
        <v>2027</v>
      </c>
      <c r="F740" s="17"/>
      <c r="G740" s="33">
        <v>16</v>
      </c>
      <c r="H740" s="11" t="s">
        <v>673</v>
      </c>
      <c r="I740" s="14" t="s">
        <v>2028</v>
      </c>
      <c r="J740" s="5"/>
      <c r="K740" s="5"/>
      <c r="L740" s="5"/>
    </row>
    <row r="741" spans="1:12" x14ac:dyDescent="0.25">
      <c r="A741" s="5"/>
      <c r="B741" s="81" t="s">
        <v>2065</v>
      </c>
      <c r="C741" s="81" t="s">
        <v>2053</v>
      </c>
      <c r="D741" s="10" t="s">
        <v>2029</v>
      </c>
      <c r="E741" s="14" t="s">
        <v>2030</v>
      </c>
      <c r="F741" s="17"/>
      <c r="G741" s="33">
        <v>16</v>
      </c>
      <c r="H741" s="11" t="s">
        <v>658</v>
      </c>
      <c r="I741" s="14" t="s">
        <v>2028</v>
      </c>
      <c r="J741" s="5"/>
      <c r="K741" s="5"/>
      <c r="L741" s="5"/>
    </row>
    <row r="742" spans="1:12" x14ac:dyDescent="0.25">
      <c r="A742" s="5"/>
      <c r="B742" s="81" t="s">
        <v>2065</v>
      </c>
      <c r="C742" s="81" t="s">
        <v>2053</v>
      </c>
      <c r="D742" s="10" t="s">
        <v>2031</v>
      </c>
      <c r="E742" s="14" t="s">
        <v>2032</v>
      </c>
      <c r="F742" s="17"/>
      <c r="G742" s="33">
        <v>2</v>
      </c>
      <c r="H742" s="11" t="s">
        <v>538</v>
      </c>
      <c r="I742" s="14" t="s">
        <v>2028</v>
      </c>
      <c r="J742" s="5"/>
      <c r="K742" s="5"/>
      <c r="L742" s="5"/>
    </row>
    <row r="743" spans="1:12" x14ac:dyDescent="0.25">
      <c r="A743" s="5"/>
      <c r="B743" s="81" t="s">
        <v>2065</v>
      </c>
      <c r="C743" s="81" t="s">
        <v>2053</v>
      </c>
      <c r="D743" s="10" t="s">
        <v>2033</v>
      </c>
      <c r="E743" s="14" t="s">
        <v>2034</v>
      </c>
      <c r="F743" s="17"/>
      <c r="G743" s="33">
        <v>2</v>
      </c>
      <c r="H743" s="11" t="s">
        <v>538</v>
      </c>
      <c r="I743" s="14" t="s">
        <v>2019</v>
      </c>
      <c r="J743" s="5"/>
      <c r="K743" s="5"/>
      <c r="L743" s="5"/>
    </row>
    <row r="744" spans="1:12" x14ac:dyDescent="0.25">
      <c r="A744" s="5"/>
      <c r="B744" s="81" t="s">
        <v>2065</v>
      </c>
      <c r="C744" s="81" t="s">
        <v>2053</v>
      </c>
      <c r="D744" s="10" t="s">
        <v>2035</v>
      </c>
      <c r="E744" s="14" t="s">
        <v>1439</v>
      </c>
      <c r="F744" s="17"/>
      <c r="G744" s="117">
        <v>2</v>
      </c>
      <c r="H744" s="12" t="s">
        <v>538</v>
      </c>
      <c r="I744" s="14" t="s">
        <v>2019</v>
      </c>
      <c r="J744" s="5"/>
      <c r="K744" s="5"/>
      <c r="L744" s="5"/>
    </row>
    <row r="745" spans="1:12" x14ac:dyDescent="0.25">
      <c r="A745" s="5"/>
      <c r="B745" s="81" t="s">
        <v>2065</v>
      </c>
      <c r="C745" s="81" t="s">
        <v>2053</v>
      </c>
      <c r="D745" s="10" t="s">
        <v>2036</v>
      </c>
      <c r="E745" s="14" t="s">
        <v>2037</v>
      </c>
      <c r="F745" s="17"/>
      <c r="G745" s="117">
        <v>2</v>
      </c>
      <c r="H745" s="12" t="s">
        <v>538</v>
      </c>
      <c r="I745" s="14" t="s">
        <v>2028</v>
      </c>
      <c r="J745" s="5"/>
      <c r="K745" s="5"/>
      <c r="L745" s="5"/>
    </row>
    <row r="746" spans="1:12" x14ac:dyDescent="0.25">
      <c r="A746" s="5"/>
      <c r="B746" s="81" t="s">
        <v>2065</v>
      </c>
      <c r="C746" s="81" t="s">
        <v>2053</v>
      </c>
      <c r="D746" s="16" t="s">
        <v>2056</v>
      </c>
      <c r="E746" s="17" t="s">
        <v>2057</v>
      </c>
      <c r="F746" s="16"/>
      <c r="G746" s="11">
        <v>1</v>
      </c>
      <c r="H746" s="12" t="s">
        <v>538</v>
      </c>
      <c r="I746" s="14" t="s">
        <v>2019</v>
      </c>
      <c r="J746" s="5"/>
      <c r="K746" s="5"/>
      <c r="L746" s="5"/>
    </row>
    <row r="747" spans="1:12" x14ac:dyDescent="0.25">
      <c r="A747" s="5"/>
      <c r="B747" s="81" t="s">
        <v>2068</v>
      </c>
      <c r="C747" s="81" t="s">
        <v>2053</v>
      </c>
      <c r="D747" s="10" t="s">
        <v>855</v>
      </c>
      <c r="E747" s="10" t="s">
        <v>2013</v>
      </c>
      <c r="F747" s="97" t="s">
        <v>510</v>
      </c>
      <c r="G747" s="33">
        <v>4</v>
      </c>
      <c r="H747" s="11" t="s">
        <v>538</v>
      </c>
      <c r="I747" s="35" t="s">
        <v>2066</v>
      </c>
      <c r="J747" s="5"/>
      <c r="K747" s="5"/>
      <c r="L747" s="5"/>
    </row>
    <row r="748" spans="1:12" x14ac:dyDescent="0.25">
      <c r="A748" s="5"/>
      <c r="B748" s="81" t="s">
        <v>2068</v>
      </c>
      <c r="C748" s="81" t="s">
        <v>2053</v>
      </c>
      <c r="D748" s="10" t="s">
        <v>2014</v>
      </c>
      <c r="E748" s="10" t="s">
        <v>2015</v>
      </c>
      <c r="F748" s="9"/>
      <c r="G748" s="33">
        <v>2</v>
      </c>
      <c r="H748" s="11" t="s">
        <v>538</v>
      </c>
      <c r="I748" s="35" t="s">
        <v>2069</v>
      </c>
      <c r="J748" s="5"/>
      <c r="K748" s="5"/>
      <c r="L748" s="5"/>
    </row>
    <row r="749" spans="1:12" x14ac:dyDescent="0.25">
      <c r="A749" s="5"/>
      <c r="B749" s="81" t="s">
        <v>2068</v>
      </c>
      <c r="C749" s="81" t="s">
        <v>2053</v>
      </c>
      <c r="D749" s="14" t="s">
        <v>2017</v>
      </c>
      <c r="E749" s="14" t="s">
        <v>2018</v>
      </c>
      <c r="F749" s="101"/>
      <c r="G749" s="33">
        <v>2</v>
      </c>
      <c r="H749" s="11" t="s">
        <v>538</v>
      </c>
      <c r="I749" s="14" t="s">
        <v>2019</v>
      </c>
      <c r="J749" s="5"/>
      <c r="K749" s="5"/>
      <c r="L749" s="5"/>
    </row>
    <row r="750" spans="1:12" x14ac:dyDescent="0.25">
      <c r="A750" s="5"/>
      <c r="B750" s="81" t="s">
        <v>2068</v>
      </c>
      <c r="C750" s="81" t="s">
        <v>2053</v>
      </c>
      <c r="D750" s="10" t="s">
        <v>2020</v>
      </c>
      <c r="E750" s="10" t="s">
        <v>2021</v>
      </c>
      <c r="F750" s="101"/>
      <c r="G750" s="33">
        <v>2</v>
      </c>
      <c r="H750" s="11" t="s">
        <v>538</v>
      </c>
      <c r="I750" s="14" t="s">
        <v>2019</v>
      </c>
      <c r="J750" s="5"/>
      <c r="K750" s="5"/>
      <c r="L750" s="5"/>
    </row>
    <row r="751" spans="1:12" x14ac:dyDescent="0.25">
      <c r="A751" s="5"/>
      <c r="B751" s="81" t="s">
        <v>2068</v>
      </c>
      <c r="C751" s="81" t="s">
        <v>2053</v>
      </c>
      <c r="D751" s="10" t="s">
        <v>2022</v>
      </c>
      <c r="E751" s="10" t="s">
        <v>2023</v>
      </c>
      <c r="F751" s="101"/>
      <c r="G751" s="33">
        <v>2</v>
      </c>
      <c r="H751" s="11" t="s">
        <v>538</v>
      </c>
      <c r="I751" s="14" t="s">
        <v>2019</v>
      </c>
      <c r="J751" s="5"/>
      <c r="K751" s="5"/>
      <c r="L751" s="5"/>
    </row>
    <row r="752" spans="1:12" x14ac:dyDescent="0.25">
      <c r="A752" s="5"/>
      <c r="B752" s="81" t="s">
        <v>2068</v>
      </c>
      <c r="C752" s="81" t="s">
        <v>2053</v>
      </c>
      <c r="D752" s="10" t="s">
        <v>50</v>
      </c>
      <c r="E752" s="10" t="s">
        <v>1456</v>
      </c>
      <c r="F752" s="17"/>
      <c r="G752" s="33">
        <v>28</v>
      </c>
      <c r="H752" s="11" t="s">
        <v>673</v>
      </c>
      <c r="I752" s="14" t="s">
        <v>2019</v>
      </c>
      <c r="J752" s="5"/>
      <c r="K752" s="5"/>
      <c r="L752" s="5"/>
    </row>
    <row r="753" spans="1:12" x14ac:dyDescent="0.25">
      <c r="A753" s="5"/>
      <c r="B753" s="81" t="s">
        <v>2068</v>
      </c>
      <c r="C753" s="81" t="s">
        <v>2053</v>
      </c>
      <c r="D753" s="10" t="s">
        <v>697</v>
      </c>
      <c r="E753" s="14" t="s">
        <v>2027</v>
      </c>
      <c r="F753" s="17"/>
      <c r="G753" s="33">
        <v>32</v>
      </c>
      <c r="H753" s="11" t="s">
        <v>673</v>
      </c>
      <c r="I753" s="14" t="s">
        <v>2028</v>
      </c>
      <c r="J753" s="5"/>
      <c r="K753" s="5"/>
      <c r="L753" s="5"/>
    </row>
    <row r="754" spans="1:12" x14ac:dyDescent="0.25">
      <c r="A754" s="5"/>
      <c r="B754" s="81" t="s">
        <v>2068</v>
      </c>
      <c r="C754" s="81" t="s">
        <v>2053</v>
      </c>
      <c r="D754" s="10" t="s">
        <v>2029</v>
      </c>
      <c r="E754" s="14" t="s">
        <v>2030</v>
      </c>
      <c r="F754" s="17"/>
      <c r="G754" s="33">
        <v>32</v>
      </c>
      <c r="H754" s="11" t="s">
        <v>658</v>
      </c>
      <c r="I754" s="14" t="s">
        <v>2028</v>
      </c>
      <c r="J754" s="5"/>
      <c r="K754" s="5"/>
      <c r="L754" s="5"/>
    </row>
    <row r="755" spans="1:12" x14ac:dyDescent="0.25">
      <c r="A755" s="5"/>
      <c r="B755" s="81" t="s">
        <v>2068</v>
      </c>
      <c r="C755" s="81" t="s">
        <v>2053</v>
      </c>
      <c r="D755" s="10" t="s">
        <v>2031</v>
      </c>
      <c r="E755" s="14" t="s">
        <v>2032</v>
      </c>
      <c r="F755" s="17"/>
      <c r="G755" s="33">
        <v>2</v>
      </c>
      <c r="H755" s="11" t="s">
        <v>538</v>
      </c>
      <c r="I755" s="14" t="s">
        <v>2028</v>
      </c>
      <c r="J755" s="5"/>
      <c r="K755" s="5"/>
      <c r="L755" s="5"/>
    </row>
    <row r="756" spans="1:12" x14ac:dyDescent="0.25">
      <c r="A756" s="5"/>
      <c r="B756" s="81" t="s">
        <v>2068</v>
      </c>
      <c r="C756" s="81" t="s">
        <v>2053</v>
      </c>
      <c r="D756" s="10" t="s">
        <v>2033</v>
      </c>
      <c r="E756" s="14" t="s">
        <v>2034</v>
      </c>
      <c r="F756" s="17"/>
      <c r="G756" s="33">
        <v>2</v>
      </c>
      <c r="H756" s="11" t="s">
        <v>538</v>
      </c>
      <c r="I756" s="14" t="s">
        <v>2019</v>
      </c>
      <c r="J756" s="5"/>
      <c r="K756" s="5"/>
      <c r="L756" s="5"/>
    </row>
    <row r="757" spans="1:12" x14ac:dyDescent="0.25">
      <c r="A757" s="5"/>
      <c r="B757" s="81" t="s">
        <v>2068</v>
      </c>
      <c r="C757" s="81" t="s">
        <v>2053</v>
      </c>
      <c r="D757" s="10" t="s">
        <v>2035</v>
      </c>
      <c r="E757" s="14" t="s">
        <v>1439</v>
      </c>
      <c r="F757" s="17"/>
      <c r="G757" s="117">
        <v>4</v>
      </c>
      <c r="H757" s="12" t="s">
        <v>538</v>
      </c>
      <c r="I757" s="14" t="s">
        <v>2019</v>
      </c>
      <c r="J757" s="5"/>
      <c r="K757" s="5"/>
      <c r="L757" s="5"/>
    </row>
    <row r="758" spans="1:12" x14ac:dyDescent="0.25">
      <c r="A758" s="5"/>
      <c r="B758" s="81" t="s">
        <v>2068</v>
      </c>
      <c r="C758" s="81" t="s">
        <v>2053</v>
      </c>
      <c r="D758" s="10" t="s">
        <v>2036</v>
      </c>
      <c r="E758" s="14" t="s">
        <v>2037</v>
      </c>
      <c r="F758" s="17"/>
      <c r="G758" s="117">
        <v>4</v>
      </c>
      <c r="H758" s="12" t="s">
        <v>538</v>
      </c>
      <c r="I758" s="14" t="s">
        <v>2028</v>
      </c>
      <c r="J758" s="5"/>
      <c r="K758" s="5"/>
      <c r="L758" s="5"/>
    </row>
    <row r="759" spans="1:12" x14ac:dyDescent="0.25">
      <c r="A759" s="5"/>
      <c r="B759" s="81" t="s">
        <v>2068</v>
      </c>
      <c r="C759" s="81" t="s">
        <v>2053</v>
      </c>
      <c r="D759" s="16" t="s">
        <v>2056</v>
      </c>
      <c r="E759" s="17" t="s">
        <v>2057</v>
      </c>
      <c r="F759" s="16"/>
      <c r="G759" s="11">
        <v>2</v>
      </c>
      <c r="H759" s="12" t="s">
        <v>538</v>
      </c>
      <c r="I759" s="14" t="s">
        <v>2019</v>
      </c>
      <c r="J759" s="5"/>
      <c r="K759" s="5"/>
      <c r="L759" s="5"/>
    </row>
    <row r="760" spans="1:12" x14ac:dyDescent="0.25">
      <c r="A760" s="5"/>
      <c r="B760" s="81" t="s">
        <v>2070</v>
      </c>
      <c r="C760" s="81" t="s">
        <v>2053</v>
      </c>
      <c r="D760" s="10" t="s">
        <v>2071</v>
      </c>
      <c r="E760" s="10" t="s">
        <v>2072</v>
      </c>
      <c r="F760" s="97" t="s">
        <v>510</v>
      </c>
      <c r="G760" s="33">
        <v>3</v>
      </c>
      <c r="H760" s="11" t="s">
        <v>538</v>
      </c>
      <c r="I760" s="35" t="s">
        <v>1917</v>
      </c>
      <c r="J760" s="5"/>
      <c r="K760" s="5"/>
      <c r="L760" s="5"/>
    </row>
    <row r="761" spans="1:12" x14ac:dyDescent="0.25">
      <c r="A761" s="5"/>
      <c r="B761" s="81" t="s">
        <v>2073</v>
      </c>
      <c r="C761" s="81" t="s">
        <v>2053</v>
      </c>
      <c r="D761" s="16" t="s">
        <v>2056</v>
      </c>
      <c r="E761" s="17" t="s">
        <v>2057</v>
      </c>
      <c r="F761" s="16"/>
      <c r="G761" s="11">
        <v>3</v>
      </c>
      <c r="H761" s="12" t="s">
        <v>538</v>
      </c>
      <c r="I761" s="35" t="s">
        <v>2061</v>
      </c>
      <c r="J761" s="5"/>
      <c r="K761" s="5"/>
      <c r="L761" s="5"/>
    </row>
    <row r="762" spans="1:12" x14ac:dyDescent="0.25">
      <c r="A762" s="5"/>
      <c r="B762" s="81" t="s">
        <v>2074</v>
      </c>
      <c r="C762" s="81" t="s">
        <v>2053</v>
      </c>
      <c r="D762" s="14" t="s">
        <v>2075</v>
      </c>
      <c r="E762" s="14" t="s">
        <v>93</v>
      </c>
      <c r="F762" s="97" t="s">
        <v>92</v>
      </c>
      <c r="G762" s="47">
        <v>1</v>
      </c>
      <c r="H762" s="48" t="s">
        <v>538</v>
      </c>
      <c r="I762" s="95" t="s">
        <v>2076</v>
      </c>
      <c r="J762" s="5"/>
      <c r="K762" s="5"/>
      <c r="L762" s="5"/>
    </row>
    <row r="763" spans="1:12" x14ac:dyDescent="0.25">
      <c r="A763" s="5"/>
      <c r="B763" s="81" t="s">
        <v>2077</v>
      </c>
      <c r="C763" s="81" t="s">
        <v>2053</v>
      </c>
      <c r="D763" s="14" t="s">
        <v>2078</v>
      </c>
      <c r="E763" s="14" t="s">
        <v>2079</v>
      </c>
      <c r="F763" s="97" t="s">
        <v>510</v>
      </c>
      <c r="G763" s="47">
        <v>8</v>
      </c>
      <c r="H763" s="48" t="s">
        <v>538</v>
      </c>
      <c r="I763" s="95" t="s">
        <v>2080</v>
      </c>
      <c r="J763" s="5"/>
      <c r="K763" s="5"/>
      <c r="L763" s="5"/>
    </row>
    <row r="764" spans="1:12" x14ac:dyDescent="0.25">
      <c r="A764" s="5"/>
      <c r="B764" s="81" t="s">
        <v>2081</v>
      </c>
      <c r="C764" s="81" t="s">
        <v>2082</v>
      </c>
      <c r="D764" s="10" t="s">
        <v>855</v>
      </c>
      <c r="E764" s="10" t="s">
        <v>2083</v>
      </c>
      <c r="F764" s="97" t="s">
        <v>510</v>
      </c>
      <c r="G764" s="117">
        <v>1</v>
      </c>
      <c r="H764" s="12" t="s">
        <v>538</v>
      </c>
      <c r="I764" s="35" t="s">
        <v>2084</v>
      </c>
      <c r="J764" s="5"/>
      <c r="K764" s="5"/>
      <c r="L764" s="5"/>
    </row>
    <row r="765" spans="1:12" x14ac:dyDescent="0.25">
      <c r="A765" s="5"/>
      <c r="B765" s="81" t="s">
        <v>2081</v>
      </c>
      <c r="C765" s="81" t="s">
        <v>2082</v>
      </c>
      <c r="D765" s="10" t="s">
        <v>2014</v>
      </c>
      <c r="E765" s="10" t="s">
        <v>2085</v>
      </c>
      <c r="F765" s="9"/>
      <c r="G765" s="117">
        <v>1</v>
      </c>
      <c r="H765" s="12" t="s">
        <v>538</v>
      </c>
      <c r="I765" s="35" t="s">
        <v>2086</v>
      </c>
      <c r="J765" s="5"/>
      <c r="K765" s="5"/>
      <c r="L765" s="5"/>
    </row>
    <row r="766" spans="1:12" x14ac:dyDescent="0.25">
      <c r="A766" s="5"/>
      <c r="B766" s="81" t="s">
        <v>2081</v>
      </c>
      <c r="C766" s="81" t="s">
        <v>2082</v>
      </c>
      <c r="D766" s="10" t="s">
        <v>2056</v>
      </c>
      <c r="E766" s="10" t="s">
        <v>2087</v>
      </c>
      <c r="F766" s="101"/>
      <c r="G766" s="117">
        <v>1</v>
      </c>
      <c r="H766" s="12" t="s">
        <v>538</v>
      </c>
      <c r="I766" s="14" t="s">
        <v>2019</v>
      </c>
      <c r="J766" s="5"/>
      <c r="K766" s="5"/>
      <c r="L766" s="5"/>
    </row>
    <row r="767" spans="1:12" x14ac:dyDescent="0.25">
      <c r="A767" s="5"/>
      <c r="B767" s="81" t="s">
        <v>2081</v>
      </c>
      <c r="C767" s="81" t="s">
        <v>2082</v>
      </c>
      <c r="D767" s="10" t="s">
        <v>2017</v>
      </c>
      <c r="E767" s="10" t="s">
        <v>87</v>
      </c>
      <c r="F767" s="101"/>
      <c r="G767" s="117">
        <v>1</v>
      </c>
      <c r="H767" s="12" t="s">
        <v>538</v>
      </c>
      <c r="I767" s="14" t="s">
        <v>2019</v>
      </c>
      <c r="J767" s="5"/>
      <c r="K767" s="5"/>
      <c r="L767" s="5"/>
    </row>
    <row r="768" spans="1:12" x14ac:dyDescent="0.25">
      <c r="A768" s="5"/>
      <c r="B768" s="81" t="s">
        <v>2081</v>
      </c>
      <c r="C768" s="81" t="s">
        <v>2082</v>
      </c>
      <c r="D768" s="10" t="s">
        <v>2022</v>
      </c>
      <c r="E768" s="10" t="s">
        <v>93</v>
      </c>
      <c r="F768" s="101"/>
      <c r="G768" s="117">
        <v>1</v>
      </c>
      <c r="H768" s="12" t="s">
        <v>538</v>
      </c>
      <c r="I768" s="14" t="s">
        <v>2019</v>
      </c>
      <c r="J768" s="5"/>
      <c r="K768" s="5"/>
      <c r="L768" s="5"/>
    </row>
    <row r="769" spans="1:12" x14ac:dyDescent="0.25">
      <c r="A769" s="5"/>
      <c r="B769" s="81" t="s">
        <v>2081</v>
      </c>
      <c r="C769" s="81" t="s">
        <v>2082</v>
      </c>
      <c r="D769" s="10" t="s">
        <v>2020</v>
      </c>
      <c r="E769" s="10" t="s">
        <v>2021</v>
      </c>
      <c r="F769" s="17"/>
      <c r="G769" s="33">
        <v>1</v>
      </c>
      <c r="H769" s="11" t="s">
        <v>538</v>
      </c>
      <c r="I769" s="14" t="s">
        <v>2019</v>
      </c>
      <c r="J769" s="5"/>
      <c r="K769" s="5"/>
      <c r="L769" s="5"/>
    </row>
    <row r="770" spans="1:12" x14ac:dyDescent="0.25">
      <c r="A770" s="5"/>
      <c r="B770" s="81" t="s">
        <v>2081</v>
      </c>
      <c r="C770" s="81" t="s">
        <v>2082</v>
      </c>
      <c r="D770" s="10" t="s">
        <v>2024</v>
      </c>
      <c r="E770" s="10" t="s">
        <v>2025</v>
      </c>
      <c r="F770" s="17"/>
      <c r="G770" s="117">
        <v>45</v>
      </c>
      <c r="H770" s="12" t="s">
        <v>658</v>
      </c>
      <c r="I770" s="14" t="s">
        <v>2019</v>
      </c>
      <c r="J770" s="5"/>
      <c r="K770" s="5"/>
      <c r="L770" s="5"/>
    </row>
    <row r="771" spans="1:12" x14ac:dyDescent="0.25">
      <c r="A771" s="5"/>
      <c r="B771" s="81" t="s">
        <v>2081</v>
      </c>
      <c r="C771" s="81" t="s">
        <v>2082</v>
      </c>
      <c r="D771" s="10" t="s">
        <v>2026</v>
      </c>
      <c r="E771" s="10" t="s">
        <v>2025</v>
      </c>
      <c r="F771" s="17"/>
      <c r="G771" s="117">
        <v>20</v>
      </c>
      <c r="H771" s="12" t="s">
        <v>658</v>
      </c>
      <c r="I771" s="14" t="s">
        <v>2019</v>
      </c>
      <c r="J771" s="5"/>
      <c r="K771" s="5"/>
      <c r="L771" s="5"/>
    </row>
    <row r="772" spans="1:12" x14ac:dyDescent="0.25">
      <c r="A772" s="5"/>
      <c r="B772" s="81" t="s">
        <v>2081</v>
      </c>
      <c r="C772" s="81" t="s">
        <v>2082</v>
      </c>
      <c r="D772" s="10" t="s">
        <v>50</v>
      </c>
      <c r="E772" s="10" t="s">
        <v>1456</v>
      </c>
      <c r="F772" s="17"/>
      <c r="G772" s="33">
        <v>14</v>
      </c>
      <c r="H772" s="11" t="s">
        <v>673</v>
      </c>
      <c r="I772" s="14" t="s">
        <v>2019</v>
      </c>
      <c r="J772" s="5"/>
      <c r="K772" s="5"/>
      <c r="L772" s="5"/>
    </row>
    <row r="773" spans="1:12" x14ac:dyDescent="0.25">
      <c r="A773" s="5"/>
      <c r="B773" s="81" t="s">
        <v>2081</v>
      </c>
      <c r="C773" s="81" t="s">
        <v>2082</v>
      </c>
      <c r="D773" s="10" t="s">
        <v>697</v>
      </c>
      <c r="E773" s="14" t="s">
        <v>2027</v>
      </c>
      <c r="F773" s="17"/>
      <c r="G773" s="33">
        <v>16</v>
      </c>
      <c r="H773" s="11" t="s">
        <v>673</v>
      </c>
      <c r="I773" s="14" t="s">
        <v>2028</v>
      </c>
      <c r="J773" s="5"/>
      <c r="K773" s="5"/>
      <c r="L773" s="5"/>
    </row>
    <row r="774" spans="1:12" x14ac:dyDescent="0.25">
      <c r="A774" s="5"/>
      <c r="B774" s="81" t="s">
        <v>2081</v>
      </c>
      <c r="C774" s="81" t="s">
        <v>2082</v>
      </c>
      <c r="D774" s="10" t="s">
        <v>2029</v>
      </c>
      <c r="E774" s="14" t="s">
        <v>2030</v>
      </c>
      <c r="F774" s="17"/>
      <c r="G774" s="33">
        <v>16</v>
      </c>
      <c r="H774" s="11" t="s">
        <v>658</v>
      </c>
      <c r="I774" s="14" t="s">
        <v>2028</v>
      </c>
      <c r="J774" s="5"/>
      <c r="K774" s="5"/>
      <c r="L774" s="5"/>
    </row>
    <row r="775" spans="1:12" x14ac:dyDescent="0.25">
      <c r="A775" s="5"/>
      <c r="B775" s="81" t="s">
        <v>2081</v>
      </c>
      <c r="C775" s="81" t="s">
        <v>2082</v>
      </c>
      <c r="D775" s="10" t="s">
        <v>2031</v>
      </c>
      <c r="E775" s="14" t="s">
        <v>2032</v>
      </c>
      <c r="F775" s="16"/>
      <c r="G775" s="33">
        <v>2</v>
      </c>
      <c r="H775" s="11" t="s">
        <v>538</v>
      </c>
      <c r="I775" s="14" t="s">
        <v>2028</v>
      </c>
      <c r="J775" s="5"/>
      <c r="K775" s="5"/>
      <c r="L775" s="5"/>
    </row>
    <row r="776" spans="1:12" x14ac:dyDescent="0.25">
      <c r="A776" s="5"/>
      <c r="B776" s="81" t="s">
        <v>2081</v>
      </c>
      <c r="C776" s="81" t="s">
        <v>2082</v>
      </c>
      <c r="D776" s="10" t="s">
        <v>2033</v>
      </c>
      <c r="E776" s="14" t="s">
        <v>2034</v>
      </c>
      <c r="F776" s="16"/>
      <c r="G776" s="33">
        <v>2</v>
      </c>
      <c r="H776" s="11" t="s">
        <v>538</v>
      </c>
      <c r="I776" s="14" t="s">
        <v>2028</v>
      </c>
      <c r="J776" s="5"/>
      <c r="K776" s="5"/>
      <c r="L776" s="5"/>
    </row>
    <row r="777" spans="1:12" x14ac:dyDescent="0.25">
      <c r="A777" s="5"/>
      <c r="B777" s="81" t="s">
        <v>2081</v>
      </c>
      <c r="C777" s="81" t="s">
        <v>2082</v>
      </c>
      <c r="D777" s="10" t="s">
        <v>2035</v>
      </c>
      <c r="E777" s="14" t="s">
        <v>1439</v>
      </c>
      <c r="F777" s="16"/>
      <c r="G777" s="117">
        <v>2</v>
      </c>
      <c r="H777" s="12" t="s">
        <v>538</v>
      </c>
      <c r="I777" s="14" t="s">
        <v>2028</v>
      </c>
      <c r="J777" s="5"/>
      <c r="K777" s="5"/>
      <c r="L777" s="5"/>
    </row>
    <row r="778" spans="1:12" x14ac:dyDescent="0.25">
      <c r="A778" s="5"/>
      <c r="B778" s="81" t="s">
        <v>2081</v>
      </c>
      <c r="C778" s="81" t="s">
        <v>2082</v>
      </c>
      <c r="D778" s="10" t="s">
        <v>2036</v>
      </c>
      <c r="E778" s="14" t="s">
        <v>2037</v>
      </c>
      <c r="F778" s="16"/>
      <c r="G778" s="117">
        <v>2</v>
      </c>
      <c r="H778" s="12" t="s">
        <v>538</v>
      </c>
      <c r="I778" s="14" t="s">
        <v>2028</v>
      </c>
      <c r="J778" s="5"/>
      <c r="K778" s="5"/>
      <c r="L778" s="5"/>
    </row>
    <row r="779" spans="1:12" x14ac:dyDescent="0.25">
      <c r="A779" s="5"/>
      <c r="B779" s="81" t="s">
        <v>2088</v>
      </c>
      <c r="C779" s="81" t="s">
        <v>2089</v>
      </c>
      <c r="D779" s="118" t="s">
        <v>2056</v>
      </c>
      <c r="E779" s="101" t="s">
        <v>465</v>
      </c>
      <c r="F779" s="97" t="s">
        <v>510</v>
      </c>
      <c r="G779" s="33">
        <v>3</v>
      </c>
      <c r="H779" s="36" t="s">
        <v>538</v>
      </c>
      <c r="I779" s="35" t="s">
        <v>2090</v>
      </c>
      <c r="J779" s="5"/>
      <c r="K779" s="5"/>
      <c r="L779" s="5"/>
    </row>
    <row r="780" spans="1:12" x14ac:dyDescent="0.25">
      <c r="A780" s="5"/>
      <c r="B780" s="81" t="s">
        <v>2088</v>
      </c>
      <c r="C780" s="81" t="s">
        <v>2089</v>
      </c>
      <c r="D780" s="118" t="s">
        <v>2091</v>
      </c>
      <c r="E780" s="101" t="s">
        <v>2092</v>
      </c>
      <c r="F780" s="9"/>
      <c r="G780" s="33">
        <v>3</v>
      </c>
      <c r="H780" s="36" t="s">
        <v>538</v>
      </c>
      <c r="I780" s="35" t="s">
        <v>2093</v>
      </c>
      <c r="J780" s="5"/>
      <c r="K780" s="5"/>
      <c r="L780" s="5"/>
    </row>
    <row r="781" spans="1:12" x14ac:dyDescent="0.25">
      <c r="A781" s="5"/>
      <c r="B781" s="81" t="s">
        <v>2088</v>
      </c>
      <c r="C781" s="81" t="s">
        <v>2089</v>
      </c>
      <c r="D781" s="65" t="s">
        <v>2094</v>
      </c>
      <c r="E781" s="101" t="s">
        <v>466</v>
      </c>
      <c r="F781" s="101"/>
      <c r="G781" s="119">
        <v>5</v>
      </c>
      <c r="H781" s="20" t="s">
        <v>538</v>
      </c>
      <c r="I781" s="14" t="s">
        <v>2019</v>
      </c>
      <c r="J781" s="5"/>
      <c r="K781" s="5"/>
      <c r="L781" s="5"/>
    </row>
    <row r="782" spans="1:12" x14ac:dyDescent="0.25">
      <c r="A782" s="5"/>
      <c r="B782" s="81" t="s">
        <v>2088</v>
      </c>
      <c r="C782" s="81" t="s">
        <v>2089</v>
      </c>
      <c r="D782" s="65" t="s">
        <v>2095</v>
      </c>
      <c r="E782" s="101" t="s">
        <v>2096</v>
      </c>
      <c r="F782" s="101"/>
      <c r="G782" s="119">
        <v>2</v>
      </c>
      <c r="H782" s="20" t="s">
        <v>538</v>
      </c>
      <c r="I782" s="14" t="s">
        <v>2019</v>
      </c>
      <c r="J782" s="5"/>
      <c r="K782" s="5"/>
      <c r="L782" s="5"/>
    </row>
    <row r="783" spans="1:12" x14ac:dyDescent="0.25">
      <c r="A783" s="5"/>
      <c r="B783" s="81" t="s">
        <v>2088</v>
      </c>
      <c r="C783" s="81" t="s">
        <v>2089</v>
      </c>
      <c r="D783" s="65" t="s">
        <v>2097</v>
      </c>
      <c r="E783" s="101" t="s">
        <v>469</v>
      </c>
      <c r="F783" s="101"/>
      <c r="G783" s="119">
        <v>2</v>
      </c>
      <c r="H783" s="20" t="s">
        <v>538</v>
      </c>
      <c r="I783" s="14" t="s">
        <v>2019</v>
      </c>
      <c r="J783" s="5"/>
      <c r="K783" s="5"/>
      <c r="L783" s="5"/>
    </row>
    <row r="784" spans="1:12" x14ac:dyDescent="0.25">
      <c r="A784" s="5"/>
      <c r="B784" s="81" t="s">
        <v>2088</v>
      </c>
      <c r="C784" s="81" t="s">
        <v>2089</v>
      </c>
      <c r="D784" s="65" t="s">
        <v>2098</v>
      </c>
      <c r="E784" s="101">
        <v>2170616</v>
      </c>
      <c r="F784" s="17"/>
      <c r="G784" s="119">
        <v>12</v>
      </c>
      <c r="H784" s="20" t="s">
        <v>511</v>
      </c>
      <c r="I784" s="14" t="s">
        <v>2019</v>
      </c>
      <c r="J784" s="5"/>
      <c r="K784" s="5"/>
      <c r="L784" s="5"/>
    </row>
    <row r="785" spans="1:12" x14ac:dyDescent="0.25">
      <c r="A785" s="5"/>
      <c r="B785" s="81" t="s">
        <v>2088</v>
      </c>
      <c r="C785" s="81" t="s">
        <v>2089</v>
      </c>
      <c r="D785" s="65" t="s">
        <v>2099</v>
      </c>
      <c r="E785" s="101" t="s">
        <v>2100</v>
      </c>
      <c r="F785" s="17"/>
      <c r="G785" s="117">
        <v>1</v>
      </c>
      <c r="H785" s="12" t="s">
        <v>538</v>
      </c>
      <c r="I785" s="14" t="s">
        <v>2019</v>
      </c>
      <c r="J785" s="5"/>
      <c r="K785" s="5"/>
      <c r="L785" s="5"/>
    </row>
    <row r="786" spans="1:12" x14ac:dyDescent="0.25">
      <c r="A786" s="5"/>
      <c r="B786" s="81" t="s">
        <v>2088</v>
      </c>
      <c r="C786" s="81" t="s">
        <v>2089</v>
      </c>
      <c r="D786" s="65" t="s">
        <v>2091</v>
      </c>
      <c r="E786" s="101" t="s">
        <v>2101</v>
      </c>
      <c r="F786" s="17"/>
      <c r="G786" s="117">
        <v>2</v>
      </c>
      <c r="H786" s="12" t="s">
        <v>538</v>
      </c>
      <c r="I786" s="14" t="s">
        <v>2019</v>
      </c>
      <c r="J786" s="5"/>
      <c r="K786" s="5"/>
      <c r="L786" s="5"/>
    </row>
    <row r="787" spans="1:12" x14ac:dyDescent="0.25">
      <c r="A787" s="5"/>
      <c r="B787" s="81" t="s">
        <v>2088</v>
      </c>
      <c r="C787" s="81" t="s">
        <v>2089</v>
      </c>
      <c r="D787" s="65" t="s">
        <v>2102</v>
      </c>
      <c r="E787" s="101" t="s">
        <v>2103</v>
      </c>
      <c r="F787" s="17"/>
      <c r="G787" s="117">
        <v>1</v>
      </c>
      <c r="H787" s="12" t="s">
        <v>538</v>
      </c>
      <c r="I787" s="14" t="s">
        <v>2019</v>
      </c>
      <c r="J787" s="5"/>
      <c r="K787" s="5"/>
      <c r="L787" s="5"/>
    </row>
    <row r="788" spans="1:12" x14ac:dyDescent="0.25">
      <c r="A788" s="5"/>
      <c r="B788" s="81" t="s">
        <v>2088</v>
      </c>
      <c r="C788" s="81" t="s">
        <v>2089</v>
      </c>
      <c r="D788" s="65" t="s">
        <v>2104</v>
      </c>
      <c r="E788" s="101" t="s">
        <v>470</v>
      </c>
      <c r="F788" s="17"/>
      <c r="G788" s="117">
        <v>1</v>
      </c>
      <c r="H788" s="12" t="s">
        <v>538</v>
      </c>
      <c r="I788" s="14" t="s">
        <v>2019</v>
      </c>
      <c r="J788" s="5"/>
      <c r="K788" s="5"/>
      <c r="L788" s="5"/>
    </row>
    <row r="789" spans="1:12" x14ac:dyDescent="0.25">
      <c r="A789" s="5"/>
      <c r="B789" s="81" t="s">
        <v>2088</v>
      </c>
      <c r="C789" s="81" t="s">
        <v>2089</v>
      </c>
      <c r="D789" s="65" t="s">
        <v>2105</v>
      </c>
      <c r="E789" s="101" t="s">
        <v>2106</v>
      </c>
      <c r="F789" s="17"/>
      <c r="G789" s="117">
        <v>1</v>
      </c>
      <c r="H789" s="12" t="s">
        <v>538</v>
      </c>
      <c r="I789" s="14" t="s">
        <v>2019</v>
      </c>
      <c r="J789" s="5"/>
      <c r="K789" s="5"/>
      <c r="L789" s="5"/>
    </row>
    <row r="790" spans="1:12" x14ac:dyDescent="0.25">
      <c r="A790" s="5"/>
      <c r="B790" s="81" t="s">
        <v>2088</v>
      </c>
      <c r="C790" s="81" t="s">
        <v>2089</v>
      </c>
      <c r="D790" s="65" t="s">
        <v>2107</v>
      </c>
      <c r="E790" s="101" t="s">
        <v>472</v>
      </c>
      <c r="F790" s="16"/>
      <c r="G790" s="117">
        <v>1</v>
      </c>
      <c r="H790" s="12" t="s">
        <v>538</v>
      </c>
      <c r="I790" s="14" t="s">
        <v>2019</v>
      </c>
      <c r="J790" s="5"/>
      <c r="K790" s="5"/>
      <c r="L790" s="5"/>
    </row>
    <row r="791" spans="1:12" x14ac:dyDescent="0.25">
      <c r="A791" s="5"/>
      <c r="B791" s="81" t="s">
        <v>2088</v>
      </c>
      <c r="C791" s="81" t="s">
        <v>2089</v>
      </c>
      <c r="D791" s="118" t="s">
        <v>2108</v>
      </c>
      <c r="E791" s="120" t="s">
        <v>2109</v>
      </c>
      <c r="F791" s="16"/>
      <c r="G791" s="33">
        <v>2</v>
      </c>
      <c r="H791" s="11" t="s">
        <v>538</v>
      </c>
      <c r="I791" s="14" t="s">
        <v>2019</v>
      </c>
      <c r="J791" s="5"/>
      <c r="K791" s="5"/>
      <c r="L791" s="5"/>
    </row>
    <row r="792" spans="1:12" x14ac:dyDescent="0.25">
      <c r="A792" s="5"/>
      <c r="B792" s="81" t="s">
        <v>2088</v>
      </c>
      <c r="C792" s="81" t="s">
        <v>2089</v>
      </c>
      <c r="D792" s="65" t="s">
        <v>2110</v>
      </c>
      <c r="E792" s="101" t="s">
        <v>2111</v>
      </c>
      <c r="F792" s="16"/>
      <c r="G792" s="117">
        <v>1</v>
      </c>
      <c r="H792" s="12" t="s">
        <v>538</v>
      </c>
      <c r="I792" s="14" t="s">
        <v>2019</v>
      </c>
      <c r="J792" s="5"/>
      <c r="K792" s="5"/>
      <c r="L792" s="5"/>
    </row>
    <row r="793" spans="1:12" x14ac:dyDescent="0.25">
      <c r="A793" s="5"/>
      <c r="B793" s="81" t="s">
        <v>2088</v>
      </c>
      <c r="C793" s="81" t="s">
        <v>2089</v>
      </c>
      <c r="D793" s="65" t="s">
        <v>2112</v>
      </c>
      <c r="E793" s="101" t="s">
        <v>2113</v>
      </c>
      <c r="F793" s="16"/>
      <c r="G793" s="117">
        <v>1</v>
      </c>
      <c r="H793" s="12" t="s">
        <v>538</v>
      </c>
      <c r="I793" s="14" t="s">
        <v>2019</v>
      </c>
      <c r="J793" s="5"/>
      <c r="K793" s="5"/>
      <c r="L793" s="5"/>
    </row>
    <row r="794" spans="1:12" x14ac:dyDescent="0.25">
      <c r="A794" s="5"/>
      <c r="B794" s="81" t="s">
        <v>2088</v>
      </c>
      <c r="C794" s="81" t="s">
        <v>2089</v>
      </c>
      <c r="D794" s="118" t="s">
        <v>848</v>
      </c>
      <c r="E794" s="101" t="s">
        <v>2047</v>
      </c>
      <c r="F794" s="16"/>
      <c r="G794" s="33">
        <v>310</v>
      </c>
      <c r="H794" s="11" t="s">
        <v>658</v>
      </c>
      <c r="I794" s="14" t="s">
        <v>2114</v>
      </c>
      <c r="J794" s="5"/>
      <c r="K794" s="5"/>
      <c r="L794" s="5"/>
    </row>
    <row r="795" spans="1:12" x14ac:dyDescent="0.25">
      <c r="A795" s="5"/>
      <c r="B795" s="81" t="s">
        <v>2088</v>
      </c>
      <c r="C795" s="81" t="s">
        <v>2089</v>
      </c>
      <c r="D795" s="65" t="s">
        <v>2115</v>
      </c>
      <c r="E795" s="101" t="s">
        <v>2047</v>
      </c>
      <c r="F795" s="16"/>
      <c r="G795" s="33">
        <v>68</v>
      </c>
      <c r="H795" s="36" t="s">
        <v>658</v>
      </c>
      <c r="I795" s="14" t="s">
        <v>2114</v>
      </c>
      <c r="J795" s="5"/>
      <c r="K795" s="5"/>
      <c r="L795" s="5"/>
    </row>
    <row r="796" spans="1:12" x14ac:dyDescent="0.25">
      <c r="A796" s="5"/>
      <c r="B796" s="81" t="s">
        <v>2088</v>
      </c>
      <c r="C796" s="81" t="s">
        <v>2089</v>
      </c>
      <c r="D796" s="118" t="s">
        <v>2041</v>
      </c>
      <c r="E796" s="101" t="s">
        <v>1488</v>
      </c>
      <c r="F796" s="23" t="s">
        <v>21</v>
      </c>
      <c r="G796" s="33">
        <v>108</v>
      </c>
      <c r="H796" s="11" t="s">
        <v>658</v>
      </c>
      <c r="I796" s="14" t="s">
        <v>2019</v>
      </c>
      <c r="J796" s="5"/>
      <c r="K796" s="5"/>
      <c r="L796" s="5"/>
    </row>
    <row r="797" spans="1:12" x14ac:dyDescent="0.25">
      <c r="A797" s="5"/>
      <c r="B797" s="81" t="s">
        <v>2088</v>
      </c>
      <c r="C797" s="81" t="s">
        <v>2089</v>
      </c>
      <c r="D797" s="118" t="s">
        <v>2042</v>
      </c>
      <c r="E797" s="101" t="s">
        <v>1488</v>
      </c>
      <c r="F797" s="23" t="s">
        <v>21</v>
      </c>
      <c r="G797" s="33">
        <v>4</v>
      </c>
      <c r="H797" s="11" t="s">
        <v>2043</v>
      </c>
      <c r="I797" s="14" t="s">
        <v>2019</v>
      </c>
      <c r="J797" s="5"/>
      <c r="K797" s="5"/>
      <c r="L797" s="5"/>
    </row>
    <row r="798" spans="1:12" x14ac:dyDescent="0.25">
      <c r="A798" s="5"/>
      <c r="B798" s="81" t="s">
        <v>2088</v>
      </c>
      <c r="C798" s="81" t="s">
        <v>2089</v>
      </c>
      <c r="D798" s="118" t="s">
        <v>2045</v>
      </c>
      <c r="E798" s="101" t="s">
        <v>1872</v>
      </c>
      <c r="F798" s="16"/>
      <c r="G798" s="33">
        <v>410</v>
      </c>
      <c r="H798" s="11" t="s">
        <v>658</v>
      </c>
      <c r="I798" s="14" t="s">
        <v>2114</v>
      </c>
      <c r="J798" s="5"/>
      <c r="K798" s="5"/>
      <c r="L798" s="5"/>
    </row>
    <row r="799" spans="1:12" x14ac:dyDescent="0.25">
      <c r="A799" s="5"/>
      <c r="B799" s="81" t="s">
        <v>2088</v>
      </c>
      <c r="C799" s="81" t="s">
        <v>2089</v>
      </c>
      <c r="D799" s="118" t="s">
        <v>2046</v>
      </c>
      <c r="E799" s="101" t="s">
        <v>2047</v>
      </c>
      <c r="F799" s="16"/>
      <c r="G799" s="33">
        <v>14</v>
      </c>
      <c r="H799" s="11" t="s">
        <v>658</v>
      </c>
      <c r="I799" s="14" t="s">
        <v>2114</v>
      </c>
      <c r="J799" s="5"/>
      <c r="K799" s="5"/>
      <c r="L799" s="5"/>
    </row>
    <row r="800" spans="1:12" x14ac:dyDescent="0.25">
      <c r="A800" s="5"/>
      <c r="B800" s="81" t="s">
        <v>2088</v>
      </c>
      <c r="C800" s="81" t="s">
        <v>2089</v>
      </c>
      <c r="D800" s="118" t="s">
        <v>2048</v>
      </c>
      <c r="E800" s="101" t="s">
        <v>1872</v>
      </c>
      <c r="F800" s="16"/>
      <c r="G800" s="33">
        <v>112</v>
      </c>
      <c r="H800" s="11" t="s">
        <v>658</v>
      </c>
      <c r="I800" s="14" t="s">
        <v>2019</v>
      </c>
      <c r="J800" s="5"/>
      <c r="K800" s="5"/>
      <c r="L800" s="5"/>
    </row>
    <row r="801" spans="1:12" x14ac:dyDescent="0.25">
      <c r="A801" s="5"/>
      <c r="B801" s="81" t="s">
        <v>2088</v>
      </c>
      <c r="C801" s="81" t="s">
        <v>2089</v>
      </c>
      <c r="D801" s="118" t="s">
        <v>2049</v>
      </c>
      <c r="E801" s="101" t="s">
        <v>2050</v>
      </c>
      <c r="F801" s="16"/>
      <c r="G801" s="33">
        <v>10</v>
      </c>
      <c r="H801" s="11" t="s">
        <v>673</v>
      </c>
      <c r="I801" s="14" t="s">
        <v>2019</v>
      </c>
      <c r="J801" s="5"/>
      <c r="K801" s="5"/>
      <c r="L801" s="5"/>
    </row>
    <row r="802" spans="1:12" x14ac:dyDescent="0.25">
      <c r="A802" s="5"/>
      <c r="B802" s="81" t="s">
        <v>2088</v>
      </c>
      <c r="C802" s="81" t="s">
        <v>2089</v>
      </c>
      <c r="D802" s="118" t="s">
        <v>1743</v>
      </c>
      <c r="E802" s="101" t="s">
        <v>2116</v>
      </c>
      <c r="F802" s="16"/>
      <c r="G802" s="33">
        <v>9</v>
      </c>
      <c r="H802" s="11" t="s">
        <v>658</v>
      </c>
      <c r="I802" s="14" t="s">
        <v>2028</v>
      </c>
      <c r="J802" s="5"/>
      <c r="K802" s="5"/>
      <c r="L802" s="5"/>
    </row>
    <row r="803" spans="1:12" x14ac:dyDescent="0.25">
      <c r="A803" s="5"/>
      <c r="B803" s="81" t="s">
        <v>2088</v>
      </c>
      <c r="C803" s="81" t="s">
        <v>2089</v>
      </c>
      <c r="D803" s="118" t="s">
        <v>1740</v>
      </c>
      <c r="E803" s="101" t="s">
        <v>868</v>
      </c>
      <c r="F803" s="16"/>
      <c r="G803" s="33">
        <v>6</v>
      </c>
      <c r="H803" s="11" t="s">
        <v>673</v>
      </c>
      <c r="I803" s="14" t="s">
        <v>2028</v>
      </c>
      <c r="J803" s="5"/>
      <c r="K803" s="5"/>
      <c r="L803" s="5"/>
    </row>
    <row r="804" spans="1:12" x14ac:dyDescent="0.25">
      <c r="A804" s="5"/>
      <c r="B804" s="81" t="s">
        <v>2088</v>
      </c>
      <c r="C804" s="81" t="s">
        <v>2089</v>
      </c>
      <c r="D804" s="10" t="s">
        <v>2029</v>
      </c>
      <c r="E804" s="14" t="s">
        <v>2030</v>
      </c>
      <c r="F804" s="16"/>
      <c r="G804" s="33">
        <v>10</v>
      </c>
      <c r="H804" s="11" t="s">
        <v>658</v>
      </c>
      <c r="I804" s="14" t="s">
        <v>2028</v>
      </c>
      <c r="J804" s="5"/>
      <c r="K804" s="5"/>
      <c r="L804" s="5"/>
    </row>
    <row r="805" spans="1:12" x14ac:dyDescent="0.25">
      <c r="A805" s="5"/>
      <c r="B805" s="81" t="s">
        <v>2117</v>
      </c>
      <c r="C805" s="81" t="s">
        <v>2089</v>
      </c>
      <c r="D805" s="118" t="s">
        <v>2056</v>
      </c>
      <c r="E805" s="101" t="s">
        <v>465</v>
      </c>
      <c r="F805" s="97" t="s">
        <v>510</v>
      </c>
      <c r="G805" s="33">
        <v>3</v>
      </c>
      <c r="H805" s="36" t="s">
        <v>538</v>
      </c>
      <c r="I805" s="35" t="s">
        <v>2118</v>
      </c>
      <c r="J805" s="5"/>
      <c r="K805" s="5"/>
      <c r="L805" s="5"/>
    </row>
    <row r="806" spans="1:12" x14ac:dyDescent="0.25">
      <c r="A806" s="5"/>
      <c r="B806" s="81" t="s">
        <v>2117</v>
      </c>
      <c r="C806" s="81" t="s">
        <v>2089</v>
      </c>
      <c r="D806" s="118" t="s">
        <v>2091</v>
      </c>
      <c r="E806" s="101" t="s">
        <v>2092</v>
      </c>
      <c r="F806" s="9"/>
      <c r="G806" s="33">
        <v>3</v>
      </c>
      <c r="H806" s="36" t="s">
        <v>538</v>
      </c>
      <c r="I806" s="35" t="s">
        <v>2093</v>
      </c>
      <c r="J806" s="5"/>
      <c r="K806" s="5"/>
      <c r="L806" s="5"/>
    </row>
    <row r="807" spans="1:12" x14ac:dyDescent="0.25">
      <c r="A807" s="5"/>
      <c r="B807" s="81" t="s">
        <v>2117</v>
      </c>
      <c r="C807" s="81" t="s">
        <v>2089</v>
      </c>
      <c r="D807" s="65" t="s">
        <v>2094</v>
      </c>
      <c r="E807" s="101" t="s">
        <v>466</v>
      </c>
      <c r="F807" s="101"/>
      <c r="G807" s="119">
        <v>5</v>
      </c>
      <c r="H807" s="20" t="s">
        <v>538</v>
      </c>
      <c r="I807" s="14" t="s">
        <v>2019</v>
      </c>
      <c r="J807" s="5"/>
      <c r="K807" s="5"/>
      <c r="L807" s="5"/>
    </row>
    <row r="808" spans="1:12" x14ac:dyDescent="0.25">
      <c r="A808" s="5"/>
      <c r="B808" s="81" t="s">
        <v>2117</v>
      </c>
      <c r="C808" s="81" t="s">
        <v>2089</v>
      </c>
      <c r="D808" s="65" t="s">
        <v>2095</v>
      </c>
      <c r="E808" s="101" t="s">
        <v>2096</v>
      </c>
      <c r="F808" s="101"/>
      <c r="G808" s="119">
        <v>2</v>
      </c>
      <c r="H808" s="20" t="s">
        <v>538</v>
      </c>
      <c r="I808" s="14" t="s">
        <v>2019</v>
      </c>
      <c r="J808" s="5"/>
      <c r="K808" s="5"/>
      <c r="L808" s="5"/>
    </row>
    <row r="809" spans="1:12" x14ac:dyDescent="0.25">
      <c r="A809" s="5"/>
      <c r="B809" s="81" t="s">
        <v>2117</v>
      </c>
      <c r="C809" s="81" t="s">
        <v>2089</v>
      </c>
      <c r="D809" s="65" t="s">
        <v>2097</v>
      </c>
      <c r="E809" s="101" t="s">
        <v>469</v>
      </c>
      <c r="F809" s="101"/>
      <c r="G809" s="119">
        <v>2</v>
      </c>
      <c r="H809" s="20" t="s">
        <v>538</v>
      </c>
      <c r="I809" s="14" t="s">
        <v>2019</v>
      </c>
      <c r="J809" s="5"/>
      <c r="K809" s="5"/>
      <c r="L809" s="5"/>
    </row>
    <row r="810" spans="1:12" x14ac:dyDescent="0.25">
      <c r="A810" s="5"/>
      <c r="B810" s="81" t="s">
        <v>2117</v>
      </c>
      <c r="C810" s="81" t="s">
        <v>2089</v>
      </c>
      <c r="D810" s="65" t="s">
        <v>2098</v>
      </c>
      <c r="E810" s="101">
        <v>2170616</v>
      </c>
      <c r="F810" s="17"/>
      <c r="G810" s="119">
        <v>12</v>
      </c>
      <c r="H810" s="20" t="s">
        <v>511</v>
      </c>
      <c r="I810" s="14" t="s">
        <v>2019</v>
      </c>
      <c r="J810" s="5"/>
      <c r="K810" s="5"/>
      <c r="L810" s="5"/>
    </row>
    <row r="811" spans="1:12" x14ac:dyDescent="0.25">
      <c r="A811" s="5"/>
      <c r="B811" s="81" t="s">
        <v>2117</v>
      </c>
      <c r="C811" s="81" t="s">
        <v>2089</v>
      </c>
      <c r="D811" s="65" t="s">
        <v>2099</v>
      </c>
      <c r="E811" s="101" t="s">
        <v>2100</v>
      </c>
      <c r="F811" s="17"/>
      <c r="G811" s="117">
        <v>1</v>
      </c>
      <c r="H811" s="12" t="s">
        <v>538</v>
      </c>
      <c r="I811" s="14" t="s">
        <v>2019</v>
      </c>
      <c r="J811" s="5"/>
      <c r="K811" s="5"/>
      <c r="L811" s="5"/>
    </row>
    <row r="812" spans="1:12" x14ac:dyDescent="0.25">
      <c r="A812" s="5"/>
      <c r="B812" s="81" t="s">
        <v>2117</v>
      </c>
      <c r="C812" s="81" t="s">
        <v>2089</v>
      </c>
      <c r="D812" s="65" t="s">
        <v>2091</v>
      </c>
      <c r="E812" s="101" t="s">
        <v>2101</v>
      </c>
      <c r="F812" s="17"/>
      <c r="G812" s="117">
        <v>2</v>
      </c>
      <c r="H812" s="12" t="s">
        <v>538</v>
      </c>
      <c r="I812" s="14" t="s">
        <v>2019</v>
      </c>
      <c r="J812" s="5"/>
      <c r="K812" s="5"/>
      <c r="L812" s="5"/>
    </row>
    <row r="813" spans="1:12" x14ac:dyDescent="0.25">
      <c r="A813" s="5"/>
      <c r="B813" s="81" t="s">
        <v>2117</v>
      </c>
      <c r="C813" s="81" t="s">
        <v>2089</v>
      </c>
      <c r="D813" s="65" t="s">
        <v>2102</v>
      </c>
      <c r="E813" s="101" t="s">
        <v>2103</v>
      </c>
      <c r="F813" s="17"/>
      <c r="G813" s="117">
        <v>1</v>
      </c>
      <c r="H813" s="12" t="s">
        <v>538</v>
      </c>
      <c r="I813" s="14" t="s">
        <v>2019</v>
      </c>
      <c r="J813" s="5"/>
      <c r="K813" s="5"/>
      <c r="L813" s="5"/>
    </row>
    <row r="814" spans="1:12" x14ac:dyDescent="0.25">
      <c r="A814" s="5"/>
      <c r="B814" s="81" t="s">
        <v>2117</v>
      </c>
      <c r="C814" s="81" t="s">
        <v>2089</v>
      </c>
      <c r="D814" s="65" t="s">
        <v>2104</v>
      </c>
      <c r="E814" s="101" t="s">
        <v>470</v>
      </c>
      <c r="F814" s="17"/>
      <c r="G814" s="117">
        <v>1</v>
      </c>
      <c r="H814" s="12" t="s">
        <v>538</v>
      </c>
      <c r="I814" s="14" t="s">
        <v>2019</v>
      </c>
      <c r="J814" s="5"/>
      <c r="K814" s="5"/>
      <c r="L814" s="5"/>
    </row>
    <row r="815" spans="1:12" x14ac:dyDescent="0.25">
      <c r="A815" s="5"/>
      <c r="B815" s="81" t="s">
        <v>2117</v>
      </c>
      <c r="C815" s="81" t="s">
        <v>2089</v>
      </c>
      <c r="D815" s="65" t="s">
        <v>2105</v>
      </c>
      <c r="E815" s="101" t="s">
        <v>2106</v>
      </c>
      <c r="F815" s="17"/>
      <c r="G815" s="117">
        <v>1</v>
      </c>
      <c r="H815" s="12" t="s">
        <v>538</v>
      </c>
      <c r="I815" s="14" t="s">
        <v>2019</v>
      </c>
      <c r="J815" s="5"/>
      <c r="K815" s="5"/>
      <c r="L815" s="5"/>
    </row>
    <row r="816" spans="1:12" x14ac:dyDescent="0.25">
      <c r="A816" s="5"/>
      <c r="B816" s="81" t="s">
        <v>2117</v>
      </c>
      <c r="C816" s="81" t="s">
        <v>2089</v>
      </c>
      <c r="D816" s="65" t="s">
        <v>2107</v>
      </c>
      <c r="E816" s="101" t="s">
        <v>472</v>
      </c>
      <c r="F816" s="16"/>
      <c r="G816" s="117">
        <v>1</v>
      </c>
      <c r="H816" s="12" t="s">
        <v>538</v>
      </c>
      <c r="I816" s="14" t="s">
        <v>2019</v>
      </c>
      <c r="J816" s="5"/>
      <c r="K816" s="5"/>
      <c r="L816" s="5"/>
    </row>
    <row r="817" spans="1:12" x14ac:dyDescent="0.25">
      <c r="A817" s="5"/>
      <c r="B817" s="81" t="s">
        <v>2117</v>
      </c>
      <c r="C817" s="81" t="s">
        <v>2089</v>
      </c>
      <c r="D817" s="118" t="s">
        <v>2108</v>
      </c>
      <c r="E817" s="120" t="s">
        <v>2109</v>
      </c>
      <c r="F817" s="16"/>
      <c r="G817" s="33">
        <v>2</v>
      </c>
      <c r="H817" s="11" t="s">
        <v>538</v>
      </c>
      <c r="I817" s="14" t="s">
        <v>2019</v>
      </c>
      <c r="J817" s="5"/>
      <c r="K817" s="5"/>
      <c r="L817" s="5"/>
    </row>
    <row r="818" spans="1:12" x14ac:dyDescent="0.25">
      <c r="A818" s="5"/>
      <c r="B818" s="81" t="s">
        <v>2117</v>
      </c>
      <c r="C818" s="81" t="s">
        <v>2089</v>
      </c>
      <c r="D818" s="65" t="s">
        <v>2110</v>
      </c>
      <c r="E818" s="101" t="s">
        <v>2111</v>
      </c>
      <c r="F818" s="16"/>
      <c r="G818" s="117">
        <v>1</v>
      </c>
      <c r="H818" s="12" t="s">
        <v>538</v>
      </c>
      <c r="I818" s="14" t="s">
        <v>2019</v>
      </c>
      <c r="J818" s="5"/>
      <c r="K818" s="5"/>
      <c r="L818" s="5"/>
    </row>
    <row r="819" spans="1:12" x14ac:dyDescent="0.25">
      <c r="A819" s="5"/>
      <c r="B819" s="81" t="s">
        <v>2117</v>
      </c>
      <c r="C819" s="81" t="s">
        <v>2089</v>
      </c>
      <c r="D819" s="65" t="s">
        <v>2112</v>
      </c>
      <c r="E819" s="101" t="s">
        <v>2113</v>
      </c>
      <c r="F819" s="16"/>
      <c r="G819" s="117">
        <v>1</v>
      </c>
      <c r="H819" s="12" t="s">
        <v>538</v>
      </c>
      <c r="I819" s="14" t="s">
        <v>2019</v>
      </c>
      <c r="J819" s="5"/>
      <c r="K819" s="5"/>
      <c r="L819" s="5"/>
    </row>
    <row r="820" spans="1:12" x14ac:dyDescent="0.25">
      <c r="A820" s="5"/>
      <c r="B820" s="81" t="s">
        <v>2117</v>
      </c>
      <c r="C820" s="81" t="s">
        <v>2089</v>
      </c>
      <c r="D820" s="118" t="s">
        <v>848</v>
      </c>
      <c r="E820" s="101" t="s">
        <v>2047</v>
      </c>
      <c r="F820" s="16"/>
      <c r="G820" s="33">
        <v>392</v>
      </c>
      <c r="H820" s="11" t="s">
        <v>658</v>
      </c>
      <c r="I820" s="14" t="s">
        <v>2114</v>
      </c>
      <c r="J820" s="5"/>
      <c r="K820" s="5"/>
      <c r="L820" s="5"/>
    </row>
    <row r="821" spans="1:12" x14ac:dyDescent="0.25">
      <c r="A821" s="5"/>
      <c r="B821" s="81" t="s">
        <v>2117</v>
      </c>
      <c r="C821" s="81" t="s">
        <v>2089</v>
      </c>
      <c r="D821" s="118" t="s">
        <v>2045</v>
      </c>
      <c r="E821" s="101" t="s">
        <v>1872</v>
      </c>
      <c r="F821" s="16"/>
      <c r="G821" s="33">
        <v>410</v>
      </c>
      <c r="H821" s="11" t="s">
        <v>658</v>
      </c>
      <c r="I821" s="14" t="s">
        <v>2119</v>
      </c>
      <c r="J821" s="5"/>
      <c r="K821" s="5"/>
      <c r="L821" s="5"/>
    </row>
    <row r="822" spans="1:12" x14ac:dyDescent="0.25">
      <c r="A822" s="5"/>
      <c r="B822" s="81" t="s">
        <v>2117</v>
      </c>
      <c r="C822" s="81" t="s">
        <v>2089</v>
      </c>
      <c r="D822" s="118" t="s">
        <v>2049</v>
      </c>
      <c r="E822" s="101" t="s">
        <v>2050</v>
      </c>
      <c r="F822" s="16"/>
      <c r="G822" s="33">
        <v>10</v>
      </c>
      <c r="H822" s="11" t="s">
        <v>673</v>
      </c>
      <c r="I822" s="14" t="s">
        <v>2019</v>
      </c>
      <c r="J822" s="5"/>
      <c r="K822" s="5"/>
      <c r="L822" s="5"/>
    </row>
    <row r="823" spans="1:12" x14ac:dyDescent="0.25">
      <c r="A823" s="5"/>
      <c r="B823" s="81" t="s">
        <v>2117</v>
      </c>
      <c r="C823" s="81" t="s">
        <v>2089</v>
      </c>
      <c r="D823" s="118" t="s">
        <v>1743</v>
      </c>
      <c r="E823" s="101" t="s">
        <v>2116</v>
      </c>
      <c r="F823" s="16"/>
      <c r="G823" s="33">
        <v>9</v>
      </c>
      <c r="H823" s="11" t="s">
        <v>658</v>
      </c>
      <c r="I823" s="14" t="s">
        <v>2028</v>
      </c>
      <c r="J823" s="5"/>
      <c r="K823" s="5"/>
      <c r="L823" s="5"/>
    </row>
    <row r="824" spans="1:12" x14ac:dyDescent="0.25">
      <c r="A824" s="5"/>
      <c r="B824" s="81" t="s">
        <v>2117</v>
      </c>
      <c r="C824" s="81" t="s">
        <v>2089</v>
      </c>
      <c r="D824" s="118" t="s">
        <v>1740</v>
      </c>
      <c r="E824" s="101" t="s">
        <v>868</v>
      </c>
      <c r="F824" s="16"/>
      <c r="G824" s="33">
        <v>6</v>
      </c>
      <c r="H824" s="11" t="s">
        <v>673</v>
      </c>
      <c r="I824" s="14" t="s">
        <v>2028</v>
      </c>
      <c r="J824" s="5"/>
      <c r="K824" s="5"/>
      <c r="L824" s="5"/>
    </row>
    <row r="825" spans="1:12" x14ac:dyDescent="0.25">
      <c r="A825" s="5"/>
      <c r="B825" s="81" t="s">
        <v>2117</v>
      </c>
      <c r="C825" s="81" t="s">
        <v>2089</v>
      </c>
      <c r="D825" s="10" t="s">
        <v>2029</v>
      </c>
      <c r="E825" s="14" t="s">
        <v>2030</v>
      </c>
      <c r="F825" s="16"/>
      <c r="G825" s="33">
        <v>10</v>
      </c>
      <c r="H825" s="11" t="s">
        <v>658</v>
      </c>
      <c r="I825" s="14" t="s">
        <v>2028</v>
      </c>
      <c r="J825" s="5"/>
      <c r="K825" s="5"/>
      <c r="L825" s="5"/>
    </row>
    <row r="826" spans="1:12" x14ac:dyDescent="0.25">
      <c r="A826" s="5"/>
      <c r="B826" s="81" t="s">
        <v>2120</v>
      </c>
      <c r="C826" s="81" t="s">
        <v>2089</v>
      </c>
      <c r="D826" s="118" t="s">
        <v>2056</v>
      </c>
      <c r="E826" s="101" t="s">
        <v>465</v>
      </c>
      <c r="F826" s="97" t="s">
        <v>510</v>
      </c>
      <c r="G826" s="33">
        <v>3</v>
      </c>
      <c r="H826" s="36" t="s">
        <v>538</v>
      </c>
      <c r="I826" s="35" t="s">
        <v>2121</v>
      </c>
      <c r="J826" s="5"/>
      <c r="K826" s="5"/>
      <c r="L826" s="5"/>
    </row>
    <row r="827" spans="1:12" x14ac:dyDescent="0.25">
      <c r="A827" s="5"/>
      <c r="B827" s="81" t="s">
        <v>2120</v>
      </c>
      <c r="C827" s="81" t="s">
        <v>2089</v>
      </c>
      <c r="D827" s="118" t="s">
        <v>2091</v>
      </c>
      <c r="E827" s="101" t="s">
        <v>2092</v>
      </c>
      <c r="F827" s="9"/>
      <c r="G827" s="33">
        <v>3</v>
      </c>
      <c r="H827" s="36" t="s">
        <v>538</v>
      </c>
      <c r="I827" s="35" t="s">
        <v>2121</v>
      </c>
      <c r="J827" s="5"/>
      <c r="K827" s="5"/>
      <c r="L827" s="5"/>
    </row>
    <row r="828" spans="1:12" x14ac:dyDescent="0.25">
      <c r="A828" s="5"/>
      <c r="B828" s="81" t="s">
        <v>2120</v>
      </c>
      <c r="C828" s="81" t="s">
        <v>2089</v>
      </c>
      <c r="D828" s="65" t="s">
        <v>2094</v>
      </c>
      <c r="E828" s="101" t="s">
        <v>466</v>
      </c>
      <c r="F828" s="101"/>
      <c r="G828" s="119">
        <v>5</v>
      </c>
      <c r="H828" s="20" t="s">
        <v>538</v>
      </c>
      <c r="I828" s="35" t="s">
        <v>2121</v>
      </c>
      <c r="J828" s="5"/>
      <c r="K828" s="5"/>
      <c r="L828" s="5"/>
    </row>
    <row r="829" spans="1:12" x14ac:dyDescent="0.25">
      <c r="A829" s="5"/>
      <c r="B829" s="81" t="s">
        <v>2120</v>
      </c>
      <c r="C829" s="81" t="s">
        <v>2089</v>
      </c>
      <c r="D829" s="65" t="s">
        <v>2095</v>
      </c>
      <c r="E829" s="101" t="s">
        <v>2096</v>
      </c>
      <c r="F829" s="101"/>
      <c r="G829" s="119">
        <v>2</v>
      </c>
      <c r="H829" s="20" t="s">
        <v>538</v>
      </c>
      <c r="I829" s="35" t="s">
        <v>2121</v>
      </c>
      <c r="J829" s="5"/>
      <c r="K829" s="5"/>
      <c r="L829" s="5"/>
    </row>
    <row r="830" spans="1:12" x14ac:dyDescent="0.25">
      <c r="A830" s="5"/>
      <c r="B830" s="81" t="s">
        <v>2120</v>
      </c>
      <c r="C830" s="81" t="s">
        <v>2089</v>
      </c>
      <c r="D830" s="65" t="s">
        <v>2097</v>
      </c>
      <c r="E830" s="101" t="s">
        <v>469</v>
      </c>
      <c r="F830" s="101"/>
      <c r="G830" s="119">
        <v>2</v>
      </c>
      <c r="H830" s="20" t="s">
        <v>538</v>
      </c>
      <c r="I830" s="35" t="s">
        <v>2121</v>
      </c>
      <c r="J830" s="5"/>
      <c r="K830" s="5"/>
      <c r="L830" s="5"/>
    </row>
    <row r="831" spans="1:12" x14ac:dyDescent="0.25">
      <c r="A831" s="5"/>
      <c r="B831" s="81" t="s">
        <v>2120</v>
      </c>
      <c r="C831" s="81" t="s">
        <v>2089</v>
      </c>
      <c r="D831" s="65" t="s">
        <v>2098</v>
      </c>
      <c r="E831" s="101">
        <v>2170616</v>
      </c>
      <c r="F831" s="17"/>
      <c r="G831" s="119">
        <v>12</v>
      </c>
      <c r="H831" s="20" t="s">
        <v>511</v>
      </c>
      <c r="I831" s="35" t="s">
        <v>2121</v>
      </c>
      <c r="J831" s="5"/>
      <c r="K831" s="5"/>
      <c r="L831" s="5"/>
    </row>
    <row r="832" spans="1:12" x14ac:dyDescent="0.25">
      <c r="A832" s="5"/>
      <c r="B832" s="81" t="s">
        <v>2120</v>
      </c>
      <c r="C832" s="81" t="s">
        <v>2089</v>
      </c>
      <c r="D832" s="65" t="s">
        <v>2099</v>
      </c>
      <c r="E832" s="101" t="s">
        <v>2100</v>
      </c>
      <c r="F832" s="17"/>
      <c r="G832" s="117">
        <v>1</v>
      </c>
      <c r="H832" s="12" t="s">
        <v>538</v>
      </c>
      <c r="I832" s="35" t="s">
        <v>2121</v>
      </c>
      <c r="J832" s="5"/>
      <c r="K832" s="5"/>
      <c r="L832" s="5"/>
    </row>
    <row r="833" spans="1:12" x14ac:dyDescent="0.25">
      <c r="A833" s="5"/>
      <c r="B833" s="81" t="s">
        <v>2120</v>
      </c>
      <c r="C833" s="81" t="s">
        <v>2089</v>
      </c>
      <c r="D833" s="65" t="s">
        <v>2091</v>
      </c>
      <c r="E833" s="101" t="s">
        <v>2101</v>
      </c>
      <c r="F833" s="17"/>
      <c r="G833" s="117">
        <v>2</v>
      </c>
      <c r="H833" s="12" t="s">
        <v>538</v>
      </c>
      <c r="I833" s="35" t="s">
        <v>2121</v>
      </c>
      <c r="J833" s="5"/>
      <c r="K833" s="5"/>
      <c r="L833" s="5"/>
    </row>
    <row r="834" spans="1:12" x14ac:dyDescent="0.25">
      <c r="A834" s="5"/>
      <c r="B834" s="81" t="s">
        <v>2120</v>
      </c>
      <c r="C834" s="81" t="s">
        <v>2089</v>
      </c>
      <c r="D834" s="65" t="s">
        <v>2102</v>
      </c>
      <c r="E834" s="101" t="s">
        <v>2103</v>
      </c>
      <c r="F834" s="17"/>
      <c r="G834" s="117">
        <v>1</v>
      </c>
      <c r="H834" s="12" t="s">
        <v>538</v>
      </c>
      <c r="I834" s="35" t="s">
        <v>2121</v>
      </c>
      <c r="J834" s="5"/>
      <c r="K834" s="5"/>
      <c r="L834" s="5"/>
    </row>
    <row r="835" spans="1:12" x14ac:dyDescent="0.25">
      <c r="A835" s="5"/>
      <c r="B835" s="81" t="s">
        <v>2120</v>
      </c>
      <c r="C835" s="81" t="s">
        <v>2089</v>
      </c>
      <c r="D835" s="65" t="s">
        <v>2104</v>
      </c>
      <c r="E835" s="101" t="s">
        <v>470</v>
      </c>
      <c r="F835" s="17"/>
      <c r="G835" s="117">
        <v>1</v>
      </c>
      <c r="H835" s="12" t="s">
        <v>538</v>
      </c>
      <c r="I835" s="35" t="s">
        <v>2121</v>
      </c>
      <c r="J835" s="5"/>
      <c r="K835" s="5"/>
      <c r="L835" s="5"/>
    </row>
    <row r="836" spans="1:12" x14ac:dyDescent="0.25">
      <c r="A836" s="5"/>
      <c r="B836" s="81" t="s">
        <v>2120</v>
      </c>
      <c r="C836" s="81" t="s">
        <v>2089</v>
      </c>
      <c r="D836" s="65" t="s">
        <v>2105</v>
      </c>
      <c r="E836" s="101" t="s">
        <v>2106</v>
      </c>
      <c r="F836" s="17"/>
      <c r="G836" s="117">
        <v>1</v>
      </c>
      <c r="H836" s="12" t="s">
        <v>538</v>
      </c>
      <c r="I836" s="35" t="s">
        <v>2121</v>
      </c>
      <c r="J836" s="5"/>
      <c r="K836" s="5"/>
      <c r="L836" s="5"/>
    </row>
    <row r="837" spans="1:12" x14ac:dyDescent="0.25">
      <c r="A837" s="5"/>
      <c r="B837" s="81" t="s">
        <v>2120</v>
      </c>
      <c r="C837" s="81" t="s">
        <v>2089</v>
      </c>
      <c r="D837" s="65" t="s">
        <v>2107</v>
      </c>
      <c r="E837" s="101" t="s">
        <v>472</v>
      </c>
      <c r="F837" s="16"/>
      <c r="G837" s="117">
        <v>1</v>
      </c>
      <c r="H837" s="12" t="s">
        <v>538</v>
      </c>
      <c r="I837" s="35" t="s">
        <v>2121</v>
      </c>
      <c r="J837" s="5"/>
      <c r="K837" s="5"/>
      <c r="L837" s="5"/>
    </row>
    <row r="838" spans="1:12" x14ac:dyDescent="0.25">
      <c r="A838" s="5"/>
      <c r="B838" s="81" t="s">
        <v>2120</v>
      </c>
      <c r="C838" s="81" t="s">
        <v>2089</v>
      </c>
      <c r="D838" s="118" t="s">
        <v>2108</v>
      </c>
      <c r="E838" s="120" t="s">
        <v>2109</v>
      </c>
      <c r="F838" s="16"/>
      <c r="G838" s="33">
        <v>2</v>
      </c>
      <c r="H838" s="11" t="s">
        <v>538</v>
      </c>
      <c r="I838" s="35" t="s">
        <v>2121</v>
      </c>
      <c r="J838" s="5"/>
      <c r="K838" s="5"/>
      <c r="L838" s="5"/>
    </row>
    <row r="839" spans="1:12" x14ac:dyDescent="0.25">
      <c r="A839" s="5"/>
      <c r="B839" s="81" t="s">
        <v>2120</v>
      </c>
      <c r="C839" s="81" t="s">
        <v>2089</v>
      </c>
      <c r="D839" s="65" t="s">
        <v>2110</v>
      </c>
      <c r="E839" s="101" t="s">
        <v>2111</v>
      </c>
      <c r="F839" s="16"/>
      <c r="G839" s="117">
        <v>1</v>
      </c>
      <c r="H839" s="12" t="s">
        <v>538</v>
      </c>
      <c r="I839" s="35" t="s">
        <v>2121</v>
      </c>
      <c r="J839" s="5"/>
      <c r="K839" s="5"/>
      <c r="L839" s="5"/>
    </row>
    <row r="840" spans="1:12" x14ac:dyDescent="0.25">
      <c r="A840" s="5"/>
      <c r="B840" s="81" t="s">
        <v>2120</v>
      </c>
      <c r="C840" s="81" t="s">
        <v>2089</v>
      </c>
      <c r="D840" s="65" t="s">
        <v>2112</v>
      </c>
      <c r="E840" s="101" t="s">
        <v>2113</v>
      </c>
      <c r="F840" s="16"/>
      <c r="G840" s="117">
        <v>1</v>
      </c>
      <c r="H840" s="12" t="s">
        <v>538</v>
      </c>
      <c r="I840" s="35" t="s">
        <v>2121</v>
      </c>
      <c r="J840" s="5"/>
      <c r="K840" s="5"/>
      <c r="L840" s="5"/>
    </row>
    <row r="841" spans="1:12" x14ac:dyDescent="0.25">
      <c r="A841" s="5"/>
      <c r="B841" s="81" t="s">
        <v>2120</v>
      </c>
      <c r="C841" s="81" t="s">
        <v>2089</v>
      </c>
      <c r="D841" s="118" t="s">
        <v>848</v>
      </c>
      <c r="E841" s="101" t="s">
        <v>2047</v>
      </c>
      <c r="F841" s="16"/>
      <c r="G841" s="33">
        <v>310</v>
      </c>
      <c r="H841" s="11" t="s">
        <v>658</v>
      </c>
      <c r="I841" s="14" t="s">
        <v>2114</v>
      </c>
      <c r="J841" s="5"/>
      <c r="K841" s="5"/>
      <c r="L841" s="5"/>
    </row>
    <row r="842" spans="1:12" x14ac:dyDescent="0.25">
      <c r="A842" s="5"/>
      <c r="B842" s="81" t="s">
        <v>2120</v>
      </c>
      <c r="C842" s="81" t="s">
        <v>2089</v>
      </c>
      <c r="D842" s="65" t="s">
        <v>2115</v>
      </c>
      <c r="E842" s="101" t="s">
        <v>2047</v>
      </c>
      <c r="F842" s="16"/>
      <c r="G842" s="33">
        <v>68</v>
      </c>
      <c r="H842" s="36" t="s">
        <v>658</v>
      </c>
      <c r="I842" s="14" t="s">
        <v>2122</v>
      </c>
      <c r="J842" s="5"/>
      <c r="K842" s="5"/>
      <c r="L842" s="5"/>
    </row>
    <row r="843" spans="1:12" x14ac:dyDescent="0.25">
      <c r="A843" s="5"/>
      <c r="B843" s="81" t="s">
        <v>2120</v>
      </c>
      <c r="C843" s="81" t="s">
        <v>2089</v>
      </c>
      <c r="D843" s="121" t="s">
        <v>2041</v>
      </c>
      <c r="E843" s="122" t="s">
        <v>1488</v>
      </c>
      <c r="F843" s="23" t="s">
        <v>21</v>
      </c>
      <c r="G843" s="123">
        <v>108</v>
      </c>
      <c r="H843" s="124" t="s">
        <v>658</v>
      </c>
      <c r="I843" s="14" t="s">
        <v>2019</v>
      </c>
      <c r="J843" s="5"/>
      <c r="K843" s="5"/>
      <c r="L843" s="5"/>
    </row>
    <row r="844" spans="1:12" x14ac:dyDescent="0.25">
      <c r="A844" s="5"/>
      <c r="B844" s="81" t="s">
        <v>2120</v>
      </c>
      <c r="C844" s="81" t="s">
        <v>2089</v>
      </c>
      <c r="D844" s="121" t="s">
        <v>2042</v>
      </c>
      <c r="E844" s="122" t="s">
        <v>1488</v>
      </c>
      <c r="F844" s="23" t="s">
        <v>21</v>
      </c>
      <c r="G844" s="123">
        <v>4</v>
      </c>
      <c r="H844" s="124" t="s">
        <v>2043</v>
      </c>
      <c r="I844" s="14" t="s">
        <v>2019</v>
      </c>
      <c r="J844" s="5"/>
      <c r="K844" s="5"/>
      <c r="L844" s="5"/>
    </row>
    <row r="845" spans="1:12" x14ac:dyDescent="0.25">
      <c r="A845" s="5"/>
      <c r="B845" s="81" t="s">
        <v>2120</v>
      </c>
      <c r="C845" s="81" t="s">
        <v>2089</v>
      </c>
      <c r="D845" s="118" t="s">
        <v>2045</v>
      </c>
      <c r="E845" s="101" t="s">
        <v>1872</v>
      </c>
      <c r="F845" s="16"/>
      <c r="G845" s="33">
        <v>410</v>
      </c>
      <c r="H845" s="11" t="s">
        <v>658</v>
      </c>
      <c r="I845" s="14" t="s">
        <v>2123</v>
      </c>
      <c r="J845" s="5"/>
      <c r="K845" s="5"/>
      <c r="L845" s="5"/>
    </row>
    <row r="846" spans="1:12" x14ac:dyDescent="0.25">
      <c r="A846" s="5"/>
      <c r="B846" s="81" t="s">
        <v>2120</v>
      </c>
      <c r="C846" s="81" t="s">
        <v>2089</v>
      </c>
      <c r="D846" s="118" t="s">
        <v>2046</v>
      </c>
      <c r="E846" s="101" t="s">
        <v>2047</v>
      </c>
      <c r="F846" s="16"/>
      <c r="G846" s="33">
        <v>14</v>
      </c>
      <c r="H846" s="11" t="s">
        <v>658</v>
      </c>
      <c r="I846" s="14" t="s">
        <v>2114</v>
      </c>
      <c r="J846" s="5"/>
      <c r="K846" s="5"/>
      <c r="L846" s="5"/>
    </row>
    <row r="847" spans="1:12" x14ac:dyDescent="0.25">
      <c r="A847" s="5"/>
      <c r="B847" s="81" t="s">
        <v>2120</v>
      </c>
      <c r="C847" s="81" t="s">
        <v>2089</v>
      </c>
      <c r="D847" s="121" t="s">
        <v>2048</v>
      </c>
      <c r="E847" s="122" t="s">
        <v>1872</v>
      </c>
      <c r="F847" s="98"/>
      <c r="G847" s="123">
        <v>112</v>
      </c>
      <c r="H847" s="124" t="s">
        <v>658</v>
      </c>
      <c r="I847" s="14" t="s">
        <v>2019</v>
      </c>
      <c r="J847" s="5"/>
      <c r="K847" s="5"/>
      <c r="L847" s="5"/>
    </row>
    <row r="848" spans="1:12" x14ac:dyDescent="0.25">
      <c r="A848" s="5"/>
      <c r="B848" s="81" t="s">
        <v>2120</v>
      </c>
      <c r="C848" s="81" t="s">
        <v>2089</v>
      </c>
      <c r="D848" s="121" t="s">
        <v>2049</v>
      </c>
      <c r="E848" s="122" t="s">
        <v>2050</v>
      </c>
      <c r="F848" s="98"/>
      <c r="G848" s="123">
        <v>10</v>
      </c>
      <c r="H848" s="124" t="s">
        <v>673</v>
      </c>
      <c r="I848" s="14" t="s">
        <v>2019</v>
      </c>
      <c r="J848" s="5"/>
      <c r="K848" s="5"/>
      <c r="L848" s="5"/>
    </row>
    <row r="849" spans="1:12" x14ac:dyDescent="0.25">
      <c r="A849" s="5"/>
      <c r="B849" s="81" t="s">
        <v>2120</v>
      </c>
      <c r="C849" s="81" t="s">
        <v>2089</v>
      </c>
      <c r="D849" s="118" t="s">
        <v>1743</v>
      </c>
      <c r="E849" s="101" t="s">
        <v>2116</v>
      </c>
      <c r="F849" s="16"/>
      <c r="G849" s="33">
        <v>9</v>
      </c>
      <c r="H849" s="11" t="s">
        <v>658</v>
      </c>
      <c r="I849" s="14" t="s">
        <v>2028</v>
      </c>
      <c r="J849" s="5"/>
      <c r="K849" s="5"/>
      <c r="L849" s="5"/>
    </row>
    <row r="850" spans="1:12" x14ac:dyDescent="0.25">
      <c r="A850" s="5"/>
      <c r="B850" s="81" t="s">
        <v>2120</v>
      </c>
      <c r="C850" s="81" t="s">
        <v>2089</v>
      </c>
      <c r="D850" s="118" t="s">
        <v>1740</v>
      </c>
      <c r="E850" s="101" t="s">
        <v>868</v>
      </c>
      <c r="F850" s="16"/>
      <c r="G850" s="33">
        <v>6</v>
      </c>
      <c r="H850" s="11" t="s">
        <v>673</v>
      </c>
      <c r="I850" s="14" t="s">
        <v>2028</v>
      </c>
      <c r="J850" s="5"/>
      <c r="K850" s="5"/>
      <c r="L850" s="5"/>
    </row>
    <row r="851" spans="1:12" x14ac:dyDescent="0.25">
      <c r="A851" s="5"/>
      <c r="B851" s="81" t="s">
        <v>2120</v>
      </c>
      <c r="C851" s="81" t="s">
        <v>2089</v>
      </c>
      <c r="D851" s="10" t="s">
        <v>2029</v>
      </c>
      <c r="E851" s="14" t="s">
        <v>2030</v>
      </c>
      <c r="F851" s="16"/>
      <c r="G851" s="33">
        <v>10</v>
      </c>
      <c r="H851" s="11" t="s">
        <v>658</v>
      </c>
      <c r="I851" s="14" t="s">
        <v>2028</v>
      </c>
      <c r="J851" s="5"/>
      <c r="K851" s="5"/>
      <c r="L851" s="5"/>
    </row>
    <row r="852" spans="1:12" x14ac:dyDescent="0.25">
      <c r="A852" s="5"/>
      <c r="B852" s="81" t="s">
        <v>2124</v>
      </c>
      <c r="C852" s="81" t="s">
        <v>2125</v>
      </c>
      <c r="D852" s="95" t="s">
        <v>1414</v>
      </c>
      <c r="E852" s="95" t="s">
        <v>2126</v>
      </c>
      <c r="F852" s="125" t="s">
        <v>1341</v>
      </c>
      <c r="G852" s="33">
        <v>1</v>
      </c>
      <c r="H852" s="34" t="s">
        <v>807</v>
      </c>
      <c r="I852" s="35" t="s">
        <v>1036</v>
      </c>
      <c r="J852" s="5"/>
      <c r="K852" s="5"/>
      <c r="L852" s="5"/>
    </row>
    <row r="853" spans="1:12" x14ac:dyDescent="0.25">
      <c r="A853" s="5"/>
      <c r="B853" s="81" t="s">
        <v>2127</v>
      </c>
      <c r="C853" s="81" t="s">
        <v>2125</v>
      </c>
      <c r="D853" s="10" t="s">
        <v>2024</v>
      </c>
      <c r="E853" s="10" t="s">
        <v>2025</v>
      </c>
      <c r="F853" s="97" t="s">
        <v>510</v>
      </c>
      <c r="G853" s="117">
        <v>45</v>
      </c>
      <c r="H853" s="12" t="s">
        <v>658</v>
      </c>
      <c r="I853" s="35" t="s">
        <v>2054</v>
      </c>
      <c r="J853" s="5"/>
      <c r="K853" s="5"/>
      <c r="L853" s="5"/>
    </row>
    <row r="854" spans="1:12" x14ac:dyDescent="0.25">
      <c r="A854" s="5"/>
      <c r="B854" s="81" t="s">
        <v>2127</v>
      </c>
      <c r="C854" s="81" t="s">
        <v>2125</v>
      </c>
      <c r="D854" s="10" t="s">
        <v>2026</v>
      </c>
      <c r="E854" s="10" t="s">
        <v>2025</v>
      </c>
      <c r="F854" s="9"/>
      <c r="G854" s="117">
        <v>20</v>
      </c>
      <c r="H854" s="12" t="s">
        <v>658</v>
      </c>
      <c r="I854" s="35" t="s">
        <v>2055</v>
      </c>
      <c r="J854" s="5"/>
      <c r="K854" s="5"/>
      <c r="L854" s="5"/>
    </row>
    <row r="855" spans="1:12" x14ac:dyDescent="0.25">
      <c r="A855" s="5"/>
      <c r="B855" s="81" t="s">
        <v>2128</v>
      </c>
      <c r="C855" s="81" t="s">
        <v>2125</v>
      </c>
      <c r="D855" s="10" t="s">
        <v>2024</v>
      </c>
      <c r="E855" s="10" t="s">
        <v>2025</v>
      </c>
      <c r="F855" s="97" t="s">
        <v>510</v>
      </c>
      <c r="G855" s="117">
        <v>45</v>
      </c>
      <c r="H855" s="12" t="s">
        <v>658</v>
      </c>
      <c r="I855" s="35" t="s">
        <v>2054</v>
      </c>
      <c r="J855" s="5"/>
      <c r="K855" s="5"/>
      <c r="L855" s="5"/>
    </row>
    <row r="856" spans="1:12" x14ac:dyDescent="0.25">
      <c r="A856" s="5"/>
      <c r="B856" s="81" t="s">
        <v>2128</v>
      </c>
      <c r="C856" s="81" t="s">
        <v>2125</v>
      </c>
      <c r="D856" s="10" t="s">
        <v>2026</v>
      </c>
      <c r="E856" s="10" t="s">
        <v>2025</v>
      </c>
      <c r="F856" s="9"/>
      <c r="G856" s="117">
        <v>20</v>
      </c>
      <c r="H856" s="12" t="s">
        <v>658</v>
      </c>
      <c r="I856" s="35" t="s">
        <v>2059</v>
      </c>
      <c r="J856" s="5"/>
      <c r="K856" s="5"/>
      <c r="L856" s="5"/>
    </row>
    <row r="857" spans="1:12" x14ac:dyDescent="0.25">
      <c r="A857" s="5"/>
      <c r="B857" s="81" t="s">
        <v>2129</v>
      </c>
      <c r="C857" s="81" t="s">
        <v>2125</v>
      </c>
      <c r="D857" s="118" t="s">
        <v>2045</v>
      </c>
      <c r="E857" s="101" t="s">
        <v>1872</v>
      </c>
      <c r="F857" s="16"/>
      <c r="G857" s="33">
        <v>112</v>
      </c>
      <c r="H857" s="11" t="s">
        <v>658</v>
      </c>
      <c r="I857" s="35" t="s">
        <v>2118</v>
      </c>
      <c r="J857" s="5"/>
      <c r="K857" s="5"/>
      <c r="L857" s="5"/>
    </row>
    <row r="858" spans="1:12" x14ac:dyDescent="0.25">
      <c r="A858" s="5"/>
      <c r="B858" s="81" t="s">
        <v>2129</v>
      </c>
      <c r="C858" s="81" t="s">
        <v>2125</v>
      </c>
      <c r="D858" s="121" t="s">
        <v>2041</v>
      </c>
      <c r="E858" s="122" t="s">
        <v>1488</v>
      </c>
      <c r="F858" s="23" t="s">
        <v>21</v>
      </c>
      <c r="G858" s="123">
        <v>112</v>
      </c>
      <c r="H858" s="124" t="s">
        <v>658</v>
      </c>
      <c r="I858" s="35" t="s">
        <v>2118</v>
      </c>
      <c r="J858" s="5"/>
      <c r="K858" s="5"/>
      <c r="L858" s="5"/>
    </row>
    <row r="859" spans="1:12" x14ac:dyDescent="0.25">
      <c r="A859" s="5"/>
      <c r="B859" s="81" t="s">
        <v>2130</v>
      </c>
      <c r="C859" s="81" t="s">
        <v>2125</v>
      </c>
      <c r="D859" s="17" t="s">
        <v>2131</v>
      </c>
      <c r="E859" s="114" t="s">
        <v>2132</v>
      </c>
      <c r="F859" s="36" t="s">
        <v>510</v>
      </c>
      <c r="G859" s="47">
        <v>488</v>
      </c>
      <c r="H859" s="51" t="s">
        <v>444</v>
      </c>
      <c r="I859" s="17" t="s">
        <v>1563</v>
      </c>
      <c r="J859" s="5"/>
      <c r="K859" s="5"/>
      <c r="L859" s="5"/>
    </row>
    <row r="860" spans="1:12" x14ac:dyDescent="0.25">
      <c r="A860" s="5"/>
      <c r="B860" s="81" t="s">
        <v>2130</v>
      </c>
      <c r="C860" s="81" t="s">
        <v>2125</v>
      </c>
      <c r="D860" s="17" t="s">
        <v>2133</v>
      </c>
      <c r="E860" s="25" t="s">
        <v>2134</v>
      </c>
      <c r="F860" s="36" t="s">
        <v>510</v>
      </c>
      <c r="G860" s="36">
        <v>18</v>
      </c>
      <c r="H860" s="36" t="s">
        <v>444</v>
      </c>
      <c r="I860" s="17" t="s">
        <v>1563</v>
      </c>
      <c r="J860" s="5"/>
      <c r="K860" s="5"/>
      <c r="L860" s="5"/>
    </row>
    <row r="861" spans="1:12" x14ac:dyDescent="0.25">
      <c r="A861" s="5"/>
      <c r="B861" s="81" t="s">
        <v>2135</v>
      </c>
      <c r="C861" s="81" t="s">
        <v>2125</v>
      </c>
      <c r="D861" s="118" t="s">
        <v>2056</v>
      </c>
      <c r="E861" s="101" t="s">
        <v>465</v>
      </c>
      <c r="F861" s="17"/>
      <c r="G861" s="33">
        <v>6</v>
      </c>
      <c r="H861" s="36" t="s">
        <v>538</v>
      </c>
      <c r="I861" s="35" t="s">
        <v>1917</v>
      </c>
      <c r="J861" s="5"/>
      <c r="K861" s="5"/>
      <c r="L861" s="5"/>
    </row>
    <row r="862" spans="1:12" x14ac:dyDescent="0.25">
      <c r="A862" s="5"/>
      <c r="B862" s="81" t="s">
        <v>2135</v>
      </c>
      <c r="C862" s="81" t="s">
        <v>2125</v>
      </c>
      <c r="D862" s="118" t="s">
        <v>2091</v>
      </c>
      <c r="E862" s="101" t="s">
        <v>2092</v>
      </c>
      <c r="F862" s="17"/>
      <c r="G862" s="33">
        <v>6</v>
      </c>
      <c r="H862" s="36" t="s">
        <v>538</v>
      </c>
      <c r="I862" s="35" t="s">
        <v>2044</v>
      </c>
      <c r="J862" s="5"/>
      <c r="K862" s="5"/>
      <c r="L862" s="5"/>
    </row>
    <row r="863" spans="1:12" x14ac:dyDescent="0.25">
      <c r="A863" s="5"/>
      <c r="B863" s="81" t="s">
        <v>2135</v>
      </c>
      <c r="C863" s="81" t="s">
        <v>2125</v>
      </c>
      <c r="D863" s="65" t="s">
        <v>2091</v>
      </c>
      <c r="E863" s="101" t="s">
        <v>2101</v>
      </c>
      <c r="F863" s="17"/>
      <c r="G863" s="119">
        <v>4</v>
      </c>
      <c r="H863" s="20" t="s">
        <v>538</v>
      </c>
      <c r="I863" s="35" t="s">
        <v>2044</v>
      </c>
      <c r="J863" s="5"/>
      <c r="K863" s="5"/>
      <c r="L863" s="5"/>
    </row>
    <row r="864" spans="1:12" x14ac:dyDescent="0.25">
      <c r="A864" s="5"/>
      <c r="B864" s="81" t="s">
        <v>2135</v>
      </c>
      <c r="C864" s="81" t="s">
        <v>2125</v>
      </c>
      <c r="D864" s="65" t="s">
        <v>2104</v>
      </c>
      <c r="E864" s="101" t="s">
        <v>470</v>
      </c>
      <c r="F864" s="17"/>
      <c r="G864" s="119">
        <v>2</v>
      </c>
      <c r="H864" s="20" t="s">
        <v>538</v>
      </c>
      <c r="I864" s="35" t="s">
        <v>2044</v>
      </c>
      <c r="J864" s="5"/>
      <c r="K864" s="5"/>
      <c r="L864" s="5"/>
    </row>
    <row r="865" spans="1:12" x14ac:dyDescent="0.25">
      <c r="A865" s="5"/>
      <c r="B865" s="81" t="s">
        <v>2135</v>
      </c>
      <c r="C865" s="81" t="s">
        <v>2125</v>
      </c>
      <c r="D865" s="118" t="s">
        <v>2108</v>
      </c>
      <c r="E865" s="126" t="s">
        <v>2109</v>
      </c>
      <c r="F865" s="17"/>
      <c r="G865" s="33">
        <v>2</v>
      </c>
      <c r="H865" s="36" t="s">
        <v>538</v>
      </c>
      <c r="I865" s="35" t="s">
        <v>2044</v>
      </c>
      <c r="J865" s="5"/>
      <c r="K865" s="5"/>
      <c r="L865" s="5"/>
    </row>
    <row r="866" spans="1:12" x14ac:dyDescent="0.25">
      <c r="A866" s="5"/>
      <c r="B866" s="81" t="s">
        <v>2135</v>
      </c>
      <c r="C866" s="81" t="s">
        <v>2125</v>
      </c>
      <c r="D866" s="65" t="s">
        <v>2110</v>
      </c>
      <c r="E866" s="101" t="s">
        <v>2111</v>
      </c>
      <c r="F866" s="17"/>
      <c r="G866" s="119">
        <v>2</v>
      </c>
      <c r="H866" s="20" t="s">
        <v>538</v>
      </c>
      <c r="I866" s="35" t="s">
        <v>2044</v>
      </c>
      <c r="J866" s="5"/>
      <c r="K866" s="5"/>
      <c r="L866" s="5"/>
    </row>
    <row r="867" spans="1:12" x14ac:dyDescent="0.25">
      <c r="A867" s="5"/>
      <c r="B867" s="81" t="s">
        <v>2135</v>
      </c>
      <c r="C867" s="81" t="s">
        <v>2125</v>
      </c>
      <c r="D867" s="65" t="s">
        <v>2112</v>
      </c>
      <c r="E867" s="101" t="s">
        <v>2113</v>
      </c>
      <c r="F867" s="17"/>
      <c r="G867" s="119">
        <v>2</v>
      </c>
      <c r="H867" s="20" t="s">
        <v>538</v>
      </c>
      <c r="I867" s="35" t="s">
        <v>2044</v>
      </c>
      <c r="J867" s="5"/>
      <c r="K867" s="5"/>
      <c r="L867" s="5"/>
    </row>
    <row r="868" spans="1:12" x14ac:dyDescent="0.25">
      <c r="A868" s="5"/>
      <c r="B868" s="81" t="s">
        <v>2135</v>
      </c>
      <c r="C868" s="81" t="s">
        <v>2125</v>
      </c>
      <c r="D868" s="65" t="s">
        <v>2136</v>
      </c>
      <c r="E868" s="101" t="s">
        <v>2137</v>
      </c>
      <c r="F868" s="17"/>
      <c r="G868" s="119">
        <v>2</v>
      </c>
      <c r="H868" s="20" t="s">
        <v>538</v>
      </c>
      <c r="I868" s="35" t="s">
        <v>2044</v>
      </c>
      <c r="J868" s="5"/>
      <c r="K868" s="5"/>
      <c r="L868" s="5"/>
    </row>
    <row r="869" spans="1:12" x14ac:dyDescent="0.25">
      <c r="A869" s="5"/>
      <c r="B869" s="81" t="s">
        <v>2135</v>
      </c>
      <c r="C869" s="81" t="s">
        <v>2125</v>
      </c>
      <c r="D869" s="14" t="s">
        <v>2138</v>
      </c>
      <c r="E869" s="14" t="s">
        <v>2139</v>
      </c>
      <c r="F869" s="17"/>
      <c r="G869" s="36">
        <v>418</v>
      </c>
      <c r="H869" s="36" t="s">
        <v>511</v>
      </c>
      <c r="I869" s="35" t="s">
        <v>2044</v>
      </c>
      <c r="J869" s="5"/>
      <c r="K869" s="5"/>
      <c r="L869" s="5"/>
    </row>
    <row r="870" spans="1:12" x14ac:dyDescent="0.25">
      <c r="A870" s="5"/>
      <c r="B870" s="81" t="s">
        <v>2135</v>
      </c>
      <c r="C870" s="81" t="s">
        <v>2125</v>
      </c>
      <c r="D870" s="118" t="s">
        <v>2042</v>
      </c>
      <c r="E870" s="101" t="s">
        <v>1488</v>
      </c>
      <c r="F870" s="23" t="s">
        <v>21</v>
      </c>
      <c r="G870" s="36">
        <v>8</v>
      </c>
      <c r="H870" s="36" t="s">
        <v>511</v>
      </c>
      <c r="I870" s="14" t="s">
        <v>2140</v>
      </c>
      <c r="J870" s="5"/>
      <c r="K870" s="5"/>
      <c r="L870" s="5"/>
    </row>
    <row r="871" spans="1:12" x14ac:dyDescent="0.25">
      <c r="A871" s="5"/>
      <c r="B871" s="81" t="s">
        <v>2135</v>
      </c>
      <c r="C871" s="81" t="s">
        <v>2125</v>
      </c>
      <c r="D871" s="118" t="s">
        <v>2045</v>
      </c>
      <c r="E871" s="101" t="s">
        <v>1872</v>
      </c>
      <c r="F871" s="17"/>
      <c r="G871" s="36">
        <v>15</v>
      </c>
      <c r="H871" s="36" t="s">
        <v>511</v>
      </c>
      <c r="I871" s="14" t="s">
        <v>2140</v>
      </c>
      <c r="J871" s="5"/>
      <c r="K871" s="5"/>
      <c r="L871" s="5"/>
    </row>
    <row r="872" spans="1:12" x14ac:dyDescent="0.25">
      <c r="A872" s="5"/>
      <c r="B872" s="81" t="s">
        <v>2135</v>
      </c>
      <c r="C872" s="81" t="s">
        <v>2125</v>
      </c>
      <c r="D872" s="14" t="s">
        <v>2094</v>
      </c>
      <c r="E872" s="14" t="s">
        <v>2141</v>
      </c>
      <c r="F872" s="17"/>
      <c r="G872" s="36">
        <v>5</v>
      </c>
      <c r="H872" s="36" t="s">
        <v>2142</v>
      </c>
      <c r="I872" s="35" t="s">
        <v>2044</v>
      </c>
      <c r="J872" s="5"/>
      <c r="K872" s="5"/>
      <c r="L872" s="5"/>
    </row>
    <row r="873" spans="1:12" x14ac:dyDescent="0.25">
      <c r="A873" s="5"/>
      <c r="B873" s="81" t="s">
        <v>2135</v>
      </c>
      <c r="C873" s="81" t="s">
        <v>2125</v>
      </c>
      <c r="D873" s="14" t="s">
        <v>2143</v>
      </c>
      <c r="E873" s="14">
        <v>2170616</v>
      </c>
      <c r="F873" s="17"/>
      <c r="G873" s="36">
        <v>12</v>
      </c>
      <c r="H873" s="36" t="s">
        <v>511</v>
      </c>
      <c r="I873" s="35" t="s">
        <v>2044</v>
      </c>
      <c r="J873" s="5"/>
      <c r="K873" s="5"/>
      <c r="L873" s="5"/>
    </row>
    <row r="874" spans="1:12" x14ac:dyDescent="0.25">
      <c r="A874" s="5"/>
      <c r="B874" s="81" t="s">
        <v>2135</v>
      </c>
      <c r="C874" s="81" t="s">
        <v>2125</v>
      </c>
      <c r="D874" s="14" t="s">
        <v>2144</v>
      </c>
      <c r="E874" s="10" t="s">
        <v>2145</v>
      </c>
      <c r="F874" s="17"/>
      <c r="G874" s="36">
        <v>2</v>
      </c>
      <c r="H874" s="36" t="s">
        <v>1230</v>
      </c>
      <c r="I874" s="35" t="s">
        <v>2044</v>
      </c>
      <c r="J874" s="5"/>
      <c r="K874" s="5"/>
      <c r="L874" s="5"/>
    </row>
    <row r="875" spans="1:12" x14ac:dyDescent="0.25">
      <c r="A875" s="5"/>
      <c r="B875" s="81" t="s">
        <v>2135</v>
      </c>
      <c r="C875" s="81" t="s">
        <v>2125</v>
      </c>
      <c r="D875" s="14" t="s">
        <v>2146</v>
      </c>
      <c r="E875" s="10" t="s">
        <v>2147</v>
      </c>
      <c r="F875" s="17"/>
      <c r="G875" s="36">
        <v>2</v>
      </c>
      <c r="H875" s="36" t="s">
        <v>1230</v>
      </c>
      <c r="I875" s="35" t="s">
        <v>2044</v>
      </c>
      <c r="J875" s="5"/>
      <c r="K875" s="5"/>
      <c r="L875" s="5"/>
    </row>
    <row r="876" spans="1:12" x14ac:dyDescent="0.25">
      <c r="A876" s="5"/>
      <c r="B876" s="81" t="s">
        <v>2135</v>
      </c>
      <c r="C876" s="81" t="s">
        <v>2125</v>
      </c>
      <c r="D876" s="14" t="s">
        <v>2148</v>
      </c>
      <c r="E876" s="14" t="s">
        <v>2100</v>
      </c>
      <c r="F876" s="17"/>
      <c r="G876" s="36">
        <v>1</v>
      </c>
      <c r="H876" s="36" t="s">
        <v>1230</v>
      </c>
      <c r="I876" s="35" t="s">
        <v>2044</v>
      </c>
      <c r="J876" s="5"/>
      <c r="K876" s="5"/>
      <c r="L876" s="5"/>
    </row>
    <row r="877" spans="1:12" x14ac:dyDescent="0.25">
      <c r="A877" s="5"/>
      <c r="B877" s="81" t="s">
        <v>2135</v>
      </c>
      <c r="C877" s="81" t="s">
        <v>2125</v>
      </c>
      <c r="D877" s="14" t="s">
        <v>2102</v>
      </c>
      <c r="E877" s="14" t="s">
        <v>2103</v>
      </c>
      <c r="F877" s="17"/>
      <c r="G877" s="36">
        <v>1</v>
      </c>
      <c r="H877" s="36" t="s">
        <v>1230</v>
      </c>
      <c r="I877" s="35" t="s">
        <v>2044</v>
      </c>
      <c r="J877" s="5"/>
      <c r="K877" s="5"/>
      <c r="L877" s="5"/>
    </row>
    <row r="878" spans="1:12" x14ac:dyDescent="0.25">
      <c r="A878" s="5"/>
      <c r="B878" s="81" t="s">
        <v>2135</v>
      </c>
      <c r="C878" s="81" t="s">
        <v>2125</v>
      </c>
      <c r="D878" s="14" t="s">
        <v>2149</v>
      </c>
      <c r="E878" s="14" t="s">
        <v>2106</v>
      </c>
      <c r="F878" s="17"/>
      <c r="G878" s="36">
        <v>1</v>
      </c>
      <c r="H878" s="36" t="s">
        <v>1230</v>
      </c>
      <c r="I878" s="35" t="s">
        <v>2044</v>
      </c>
      <c r="J878" s="5"/>
      <c r="K878" s="5"/>
      <c r="L878" s="5"/>
    </row>
    <row r="879" spans="1:12" x14ac:dyDescent="0.25">
      <c r="A879" s="5"/>
      <c r="B879" s="81" t="s">
        <v>2135</v>
      </c>
      <c r="C879" s="81" t="s">
        <v>2125</v>
      </c>
      <c r="D879" s="14" t="s">
        <v>2150</v>
      </c>
      <c r="E879" s="14" t="s">
        <v>472</v>
      </c>
      <c r="F879" s="17"/>
      <c r="G879" s="36">
        <v>1</v>
      </c>
      <c r="H879" s="36" t="s">
        <v>1230</v>
      </c>
      <c r="I879" s="35" t="s">
        <v>2044</v>
      </c>
      <c r="J879" s="5"/>
      <c r="K879" s="5"/>
      <c r="L879" s="5"/>
    </row>
    <row r="880" spans="1:12" x14ac:dyDescent="0.25">
      <c r="A880" s="5"/>
      <c r="B880" s="81" t="s">
        <v>2135</v>
      </c>
      <c r="C880" s="81" t="s">
        <v>2125</v>
      </c>
      <c r="D880" s="14" t="s">
        <v>2148</v>
      </c>
      <c r="E880" s="14" t="s">
        <v>2100</v>
      </c>
      <c r="F880" s="17"/>
      <c r="G880" s="36">
        <v>1</v>
      </c>
      <c r="H880" s="36" t="s">
        <v>1230</v>
      </c>
      <c r="I880" s="35" t="s">
        <v>2044</v>
      </c>
      <c r="J880" s="5"/>
      <c r="K880" s="5"/>
      <c r="L880" s="5"/>
    </row>
    <row r="881" spans="1:12" x14ac:dyDescent="0.25">
      <c r="A881" s="5"/>
      <c r="B881" s="81" t="s">
        <v>2135</v>
      </c>
      <c r="C881" s="81" t="s">
        <v>2125</v>
      </c>
      <c r="D881" s="14" t="s">
        <v>2102</v>
      </c>
      <c r="E881" s="14" t="s">
        <v>2103</v>
      </c>
      <c r="F881" s="17"/>
      <c r="G881" s="36">
        <v>1</v>
      </c>
      <c r="H881" s="36" t="s">
        <v>1230</v>
      </c>
      <c r="I881" s="35" t="s">
        <v>2044</v>
      </c>
      <c r="J881" s="5"/>
      <c r="K881" s="5"/>
      <c r="L881" s="5"/>
    </row>
    <row r="882" spans="1:12" x14ac:dyDescent="0.25">
      <c r="A882" s="5"/>
      <c r="B882" s="81" t="s">
        <v>2151</v>
      </c>
      <c r="C882" s="81" t="s">
        <v>2152</v>
      </c>
      <c r="D882" s="10" t="s">
        <v>2153</v>
      </c>
      <c r="E882" s="10" t="s">
        <v>2154</v>
      </c>
      <c r="F882" s="97" t="s">
        <v>510</v>
      </c>
      <c r="G882" s="33">
        <v>2</v>
      </c>
      <c r="H882" s="11" t="s">
        <v>538</v>
      </c>
      <c r="I882" s="35" t="s">
        <v>1917</v>
      </c>
      <c r="J882" s="5"/>
      <c r="K882" s="5"/>
      <c r="L882" s="5"/>
    </row>
    <row r="883" spans="1:12" ht="25.5" x14ac:dyDescent="0.25">
      <c r="A883" s="5"/>
      <c r="B883" s="81" t="s">
        <v>2155</v>
      </c>
      <c r="C883" s="81" t="s">
        <v>2152</v>
      </c>
      <c r="D883" s="10" t="s">
        <v>2156</v>
      </c>
      <c r="E883" s="10" t="s">
        <v>2157</v>
      </c>
      <c r="F883" s="97" t="s">
        <v>510</v>
      </c>
      <c r="G883" s="33">
        <v>1</v>
      </c>
      <c r="H883" s="11" t="s">
        <v>538</v>
      </c>
      <c r="I883" s="35" t="s">
        <v>1917</v>
      </c>
      <c r="J883" s="5"/>
      <c r="K883" s="5"/>
      <c r="L883" s="5"/>
    </row>
    <row r="884" spans="1:12" x14ac:dyDescent="0.25">
      <c r="A884" s="5"/>
      <c r="B884" s="81" t="s">
        <v>2158</v>
      </c>
      <c r="C884" s="81" t="s">
        <v>2152</v>
      </c>
      <c r="D884" s="17" t="s">
        <v>1675</v>
      </c>
      <c r="E884" s="82" t="s">
        <v>1989</v>
      </c>
      <c r="F884" s="36" t="s">
        <v>510</v>
      </c>
      <c r="G884" s="47">
        <v>45</v>
      </c>
      <c r="H884" s="51" t="s">
        <v>444</v>
      </c>
      <c r="I884" s="65" t="s">
        <v>1567</v>
      </c>
      <c r="J884" s="5"/>
      <c r="K884" s="5"/>
      <c r="L884" s="5"/>
    </row>
    <row r="885" spans="1:12" x14ac:dyDescent="0.25">
      <c r="A885" s="5"/>
      <c r="B885" s="81" t="s">
        <v>2158</v>
      </c>
      <c r="C885" s="81" t="s">
        <v>2152</v>
      </c>
      <c r="D885" s="65" t="s">
        <v>2159</v>
      </c>
      <c r="E885" s="65" t="s">
        <v>2160</v>
      </c>
      <c r="F885" s="20" t="s">
        <v>510</v>
      </c>
      <c r="G885" s="47">
        <v>10</v>
      </c>
      <c r="H885" s="48" t="s">
        <v>444</v>
      </c>
      <c r="I885" s="65" t="s">
        <v>1567</v>
      </c>
      <c r="J885" s="5"/>
      <c r="K885" s="5"/>
      <c r="L885" s="5"/>
    </row>
    <row r="886" spans="1:12" x14ac:dyDescent="0.25">
      <c r="A886" s="5"/>
      <c r="B886" s="81" t="s">
        <v>2158</v>
      </c>
      <c r="C886" s="81" t="s">
        <v>2152</v>
      </c>
      <c r="D886" s="101" t="s">
        <v>2161</v>
      </c>
      <c r="E886" s="101" t="s">
        <v>2160</v>
      </c>
      <c r="F886" s="101"/>
      <c r="G886" s="47">
        <v>3</v>
      </c>
      <c r="H886" s="48" t="s">
        <v>444</v>
      </c>
      <c r="I886" s="65" t="s">
        <v>1567</v>
      </c>
      <c r="J886" s="5"/>
      <c r="K886" s="5"/>
      <c r="L886" s="5"/>
    </row>
    <row r="887" spans="1:12" x14ac:dyDescent="0.25">
      <c r="A887" s="5"/>
      <c r="B887" s="81" t="s">
        <v>2158</v>
      </c>
      <c r="C887" s="81" t="s">
        <v>2152</v>
      </c>
      <c r="D887" s="101" t="s">
        <v>1740</v>
      </c>
      <c r="E887" s="50" t="s">
        <v>2027</v>
      </c>
      <c r="F887" s="101"/>
      <c r="G887" s="47">
        <v>4</v>
      </c>
      <c r="H887" s="51" t="s">
        <v>819</v>
      </c>
      <c r="I887" s="65" t="s">
        <v>1567</v>
      </c>
      <c r="J887" s="5"/>
      <c r="K887" s="5"/>
      <c r="L887" s="5"/>
    </row>
    <row r="888" spans="1:12" x14ac:dyDescent="0.25">
      <c r="A888" s="5"/>
      <c r="B888" s="81" t="s">
        <v>2162</v>
      </c>
      <c r="C888" s="81" t="s">
        <v>2163</v>
      </c>
      <c r="D888" s="118" t="s">
        <v>2033</v>
      </c>
      <c r="E888" s="101" t="s">
        <v>2164</v>
      </c>
      <c r="F888" s="16"/>
      <c r="G888" s="33">
        <v>5</v>
      </c>
      <c r="H888" s="11" t="s">
        <v>446</v>
      </c>
      <c r="I888" s="35" t="s">
        <v>2118</v>
      </c>
      <c r="J888" s="5"/>
      <c r="K888" s="5"/>
      <c r="L888" s="5"/>
    </row>
    <row r="889" spans="1:12" x14ac:dyDescent="0.25">
      <c r="A889" s="5"/>
      <c r="B889" s="81" t="s">
        <v>2165</v>
      </c>
      <c r="C889" s="81" t="s">
        <v>2163</v>
      </c>
      <c r="D889" s="118" t="s">
        <v>2033</v>
      </c>
      <c r="E889" s="101" t="s">
        <v>2164</v>
      </c>
      <c r="F889" s="16"/>
      <c r="G889" s="33">
        <v>5</v>
      </c>
      <c r="H889" s="11" t="s">
        <v>446</v>
      </c>
      <c r="I889" s="81" t="s">
        <v>2166</v>
      </c>
      <c r="J889" s="5"/>
      <c r="K889" s="5"/>
      <c r="L889" s="5"/>
    </row>
    <row r="890" spans="1:12" x14ac:dyDescent="0.25">
      <c r="A890" s="5"/>
      <c r="B890" s="81" t="s">
        <v>2167</v>
      </c>
      <c r="C890" s="81" t="s">
        <v>2163</v>
      </c>
      <c r="D890" s="118" t="s">
        <v>2033</v>
      </c>
      <c r="E890" s="101" t="s">
        <v>2164</v>
      </c>
      <c r="F890" s="16"/>
      <c r="G890" s="33">
        <v>5</v>
      </c>
      <c r="H890" s="11" t="s">
        <v>446</v>
      </c>
      <c r="I890" s="35" t="s">
        <v>2090</v>
      </c>
      <c r="J890" s="5"/>
      <c r="K890" s="5"/>
      <c r="L890" s="5"/>
    </row>
    <row r="891" spans="1:12" x14ac:dyDescent="0.25">
      <c r="A891" s="5"/>
      <c r="B891" s="81" t="s">
        <v>2168</v>
      </c>
      <c r="C891" s="81" t="s">
        <v>2163</v>
      </c>
      <c r="D891" s="10" t="s">
        <v>2169</v>
      </c>
      <c r="E891" s="10" t="s">
        <v>2170</v>
      </c>
      <c r="F891" s="97" t="s">
        <v>510</v>
      </c>
      <c r="G891" s="33">
        <v>3</v>
      </c>
      <c r="H891" s="11" t="s">
        <v>512</v>
      </c>
      <c r="I891" s="35" t="s">
        <v>2054</v>
      </c>
      <c r="J891" s="5"/>
      <c r="K891" s="5"/>
      <c r="L891" s="5"/>
    </row>
    <row r="892" spans="1:12" x14ac:dyDescent="0.25">
      <c r="A892" s="5"/>
      <c r="B892" s="81" t="s">
        <v>2171</v>
      </c>
      <c r="C892" s="81" t="s">
        <v>2163</v>
      </c>
      <c r="D892" s="10" t="s">
        <v>2169</v>
      </c>
      <c r="E892" s="10" t="s">
        <v>2170</v>
      </c>
      <c r="F892" s="97" t="s">
        <v>510</v>
      </c>
      <c r="G892" s="33">
        <v>3</v>
      </c>
      <c r="H892" s="11" t="s">
        <v>512</v>
      </c>
      <c r="I892" s="35" t="s">
        <v>2054</v>
      </c>
      <c r="J892" s="5"/>
      <c r="K892" s="5"/>
      <c r="L892" s="5"/>
    </row>
    <row r="893" spans="1:12" x14ac:dyDescent="0.25">
      <c r="A893" s="5"/>
      <c r="B893" s="81" t="s">
        <v>2172</v>
      </c>
      <c r="C893" s="81" t="s">
        <v>2163</v>
      </c>
      <c r="D893" s="10" t="s">
        <v>2169</v>
      </c>
      <c r="E893" s="10" t="s">
        <v>2170</v>
      </c>
      <c r="F893" s="97" t="s">
        <v>510</v>
      </c>
      <c r="G893" s="33">
        <v>3</v>
      </c>
      <c r="H893" s="11" t="s">
        <v>512</v>
      </c>
      <c r="I893" s="35" t="s">
        <v>2061</v>
      </c>
      <c r="J893" s="5"/>
      <c r="K893" s="5"/>
      <c r="L893" s="5"/>
    </row>
    <row r="894" spans="1:12" x14ac:dyDescent="0.25">
      <c r="A894" s="5"/>
      <c r="B894" s="81" t="s">
        <v>2173</v>
      </c>
      <c r="C894" s="81" t="s">
        <v>2163</v>
      </c>
      <c r="D894" s="10" t="s">
        <v>2169</v>
      </c>
      <c r="E894" s="10" t="s">
        <v>2170</v>
      </c>
      <c r="F894" s="97" t="s">
        <v>510</v>
      </c>
      <c r="G894" s="33">
        <v>6</v>
      </c>
      <c r="H894" s="11" t="s">
        <v>512</v>
      </c>
      <c r="I894" s="35" t="s">
        <v>2061</v>
      </c>
      <c r="J894" s="5"/>
      <c r="K894" s="5"/>
      <c r="L894" s="5"/>
    </row>
    <row r="895" spans="1:12" x14ac:dyDescent="0.25">
      <c r="A895" s="5"/>
      <c r="B895" s="81" t="s">
        <v>2174</v>
      </c>
      <c r="C895" s="81" t="s">
        <v>2163</v>
      </c>
      <c r="D895" s="10" t="s">
        <v>2169</v>
      </c>
      <c r="E895" s="10" t="s">
        <v>2170</v>
      </c>
      <c r="F895" s="97" t="s">
        <v>510</v>
      </c>
      <c r="G895" s="33">
        <v>3</v>
      </c>
      <c r="H895" s="11" t="s">
        <v>512</v>
      </c>
      <c r="I895" s="35" t="s">
        <v>2066</v>
      </c>
      <c r="J895" s="5"/>
      <c r="K895" s="5"/>
      <c r="L895" s="5"/>
    </row>
    <row r="896" spans="1:12" x14ac:dyDescent="0.25">
      <c r="A896" s="5"/>
      <c r="B896" s="81" t="s">
        <v>2175</v>
      </c>
      <c r="C896" s="81" t="s">
        <v>2163</v>
      </c>
      <c r="D896" s="10" t="s">
        <v>2169</v>
      </c>
      <c r="E896" s="10" t="s">
        <v>2170</v>
      </c>
      <c r="F896" s="97" t="s">
        <v>510</v>
      </c>
      <c r="G896" s="33">
        <v>6</v>
      </c>
      <c r="H896" s="11" t="s">
        <v>512</v>
      </c>
      <c r="I896" s="35" t="s">
        <v>2066</v>
      </c>
      <c r="J896" s="5"/>
      <c r="K896" s="5"/>
      <c r="L896" s="5"/>
    </row>
    <row r="897" spans="1:12" x14ac:dyDescent="0.25">
      <c r="A897" s="5"/>
      <c r="B897" s="81" t="s">
        <v>2176</v>
      </c>
      <c r="C897" s="81" t="s">
        <v>2163</v>
      </c>
      <c r="D897" s="10" t="s">
        <v>2169</v>
      </c>
      <c r="E897" s="10" t="s">
        <v>2170</v>
      </c>
      <c r="F897" s="97" t="s">
        <v>510</v>
      </c>
      <c r="G897" s="33">
        <v>3</v>
      </c>
      <c r="H897" s="11" t="s">
        <v>512</v>
      </c>
      <c r="I897" s="35" t="s">
        <v>2084</v>
      </c>
      <c r="J897" s="5"/>
      <c r="K897" s="5"/>
      <c r="L897" s="5"/>
    </row>
    <row r="898" spans="1:12" x14ac:dyDescent="0.25">
      <c r="A898" s="5"/>
      <c r="B898" s="81" t="s">
        <v>2177</v>
      </c>
      <c r="C898" s="81" t="s">
        <v>2178</v>
      </c>
      <c r="D898" s="118" t="s">
        <v>2179</v>
      </c>
      <c r="E898" s="101" t="s">
        <v>2180</v>
      </c>
      <c r="F898" s="16"/>
      <c r="G898" s="33">
        <v>1</v>
      </c>
      <c r="H898" s="11" t="s">
        <v>446</v>
      </c>
      <c r="I898" s="35" t="s">
        <v>2090</v>
      </c>
      <c r="J898" s="5"/>
      <c r="K898" s="5"/>
      <c r="L898" s="5"/>
    </row>
    <row r="899" spans="1:12" x14ac:dyDescent="0.25">
      <c r="A899" s="5"/>
      <c r="B899" s="81" t="s">
        <v>2181</v>
      </c>
      <c r="C899" s="81" t="s">
        <v>2178</v>
      </c>
      <c r="D899" s="10" t="s">
        <v>2169</v>
      </c>
      <c r="E899" s="10" t="s">
        <v>2170</v>
      </c>
      <c r="F899" s="97" t="s">
        <v>510</v>
      </c>
      <c r="G899" s="33">
        <v>6</v>
      </c>
      <c r="H899" s="11" t="s">
        <v>512</v>
      </c>
      <c r="I899" s="35" t="s">
        <v>1917</v>
      </c>
      <c r="J899" s="5"/>
      <c r="K899" s="5"/>
      <c r="L899" s="5"/>
    </row>
    <row r="900" spans="1:12" x14ac:dyDescent="0.25">
      <c r="A900" s="5"/>
      <c r="B900" s="81" t="s">
        <v>2182</v>
      </c>
      <c r="C900" s="81" t="s">
        <v>2178</v>
      </c>
      <c r="D900" s="118" t="s">
        <v>2033</v>
      </c>
      <c r="E900" s="101" t="s">
        <v>2164</v>
      </c>
      <c r="F900" s="16"/>
      <c r="G900" s="33">
        <v>10</v>
      </c>
      <c r="H900" s="11" t="s">
        <v>446</v>
      </c>
      <c r="I900" s="35" t="s">
        <v>1917</v>
      </c>
      <c r="J900" s="5"/>
      <c r="K900" s="5"/>
      <c r="L900" s="5"/>
    </row>
    <row r="901" spans="1:12" x14ac:dyDescent="0.25">
      <c r="A901" s="5"/>
      <c r="B901" s="81" t="s">
        <v>2183</v>
      </c>
      <c r="C901" s="81" t="s">
        <v>2178</v>
      </c>
      <c r="D901" s="10" t="s">
        <v>2169</v>
      </c>
      <c r="E901" s="10" t="s">
        <v>2170</v>
      </c>
      <c r="F901" s="97" t="s">
        <v>510</v>
      </c>
      <c r="G901" s="33">
        <v>3</v>
      </c>
      <c r="H901" s="11" t="s">
        <v>512</v>
      </c>
      <c r="I901" s="35" t="s">
        <v>1917</v>
      </c>
      <c r="J901" s="5"/>
      <c r="K901" s="5"/>
      <c r="L901" s="5"/>
    </row>
    <row r="902" spans="1:12" ht="25.5" x14ac:dyDescent="0.25">
      <c r="A902" s="5"/>
      <c r="B902" s="81" t="s">
        <v>2184</v>
      </c>
      <c r="C902" s="81" t="s">
        <v>2178</v>
      </c>
      <c r="D902" s="118" t="s">
        <v>2185</v>
      </c>
      <c r="E902" s="101" t="s">
        <v>2021</v>
      </c>
      <c r="F902" s="97" t="s">
        <v>510</v>
      </c>
      <c r="G902" s="33">
        <v>5</v>
      </c>
      <c r="H902" s="36" t="s">
        <v>538</v>
      </c>
      <c r="I902" s="35" t="s">
        <v>2186</v>
      </c>
      <c r="J902" s="5"/>
      <c r="K902" s="5"/>
      <c r="L902" s="5"/>
    </row>
    <row r="903" spans="1:12" x14ac:dyDescent="0.25">
      <c r="A903" s="5"/>
      <c r="B903" s="81" t="s">
        <v>2184</v>
      </c>
      <c r="C903" s="81" t="s">
        <v>2178</v>
      </c>
      <c r="D903" s="118" t="s">
        <v>2185</v>
      </c>
      <c r="E903" s="101" t="s">
        <v>2023</v>
      </c>
      <c r="F903" s="9"/>
      <c r="G903" s="33">
        <v>5</v>
      </c>
      <c r="H903" s="36" t="s">
        <v>538</v>
      </c>
      <c r="I903" s="35" t="s">
        <v>2187</v>
      </c>
      <c r="J903" s="5"/>
      <c r="K903" s="5"/>
      <c r="L903" s="5"/>
    </row>
    <row r="904" spans="1:12" x14ac:dyDescent="0.25">
      <c r="A904" s="5"/>
      <c r="B904" s="81" t="s">
        <v>2184</v>
      </c>
      <c r="C904" s="81" t="s">
        <v>2178</v>
      </c>
      <c r="D904" s="64" t="s">
        <v>2188</v>
      </c>
      <c r="E904" s="101" t="s">
        <v>2189</v>
      </c>
      <c r="F904" s="101"/>
      <c r="G904" s="117">
        <v>9</v>
      </c>
      <c r="H904" s="12" t="s">
        <v>538</v>
      </c>
      <c r="I904" s="35" t="s">
        <v>2187</v>
      </c>
      <c r="J904" s="5"/>
      <c r="K904" s="5"/>
      <c r="L904" s="5"/>
    </row>
    <row r="905" spans="1:12" x14ac:dyDescent="0.25">
      <c r="A905" s="5"/>
      <c r="B905" s="81" t="s">
        <v>2184</v>
      </c>
      <c r="C905" s="81" t="s">
        <v>2178</v>
      </c>
      <c r="D905" s="64" t="s">
        <v>2188</v>
      </c>
      <c r="E905" s="101" t="s">
        <v>2190</v>
      </c>
      <c r="F905" s="101"/>
      <c r="G905" s="117">
        <v>5</v>
      </c>
      <c r="H905" s="12" t="s">
        <v>538</v>
      </c>
      <c r="I905" s="35" t="s">
        <v>2187</v>
      </c>
      <c r="J905" s="5"/>
      <c r="K905" s="5"/>
      <c r="L905" s="5"/>
    </row>
    <row r="906" spans="1:12" ht="25.5" x14ac:dyDescent="0.25">
      <c r="A906" s="5"/>
      <c r="B906" s="81" t="s">
        <v>2191</v>
      </c>
      <c r="C906" s="81" t="s">
        <v>2178</v>
      </c>
      <c r="D906" s="18" t="s">
        <v>1430</v>
      </c>
      <c r="E906" s="69" t="s">
        <v>1431</v>
      </c>
      <c r="F906" s="23" t="s">
        <v>853</v>
      </c>
      <c r="G906" s="47">
        <f>4*6</f>
        <v>24</v>
      </c>
      <c r="H906" s="48" t="s">
        <v>538</v>
      </c>
      <c r="I906" s="41" t="s">
        <v>2192</v>
      </c>
      <c r="J906" s="5"/>
      <c r="K906" s="5"/>
      <c r="L906" s="5"/>
    </row>
    <row r="907" spans="1:12" x14ac:dyDescent="0.25">
      <c r="A907" s="5"/>
      <c r="B907" s="81" t="s">
        <v>2191</v>
      </c>
      <c r="C907" s="81" t="s">
        <v>2178</v>
      </c>
      <c r="D907" s="18" t="s">
        <v>1433</v>
      </c>
      <c r="E907" s="69" t="s">
        <v>1434</v>
      </c>
      <c r="F907" s="23" t="s">
        <v>857</v>
      </c>
      <c r="G907" s="47">
        <f>4*6</f>
        <v>24</v>
      </c>
      <c r="H907" s="48" t="s">
        <v>538</v>
      </c>
      <c r="I907" s="41" t="s">
        <v>2193</v>
      </c>
      <c r="J907" s="5"/>
      <c r="K907" s="5"/>
      <c r="L907" s="5"/>
    </row>
    <row r="908" spans="1:12" x14ac:dyDescent="0.25">
      <c r="A908" s="5"/>
      <c r="B908" s="81" t="s">
        <v>2191</v>
      </c>
      <c r="C908" s="81" t="s">
        <v>2178</v>
      </c>
      <c r="D908" s="18" t="s">
        <v>858</v>
      </c>
      <c r="E908" s="69" t="s">
        <v>859</v>
      </c>
      <c r="F908" s="21" t="s">
        <v>860</v>
      </c>
      <c r="G908" s="47">
        <f>1*6</f>
        <v>6</v>
      </c>
      <c r="H908" s="48" t="s">
        <v>538</v>
      </c>
      <c r="I908" s="41" t="s">
        <v>2194</v>
      </c>
      <c r="J908" s="5"/>
      <c r="K908" s="5"/>
      <c r="L908" s="5"/>
    </row>
    <row r="909" spans="1:12" x14ac:dyDescent="0.25">
      <c r="A909" s="5"/>
      <c r="B909" s="81" t="s">
        <v>2191</v>
      </c>
      <c r="C909" s="81" t="s">
        <v>2178</v>
      </c>
      <c r="D909" s="108" t="s">
        <v>2195</v>
      </c>
      <c r="E909" s="35" t="s">
        <v>2196</v>
      </c>
      <c r="F909" s="20" t="s">
        <v>257</v>
      </c>
      <c r="G909" s="47">
        <v>2</v>
      </c>
      <c r="H909" s="48" t="s">
        <v>538</v>
      </c>
      <c r="I909" s="41" t="s">
        <v>1489</v>
      </c>
      <c r="J909" s="5"/>
      <c r="K909" s="5"/>
      <c r="L909" s="5"/>
    </row>
    <row r="910" spans="1:12" x14ac:dyDescent="0.25">
      <c r="A910" s="5"/>
      <c r="B910" s="81" t="s">
        <v>2191</v>
      </c>
      <c r="C910" s="81" t="s">
        <v>2178</v>
      </c>
      <c r="D910" s="108" t="s">
        <v>2197</v>
      </c>
      <c r="E910" s="35" t="s">
        <v>2198</v>
      </c>
      <c r="F910" s="127" t="s">
        <v>119</v>
      </c>
      <c r="G910" s="47">
        <v>32</v>
      </c>
      <c r="H910" s="51" t="s">
        <v>538</v>
      </c>
      <c r="I910" s="41" t="s">
        <v>1703</v>
      </c>
      <c r="J910" s="5"/>
      <c r="K910" s="5"/>
      <c r="L910" s="5"/>
    </row>
    <row r="911" spans="1:12" x14ac:dyDescent="0.25">
      <c r="A911" s="5"/>
      <c r="B911" s="81" t="s">
        <v>2191</v>
      </c>
      <c r="C911" s="81" t="s">
        <v>2178</v>
      </c>
      <c r="D911" s="108" t="s">
        <v>2199</v>
      </c>
      <c r="E911" s="35" t="s">
        <v>2200</v>
      </c>
      <c r="F911" s="127" t="s">
        <v>301</v>
      </c>
      <c r="G911" s="47">
        <v>4</v>
      </c>
      <c r="H911" s="48" t="s">
        <v>536</v>
      </c>
      <c r="I911" s="41" t="s">
        <v>1703</v>
      </c>
      <c r="J911" s="5"/>
      <c r="K911" s="5"/>
      <c r="L911" s="5"/>
    </row>
    <row r="912" spans="1:12" ht="25.5" x14ac:dyDescent="0.25">
      <c r="A912" s="5"/>
      <c r="B912" s="81" t="s">
        <v>2191</v>
      </c>
      <c r="C912" s="81" t="s">
        <v>2178</v>
      </c>
      <c r="D912" s="108" t="s">
        <v>2201</v>
      </c>
      <c r="E912" s="35" t="s">
        <v>2202</v>
      </c>
      <c r="F912" s="128" t="s">
        <v>2203</v>
      </c>
      <c r="G912" s="47">
        <v>1</v>
      </c>
      <c r="H912" s="48" t="s">
        <v>2204</v>
      </c>
      <c r="I912" s="41" t="s">
        <v>1703</v>
      </c>
      <c r="J912" s="5"/>
      <c r="K912" s="5"/>
      <c r="L912" s="5"/>
    </row>
    <row r="913" spans="1:12" ht="25.5" x14ac:dyDescent="0.25">
      <c r="A913" s="5"/>
      <c r="B913" s="81" t="s">
        <v>2205</v>
      </c>
      <c r="C913" s="81" t="s">
        <v>2178</v>
      </c>
      <c r="D913" s="42" t="s">
        <v>851</v>
      </c>
      <c r="E913" s="41" t="s">
        <v>2206</v>
      </c>
      <c r="F913" s="41" t="s">
        <v>853</v>
      </c>
      <c r="G913" s="47">
        <f>4*5</f>
        <v>20</v>
      </c>
      <c r="H913" s="48" t="s">
        <v>538</v>
      </c>
      <c r="I913" s="41" t="s">
        <v>2207</v>
      </c>
      <c r="J913" s="5"/>
      <c r="K913" s="5"/>
      <c r="L913" s="5"/>
    </row>
    <row r="914" spans="1:12" x14ac:dyDescent="0.25">
      <c r="A914" s="5"/>
      <c r="B914" s="81" t="s">
        <v>2205</v>
      </c>
      <c r="C914" s="81" t="s">
        <v>2178</v>
      </c>
      <c r="D914" s="42" t="s">
        <v>855</v>
      </c>
      <c r="E914" s="41" t="s">
        <v>2208</v>
      </c>
      <c r="F914" s="41" t="s">
        <v>857</v>
      </c>
      <c r="G914" s="47">
        <f>8*5</f>
        <v>40</v>
      </c>
      <c r="H914" s="48" t="s">
        <v>538</v>
      </c>
      <c r="I914" s="41" t="s">
        <v>2209</v>
      </c>
      <c r="J914" s="5"/>
      <c r="K914" s="5"/>
      <c r="L914" s="5"/>
    </row>
    <row r="915" spans="1:12" x14ac:dyDescent="0.25">
      <c r="A915" s="5"/>
      <c r="B915" s="81" t="s">
        <v>2205</v>
      </c>
      <c r="C915" s="81" t="s">
        <v>2178</v>
      </c>
      <c r="D915" s="42" t="s">
        <v>1453</v>
      </c>
      <c r="E915" s="41" t="s">
        <v>1469</v>
      </c>
      <c r="F915" s="18" t="s">
        <v>860</v>
      </c>
      <c r="G915" s="33">
        <f>1*5</f>
        <v>5</v>
      </c>
      <c r="H915" s="57" t="s">
        <v>538</v>
      </c>
      <c r="I915" s="41" t="s">
        <v>2210</v>
      </c>
      <c r="J915" s="5"/>
      <c r="K915" s="5"/>
      <c r="L915" s="5"/>
    </row>
    <row r="916" spans="1:12" x14ac:dyDescent="0.25">
      <c r="A916" s="5"/>
      <c r="B916" s="81" t="s">
        <v>2205</v>
      </c>
      <c r="C916" s="81" t="s">
        <v>2178</v>
      </c>
      <c r="D916" s="71" t="s">
        <v>2211</v>
      </c>
      <c r="E916" s="70" t="s">
        <v>2212</v>
      </c>
      <c r="F916" s="18" t="s">
        <v>2213</v>
      </c>
      <c r="G916" s="33">
        <v>2</v>
      </c>
      <c r="H916" s="57" t="s">
        <v>538</v>
      </c>
      <c r="I916" s="41" t="s">
        <v>2214</v>
      </c>
      <c r="J916" s="5"/>
      <c r="K916" s="5"/>
      <c r="L916" s="5"/>
    </row>
    <row r="917" spans="1:12" ht="25.5" x14ac:dyDescent="0.25">
      <c r="A917" s="5"/>
      <c r="B917" s="81" t="s">
        <v>2215</v>
      </c>
      <c r="C917" s="81" t="s">
        <v>2178</v>
      </c>
      <c r="D917" s="16" t="s">
        <v>1430</v>
      </c>
      <c r="E917" s="18" t="s">
        <v>852</v>
      </c>
      <c r="F917" s="95" t="s">
        <v>853</v>
      </c>
      <c r="G917" s="33">
        <f>8*5</f>
        <v>40</v>
      </c>
      <c r="H917" s="11" t="s">
        <v>538</v>
      </c>
      <c r="I917" s="41" t="s">
        <v>2216</v>
      </c>
      <c r="J917" s="5"/>
      <c r="K917" s="5"/>
      <c r="L917" s="5"/>
    </row>
    <row r="918" spans="1:12" x14ac:dyDescent="0.25">
      <c r="A918" s="5"/>
      <c r="B918" s="81" t="s">
        <v>2215</v>
      </c>
      <c r="C918" s="81" t="s">
        <v>2178</v>
      </c>
      <c r="D918" s="16" t="s">
        <v>1467</v>
      </c>
      <c r="E918" s="18" t="s">
        <v>856</v>
      </c>
      <c r="F918" s="95" t="s">
        <v>857</v>
      </c>
      <c r="G918" s="33">
        <f>16*5</f>
        <v>80</v>
      </c>
      <c r="H918" s="36" t="s">
        <v>538</v>
      </c>
      <c r="I918" s="41" t="s">
        <v>2217</v>
      </c>
      <c r="J918" s="5"/>
      <c r="K918" s="5"/>
      <c r="L918" s="5"/>
    </row>
    <row r="919" spans="1:12" x14ac:dyDescent="0.25">
      <c r="A919" s="5"/>
      <c r="B919" s="81" t="s">
        <v>2215</v>
      </c>
      <c r="C919" s="81" t="s">
        <v>2178</v>
      </c>
      <c r="D919" s="16" t="s">
        <v>858</v>
      </c>
      <c r="E919" s="41" t="s">
        <v>1469</v>
      </c>
      <c r="F919" s="18" t="s">
        <v>1470</v>
      </c>
      <c r="G919" s="33">
        <f>2*5</f>
        <v>10</v>
      </c>
      <c r="H919" s="11" t="s">
        <v>538</v>
      </c>
      <c r="I919" s="41" t="s">
        <v>2218</v>
      </c>
      <c r="J919" s="5"/>
      <c r="K919" s="5"/>
      <c r="L919" s="5"/>
    </row>
    <row r="920" spans="1:12" x14ac:dyDescent="0.25">
      <c r="A920" s="5"/>
      <c r="B920" s="81" t="s">
        <v>2215</v>
      </c>
      <c r="C920" s="81" t="s">
        <v>2178</v>
      </c>
      <c r="D920" s="41" t="s">
        <v>631</v>
      </c>
      <c r="E920" s="93" t="s">
        <v>632</v>
      </c>
      <c r="F920" s="129" t="s">
        <v>633</v>
      </c>
      <c r="G920" s="33">
        <v>2</v>
      </c>
      <c r="H920" s="11" t="s">
        <v>538</v>
      </c>
      <c r="I920" s="41" t="s">
        <v>2219</v>
      </c>
      <c r="J920" s="5"/>
      <c r="K920" s="5"/>
      <c r="L920" s="5"/>
    </row>
    <row r="921" spans="1:12" ht="38.25" x14ac:dyDescent="0.25">
      <c r="A921" s="5"/>
      <c r="B921" s="81" t="s">
        <v>2220</v>
      </c>
      <c r="C921" s="81" t="s">
        <v>2221</v>
      </c>
      <c r="D921" s="95" t="s">
        <v>1081</v>
      </c>
      <c r="E921" s="95" t="s">
        <v>2222</v>
      </c>
      <c r="F921" s="125" t="s">
        <v>2223</v>
      </c>
      <c r="G921" s="33">
        <v>20</v>
      </c>
      <c r="H921" s="34" t="s">
        <v>567</v>
      </c>
      <c r="I921" s="35" t="s">
        <v>1036</v>
      </c>
      <c r="J921" s="5"/>
      <c r="K921" s="5"/>
      <c r="L921" s="5"/>
    </row>
    <row r="922" spans="1:12" ht="25.5" x14ac:dyDescent="0.25">
      <c r="A922" s="5"/>
      <c r="B922" s="81" t="s">
        <v>2220</v>
      </c>
      <c r="C922" s="81" t="s">
        <v>2221</v>
      </c>
      <c r="D922" s="16" t="s">
        <v>1081</v>
      </c>
      <c r="E922" s="17" t="s">
        <v>2224</v>
      </c>
      <c r="F922" s="75" t="s">
        <v>2225</v>
      </c>
      <c r="G922" s="33">
        <v>15</v>
      </c>
      <c r="H922" s="34" t="s">
        <v>439</v>
      </c>
      <c r="I922" s="35" t="s">
        <v>1036</v>
      </c>
      <c r="J922" s="5"/>
      <c r="K922" s="5"/>
      <c r="L922" s="5"/>
    </row>
    <row r="923" spans="1:12" x14ac:dyDescent="0.25">
      <c r="A923" s="5"/>
      <c r="B923" s="81" t="s">
        <v>2226</v>
      </c>
      <c r="C923" s="81" t="s">
        <v>2227</v>
      </c>
      <c r="D923" s="118" t="s">
        <v>2228</v>
      </c>
      <c r="E923" s="101" t="s">
        <v>2229</v>
      </c>
      <c r="F923" s="16"/>
      <c r="G923" s="33">
        <v>3</v>
      </c>
      <c r="H923" s="11" t="s">
        <v>446</v>
      </c>
      <c r="I923" s="35" t="s">
        <v>2230</v>
      </c>
      <c r="J923" s="5"/>
      <c r="K923" s="5"/>
      <c r="L923" s="5"/>
    </row>
    <row r="924" spans="1:12" x14ac:dyDescent="0.25">
      <c r="A924" s="5"/>
      <c r="B924" s="81" t="s">
        <v>2226</v>
      </c>
      <c r="C924" s="81" t="s">
        <v>2227</v>
      </c>
      <c r="D924" s="118" t="s">
        <v>2231</v>
      </c>
      <c r="E924" s="101" t="s">
        <v>2232</v>
      </c>
      <c r="F924" s="9"/>
      <c r="G924" s="33">
        <v>5</v>
      </c>
      <c r="H924" s="36" t="s">
        <v>444</v>
      </c>
      <c r="I924" s="35" t="s">
        <v>2230</v>
      </c>
      <c r="J924" s="5"/>
      <c r="K924" s="5"/>
      <c r="L924" s="5"/>
    </row>
    <row r="925" spans="1:12" x14ac:dyDescent="0.25">
      <c r="A925" s="5"/>
      <c r="B925" s="81" t="s">
        <v>2226</v>
      </c>
      <c r="C925" s="81" t="s">
        <v>2227</v>
      </c>
      <c r="D925" s="65" t="s">
        <v>387</v>
      </c>
      <c r="E925" s="101" t="s">
        <v>388</v>
      </c>
      <c r="F925" s="101"/>
      <c r="G925" s="119">
        <v>1</v>
      </c>
      <c r="H925" s="20" t="s">
        <v>444</v>
      </c>
      <c r="I925" s="35" t="s">
        <v>2230</v>
      </c>
      <c r="J925" s="5"/>
      <c r="K925" s="5"/>
      <c r="L925" s="5"/>
    </row>
    <row r="926" spans="1:12" x14ac:dyDescent="0.25">
      <c r="A926" s="5"/>
      <c r="B926" s="81" t="s">
        <v>2226</v>
      </c>
      <c r="C926" s="81" t="s">
        <v>2227</v>
      </c>
      <c r="D926" s="118" t="s">
        <v>15</v>
      </c>
      <c r="E926" s="101" t="s">
        <v>2233</v>
      </c>
      <c r="F926" s="16"/>
      <c r="G926" s="33">
        <v>1</v>
      </c>
      <c r="H926" s="11" t="s">
        <v>444</v>
      </c>
      <c r="I926" s="35" t="s">
        <v>2230</v>
      </c>
      <c r="J926" s="5"/>
      <c r="K926" s="5"/>
      <c r="L926" s="5"/>
    </row>
    <row r="927" spans="1:12" x14ac:dyDescent="0.25">
      <c r="A927" s="5"/>
      <c r="B927" s="81" t="s">
        <v>2226</v>
      </c>
      <c r="C927" s="81" t="s">
        <v>2227</v>
      </c>
      <c r="D927" s="118" t="s">
        <v>2234</v>
      </c>
      <c r="E927" s="101" t="s">
        <v>2235</v>
      </c>
      <c r="F927" s="16"/>
      <c r="G927" s="33">
        <v>2</v>
      </c>
      <c r="H927" s="11" t="s">
        <v>444</v>
      </c>
      <c r="I927" s="35" t="s">
        <v>2230</v>
      </c>
      <c r="J927" s="5"/>
      <c r="K927" s="5"/>
      <c r="L927" s="5"/>
    </row>
    <row r="928" spans="1:12" x14ac:dyDescent="0.25">
      <c r="A928" s="5"/>
      <c r="B928" s="81" t="s">
        <v>2236</v>
      </c>
      <c r="C928" s="81" t="s">
        <v>2237</v>
      </c>
      <c r="D928" s="65" t="s">
        <v>371</v>
      </c>
      <c r="E928" s="65" t="s">
        <v>1693</v>
      </c>
      <c r="F928" s="20" t="s">
        <v>416</v>
      </c>
      <c r="G928" s="47">
        <v>264</v>
      </c>
      <c r="H928" s="48" t="s">
        <v>444</v>
      </c>
      <c r="I928" s="10" t="s">
        <v>1567</v>
      </c>
      <c r="J928" s="5"/>
      <c r="K928" s="5"/>
      <c r="L928" s="5"/>
    </row>
    <row r="929" spans="1:12" x14ac:dyDescent="0.25">
      <c r="A929" s="5"/>
      <c r="B929" s="81" t="s">
        <v>2236</v>
      </c>
      <c r="C929" s="81" t="s">
        <v>2237</v>
      </c>
      <c r="D929" s="65" t="s">
        <v>2238</v>
      </c>
      <c r="E929" s="65" t="s">
        <v>2239</v>
      </c>
      <c r="F929" s="20" t="s">
        <v>2240</v>
      </c>
      <c r="G929" s="47">
        <v>10</v>
      </c>
      <c r="H929" s="48" t="s">
        <v>444</v>
      </c>
      <c r="I929" s="10" t="s">
        <v>1567</v>
      </c>
      <c r="J929" s="5"/>
      <c r="K929" s="5"/>
      <c r="L929" s="5"/>
    </row>
    <row r="930" spans="1:12" x14ac:dyDescent="0.25">
      <c r="A930" s="5"/>
      <c r="B930" s="81" t="s">
        <v>2236</v>
      </c>
      <c r="C930" s="81" t="s">
        <v>2237</v>
      </c>
      <c r="D930" s="101" t="s">
        <v>2241</v>
      </c>
      <c r="E930" s="101" t="s">
        <v>2242</v>
      </c>
      <c r="F930" s="46" t="s">
        <v>669</v>
      </c>
      <c r="G930" s="47">
        <v>7</v>
      </c>
      <c r="H930" s="48" t="s">
        <v>444</v>
      </c>
      <c r="I930" s="10" t="s">
        <v>1567</v>
      </c>
      <c r="J930" s="5"/>
      <c r="K930" s="5"/>
      <c r="L930" s="5"/>
    </row>
    <row r="931" spans="1:12" x14ac:dyDescent="0.25">
      <c r="A931" s="5"/>
      <c r="B931" s="81" t="s">
        <v>2243</v>
      </c>
      <c r="C931" s="81" t="s">
        <v>2237</v>
      </c>
      <c r="D931" s="18" t="s">
        <v>2244</v>
      </c>
      <c r="E931" s="69" t="s">
        <v>2245</v>
      </c>
      <c r="F931" s="23" t="s">
        <v>2246</v>
      </c>
      <c r="G931" s="47">
        <v>4</v>
      </c>
      <c r="H931" s="48" t="s">
        <v>683</v>
      </c>
      <c r="I931" s="95" t="s">
        <v>2247</v>
      </c>
      <c r="J931" s="5"/>
      <c r="K931" s="5"/>
      <c r="L931" s="5"/>
    </row>
    <row r="932" spans="1:12" x14ac:dyDescent="0.25">
      <c r="A932" s="5"/>
      <c r="B932" s="81" t="s">
        <v>2243</v>
      </c>
      <c r="C932" s="81" t="s">
        <v>2237</v>
      </c>
      <c r="D932" s="18" t="s">
        <v>2248</v>
      </c>
      <c r="E932" s="69" t="s">
        <v>2249</v>
      </c>
      <c r="F932" s="23" t="s">
        <v>510</v>
      </c>
      <c r="G932" s="47">
        <v>2</v>
      </c>
      <c r="H932" s="48" t="s">
        <v>683</v>
      </c>
      <c r="I932" s="95" t="s">
        <v>1703</v>
      </c>
      <c r="J932" s="5"/>
      <c r="K932" s="5"/>
      <c r="L932" s="5"/>
    </row>
    <row r="933" spans="1:12" x14ac:dyDescent="0.25">
      <c r="A933" s="5"/>
      <c r="B933" s="81" t="s">
        <v>2243</v>
      </c>
      <c r="C933" s="81" t="s">
        <v>2237</v>
      </c>
      <c r="D933" s="18" t="s">
        <v>2250</v>
      </c>
      <c r="E933" s="69" t="s">
        <v>2251</v>
      </c>
      <c r="F933" s="21" t="s">
        <v>510</v>
      </c>
      <c r="G933" s="47">
        <v>2</v>
      </c>
      <c r="H933" s="48" t="s">
        <v>444</v>
      </c>
      <c r="I933" s="95" t="s">
        <v>1703</v>
      </c>
      <c r="J933" s="5"/>
      <c r="K933" s="5"/>
      <c r="L933" s="5"/>
    </row>
    <row r="934" spans="1:12" x14ac:dyDescent="0.25">
      <c r="A934" s="5"/>
      <c r="B934" s="81" t="s">
        <v>2252</v>
      </c>
      <c r="C934" s="81" t="s">
        <v>2237</v>
      </c>
      <c r="D934" s="65" t="s">
        <v>2253</v>
      </c>
      <c r="E934" s="65" t="s">
        <v>2254</v>
      </c>
      <c r="F934" s="35" t="s">
        <v>2255</v>
      </c>
      <c r="G934" s="33">
        <v>3</v>
      </c>
      <c r="H934" s="11" t="s">
        <v>683</v>
      </c>
      <c r="I934" s="420" t="s">
        <v>1908</v>
      </c>
      <c r="J934" s="5"/>
      <c r="K934" s="5"/>
      <c r="L934" s="5"/>
    </row>
    <row r="935" spans="1:12" x14ac:dyDescent="0.25">
      <c r="A935" s="5"/>
      <c r="B935" s="81" t="s">
        <v>2252</v>
      </c>
      <c r="C935" s="81" t="s">
        <v>2237</v>
      </c>
      <c r="D935" s="65" t="s">
        <v>2256</v>
      </c>
      <c r="E935" s="35" t="s">
        <v>2257</v>
      </c>
      <c r="F935" s="41" t="s">
        <v>2258</v>
      </c>
      <c r="G935" s="47">
        <v>4</v>
      </c>
      <c r="H935" s="48" t="s">
        <v>683</v>
      </c>
      <c r="I935" s="420" t="s">
        <v>1908</v>
      </c>
      <c r="J935" s="5"/>
      <c r="K935" s="5"/>
      <c r="L935" s="5"/>
    </row>
    <row r="936" spans="1:12" x14ac:dyDescent="0.25">
      <c r="A936" s="5"/>
      <c r="B936" s="81" t="s">
        <v>2252</v>
      </c>
      <c r="C936" s="81" t="s">
        <v>2237</v>
      </c>
      <c r="D936" s="65" t="s">
        <v>2259</v>
      </c>
      <c r="E936" s="65" t="s">
        <v>2260</v>
      </c>
      <c r="F936" s="35" t="s">
        <v>2261</v>
      </c>
      <c r="G936" s="47">
        <v>3</v>
      </c>
      <c r="H936" s="48" t="s">
        <v>683</v>
      </c>
      <c r="I936" s="420" t="s">
        <v>1908</v>
      </c>
      <c r="J936" s="5"/>
      <c r="K936" s="5"/>
      <c r="L936" s="5"/>
    </row>
    <row r="937" spans="1:12" x14ac:dyDescent="0.25">
      <c r="A937" s="5"/>
      <c r="B937" s="81" t="s">
        <v>2262</v>
      </c>
      <c r="C937" s="81" t="s">
        <v>2263</v>
      </c>
      <c r="D937" s="65" t="s">
        <v>2264</v>
      </c>
      <c r="E937" s="65" t="s">
        <v>2265</v>
      </c>
      <c r="F937" s="20" t="s">
        <v>510</v>
      </c>
      <c r="G937" s="47">
        <v>1</v>
      </c>
      <c r="H937" s="48" t="s">
        <v>444</v>
      </c>
      <c r="I937" s="10" t="s">
        <v>2266</v>
      </c>
      <c r="J937" s="5"/>
      <c r="K937" s="5"/>
      <c r="L937" s="5"/>
    </row>
    <row r="938" spans="1:12" x14ac:dyDescent="0.25">
      <c r="A938" s="5"/>
      <c r="B938" s="115" t="s">
        <v>3156</v>
      </c>
      <c r="C938" s="81" t="s">
        <v>2263</v>
      </c>
      <c r="D938" s="65" t="s">
        <v>3145</v>
      </c>
      <c r="E938" s="65" t="s">
        <v>3146</v>
      </c>
      <c r="F938" s="415" t="s">
        <v>510</v>
      </c>
      <c r="G938" s="33">
        <v>2</v>
      </c>
      <c r="H938" s="137" t="s">
        <v>766</v>
      </c>
      <c r="I938" s="10" t="s">
        <v>3157</v>
      </c>
    </row>
    <row r="939" spans="1:12" x14ac:dyDescent="0.25">
      <c r="A939" s="5"/>
      <c r="B939" s="115" t="s">
        <v>3156</v>
      </c>
      <c r="C939" s="81" t="s">
        <v>2263</v>
      </c>
      <c r="D939" s="65" t="s">
        <v>3147</v>
      </c>
      <c r="E939" s="35" t="s">
        <v>3148</v>
      </c>
      <c r="F939" s="95" t="s">
        <v>510</v>
      </c>
      <c r="G939" s="411">
        <v>2</v>
      </c>
      <c r="H939" s="48" t="s">
        <v>766</v>
      </c>
      <c r="I939" s="10" t="s">
        <v>3157</v>
      </c>
    </row>
    <row r="940" spans="1:12" x14ac:dyDescent="0.25">
      <c r="A940" s="5"/>
      <c r="B940" s="115" t="s">
        <v>3156</v>
      </c>
      <c r="C940" s="81" t="s">
        <v>2263</v>
      </c>
      <c r="D940" s="65" t="s">
        <v>3149</v>
      </c>
      <c r="E940" s="65" t="s">
        <v>3150</v>
      </c>
      <c r="F940" s="415" t="s">
        <v>510</v>
      </c>
      <c r="G940" s="411">
        <v>2</v>
      </c>
      <c r="H940" s="48" t="s">
        <v>444</v>
      </c>
      <c r="I940" s="10" t="s">
        <v>3157</v>
      </c>
    </row>
    <row r="941" spans="1:12" x14ac:dyDescent="0.25">
      <c r="A941" s="5"/>
      <c r="B941" s="115" t="s">
        <v>3156</v>
      </c>
      <c r="C941" s="81" t="s">
        <v>2263</v>
      </c>
      <c r="D941" s="64" t="s">
        <v>3151</v>
      </c>
      <c r="E941" s="64" t="s">
        <v>3152</v>
      </c>
      <c r="F941" s="9"/>
      <c r="G941" s="12">
        <v>12</v>
      </c>
      <c r="H941" s="12" t="s">
        <v>444</v>
      </c>
      <c r="I941" s="10" t="s">
        <v>3157</v>
      </c>
    </row>
    <row r="942" spans="1:12" x14ac:dyDescent="0.25">
      <c r="A942" s="5"/>
      <c r="B942" s="115" t="s">
        <v>3156</v>
      </c>
      <c r="C942" s="81" t="s">
        <v>2263</v>
      </c>
      <c r="D942" s="17" t="s">
        <v>3153</v>
      </c>
      <c r="E942" s="16"/>
      <c r="F942" s="9"/>
      <c r="G942" s="137">
        <v>5</v>
      </c>
      <c r="H942" s="137" t="s">
        <v>444</v>
      </c>
      <c r="I942" s="10" t="s">
        <v>3157</v>
      </c>
    </row>
    <row r="943" spans="1:12" x14ac:dyDescent="0.25">
      <c r="A943" s="5"/>
      <c r="B943" s="115" t="s">
        <v>3156</v>
      </c>
      <c r="C943" s="81" t="s">
        <v>2263</v>
      </c>
      <c r="D943" s="16" t="s">
        <v>3154</v>
      </c>
      <c r="E943" s="16" t="s">
        <v>3155</v>
      </c>
      <c r="F943" s="9"/>
      <c r="G943" s="137">
        <v>20</v>
      </c>
      <c r="H943" s="137" t="s">
        <v>444</v>
      </c>
      <c r="I943" s="10" t="s">
        <v>3157</v>
      </c>
    </row>
    <row r="944" spans="1:12" x14ac:dyDescent="0.25">
      <c r="A944" s="5"/>
      <c r="B944" s="81" t="s">
        <v>2500</v>
      </c>
      <c r="C944" s="81" t="s">
        <v>3159</v>
      </c>
      <c r="D944" s="65" t="s">
        <v>371</v>
      </c>
      <c r="E944" s="65" t="s">
        <v>1693</v>
      </c>
      <c r="F944" s="10" t="s">
        <v>416</v>
      </c>
      <c r="G944" s="411">
        <v>306</v>
      </c>
      <c r="H944" s="48" t="s">
        <v>444</v>
      </c>
      <c r="I944" s="10" t="s">
        <v>1567</v>
      </c>
    </row>
    <row r="945" spans="1:9" x14ac:dyDescent="0.25">
      <c r="A945" s="5"/>
      <c r="B945" s="81" t="s">
        <v>2500</v>
      </c>
      <c r="C945" s="81" t="s">
        <v>3159</v>
      </c>
      <c r="D945" s="65" t="s">
        <v>3158</v>
      </c>
      <c r="E945" s="65" t="s">
        <v>1116</v>
      </c>
      <c r="F945" s="10" t="s">
        <v>2299</v>
      </c>
      <c r="G945" s="411">
        <v>6</v>
      </c>
      <c r="H945" s="48" t="s">
        <v>444</v>
      </c>
      <c r="I945" s="10" t="s">
        <v>1567</v>
      </c>
    </row>
    <row r="946" spans="1:9" x14ac:dyDescent="0.25">
      <c r="A946" s="5"/>
      <c r="B946" s="81" t="s">
        <v>3173</v>
      </c>
      <c r="C946" s="81" t="s">
        <v>3174</v>
      </c>
      <c r="D946" s="74" t="s">
        <v>1481</v>
      </c>
      <c r="E946" s="24" t="s">
        <v>852</v>
      </c>
      <c r="F946" s="94" t="s">
        <v>853</v>
      </c>
      <c r="G946" s="411">
        <v>3</v>
      </c>
      <c r="H946" s="48" t="s">
        <v>683</v>
      </c>
      <c r="I946" s="375" t="s">
        <v>3172</v>
      </c>
    </row>
    <row r="947" spans="1:9" x14ac:dyDescent="0.25">
      <c r="A947" s="5"/>
      <c r="B947" s="81" t="s">
        <v>3173</v>
      </c>
      <c r="C947" s="81" t="s">
        <v>3174</v>
      </c>
      <c r="D947" s="74" t="s">
        <v>1483</v>
      </c>
      <c r="E947" s="24" t="s">
        <v>856</v>
      </c>
      <c r="F947" s="94" t="s">
        <v>857</v>
      </c>
      <c r="G947" s="411">
        <v>6</v>
      </c>
      <c r="H947" s="48" t="s">
        <v>444</v>
      </c>
      <c r="I947" s="375" t="s">
        <v>3172</v>
      </c>
    </row>
    <row r="948" spans="1:9" x14ac:dyDescent="0.25">
      <c r="A948" s="5"/>
      <c r="B948" s="81" t="s">
        <v>3173</v>
      </c>
      <c r="C948" s="81" t="s">
        <v>3174</v>
      </c>
      <c r="D948" s="74" t="s">
        <v>1485</v>
      </c>
      <c r="E948" s="24" t="s">
        <v>859</v>
      </c>
      <c r="F948" s="94" t="s">
        <v>1470</v>
      </c>
      <c r="G948" s="411">
        <v>3</v>
      </c>
      <c r="H948" s="48" t="s">
        <v>444</v>
      </c>
      <c r="I948" s="375" t="s">
        <v>3172</v>
      </c>
    </row>
    <row r="949" spans="1:9" ht="26.25" x14ac:dyDescent="0.25">
      <c r="A949" s="5"/>
      <c r="B949" s="81" t="s">
        <v>3173</v>
      </c>
      <c r="C949" s="81" t="s">
        <v>3174</v>
      </c>
      <c r="D949" s="74" t="s">
        <v>1628</v>
      </c>
      <c r="E949" s="24" t="s">
        <v>3160</v>
      </c>
      <c r="F949" s="422" t="s">
        <v>3161</v>
      </c>
      <c r="G949" s="411">
        <v>3</v>
      </c>
      <c r="H949" s="48" t="s">
        <v>444</v>
      </c>
      <c r="I949" s="375" t="s">
        <v>3172</v>
      </c>
    </row>
    <row r="950" spans="1:9" x14ac:dyDescent="0.25">
      <c r="A950" s="5"/>
      <c r="B950" s="81" t="s">
        <v>3173</v>
      </c>
      <c r="C950" s="81" t="s">
        <v>3174</v>
      </c>
      <c r="D950" s="74" t="s">
        <v>1628</v>
      </c>
      <c r="E950" s="24" t="s">
        <v>1643</v>
      </c>
      <c r="F950" s="94" t="s">
        <v>422</v>
      </c>
      <c r="G950" s="411">
        <v>3</v>
      </c>
      <c r="H950" s="48" t="s">
        <v>444</v>
      </c>
      <c r="I950" s="375" t="s">
        <v>3172</v>
      </c>
    </row>
    <row r="951" spans="1:9" x14ac:dyDescent="0.25">
      <c r="A951" s="5"/>
      <c r="B951" s="81" t="s">
        <v>3173</v>
      </c>
      <c r="C951" s="81" t="s">
        <v>3174</v>
      </c>
      <c r="D951" s="17" t="s">
        <v>3162</v>
      </c>
      <c r="E951" s="41" t="s">
        <v>3320</v>
      </c>
      <c r="F951" s="423" t="s">
        <v>3163</v>
      </c>
      <c r="G951" s="411">
        <v>8</v>
      </c>
      <c r="H951" s="48" t="s">
        <v>444</v>
      </c>
      <c r="I951" s="375" t="s">
        <v>3172</v>
      </c>
    </row>
    <row r="952" spans="1:9" x14ac:dyDescent="0.25">
      <c r="A952" s="5"/>
      <c r="B952" s="81" t="s">
        <v>3173</v>
      </c>
      <c r="C952" s="81" t="s">
        <v>3174</v>
      </c>
      <c r="D952" s="16" t="s">
        <v>3164</v>
      </c>
      <c r="E952" s="69" t="s">
        <v>3165</v>
      </c>
      <c r="F952" s="14" t="s">
        <v>3166</v>
      </c>
      <c r="G952" s="411">
        <v>4</v>
      </c>
      <c r="H952" s="48" t="s">
        <v>444</v>
      </c>
      <c r="I952" s="375" t="s">
        <v>3172</v>
      </c>
    </row>
    <row r="953" spans="1:9" x14ac:dyDescent="0.25">
      <c r="A953" s="5"/>
      <c r="B953" s="81" t="s">
        <v>3173</v>
      </c>
      <c r="C953" s="81" t="s">
        <v>3174</v>
      </c>
      <c r="D953" s="17" t="s">
        <v>3167</v>
      </c>
      <c r="E953" s="41" t="s">
        <v>3168</v>
      </c>
      <c r="F953" s="94"/>
      <c r="G953" s="411">
        <v>10</v>
      </c>
      <c r="H953" s="48" t="s">
        <v>444</v>
      </c>
      <c r="I953" s="375" t="s">
        <v>3172</v>
      </c>
    </row>
    <row r="954" spans="1:9" x14ac:dyDescent="0.25">
      <c r="A954" s="5"/>
      <c r="B954" s="81" t="s">
        <v>3173</v>
      </c>
      <c r="C954" s="81" t="s">
        <v>3174</v>
      </c>
      <c r="D954" s="17" t="s">
        <v>3167</v>
      </c>
      <c r="E954" s="41" t="s">
        <v>3169</v>
      </c>
      <c r="F954" s="94"/>
      <c r="G954" s="411">
        <v>10</v>
      </c>
      <c r="H954" s="48" t="s">
        <v>444</v>
      </c>
      <c r="I954" s="375" t="s">
        <v>3172</v>
      </c>
    </row>
    <row r="955" spans="1:9" x14ac:dyDescent="0.25">
      <c r="A955" s="5"/>
      <c r="B955" s="81" t="s">
        <v>3173</v>
      </c>
      <c r="C955" s="81" t="s">
        <v>3174</v>
      </c>
      <c r="D955" s="17" t="s">
        <v>3170</v>
      </c>
      <c r="E955" s="41" t="s">
        <v>3171</v>
      </c>
      <c r="F955" s="14"/>
      <c r="G955" s="411">
        <v>16</v>
      </c>
      <c r="H955" s="48" t="s">
        <v>444</v>
      </c>
      <c r="I955" s="375" t="s">
        <v>3172</v>
      </c>
    </row>
    <row r="956" spans="1:9" ht="38.25" x14ac:dyDescent="0.25">
      <c r="A956" s="5"/>
      <c r="B956" s="81" t="s">
        <v>3177</v>
      </c>
      <c r="C956" s="81" t="s">
        <v>3178</v>
      </c>
      <c r="D956" s="17" t="s">
        <v>3175</v>
      </c>
      <c r="E956" s="41" t="s">
        <v>3321</v>
      </c>
      <c r="F956" s="423" t="s">
        <v>510</v>
      </c>
      <c r="G956" s="411">
        <v>70</v>
      </c>
      <c r="H956" s="48" t="s">
        <v>766</v>
      </c>
      <c r="I956" s="95" t="s">
        <v>3176</v>
      </c>
    </row>
    <row r="957" spans="1:9" x14ac:dyDescent="0.25">
      <c r="A957" s="5"/>
      <c r="B957" s="81" t="s">
        <v>3181</v>
      </c>
      <c r="C957" s="81" t="s">
        <v>3178</v>
      </c>
      <c r="D957" s="17" t="s">
        <v>3179</v>
      </c>
      <c r="E957" s="82" t="s">
        <v>3180</v>
      </c>
      <c r="F957" s="14" t="s">
        <v>510</v>
      </c>
      <c r="G957" s="411">
        <v>1</v>
      </c>
      <c r="H957" s="51" t="s">
        <v>442</v>
      </c>
      <c r="I957" s="14" t="s">
        <v>1987</v>
      </c>
    </row>
    <row r="958" spans="1:9" x14ac:dyDescent="0.25">
      <c r="A958" s="5"/>
      <c r="B958" s="81" t="s">
        <v>2929</v>
      </c>
      <c r="C958" s="81" t="s">
        <v>3183</v>
      </c>
      <c r="D958" s="17" t="s">
        <v>340</v>
      </c>
      <c r="E958" s="16" t="s">
        <v>3182</v>
      </c>
      <c r="F958" s="97" t="s">
        <v>339</v>
      </c>
      <c r="G958" s="411">
        <v>10</v>
      </c>
      <c r="H958" s="48" t="s">
        <v>444</v>
      </c>
      <c r="I958" s="10" t="s">
        <v>1567</v>
      </c>
    </row>
    <row r="959" spans="1:9" x14ac:dyDescent="0.25">
      <c r="A959" s="5"/>
      <c r="B959" s="81" t="s">
        <v>3186</v>
      </c>
      <c r="C959" s="81" t="s">
        <v>3183</v>
      </c>
      <c r="D959" s="17" t="s">
        <v>3179</v>
      </c>
      <c r="E959" s="82" t="s">
        <v>3184</v>
      </c>
      <c r="F959" s="14" t="s">
        <v>510</v>
      </c>
      <c r="G959" s="411">
        <v>1</v>
      </c>
      <c r="H959" s="51" t="s">
        <v>442</v>
      </c>
      <c r="I959" s="14" t="s">
        <v>3185</v>
      </c>
    </row>
    <row r="960" spans="1:9" x14ac:dyDescent="0.25">
      <c r="A960" s="5"/>
      <c r="B960" s="81" t="s">
        <v>3195</v>
      </c>
      <c r="C960" s="81" t="s">
        <v>3196</v>
      </c>
      <c r="D960" s="65" t="s">
        <v>3187</v>
      </c>
      <c r="E960" s="65" t="s">
        <v>3188</v>
      </c>
      <c r="F960" s="415" t="s">
        <v>510</v>
      </c>
      <c r="G960" s="33">
        <v>5</v>
      </c>
      <c r="H960" s="137" t="s">
        <v>444</v>
      </c>
      <c r="I960" s="14" t="s">
        <v>1987</v>
      </c>
    </row>
    <row r="961" spans="1:9" x14ac:dyDescent="0.25">
      <c r="A961" s="5"/>
      <c r="B961" s="81" t="s">
        <v>3195</v>
      </c>
      <c r="C961" s="81" t="s">
        <v>3196</v>
      </c>
      <c r="D961" s="65" t="s">
        <v>2734</v>
      </c>
      <c r="E961" s="35" t="s">
        <v>3189</v>
      </c>
      <c r="F961" s="95" t="s">
        <v>510</v>
      </c>
      <c r="G961" s="411">
        <v>3</v>
      </c>
      <c r="H961" s="48" t="s">
        <v>444</v>
      </c>
      <c r="I961" s="14" t="s">
        <v>1987</v>
      </c>
    </row>
    <row r="962" spans="1:9" x14ac:dyDescent="0.25">
      <c r="A962" s="5"/>
      <c r="B962" s="81" t="s">
        <v>3195</v>
      </c>
      <c r="C962" s="81" t="s">
        <v>3196</v>
      </c>
      <c r="D962" s="65" t="s">
        <v>2734</v>
      </c>
      <c r="E962" s="65" t="s">
        <v>3190</v>
      </c>
      <c r="F962" s="415" t="s">
        <v>510</v>
      </c>
      <c r="G962" s="411">
        <v>3</v>
      </c>
      <c r="H962" s="48" t="s">
        <v>444</v>
      </c>
      <c r="I962" s="14" t="s">
        <v>1987</v>
      </c>
    </row>
    <row r="963" spans="1:9" x14ac:dyDescent="0.25">
      <c r="A963" s="5"/>
      <c r="B963" s="81" t="s">
        <v>3195</v>
      </c>
      <c r="C963" s="81" t="s">
        <v>3196</v>
      </c>
      <c r="D963" s="64" t="s">
        <v>2733</v>
      </c>
      <c r="E963" s="65" t="s">
        <v>3191</v>
      </c>
      <c r="F963" s="9"/>
      <c r="G963" s="12">
        <v>3</v>
      </c>
      <c r="H963" s="12" t="s">
        <v>444</v>
      </c>
      <c r="I963" s="14" t="s">
        <v>1987</v>
      </c>
    </row>
    <row r="964" spans="1:9" ht="25.5" x14ac:dyDescent="0.25">
      <c r="A964" s="5"/>
      <c r="B964" s="81" t="s">
        <v>3195</v>
      </c>
      <c r="C964" s="81" t="s">
        <v>3196</v>
      </c>
      <c r="D964" s="17" t="s">
        <v>3192</v>
      </c>
      <c r="E964" s="17" t="s">
        <v>3193</v>
      </c>
      <c r="F964" s="9"/>
      <c r="G964" s="137">
        <v>3</v>
      </c>
      <c r="H964" s="137" t="s">
        <v>444</v>
      </c>
      <c r="I964" s="14" t="s">
        <v>1987</v>
      </c>
    </row>
    <row r="965" spans="1:9" x14ac:dyDescent="0.25">
      <c r="A965" s="5"/>
      <c r="B965" s="81" t="s">
        <v>3195</v>
      </c>
      <c r="C965" s="81" t="s">
        <v>3196</v>
      </c>
      <c r="D965" s="16" t="s">
        <v>2739</v>
      </c>
      <c r="E965" s="17" t="s">
        <v>3194</v>
      </c>
      <c r="F965" s="9"/>
      <c r="G965" s="137">
        <v>6</v>
      </c>
      <c r="H965" s="137" t="s">
        <v>444</v>
      </c>
      <c r="I965" s="14" t="s">
        <v>1987</v>
      </c>
    </row>
    <row r="966" spans="1:9" x14ac:dyDescent="0.25">
      <c r="A966" s="5"/>
      <c r="B966" s="81" t="s">
        <v>2461</v>
      </c>
      <c r="C966" s="81" t="s">
        <v>3197</v>
      </c>
      <c r="D966" s="17" t="s">
        <v>2458</v>
      </c>
      <c r="E966" s="16" t="s">
        <v>2459</v>
      </c>
      <c r="F966" s="97" t="s">
        <v>2460</v>
      </c>
      <c r="G966" s="411">
        <v>32</v>
      </c>
      <c r="H966" s="48" t="s">
        <v>444</v>
      </c>
      <c r="I966" s="10" t="s">
        <v>1567</v>
      </c>
    </row>
    <row r="967" spans="1:9" ht="25.5" x14ac:dyDescent="0.25">
      <c r="A967" s="5"/>
      <c r="B967" s="81" t="s">
        <v>2461</v>
      </c>
      <c r="C967" s="81" t="s">
        <v>3203</v>
      </c>
      <c r="D967" s="95" t="s">
        <v>3199</v>
      </c>
      <c r="E967" s="91" t="s">
        <v>3200</v>
      </c>
      <c r="F967" s="91" t="s">
        <v>483</v>
      </c>
      <c r="G967" s="411">
        <v>1</v>
      </c>
      <c r="H967" s="48" t="s">
        <v>683</v>
      </c>
      <c r="I967" s="14" t="s">
        <v>3204</v>
      </c>
    </row>
    <row r="968" spans="1:9" x14ac:dyDescent="0.25">
      <c r="A968" s="5"/>
      <c r="B968" s="81" t="s">
        <v>2461</v>
      </c>
      <c r="C968" s="81" t="s">
        <v>3203</v>
      </c>
      <c r="D968" s="18" t="s">
        <v>3201</v>
      </c>
      <c r="E968" s="69" t="s">
        <v>3202</v>
      </c>
      <c r="F968" s="91" t="s">
        <v>2463</v>
      </c>
      <c r="G968" s="411">
        <v>2</v>
      </c>
      <c r="H968" s="48" t="s">
        <v>683</v>
      </c>
      <c r="I968" s="14" t="s">
        <v>3204</v>
      </c>
    </row>
    <row r="969" spans="1:9" x14ac:dyDescent="0.25">
      <c r="A969" s="5"/>
      <c r="B969" s="81" t="s">
        <v>2465</v>
      </c>
      <c r="C969" s="81" t="s">
        <v>3203</v>
      </c>
      <c r="D969" s="17" t="s">
        <v>1414</v>
      </c>
      <c r="E969" s="17" t="s">
        <v>3198</v>
      </c>
      <c r="F969" s="97" t="s">
        <v>2464</v>
      </c>
      <c r="G969" s="411">
        <v>2</v>
      </c>
      <c r="H969" s="48" t="s">
        <v>512</v>
      </c>
      <c r="I969" s="10" t="s">
        <v>1567</v>
      </c>
    </row>
    <row r="970" spans="1:9" x14ac:dyDescent="0.25">
      <c r="A970" s="5"/>
      <c r="B970" s="81" t="s">
        <v>2465</v>
      </c>
      <c r="C970" s="81" t="s">
        <v>3203</v>
      </c>
      <c r="D970" s="65" t="s">
        <v>3205</v>
      </c>
      <c r="E970" s="65" t="s">
        <v>2599</v>
      </c>
      <c r="F970" s="10" t="s">
        <v>666</v>
      </c>
      <c r="G970" s="411">
        <v>4</v>
      </c>
      <c r="H970" s="48" t="s">
        <v>439</v>
      </c>
      <c r="I970" s="10" t="s">
        <v>1567</v>
      </c>
    </row>
    <row r="971" spans="1:9" ht="25.5" x14ac:dyDescent="0.25">
      <c r="A971" s="5"/>
      <c r="B971" s="81" t="s">
        <v>2493</v>
      </c>
      <c r="C971" s="81" t="s">
        <v>3206</v>
      </c>
      <c r="D971" s="16" t="s">
        <v>2452</v>
      </c>
      <c r="E971" s="17" t="s">
        <v>2311</v>
      </c>
      <c r="F971" s="97" t="s">
        <v>2317</v>
      </c>
      <c r="G971" s="33">
        <v>20</v>
      </c>
      <c r="H971" s="34" t="s">
        <v>444</v>
      </c>
      <c r="I971" s="415" t="s">
        <v>1036</v>
      </c>
    </row>
    <row r="972" spans="1:9" ht="25.5" x14ac:dyDescent="0.25">
      <c r="A972" s="5"/>
      <c r="B972" s="81" t="s">
        <v>2493</v>
      </c>
      <c r="C972" s="81" t="s">
        <v>3206</v>
      </c>
      <c r="D972" s="16" t="s">
        <v>2308</v>
      </c>
      <c r="E972" s="17" t="s">
        <v>2309</v>
      </c>
      <c r="F972" s="97" t="s">
        <v>1061</v>
      </c>
      <c r="G972" s="33">
        <v>15</v>
      </c>
      <c r="H972" s="34" t="s">
        <v>444</v>
      </c>
      <c r="I972" s="415" t="s">
        <v>1036</v>
      </c>
    </row>
    <row r="973" spans="1:9" ht="25.5" x14ac:dyDescent="0.25">
      <c r="A973" s="5"/>
      <c r="B973" s="81" t="s">
        <v>2493</v>
      </c>
      <c r="C973" s="81" t="s">
        <v>3206</v>
      </c>
      <c r="D973" s="16" t="s">
        <v>2452</v>
      </c>
      <c r="E973" s="17" t="s">
        <v>2312</v>
      </c>
      <c r="F973" s="97" t="s">
        <v>2318</v>
      </c>
      <c r="G973" s="33">
        <v>10</v>
      </c>
      <c r="H973" s="34" t="s">
        <v>444</v>
      </c>
      <c r="I973" s="415" t="s">
        <v>1036</v>
      </c>
    </row>
    <row r="974" spans="1:9" x14ac:dyDescent="0.25">
      <c r="A974" s="5"/>
      <c r="B974" s="81" t="s">
        <v>2499</v>
      </c>
      <c r="C974" s="81" t="s">
        <v>3210</v>
      </c>
      <c r="D974" s="118" t="s">
        <v>3207</v>
      </c>
      <c r="E974" s="118" t="s">
        <v>3208</v>
      </c>
      <c r="F974" s="9" t="s">
        <v>2477</v>
      </c>
      <c r="G974" s="411">
        <v>1</v>
      </c>
      <c r="H974" s="48" t="s">
        <v>444</v>
      </c>
      <c r="I974" s="95" t="s">
        <v>3209</v>
      </c>
    </row>
    <row r="975" spans="1:9" x14ac:dyDescent="0.25">
      <c r="A975" s="5"/>
      <c r="B975" s="81" t="s">
        <v>2498</v>
      </c>
      <c r="C975" s="81" t="s">
        <v>3210</v>
      </c>
      <c r="D975" s="108" t="s">
        <v>3211</v>
      </c>
      <c r="E975" s="107" t="s">
        <v>3212</v>
      </c>
      <c r="F975" s="9" t="s">
        <v>2273</v>
      </c>
      <c r="G975" s="33">
        <v>8</v>
      </c>
      <c r="H975" s="137" t="s">
        <v>683</v>
      </c>
      <c r="I975" s="95" t="s">
        <v>3213</v>
      </c>
    </row>
    <row r="976" spans="1:9" x14ac:dyDescent="0.25">
      <c r="A976" s="5"/>
      <c r="B976" s="81" t="s">
        <v>2498</v>
      </c>
      <c r="C976" s="81" t="s">
        <v>3210</v>
      </c>
      <c r="D976" s="108" t="s">
        <v>3214</v>
      </c>
      <c r="E976" s="107" t="s">
        <v>3212</v>
      </c>
      <c r="F976" s="95" t="s">
        <v>510</v>
      </c>
      <c r="G976" s="33">
        <v>3</v>
      </c>
      <c r="H976" s="36" t="s">
        <v>444</v>
      </c>
      <c r="I976" s="95" t="s">
        <v>3213</v>
      </c>
    </row>
    <row r="977" spans="1:9" x14ac:dyDescent="0.25">
      <c r="A977" s="5"/>
      <c r="B977" s="81" t="s">
        <v>2497</v>
      </c>
      <c r="C977" s="81" t="s">
        <v>3210</v>
      </c>
      <c r="D977" s="108" t="s">
        <v>1120</v>
      </c>
      <c r="E977" s="9" t="s">
        <v>2479</v>
      </c>
      <c r="F977" s="9" t="s">
        <v>2480</v>
      </c>
      <c r="G977" s="411">
        <v>4</v>
      </c>
      <c r="H977" s="48" t="s">
        <v>444</v>
      </c>
      <c r="I977" s="375" t="s">
        <v>3172</v>
      </c>
    </row>
    <row r="978" spans="1:9" x14ac:dyDescent="0.25">
      <c r="A978" s="5"/>
      <c r="B978" s="81" t="s">
        <v>2526</v>
      </c>
      <c r="C978" s="81" t="s">
        <v>3210</v>
      </c>
      <c r="D978" s="17" t="s">
        <v>2269</v>
      </c>
      <c r="E978" s="17" t="s">
        <v>3215</v>
      </c>
      <c r="F978" s="97" t="s">
        <v>2268</v>
      </c>
      <c r="G978" s="33">
        <v>6</v>
      </c>
      <c r="H978" s="137" t="s">
        <v>683</v>
      </c>
      <c r="I978" s="14" t="s">
        <v>1987</v>
      </c>
    </row>
    <row r="979" spans="1:9" x14ac:dyDescent="0.25">
      <c r="A979" s="5"/>
      <c r="B979" s="81" t="s">
        <v>2526</v>
      </c>
      <c r="C979" s="81" t="s">
        <v>3210</v>
      </c>
      <c r="D979" s="17" t="s">
        <v>2272</v>
      </c>
      <c r="E979" s="17" t="s">
        <v>2270</v>
      </c>
      <c r="F979" s="97" t="s">
        <v>2271</v>
      </c>
      <c r="G979" s="411">
        <v>2</v>
      </c>
      <c r="H979" s="48" t="s">
        <v>683</v>
      </c>
      <c r="I979" s="14" t="s">
        <v>1987</v>
      </c>
    </row>
    <row r="980" spans="1:9" x14ac:dyDescent="0.25">
      <c r="A980" s="5"/>
      <c r="B980" s="81" t="s">
        <v>2526</v>
      </c>
      <c r="C980" s="81" t="s">
        <v>3210</v>
      </c>
      <c r="D980" s="16" t="s">
        <v>2484</v>
      </c>
      <c r="E980" s="17" t="s">
        <v>3216</v>
      </c>
      <c r="F980" s="97" t="s">
        <v>2467</v>
      </c>
      <c r="G980" s="411">
        <v>6</v>
      </c>
      <c r="H980" s="48" t="s">
        <v>683</v>
      </c>
      <c r="I980" s="14" t="s">
        <v>1987</v>
      </c>
    </row>
    <row r="981" spans="1:9" x14ac:dyDescent="0.25">
      <c r="A981" s="5"/>
      <c r="B981" s="81" t="s">
        <v>2526</v>
      </c>
      <c r="C981" s="81" t="s">
        <v>3210</v>
      </c>
      <c r="D981" s="16" t="s">
        <v>3217</v>
      </c>
      <c r="E981" s="17" t="s">
        <v>3218</v>
      </c>
      <c r="F981" s="97" t="s">
        <v>2468</v>
      </c>
      <c r="G981" s="12">
        <v>1</v>
      </c>
      <c r="H981" s="12" t="s">
        <v>683</v>
      </c>
      <c r="I981" s="14" t="s">
        <v>1987</v>
      </c>
    </row>
    <row r="982" spans="1:9" x14ac:dyDescent="0.25">
      <c r="A982" s="5"/>
      <c r="B982" s="81" t="s">
        <v>3223</v>
      </c>
      <c r="C982" s="81" t="s">
        <v>3210</v>
      </c>
      <c r="D982" s="65" t="s">
        <v>935</v>
      </c>
      <c r="E982" s="65"/>
      <c r="F982" s="10" t="s">
        <v>603</v>
      </c>
      <c r="G982" s="12">
        <v>4</v>
      </c>
      <c r="H982" s="12" t="s">
        <v>1497</v>
      </c>
      <c r="I982" s="375" t="s">
        <v>3224</v>
      </c>
    </row>
    <row r="983" spans="1:9" x14ac:dyDescent="0.25">
      <c r="A983" s="5"/>
      <c r="B983" s="81" t="s">
        <v>3223</v>
      </c>
      <c r="C983" s="81" t="s">
        <v>3210</v>
      </c>
      <c r="D983" s="65" t="s">
        <v>3219</v>
      </c>
      <c r="E983" s="65"/>
      <c r="F983" s="10"/>
      <c r="G983" s="12">
        <v>4</v>
      </c>
      <c r="H983" s="12" t="s">
        <v>1497</v>
      </c>
      <c r="I983" s="375" t="s">
        <v>3224</v>
      </c>
    </row>
    <row r="984" spans="1:9" x14ac:dyDescent="0.25">
      <c r="A984" s="5"/>
      <c r="B984" s="81" t="s">
        <v>3223</v>
      </c>
      <c r="C984" s="81" t="s">
        <v>3210</v>
      </c>
      <c r="D984" s="65" t="s">
        <v>3220</v>
      </c>
      <c r="E984" s="65"/>
      <c r="F984" s="10"/>
      <c r="G984" s="12">
        <v>9</v>
      </c>
      <c r="H984" s="12" t="s">
        <v>1497</v>
      </c>
      <c r="I984" s="375" t="s">
        <v>3224</v>
      </c>
    </row>
    <row r="985" spans="1:9" x14ac:dyDescent="0.25">
      <c r="A985" s="5"/>
      <c r="B985" s="81" t="s">
        <v>3223</v>
      </c>
      <c r="C985" s="81" t="s">
        <v>3210</v>
      </c>
      <c r="D985" s="65" t="s">
        <v>3221</v>
      </c>
      <c r="E985" s="65"/>
      <c r="F985" s="10"/>
      <c r="G985" s="12">
        <v>5</v>
      </c>
      <c r="H985" s="12" t="s">
        <v>1497</v>
      </c>
      <c r="I985" s="375" t="s">
        <v>3224</v>
      </c>
    </row>
    <row r="986" spans="1:9" x14ac:dyDescent="0.25">
      <c r="A986" s="5"/>
      <c r="B986" s="81" t="s">
        <v>3223</v>
      </c>
      <c r="C986" s="81" t="s">
        <v>3210</v>
      </c>
      <c r="D986" s="65" t="s">
        <v>3222</v>
      </c>
      <c r="E986" s="65"/>
      <c r="F986" s="10"/>
      <c r="G986" s="12">
        <v>32</v>
      </c>
      <c r="H986" s="12" t="s">
        <v>1497</v>
      </c>
      <c r="I986" s="375" t="s">
        <v>3224</v>
      </c>
    </row>
    <row r="987" spans="1:9" x14ac:dyDescent="0.25">
      <c r="A987" s="5"/>
      <c r="B987" s="81" t="s">
        <v>3223</v>
      </c>
      <c r="C987" s="81" t="s">
        <v>3228</v>
      </c>
      <c r="D987" s="65" t="s">
        <v>3225</v>
      </c>
      <c r="E987" s="65"/>
      <c r="F987" s="10" t="s">
        <v>603</v>
      </c>
      <c r="G987" s="12">
        <v>4</v>
      </c>
      <c r="H987" s="12" t="s">
        <v>1497</v>
      </c>
      <c r="I987" s="375" t="s">
        <v>3229</v>
      </c>
    </row>
    <row r="988" spans="1:9" x14ac:dyDescent="0.25">
      <c r="A988" s="5"/>
      <c r="B988" s="81" t="s">
        <v>3223</v>
      </c>
      <c r="C988" s="81" t="s">
        <v>3228</v>
      </c>
      <c r="D988" s="65" t="s">
        <v>3226</v>
      </c>
      <c r="E988" s="65"/>
      <c r="F988" s="10"/>
      <c r="G988" s="12">
        <v>1</v>
      </c>
      <c r="H988" s="12" t="s">
        <v>1497</v>
      </c>
      <c r="I988" s="375" t="s">
        <v>3229</v>
      </c>
    </row>
    <row r="989" spans="1:9" x14ac:dyDescent="0.25">
      <c r="A989" s="5"/>
      <c r="B989" s="81" t="s">
        <v>3223</v>
      </c>
      <c r="C989" s="81" t="s">
        <v>3228</v>
      </c>
      <c r="D989" s="65" t="s">
        <v>3227</v>
      </c>
      <c r="E989" s="65"/>
      <c r="F989" s="10"/>
      <c r="G989" s="12">
        <v>1</v>
      </c>
      <c r="H989" s="12" t="s">
        <v>1497</v>
      </c>
      <c r="I989" s="375" t="s">
        <v>3229</v>
      </c>
    </row>
    <row r="990" spans="1:9" x14ac:dyDescent="0.25">
      <c r="A990" s="5"/>
      <c r="B990" s="81" t="s">
        <v>3231</v>
      </c>
      <c r="C990" s="81" t="s">
        <v>3228</v>
      </c>
      <c r="D990" s="17" t="s">
        <v>2578</v>
      </c>
      <c r="E990" s="82" t="s">
        <v>3230</v>
      </c>
      <c r="F990" s="14" t="s">
        <v>510</v>
      </c>
      <c r="G990" s="411">
        <v>3</v>
      </c>
      <c r="H990" s="51" t="s">
        <v>444</v>
      </c>
      <c r="I990" s="14" t="s">
        <v>1987</v>
      </c>
    </row>
    <row r="991" spans="1:9" x14ac:dyDescent="0.25">
      <c r="A991" s="5"/>
      <c r="B991" s="81" t="s">
        <v>2583</v>
      </c>
      <c r="C991" s="81" t="s">
        <v>3232</v>
      </c>
      <c r="D991" s="16" t="s">
        <v>3217</v>
      </c>
      <c r="E991" s="17" t="s">
        <v>3218</v>
      </c>
      <c r="F991" s="97" t="s">
        <v>2468</v>
      </c>
      <c r="G991" s="12">
        <v>17</v>
      </c>
      <c r="H991" s="12" t="s">
        <v>683</v>
      </c>
      <c r="I991" s="14" t="s">
        <v>1987</v>
      </c>
    </row>
    <row r="992" spans="1:9" ht="25.5" x14ac:dyDescent="0.25">
      <c r="A992" s="5"/>
      <c r="B992" s="81" t="s">
        <v>2584</v>
      </c>
      <c r="C992" s="412">
        <v>44809</v>
      </c>
      <c r="D992" s="41" t="s">
        <v>2419</v>
      </c>
      <c r="E992" s="41" t="s">
        <v>2420</v>
      </c>
      <c r="F992" s="95" t="s">
        <v>2421</v>
      </c>
      <c r="G992" s="411">
        <v>1</v>
      </c>
      <c r="H992" s="48" t="s">
        <v>538</v>
      </c>
      <c r="I992" s="14" t="s">
        <v>3233</v>
      </c>
    </row>
    <row r="993" spans="1:9" x14ac:dyDescent="0.25">
      <c r="A993" s="5"/>
      <c r="B993" s="81" t="s">
        <v>2585</v>
      </c>
      <c r="C993" s="412">
        <v>44809</v>
      </c>
      <c r="D993" s="118" t="s">
        <v>2490</v>
      </c>
      <c r="E993" s="101" t="s">
        <v>2476</v>
      </c>
      <c r="F993" s="9"/>
      <c r="G993" s="33">
        <v>2</v>
      </c>
      <c r="H993" s="137" t="s">
        <v>444</v>
      </c>
      <c r="I993" s="14" t="s">
        <v>2166</v>
      </c>
    </row>
    <row r="994" spans="1:9" ht="25.5" x14ac:dyDescent="0.25">
      <c r="A994" s="5"/>
      <c r="B994" s="81" t="s">
        <v>3239</v>
      </c>
      <c r="C994" s="412">
        <v>44810</v>
      </c>
      <c r="D994" s="41" t="s">
        <v>3234</v>
      </c>
      <c r="E994" s="41" t="s">
        <v>3235</v>
      </c>
      <c r="F994" s="95" t="s">
        <v>510</v>
      </c>
      <c r="G994" s="411">
        <v>1</v>
      </c>
      <c r="H994" s="48" t="s">
        <v>442</v>
      </c>
      <c r="I994" s="415" t="s">
        <v>3240</v>
      </c>
    </row>
    <row r="995" spans="1:9" x14ac:dyDescent="0.25">
      <c r="A995" s="5"/>
      <c r="B995" s="81" t="s">
        <v>3239</v>
      </c>
      <c r="C995" s="412">
        <v>44810</v>
      </c>
      <c r="D995" s="42" t="s">
        <v>3236</v>
      </c>
      <c r="E995" s="41" t="s">
        <v>3237</v>
      </c>
      <c r="F995" s="95"/>
      <c r="G995" s="411">
        <v>1</v>
      </c>
      <c r="H995" s="48" t="s">
        <v>442</v>
      </c>
      <c r="I995" s="415" t="s">
        <v>3240</v>
      </c>
    </row>
    <row r="996" spans="1:9" x14ac:dyDescent="0.25">
      <c r="A996" s="5"/>
      <c r="B996" s="81" t="s">
        <v>3239</v>
      </c>
      <c r="C996" s="412">
        <v>44810</v>
      </c>
      <c r="D996" s="42" t="s">
        <v>3236</v>
      </c>
      <c r="E996" s="41" t="s">
        <v>3238</v>
      </c>
      <c r="F996" s="18"/>
      <c r="G996" s="33">
        <v>1</v>
      </c>
      <c r="H996" s="57" t="s">
        <v>442</v>
      </c>
      <c r="I996" s="415" t="s">
        <v>3240</v>
      </c>
    </row>
    <row r="997" spans="1:9" x14ac:dyDescent="0.25">
      <c r="A997" s="5"/>
      <c r="B997" s="81" t="s">
        <v>3265</v>
      </c>
      <c r="C997" s="412">
        <v>44810</v>
      </c>
      <c r="D997" s="118" t="s">
        <v>3241</v>
      </c>
      <c r="E997" s="101" t="s">
        <v>3242</v>
      </c>
      <c r="F997" s="9"/>
      <c r="G997" s="33">
        <v>1</v>
      </c>
      <c r="H997" s="137" t="s">
        <v>567</v>
      </c>
      <c r="I997" s="14" t="s">
        <v>3264</v>
      </c>
    </row>
    <row r="998" spans="1:9" x14ac:dyDescent="0.25">
      <c r="A998" s="5"/>
      <c r="B998" s="81" t="s">
        <v>3265</v>
      </c>
      <c r="C998" s="412">
        <v>44810</v>
      </c>
      <c r="D998" s="118" t="s">
        <v>3243</v>
      </c>
      <c r="E998" s="101" t="s">
        <v>3244</v>
      </c>
      <c r="F998" s="9"/>
      <c r="G998" s="33">
        <v>1</v>
      </c>
      <c r="H998" s="137" t="s">
        <v>567</v>
      </c>
      <c r="I998" s="14" t="s">
        <v>3264</v>
      </c>
    </row>
    <row r="999" spans="1:9" x14ac:dyDescent="0.25">
      <c r="A999" s="5"/>
      <c r="B999" s="81" t="s">
        <v>3265</v>
      </c>
      <c r="C999" s="412">
        <v>44810</v>
      </c>
      <c r="D999" s="65" t="s">
        <v>3245</v>
      </c>
      <c r="E999" s="101" t="s">
        <v>3246</v>
      </c>
      <c r="F999" s="101"/>
      <c r="G999" s="119">
        <v>1</v>
      </c>
      <c r="H999" s="137" t="s">
        <v>567</v>
      </c>
      <c r="I999" s="14" t="s">
        <v>3264</v>
      </c>
    </row>
    <row r="1000" spans="1:9" x14ac:dyDescent="0.25">
      <c r="A1000" s="5"/>
      <c r="B1000" s="81" t="s">
        <v>3265</v>
      </c>
      <c r="C1000" s="412">
        <v>44810</v>
      </c>
      <c r="D1000" s="118" t="s">
        <v>3247</v>
      </c>
      <c r="E1000" s="101" t="s">
        <v>3248</v>
      </c>
      <c r="F1000" s="9"/>
      <c r="G1000" s="33">
        <v>1</v>
      </c>
      <c r="H1000" s="137" t="s">
        <v>439</v>
      </c>
      <c r="I1000" s="14" t="s">
        <v>3264</v>
      </c>
    </row>
    <row r="1001" spans="1:9" x14ac:dyDescent="0.25">
      <c r="A1001" s="5"/>
      <c r="B1001" s="81" t="s">
        <v>3265</v>
      </c>
      <c r="C1001" s="412">
        <v>44810</v>
      </c>
      <c r="D1001" s="118" t="s">
        <v>3247</v>
      </c>
      <c r="E1001" s="101" t="s">
        <v>3249</v>
      </c>
      <c r="F1001" s="9"/>
      <c r="G1001" s="33">
        <v>1</v>
      </c>
      <c r="H1001" s="137" t="s">
        <v>439</v>
      </c>
      <c r="I1001" s="14" t="s">
        <v>3264</v>
      </c>
    </row>
    <row r="1002" spans="1:9" x14ac:dyDescent="0.25">
      <c r="A1002" s="5"/>
      <c r="B1002" s="81" t="s">
        <v>3265</v>
      </c>
      <c r="C1002" s="412">
        <v>44810</v>
      </c>
      <c r="D1002" s="118" t="s">
        <v>3247</v>
      </c>
      <c r="E1002" s="101" t="s">
        <v>3250</v>
      </c>
      <c r="F1002" s="9"/>
      <c r="G1002" s="33">
        <v>1</v>
      </c>
      <c r="H1002" s="137" t="s">
        <v>439</v>
      </c>
      <c r="I1002" s="14" t="s">
        <v>3264</v>
      </c>
    </row>
    <row r="1003" spans="1:9" x14ac:dyDescent="0.25">
      <c r="A1003" s="5"/>
      <c r="B1003" s="81" t="s">
        <v>3265</v>
      </c>
      <c r="C1003" s="412">
        <v>44810</v>
      </c>
      <c r="D1003" s="118" t="s">
        <v>3251</v>
      </c>
      <c r="E1003" s="101" t="s">
        <v>3252</v>
      </c>
      <c r="F1003" s="9"/>
      <c r="G1003" s="33">
        <v>1</v>
      </c>
      <c r="H1003" s="137" t="s">
        <v>439</v>
      </c>
      <c r="I1003" s="14" t="s">
        <v>3264</v>
      </c>
    </row>
    <row r="1004" spans="1:9" x14ac:dyDescent="0.25">
      <c r="A1004" s="5"/>
      <c r="B1004" s="81" t="s">
        <v>3265</v>
      </c>
      <c r="C1004" s="412">
        <v>44810</v>
      </c>
      <c r="D1004" s="118" t="s">
        <v>1351</v>
      </c>
      <c r="E1004" s="101"/>
      <c r="F1004" s="9"/>
      <c r="G1004" s="33">
        <v>1</v>
      </c>
      <c r="H1004" s="137" t="s">
        <v>567</v>
      </c>
      <c r="I1004" s="14" t="s">
        <v>3264</v>
      </c>
    </row>
    <row r="1005" spans="1:9" x14ac:dyDescent="0.25">
      <c r="A1005" s="5"/>
      <c r="B1005" s="81" t="s">
        <v>3265</v>
      </c>
      <c r="C1005" s="412">
        <v>44810</v>
      </c>
      <c r="D1005" s="118" t="s">
        <v>3253</v>
      </c>
      <c r="E1005" s="101" t="s">
        <v>3254</v>
      </c>
      <c r="F1005" s="9"/>
      <c r="G1005" s="33">
        <v>1</v>
      </c>
      <c r="H1005" s="137" t="s">
        <v>439</v>
      </c>
      <c r="I1005" s="14" t="s">
        <v>3264</v>
      </c>
    </row>
    <row r="1006" spans="1:9" x14ac:dyDescent="0.25">
      <c r="A1006" s="5"/>
      <c r="B1006" s="81" t="s">
        <v>3265</v>
      </c>
      <c r="C1006" s="412">
        <v>44810</v>
      </c>
      <c r="D1006" s="118" t="s">
        <v>697</v>
      </c>
      <c r="E1006" s="101"/>
      <c r="F1006" s="9"/>
      <c r="G1006" s="33">
        <v>5</v>
      </c>
      <c r="H1006" s="137" t="s">
        <v>819</v>
      </c>
      <c r="I1006" s="14" t="s">
        <v>3264</v>
      </c>
    </row>
    <row r="1007" spans="1:9" x14ac:dyDescent="0.25">
      <c r="A1007" s="5"/>
      <c r="B1007" s="81" t="s">
        <v>3265</v>
      </c>
      <c r="C1007" s="412">
        <v>44810</v>
      </c>
      <c r="D1007" s="118" t="s">
        <v>3255</v>
      </c>
      <c r="E1007" s="101" t="s">
        <v>3256</v>
      </c>
      <c r="F1007" s="9"/>
      <c r="G1007" s="33">
        <v>20</v>
      </c>
      <c r="H1007" s="137" t="s">
        <v>439</v>
      </c>
      <c r="I1007" s="14" t="s">
        <v>3264</v>
      </c>
    </row>
    <row r="1008" spans="1:9" x14ac:dyDescent="0.25">
      <c r="A1008" s="5"/>
      <c r="B1008" s="81" t="s">
        <v>3265</v>
      </c>
      <c r="C1008" s="412">
        <v>44810</v>
      </c>
      <c r="D1008" s="118" t="s">
        <v>3257</v>
      </c>
      <c r="E1008" s="101" t="s">
        <v>3258</v>
      </c>
      <c r="F1008" s="9"/>
      <c r="G1008" s="33">
        <v>2</v>
      </c>
      <c r="H1008" s="137" t="s">
        <v>3259</v>
      </c>
      <c r="I1008" s="14" t="s">
        <v>3264</v>
      </c>
    </row>
    <row r="1009" spans="1:9" x14ac:dyDescent="0.25">
      <c r="A1009" s="5"/>
      <c r="B1009" s="81" t="s">
        <v>3265</v>
      </c>
      <c r="C1009" s="412">
        <v>44810</v>
      </c>
      <c r="D1009" s="118" t="s">
        <v>3260</v>
      </c>
      <c r="E1009" s="101" t="s">
        <v>3261</v>
      </c>
      <c r="F1009" s="9"/>
      <c r="G1009" s="33">
        <v>1</v>
      </c>
      <c r="H1009" s="137" t="s">
        <v>1412</v>
      </c>
      <c r="I1009" s="14" t="s">
        <v>3264</v>
      </c>
    </row>
    <row r="1010" spans="1:9" x14ac:dyDescent="0.25">
      <c r="A1010" s="5"/>
      <c r="B1010" s="81" t="s">
        <v>3265</v>
      </c>
      <c r="C1010" s="412">
        <v>44810</v>
      </c>
      <c r="D1010" s="118" t="s">
        <v>3262</v>
      </c>
      <c r="E1010" s="101" t="s">
        <v>3263</v>
      </c>
      <c r="F1010" s="9"/>
      <c r="G1010" s="33">
        <v>1</v>
      </c>
      <c r="H1010" s="137" t="s">
        <v>876</v>
      </c>
      <c r="I1010" s="14" t="s">
        <v>3264</v>
      </c>
    </row>
    <row r="1011" spans="1:9" x14ac:dyDescent="0.25">
      <c r="A1011" s="5"/>
      <c r="B1011" s="81" t="s">
        <v>2595</v>
      </c>
      <c r="C1011" s="412">
        <v>44811</v>
      </c>
      <c r="D1011" s="39" t="s">
        <v>3266</v>
      </c>
      <c r="E1011" s="94" t="s">
        <v>3267</v>
      </c>
      <c r="F1011" s="416" t="s">
        <v>2517</v>
      </c>
      <c r="G1011" s="32">
        <v>32</v>
      </c>
      <c r="H1011" s="414" t="s">
        <v>538</v>
      </c>
      <c r="I1011" s="458" t="s">
        <v>3268</v>
      </c>
    </row>
    <row r="1012" spans="1:9" x14ac:dyDescent="0.25">
      <c r="A1012" s="5"/>
      <c r="B1012" s="81" t="s">
        <v>2595</v>
      </c>
      <c r="C1012" s="412">
        <v>44811</v>
      </c>
      <c r="D1012" s="39" t="s">
        <v>3269</v>
      </c>
      <c r="E1012" s="94" t="s">
        <v>3270</v>
      </c>
      <c r="F1012" s="416" t="s">
        <v>2533</v>
      </c>
      <c r="G1012" s="32">
        <v>2</v>
      </c>
      <c r="H1012" s="414" t="s">
        <v>538</v>
      </c>
      <c r="I1012" s="458"/>
    </row>
    <row r="1013" spans="1:9" x14ac:dyDescent="0.25">
      <c r="A1013" s="5"/>
      <c r="B1013" s="81" t="s">
        <v>2595</v>
      </c>
      <c r="C1013" s="412">
        <v>44811</v>
      </c>
      <c r="D1013" s="39" t="s">
        <v>2528</v>
      </c>
      <c r="E1013" s="94" t="s">
        <v>2529</v>
      </c>
      <c r="F1013" s="416" t="s">
        <v>2527</v>
      </c>
      <c r="G1013" s="32">
        <v>1</v>
      </c>
      <c r="H1013" s="32" t="s">
        <v>1230</v>
      </c>
      <c r="I1013" s="95" t="s">
        <v>3271</v>
      </c>
    </row>
    <row r="1014" spans="1:9" ht="25.5" x14ac:dyDescent="0.25">
      <c r="A1014" s="5"/>
      <c r="B1014" s="81" t="s">
        <v>2595</v>
      </c>
      <c r="C1014" s="412">
        <v>44811</v>
      </c>
      <c r="D1014" s="39" t="s">
        <v>2549</v>
      </c>
      <c r="E1014" s="94" t="s">
        <v>2548</v>
      </c>
      <c r="F1014" s="416" t="s">
        <v>2550</v>
      </c>
      <c r="G1014" s="32">
        <v>2</v>
      </c>
      <c r="H1014" s="36" t="s">
        <v>1230</v>
      </c>
      <c r="I1014" s="415" t="s">
        <v>3272</v>
      </c>
    </row>
    <row r="1015" spans="1:9" x14ac:dyDescent="0.25">
      <c r="A1015" s="5"/>
      <c r="B1015" s="81" t="s">
        <v>2595</v>
      </c>
      <c r="C1015" s="412">
        <v>44811</v>
      </c>
      <c r="D1015" s="39" t="s">
        <v>302</v>
      </c>
      <c r="E1015" s="94" t="s">
        <v>2543</v>
      </c>
      <c r="F1015" s="416" t="s">
        <v>724</v>
      </c>
      <c r="G1015" s="32">
        <v>1</v>
      </c>
      <c r="H1015" s="32" t="s">
        <v>448</v>
      </c>
      <c r="I1015" s="415" t="s">
        <v>3273</v>
      </c>
    </row>
    <row r="1016" spans="1:9" x14ac:dyDescent="0.25">
      <c r="A1016" s="5"/>
      <c r="B1016" s="81" t="s">
        <v>2595</v>
      </c>
      <c r="C1016" s="412">
        <v>44811</v>
      </c>
      <c r="D1016" s="39" t="s">
        <v>2551</v>
      </c>
      <c r="E1016" s="94" t="s">
        <v>2552</v>
      </c>
      <c r="F1016" s="416" t="s">
        <v>2553</v>
      </c>
      <c r="G1016" s="32">
        <v>1</v>
      </c>
      <c r="H1016" s="32" t="s">
        <v>448</v>
      </c>
      <c r="I1016" s="415" t="s">
        <v>3274</v>
      </c>
    </row>
    <row r="1017" spans="1:9" x14ac:dyDescent="0.25">
      <c r="A1017" s="5"/>
      <c r="B1017" s="81" t="s">
        <v>3276</v>
      </c>
      <c r="C1017" s="412">
        <v>44811</v>
      </c>
      <c r="D1017" s="129" t="s">
        <v>302</v>
      </c>
      <c r="E1017" s="129" t="s">
        <v>2543</v>
      </c>
      <c r="F1017" s="416" t="s">
        <v>724</v>
      </c>
      <c r="G1017" s="32">
        <v>4</v>
      </c>
      <c r="H1017" s="32" t="s">
        <v>448</v>
      </c>
      <c r="I1017" s="95" t="s">
        <v>3275</v>
      </c>
    </row>
    <row r="1018" spans="1:9" x14ac:dyDescent="0.25">
      <c r="A1018" s="5"/>
      <c r="B1018" s="81" t="s">
        <v>2597</v>
      </c>
      <c r="C1018" s="412">
        <v>44811</v>
      </c>
      <c r="D1018" s="129" t="s">
        <v>302</v>
      </c>
      <c r="E1018" s="129" t="s">
        <v>2542</v>
      </c>
      <c r="F1018" s="416" t="s">
        <v>301</v>
      </c>
      <c r="G1018" s="32">
        <v>4</v>
      </c>
      <c r="H1018" s="32" t="s">
        <v>448</v>
      </c>
      <c r="I1018" s="14" t="s">
        <v>3233</v>
      </c>
    </row>
    <row r="1019" spans="1:9" x14ac:dyDescent="0.25">
      <c r="A1019" s="5"/>
      <c r="B1019" s="81" t="s">
        <v>2598</v>
      </c>
      <c r="C1019" s="412">
        <v>44811</v>
      </c>
      <c r="D1019" s="129" t="s">
        <v>2551</v>
      </c>
      <c r="E1019" s="129" t="s">
        <v>2552</v>
      </c>
      <c r="F1019" s="416" t="s">
        <v>2553</v>
      </c>
      <c r="G1019" s="32">
        <v>4</v>
      </c>
      <c r="H1019" s="32" t="s">
        <v>448</v>
      </c>
      <c r="I1019" s="14" t="s">
        <v>3204</v>
      </c>
    </row>
    <row r="1020" spans="1:9" x14ac:dyDescent="0.25">
      <c r="A1020" s="5"/>
      <c r="B1020" s="81" t="s">
        <v>2598</v>
      </c>
      <c r="C1020" s="412">
        <v>44811</v>
      </c>
      <c r="D1020" s="129" t="s">
        <v>150</v>
      </c>
      <c r="E1020" s="129" t="s">
        <v>151</v>
      </c>
      <c r="F1020" s="416" t="s">
        <v>149</v>
      </c>
      <c r="G1020" s="32">
        <v>5</v>
      </c>
      <c r="H1020" s="32" t="s">
        <v>439</v>
      </c>
      <c r="I1020" s="14" t="s">
        <v>3204</v>
      </c>
    </row>
    <row r="1021" spans="1:9" ht="25.5" x14ac:dyDescent="0.25">
      <c r="A1021" s="5"/>
      <c r="B1021" s="81" t="s">
        <v>2598</v>
      </c>
      <c r="C1021" s="412">
        <v>44811</v>
      </c>
      <c r="D1021" s="421" t="s">
        <v>2419</v>
      </c>
      <c r="E1021" s="421" t="s">
        <v>2420</v>
      </c>
      <c r="F1021" s="97" t="s">
        <v>2421</v>
      </c>
      <c r="G1021" s="411">
        <v>2</v>
      </c>
      <c r="H1021" s="48" t="s">
        <v>439</v>
      </c>
      <c r="I1021" s="14" t="s">
        <v>3204</v>
      </c>
    </row>
    <row r="1022" spans="1:9" ht="25.5" x14ac:dyDescent="0.25">
      <c r="A1022" s="5"/>
      <c r="B1022" s="81" t="s">
        <v>2598</v>
      </c>
      <c r="C1022" s="412">
        <v>44811</v>
      </c>
      <c r="D1022" s="17" t="s">
        <v>2600</v>
      </c>
      <c r="E1022" s="17" t="s">
        <v>2496</v>
      </c>
      <c r="F1022" s="9" t="s">
        <v>2495</v>
      </c>
      <c r="G1022" s="411">
        <v>1</v>
      </c>
      <c r="H1022" s="48" t="s">
        <v>439</v>
      </c>
      <c r="I1022" s="14" t="s">
        <v>3204</v>
      </c>
    </row>
    <row r="1023" spans="1:9" x14ac:dyDescent="0.25">
      <c r="A1023" s="5"/>
      <c r="B1023" s="81" t="s">
        <v>3278</v>
      </c>
      <c r="C1023" s="412">
        <v>44811</v>
      </c>
      <c r="D1023" s="14" t="s">
        <v>2560</v>
      </c>
      <c r="E1023" s="14" t="s">
        <v>2561</v>
      </c>
      <c r="F1023" s="97" t="s">
        <v>2573</v>
      </c>
      <c r="G1023" s="33">
        <v>3</v>
      </c>
      <c r="H1023" s="137" t="s">
        <v>444</v>
      </c>
      <c r="I1023" s="95" t="s">
        <v>3277</v>
      </c>
    </row>
    <row r="1024" spans="1:9" x14ac:dyDescent="0.25">
      <c r="A1024" s="5"/>
      <c r="B1024" s="81" t="s">
        <v>2601</v>
      </c>
      <c r="C1024" s="412">
        <v>44813</v>
      </c>
      <c r="D1024" s="17" t="s">
        <v>1709</v>
      </c>
      <c r="E1024" s="17" t="s">
        <v>2239</v>
      </c>
      <c r="F1024" s="97" t="s">
        <v>666</v>
      </c>
      <c r="G1024" s="12">
        <v>15</v>
      </c>
      <c r="H1024" s="12" t="s">
        <v>683</v>
      </c>
      <c r="I1024" s="14" t="s">
        <v>1987</v>
      </c>
    </row>
    <row r="1025" spans="1:9" x14ac:dyDescent="0.25">
      <c r="A1025" s="5"/>
      <c r="B1025" s="81" t="s">
        <v>2605</v>
      </c>
      <c r="C1025" s="412">
        <v>44813</v>
      </c>
      <c r="D1025" s="16" t="s">
        <v>2588</v>
      </c>
      <c r="E1025" s="17" t="s">
        <v>2589</v>
      </c>
      <c r="F1025" s="97" t="s">
        <v>2592</v>
      </c>
      <c r="G1025" s="33">
        <v>1</v>
      </c>
      <c r="H1025" s="137" t="s">
        <v>444</v>
      </c>
      <c r="I1025" s="14" t="s">
        <v>2066</v>
      </c>
    </row>
    <row r="1026" spans="1:9" x14ac:dyDescent="0.25">
      <c r="A1026" s="5"/>
      <c r="B1026" s="81" t="s">
        <v>3279</v>
      </c>
      <c r="C1026" s="412">
        <v>44813</v>
      </c>
      <c r="D1026" s="16" t="s">
        <v>2588</v>
      </c>
      <c r="E1026" s="17" t="s">
        <v>2589</v>
      </c>
      <c r="F1026" s="97" t="s">
        <v>2592</v>
      </c>
      <c r="G1026" s="33">
        <v>1</v>
      </c>
      <c r="H1026" s="137" t="s">
        <v>444</v>
      </c>
      <c r="I1026" s="415" t="s">
        <v>2061</v>
      </c>
    </row>
    <row r="1027" spans="1:9" x14ac:dyDescent="0.25">
      <c r="A1027" s="5"/>
      <c r="B1027" s="81" t="s">
        <v>2607</v>
      </c>
      <c r="C1027" s="412">
        <v>44813</v>
      </c>
      <c r="D1027" s="16" t="s">
        <v>2588</v>
      </c>
      <c r="E1027" s="17" t="s">
        <v>2589</v>
      </c>
      <c r="F1027" s="97" t="s">
        <v>2592</v>
      </c>
      <c r="G1027" s="33">
        <v>1</v>
      </c>
      <c r="H1027" s="137" t="s">
        <v>444</v>
      </c>
      <c r="I1027" s="415" t="s">
        <v>2054</v>
      </c>
    </row>
    <row r="1028" spans="1:9" x14ac:dyDescent="0.25">
      <c r="A1028" s="5"/>
      <c r="B1028" s="81" t="s">
        <v>3284</v>
      </c>
      <c r="C1028" s="412">
        <v>44813</v>
      </c>
      <c r="D1028" s="65" t="s">
        <v>3280</v>
      </c>
      <c r="E1028" s="65" t="s">
        <v>3281</v>
      </c>
      <c r="F1028" s="415" t="s">
        <v>510</v>
      </c>
      <c r="G1028" s="33">
        <v>16</v>
      </c>
      <c r="H1028" s="137" t="s">
        <v>444</v>
      </c>
      <c r="I1028" s="14" t="s">
        <v>1987</v>
      </c>
    </row>
    <row r="1029" spans="1:9" x14ac:dyDescent="0.25">
      <c r="A1029" s="5"/>
      <c r="B1029" s="81" t="s">
        <v>3284</v>
      </c>
      <c r="C1029" s="412">
        <v>44813</v>
      </c>
      <c r="D1029" s="65" t="s">
        <v>3282</v>
      </c>
      <c r="E1029" s="35" t="s">
        <v>3283</v>
      </c>
      <c r="F1029" s="95" t="s">
        <v>510</v>
      </c>
      <c r="G1029" s="411">
        <v>10</v>
      </c>
      <c r="H1029" s="48" t="s">
        <v>444</v>
      </c>
      <c r="I1029" s="14" t="s">
        <v>1987</v>
      </c>
    </row>
    <row r="1030" spans="1:9" x14ac:dyDescent="0.25">
      <c r="A1030" s="5"/>
      <c r="B1030" s="81" t="s">
        <v>3284</v>
      </c>
      <c r="C1030" s="412">
        <v>44813</v>
      </c>
      <c r="D1030" s="65" t="s">
        <v>2742</v>
      </c>
      <c r="E1030" s="65" t="s">
        <v>2743</v>
      </c>
      <c r="F1030" s="415" t="s">
        <v>510</v>
      </c>
      <c r="G1030" s="411">
        <v>12</v>
      </c>
      <c r="H1030" s="48" t="s">
        <v>444</v>
      </c>
      <c r="I1030" s="14" t="s">
        <v>1987</v>
      </c>
    </row>
    <row r="1031" spans="1:9" x14ac:dyDescent="0.25">
      <c r="A1031" s="5"/>
      <c r="B1031" s="81" t="s">
        <v>3284</v>
      </c>
      <c r="C1031" s="412">
        <v>44813</v>
      </c>
      <c r="D1031" s="64" t="s">
        <v>2745</v>
      </c>
      <c r="E1031" s="65" t="s">
        <v>2746</v>
      </c>
      <c r="F1031" s="9"/>
      <c r="G1031" s="12">
        <v>10</v>
      </c>
      <c r="H1031" s="12" t="s">
        <v>444</v>
      </c>
      <c r="I1031" s="14" t="s">
        <v>1987</v>
      </c>
    </row>
    <row r="1032" spans="1:9" x14ac:dyDescent="0.25">
      <c r="A1032" s="5"/>
      <c r="B1032" s="81" t="s">
        <v>3284</v>
      </c>
      <c r="C1032" s="412">
        <v>44813</v>
      </c>
      <c r="D1032" s="17" t="s">
        <v>2745</v>
      </c>
      <c r="E1032" s="17" t="s">
        <v>2748</v>
      </c>
      <c r="F1032" s="9"/>
      <c r="G1032" s="137">
        <v>10</v>
      </c>
      <c r="H1032" s="137" t="s">
        <v>444</v>
      </c>
      <c r="I1032" s="14" t="s">
        <v>1987</v>
      </c>
    </row>
    <row r="1033" spans="1:9" x14ac:dyDescent="0.25">
      <c r="A1033" s="5"/>
      <c r="B1033" s="81" t="s">
        <v>3287</v>
      </c>
      <c r="C1033" s="412">
        <v>44816</v>
      </c>
      <c r="D1033" s="16" t="s">
        <v>2563</v>
      </c>
      <c r="E1033" s="17" t="s">
        <v>3285</v>
      </c>
      <c r="F1033" s="97" t="s">
        <v>2569</v>
      </c>
      <c r="G1033" s="33">
        <v>1</v>
      </c>
      <c r="H1033" s="137" t="s">
        <v>444</v>
      </c>
      <c r="I1033" s="415" t="s">
        <v>3286</v>
      </c>
    </row>
    <row r="1034" spans="1:9" x14ac:dyDescent="0.25">
      <c r="A1034" s="5"/>
      <c r="B1034" s="81" t="s">
        <v>2614</v>
      </c>
      <c r="C1034" s="412">
        <v>44816</v>
      </c>
      <c r="D1034" s="17" t="s">
        <v>2414</v>
      </c>
      <c r="E1034" s="17" t="s">
        <v>2415</v>
      </c>
      <c r="F1034" s="14" t="s">
        <v>2612</v>
      </c>
      <c r="G1034" s="411">
        <v>3</v>
      </c>
      <c r="H1034" s="48" t="s">
        <v>444</v>
      </c>
      <c r="I1034" s="95" t="s">
        <v>3288</v>
      </c>
    </row>
    <row r="1035" spans="1:9" x14ac:dyDescent="0.25">
      <c r="A1035" s="5"/>
      <c r="B1035" s="81" t="s">
        <v>2614</v>
      </c>
      <c r="C1035" s="412">
        <v>44816</v>
      </c>
      <c r="D1035" s="14" t="s">
        <v>78</v>
      </c>
      <c r="E1035" s="17" t="s">
        <v>2599</v>
      </c>
      <c r="F1035" s="97" t="s">
        <v>666</v>
      </c>
      <c r="G1035" s="411">
        <v>11</v>
      </c>
      <c r="H1035" s="48" t="s">
        <v>444</v>
      </c>
      <c r="I1035" s="95" t="s">
        <v>3288</v>
      </c>
    </row>
    <row r="1036" spans="1:9" x14ac:dyDescent="0.25">
      <c r="A1036" s="5"/>
      <c r="B1036" s="81" t="s">
        <v>3293</v>
      </c>
      <c r="C1036" s="412">
        <v>44819</v>
      </c>
      <c r="D1036" s="17" t="s">
        <v>3289</v>
      </c>
      <c r="E1036" s="17" t="s">
        <v>3290</v>
      </c>
      <c r="F1036" s="14" t="s">
        <v>510</v>
      </c>
      <c r="G1036" s="12">
        <v>5</v>
      </c>
      <c r="H1036" s="12" t="s">
        <v>3291</v>
      </c>
      <c r="I1036" s="415" t="s">
        <v>3292</v>
      </c>
    </row>
    <row r="1037" spans="1:9" x14ac:dyDescent="0.25">
      <c r="A1037" s="5"/>
      <c r="B1037" s="81" t="s">
        <v>2637</v>
      </c>
      <c r="C1037" s="412">
        <v>44820</v>
      </c>
      <c r="D1037" s="417" t="s">
        <v>1444</v>
      </c>
      <c r="E1037" s="95" t="s">
        <v>1445</v>
      </c>
      <c r="F1037" s="14" t="s">
        <v>21</v>
      </c>
      <c r="G1037" s="32">
        <v>20</v>
      </c>
      <c r="H1037" s="32" t="s">
        <v>3294</v>
      </c>
      <c r="I1037" s="14" t="s">
        <v>3204</v>
      </c>
    </row>
    <row r="1038" spans="1:9" x14ac:dyDescent="0.25">
      <c r="A1038" s="5"/>
      <c r="B1038" s="81" t="s">
        <v>2637</v>
      </c>
      <c r="C1038" s="412">
        <v>44820</v>
      </c>
      <c r="D1038" s="418" t="s">
        <v>220</v>
      </c>
      <c r="E1038" s="418" t="s">
        <v>2619</v>
      </c>
      <c r="F1038" s="97" t="s">
        <v>2618</v>
      </c>
      <c r="G1038" s="131">
        <v>5</v>
      </c>
      <c r="H1038" s="131" t="s">
        <v>538</v>
      </c>
      <c r="I1038" s="14" t="s">
        <v>3204</v>
      </c>
    </row>
    <row r="1039" spans="1:9" x14ac:dyDescent="0.25">
      <c r="A1039" s="5"/>
      <c r="B1039" s="81" t="s">
        <v>2637</v>
      </c>
      <c r="C1039" s="412">
        <v>44820</v>
      </c>
      <c r="D1039" s="417" t="s">
        <v>3162</v>
      </c>
      <c r="E1039" s="94" t="s">
        <v>3295</v>
      </c>
      <c r="F1039" s="424" t="s">
        <v>3163</v>
      </c>
      <c r="G1039" s="33">
        <v>8</v>
      </c>
      <c r="H1039" s="137" t="s">
        <v>538</v>
      </c>
      <c r="I1039" s="14" t="s">
        <v>3204</v>
      </c>
    </row>
    <row r="1040" spans="1:9" x14ac:dyDescent="0.25">
      <c r="A1040" s="5"/>
      <c r="B1040" s="81" t="s">
        <v>2637</v>
      </c>
      <c r="C1040" s="412">
        <v>44820</v>
      </c>
      <c r="D1040" s="75" t="s">
        <v>3269</v>
      </c>
      <c r="E1040" s="129" t="s">
        <v>3270</v>
      </c>
      <c r="F1040" s="416" t="s">
        <v>2533</v>
      </c>
      <c r="G1040" s="411">
        <v>4</v>
      </c>
      <c r="H1040" s="36" t="s">
        <v>538</v>
      </c>
      <c r="I1040" s="14" t="s">
        <v>3204</v>
      </c>
    </row>
    <row r="1041" spans="1:9" x14ac:dyDescent="0.25">
      <c r="A1041" s="5"/>
      <c r="B1041" s="81" t="s">
        <v>3133</v>
      </c>
      <c r="C1041" s="412">
        <v>44820</v>
      </c>
      <c r="D1041" s="17" t="s">
        <v>2315</v>
      </c>
      <c r="E1041" s="17" t="s">
        <v>2316</v>
      </c>
      <c r="F1041" s="92" t="s">
        <v>1076</v>
      </c>
      <c r="G1041" s="33">
        <v>1</v>
      </c>
      <c r="H1041" s="34" t="s">
        <v>444</v>
      </c>
      <c r="I1041" s="415" t="s">
        <v>1036</v>
      </c>
    </row>
    <row r="1042" spans="1:9" x14ac:dyDescent="0.25">
      <c r="A1042" s="5"/>
      <c r="B1042" s="81" t="s">
        <v>3133</v>
      </c>
      <c r="C1042" s="412">
        <v>44820</v>
      </c>
      <c r="D1042" s="17" t="s">
        <v>2315</v>
      </c>
      <c r="E1042" s="17" t="s">
        <v>2628</v>
      </c>
      <c r="F1042" s="92" t="s">
        <v>2627</v>
      </c>
      <c r="G1042" s="33">
        <v>2</v>
      </c>
      <c r="H1042" s="34" t="s">
        <v>444</v>
      </c>
      <c r="I1042" s="415" t="s">
        <v>1036</v>
      </c>
    </row>
    <row r="1043" spans="1:9" ht="25.5" x14ac:dyDescent="0.25">
      <c r="A1043" s="5"/>
      <c r="B1043" s="81" t="s">
        <v>3133</v>
      </c>
      <c r="C1043" s="412">
        <v>44820</v>
      </c>
      <c r="D1043" s="17" t="s">
        <v>3296</v>
      </c>
      <c r="E1043" s="17" t="s">
        <v>3297</v>
      </c>
      <c r="F1043" s="97" t="s">
        <v>510</v>
      </c>
      <c r="G1043" s="33">
        <v>1</v>
      </c>
      <c r="H1043" s="34" t="s">
        <v>442</v>
      </c>
      <c r="I1043" s="415" t="s">
        <v>1036</v>
      </c>
    </row>
    <row r="1044" spans="1:9" x14ac:dyDescent="0.25">
      <c r="A1044" s="5"/>
      <c r="B1044" s="81" t="s">
        <v>3133</v>
      </c>
      <c r="C1044" s="412">
        <v>44820</v>
      </c>
      <c r="D1044" s="17" t="s">
        <v>3298</v>
      </c>
      <c r="E1044" s="17"/>
      <c r="F1044" s="14"/>
      <c r="G1044" s="137">
        <v>1</v>
      </c>
      <c r="H1044" s="137" t="s">
        <v>442</v>
      </c>
      <c r="I1044" s="415" t="s">
        <v>1036</v>
      </c>
    </row>
    <row r="1045" spans="1:9" x14ac:dyDescent="0.25">
      <c r="A1045" s="5"/>
      <c r="B1045" s="81" t="s">
        <v>3306</v>
      </c>
      <c r="C1045" s="412">
        <v>44820</v>
      </c>
      <c r="D1045" s="17" t="s">
        <v>3299</v>
      </c>
      <c r="E1045" s="17" t="s">
        <v>3300</v>
      </c>
      <c r="F1045" s="92" t="s">
        <v>510</v>
      </c>
      <c r="G1045" s="33">
        <v>223</v>
      </c>
      <c r="H1045" s="34" t="s">
        <v>3301</v>
      </c>
      <c r="I1045" s="35" t="s">
        <v>3302</v>
      </c>
    </row>
    <row r="1046" spans="1:9" x14ac:dyDescent="0.25">
      <c r="A1046" s="5"/>
      <c r="B1046" s="81" t="s">
        <v>3306</v>
      </c>
      <c r="C1046" s="412">
        <v>44820</v>
      </c>
      <c r="D1046" s="17" t="s">
        <v>3303</v>
      </c>
      <c r="E1046" s="17" t="s">
        <v>3304</v>
      </c>
      <c r="F1046" s="92" t="s">
        <v>510</v>
      </c>
      <c r="G1046" s="33">
        <v>35</v>
      </c>
      <c r="H1046" s="34" t="s">
        <v>3305</v>
      </c>
      <c r="I1046" s="35" t="s">
        <v>3302</v>
      </c>
    </row>
    <row r="1047" spans="1:9" ht="25.5" x14ac:dyDescent="0.25">
      <c r="A1047" s="5"/>
      <c r="B1047" s="81" t="s">
        <v>2654</v>
      </c>
      <c r="C1047" s="412">
        <v>44826</v>
      </c>
      <c r="D1047" s="16" t="s">
        <v>2489</v>
      </c>
      <c r="E1047" s="17" t="s">
        <v>2644</v>
      </c>
      <c r="F1047" s="97" t="s">
        <v>2474</v>
      </c>
      <c r="G1047" s="33">
        <v>24</v>
      </c>
      <c r="H1047" s="36" t="s">
        <v>683</v>
      </c>
      <c r="I1047" s="415" t="s">
        <v>2186</v>
      </c>
    </row>
    <row r="1048" spans="1:9" ht="25.5" x14ac:dyDescent="0.25">
      <c r="A1048" s="5"/>
      <c r="B1048" s="81" t="s">
        <v>2654</v>
      </c>
      <c r="C1048" s="412">
        <v>44826</v>
      </c>
      <c r="D1048" s="65" t="s">
        <v>302</v>
      </c>
      <c r="E1048" s="65" t="s">
        <v>3307</v>
      </c>
      <c r="F1048" s="9" t="s">
        <v>724</v>
      </c>
      <c r="G1048" s="33">
        <v>2</v>
      </c>
      <c r="H1048" s="36" t="s">
        <v>567</v>
      </c>
      <c r="I1048" s="415" t="s">
        <v>2186</v>
      </c>
    </row>
    <row r="1049" spans="1:9" ht="25.5" x14ac:dyDescent="0.25">
      <c r="A1049" s="5"/>
      <c r="B1049" s="81" t="s">
        <v>2654</v>
      </c>
      <c r="C1049" s="412">
        <v>44826</v>
      </c>
      <c r="D1049" s="16" t="s">
        <v>2588</v>
      </c>
      <c r="E1049" s="17" t="s">
        <v>2589</v>
      </c>
      <c r="F1049" s="97" t="s">
        <v>2592</v>
      </c>
      <c r="G1049" s="117">
        <v>1</v>
      </c>
      <c r="H1049" s="12" t="s">
        <v>444</v>
      </c>
      <c r="I1049" s="415" t="s">
        <v>2186</v>
      </c>
    </row>
    <row r="1050" spans="1:9" x14ac:dyDescent="0.25">
      <c r="A1050" s="5"/>
      <c r="B1050" s="81" t="s">
        <v>2651</v>
      </c>
      <c r="C1050" s="412">
        <v>44826</v>
      </c>
      <c r="D1050" s="14" t="s">
        <v>2650</v>
      </c>
      <c r="E1050" s="14" t="s">
        <v>3308</v>
      </c>
      <c r="F1050" s="97" t="s">
        <v>20</v>
      </c>
      <c r="G1050" s="33">
        <v>4</v>
      </c>
      <c r="H1050" s="137" t="s">
        <v>444</v>
      </c>
      <c r="I1050" s="415" t="s">
        <v>1917</v>
      </c>
    </row>
    <row r="1051" spans="1:9" x14ac:dyDescent="0.25">
      <c r="A1051" s="5"/>
      <c r="B1051" s="81" t="s">
        <v>2651</v>
      </c>
      <c r="C1051" s="412">
        <v>44826</v>
      </c>
      <c r="D1051" s="9" t="s">
        <v>2638</v>
      </c>
      <c r="E1051" s="9" t="s">
        <v>45</v>
      </c>
      <c r="F1051" s="9" t="s">
        <v>2639</v>
      </c>
      <c r="G1051" s="33">
        <v>4</v>
      </c>
      <c r="H1051" s="137" t="s">
        <v>444</v>
      </c>
      <c r="I1051" s="415" t="s">
        <v>2044</v>
      </c>
    </row>
    <row r="1052" spans="1:9" x14ac:dyDescent="0.25">
      <c r="A1052" s="5"/>
      <c r="B1052" s="81" t="s">
        <v>2651</v>
      </c>
      <c r="C1052" s="412">
        <v>44826</v>
      </c>
      <c r="D1052" s="9" t="s">
        <v>2638</v>
      </c>
      <c r="E1052" s="9" t="s">
        <v>2641</v>
      </c>
      <c r="F1052" s="9" t="s">
        <v>2640</v>
      </c>
      <c r="G1052" s="33">
        <v>2</v>
      </c>
      <c r="H1052" s="137" t="s">
        <v>444</v>
      </c>
      <c r="I1052" s="14" t="s">
        <v>3309</v>
      </c>
    </row>
    <row r="1053" spans="1:9" x14ac:dyDescent="0.25">
      <c r="A1053" s="5"/>
      <c r="B1053" s="81" t="s">
        <v>2668</v>
      </c>
      <c r="C1053" s="412">
        <v>44827</v>
      </c>
      <c r="D1053" s="9" t="s">
        <v>2411</v>
      </c>
      <c r="E1053" s="14" t="s">
        <v>218</v>
      </c>
      <c r="F1053" s="9" t="s">
        <v>3310</v>
      </c>
      <c r="G1053" s="32">
        <v>2</v>
      </c>
      <c r="H1053" s="32" t="s">
        <v>683</v>
      </c>
      <c r="I1053" s="14" t="s">
        <v>3204</v>
      </c>
    </row>
    <row r="1054" spans="1:9" x14ac:dyDescent="0.25">
      <c r="A1054" s="5"/>
      <c r="B1054" s="81" t="s">
        <v>2668</v>
      </c>
      <c r="C1054" s="412">
        <v>44827</v>
      </c>
      <c r="D1054" s="14" t="s">
        <v>78</v>
      </c>
      <c r="E1054" s="14" t="s">
        <v>2566</v>
      </c>
      <c r="F1054" s="97" t="s">
        <v>2565</v>
      </c>
      <c r="G1054" s="131">
        <v>4</v>
      </c>
      <c r="H1054" s="131" t="s">
        <v>538</v>
      </c>
      <c r="I1054" s="14" t="s">
        <v>3204</v>
      </c>
    </row>
    <row r="1055" spans="1:9" x14ac:dyDescent="0.25">
      <c r="A1055" s="5"/>
      <c r="B1055" s="81" t="s">
        <v>2670</v>
      </c>
      <c r="C1055" s="412">
        <v>44827</v>
      </c>
      <c r="D1055" s="16" t="s">
        <v>35</v>
      </c>
      <c r="E1055" s="17" t="s">
        <v>36</v>
      </c>
      <c r="F1055" s="97" t="s">
        <v>34</v>
      </c>
      <c r="G1055" s="32">
        <v>1</v>
      </c>
      <c r="H1055" s="32" t="s">
        <v>683</v>
      </c>
      <c r="I1055" s="95" t="s">
        <v>3311</v>
      </c>
    </row>
    <row r="1056" spans="1:9" x14ac:dyDescent="0.25">
      <c r="A1056" s="5"/>
      <c r="B1056" s="81" t="s">
        <v>3317</v>
      </c>
      <c r="C1056" s="412">
        <v>44829</v>
      </c>
      <c r="D1056" s="65" t="s">
        <v>3312</v>
      </c>
      <c r="E1056" s="65" t="s">
        <v>510</v>
      </c>
      <c r="F1056" s="415" t="s">
        <v>510</v>
      </c>
      <c r="G1056" s="33">
        <v>126</v>
      </c>
      <c r="H1056" s="137" t="s">
        <v>444</v>
      </c>
      <c r="I1056" s="17" t="s">
        <v>3157</v>
      </c>
    </row>
    <row r="1057" spans="1:9" x14ac:dyDescent="0.25">
      <c r="A1057" s="5"/>
      <c r="B1057" s="81" t="s">
        <v>3317</v>
      </c>
      <c r="C1057" s="412">
        <v>44829</v>
      </c>
      <c r="D1057" s="65" t="s">
        <v>3313</v>
      </c>
      <c r="E1057" s="35" t="s">
        <v>3314</v>
      </c>
      <c r="F1057" s="95" t="s">
        <v>510</v>
      </c>
      <c r="G1057" s="411">
        <v>10</v>
      </c>
      <c r="H1057" s="48" t="s">
        <v>3315</v>
      </c>
      <c r="I1057" s="17" t="s">
        <v>3157</v>
      </c>
    </row>
    <row r="1058" spans="1:9" x14ac:dyDescent="0.25">
      <c r="A1058" s="5"/>
      <c r="B1058" s="81" t="s">
        <v>2795</v>
      </c>
      <c r="C1058" s="412">
        <v>44829</v>
      </c>
      <c r="D1058" s="41" t="s">
        <v>2684</v>
      </c>
      <c r="E1058" s="41" t="s">
        <v>2685</v>
      </c>
      <c r="F1058" s="97" t="s">
        <v>2683</v>
      </c>
      <c r="G1058" s="32">
        <v>3080</v>
      </c>
      <c r="H1058" s="32" t="s">
        <v>683</v>
      </c>
      <c r="I1058" s="95" t="s">
        <v>3316</v>
      </c>
    </row>
    <row r="1059" spans="1:9" x14ac:dyDescent="0.25">
      <c r="A1059" s="5"/>
      <c r="B1059" s="81" t="s">
        <v>3319</v>
      </c>
      <c r="C1059" s="412">
        <v>44831</v>
      </c>
      <c r="D1059" s="41" t="s">
        <v>3318</v>
      </c>
      <c r="E1059" s="41" t="s">
        <v>510</v>
      </c>
      <c r="F1059" s="97" t="s">
        <v>510</v>
      </c>
      <c r="G1059" s="32">
        <v>2</v>
      </c>
      <c r="H1059" s="32" t="s">
        <v>448</v>
      </c>
      <c r="I1059" s="95" t="s">
        <v>3316</v>
      </c>
    </row>
    <row r="1060" spans="1:9" x14ac:dyDescent="0.25">
      <c r="B1060" s="413"/>
      <c r="C1060" s="413"/>
      <c r="D1060" s="413"/>
      <c r="E1060" s="413"/>
      <c r="F1060" s="413"/>
      <c r="G1060" s="413"/>
      <c r="H1060" s="413"/>
      <c r="I1060" s="413"/>
    </row>
    <row r="1061" spans="1:9" x14ac:dyDescent="0.25">
      <c r="F1061"/>
      <c r="G1061"/>
      <c r="H1061"/>
    </row>
    <row r="1062" spans="1:9" x14ac:dyDescent="0.25">
      <c r="F1062"/>
      <c r="G1062"/>
      <c r="H1062"/>
    </row>
    <row r="1063" spans="1:9" x14ac:dyDescent="0.25">
      <c r="F1063"/>
      <c r="G1063"/>
      <c r="H1063"/>
    </row>
    <row r="1064" spans="1:9" x14ac:dyDescent="0.25">
      <c r="F1064"/>
      <c r="G1064"/>
      <c r="H1064"/>
    </row>
    <row r="1065" spans="1:9" x14ac:dyDescent="0.25">
      <c r="F1065"/>
      <c r="G1065"/>
      <c r="H1065"/>
    </row>
    <row r="1066" spans="1:9" x14ac:dyDescent="0.25">
      <c r="F1066"/>
      <c r="G1066"/>
      <c r="H1066"/>
    </row>
    <row r="1067" spans="1:9" x14ac:dyDescent="0.25">
      <c r="F1067"/>
      <c r="G1067"/>
      <c r="H1067"/>
    </row>
    <row r="1068" spans="1:9" x14ac:dyDescent="0.25">
      <c r="F1068"/>
      <c r="G1068"/>
      <c r="H1068"/>
    </row>
    <row r="1069" spans="1:9" x14ac:dyDescent="0.25">
      <c r="F1069"/>
      <c r="G1069"/>
      <c r="H1069"/>
    </row>
    <row r="1070" spans="1:9" x14ac:dyDescent="0.25">
      <c r="F1070"/>
      <c r="G1070"/>
      <c r="H1070"/>
    </row>
    <row r="1071" spans="1:9" x14ac:dyDescent="0.25">
      <c r="F1071"/>
      <c r="G1071"/>
      <c r="H1071"/>
    </row>
    <row r="1072" spans="1:9" x14ac:dyDescent="0.25">
      <c r="F1072"/>
      <c r="G1072"/>
      <c r="H1072"/>
    </row>
    <row r="1073" spans="6:8" x14ac:dyDescent="0.25">
      <c r="F1073"/>
      <c r="G1073"/>
      <c r="H1073"/>
    </row>
    <row r="1074" spans="6:8" x14ac:dyDescent="0.25">
      <c r="F1074"/>
      <c r="G1074"/>
      <c r="H1074"/>
    </row>
    <row r="1075" spans="6:8" x14ac:dyDescent="0.25">
      <c r="F1075"/>
      <c r="G1075"/>
      <c r="H1075"/>
    </row>
    <row r="1076" spans="6:8" x14ac:dyDescent="0.25">
      <c r="F1076"/>
      <c r="G1076"/>
      <c r="H1076"/>
    </row>
    <row r="1077" spans="6:8" x14ac:dyDescent="0.25">
      <c r="F1077"/>
      <c r="G1077"/>
      <c r="H1077"/>
    </row>
    <row r="1078" spans="6:8" x14ac:dyDescent="0.25">
      <c r="F1078"/>
      <c r="G1078"/>
      <c r="H1078"/>
    </row>
    <row r="1079" spans="6:8" x14ac:dyDescent="0.25">
      <c r="F1079"/>
      <c r="G1079"/>
      <c r="H1079"/>
    </row>
    <row r="1080" spans="6:8" x14ac:dyDescent="0.25">
      <c r="F1080"/>
      <c r="G1080"/>
      <c r="H1080"/>
    </row>
    <row r="1081" spans="6:8" x14ac:dyDescent="0.25">
      <c r="F1081"/>
      <c r="G1081"/>
      <c r="H1081"/>
    </row>
    <row r="1082" spans="6:8" x14ac:dyDescent="0.25">
      <c r="F1082"/>
      <c r="G1082"/>
      <c r="H1082"/>
    </row>
    <row r="1083" spans="6:8" x14ac:dyDescent="0.25">
      <c r="F1083"/>
      <c r="G1083"/>
      <c r="H1083"/>
    </row>
    <row r="1084" spans="6:8" x14ac:dyDescent="0.25">
      <c r="F1084"/>
      <c r="G1084"/>
      <c r="H1084"/>
    </row>
    <row r="1085" spans="6:8" x14ac:dyDescent="0.25">
      <c r="F1085"/>
      <c r="G1085"/>
      <c r="H1085"/>
    </row>
    <row r="1086" spans="6:8" x14ac:dyDescent="0.25">
      <c r="F1086"/>
      <c r="G1086"/>
      <c r="H1086"/>
    </row>
    <row r="1087" spans="6:8" x14ac:dyDescent="0.25">
      <c r="F1087"/>
      <c r="G1087"/>
      <c r="H1087"/>
    </row>
    <row r="1088" spans="6:8" x14ac:dyDescent="0.25">
      <c r="F1088"/>
      <c r="G1088"/>
      <c r="H1088"/>
    </row>
    <row r="1089" spans="6:8" x14ac:dyDescent="0.25">
      <c r="F1089"/>
      <c r="G1089"/>
      <c r="H1089"/>
    </row>
    <row r="1090" spans="6:8" x14ac:dyDescent="0.25">
      <c r="F1090"/>
      <c r="G1090"/>
      <c r="H1090"/>
    </row>
    <row r="1091" spans="6:8" x14ac:dyDescent="0.25">
      <c r="F1091"/>
      <c r="G1091"/>
      <c r="H1091"/>
    </row>
    <row r="1092" spans="6:8" x14ac:dyDescent="0.25">
      <c r="F1092"/>
      <c r="G1092"/>
      <c r="H1092"/>
    </row>
    <row r="1093" spans="6:8" x14ac:dyDescent="0.25">
      <c r="F1093"/>
      <c r="G1093"/>
      <c r="H1093"/>
    </row>
    <row r="1094" spans="6:8" x14ac:dyDescent="0.25">
      <c r="F1094"/>
      <c r="G1094"/>
      <c r="H1094"/>
    </row>
    <row r="1095" spans="6:8" x14ac:dyDescent="0.25">
      <c r="F1095"/>
      <c r="G1095"/>
      <c r="H1095"/>
    </row>
    <row r="1096" spans="6:8" x14ac:dyDescent="0.25">
      <c r="F1096"/>
      <c r="G1096"/>
      <c r="H1096"/>
    </row>
    <row r="1097" spans="6:8" x14ac:dyDescent="0.25">
      <c r="F1097"/>
      <c r="G1097"/>
      <c r="H1097"/>
    </row>
    <row r="1098" spans="6:8" x14ac:dyDescent="0.25">
      <c r="F1098"/>
      <c r="G1098"/>
      <c r="H1098"/>
    </row>
    <row r="1099" spans="6:8" x14ac:dyDescent="0.25">
      <c r="F1099"/>
      <c r="G1099"/>
      <c r="H1099"/>
    </row>
    <row r="1100" spans="6:8" x14ac:dyDescent="0.25">
      <c r="F1100"/>
      <c r="G1100"/>
      <c r="H1100"/>
    </row>
    <row r="1101" spans="6:8" x14ac:dyDescent="0.25">
      <c r="F1101"/>
      <c r="G1101"/>
      <c r="H1101"/>
    </row>
    <row r="1102" spans="6:8" x14ac:dyDescent="0.25">
      <c r="F1102"/>
      <c r="G1102"/>
      <c r="H1102"/>
    </row>
    <row r="1103" spans="6:8" x14ac:dyDescent="0.25">
      <c r="F1103"/>
      <c r="G1103"/>
      <c r="H1103"/>
    </row>
    <row r="1104" spans="6:8" x14ac:dyDescent="0.25">
      <c r="F1104"/>
      <c r="G1104"/>
      <c r="H1104"/>
    </row>
    <row r="1105" spans="6:8" x14ac:dyDescent="0.25">
      <c r="F1105"/>
      <c r="G1105"/>
      <c r="H1105"/>
    </row>
    <row r="1106" spans="6:8" x14ac:dyDescent="0.25">
      <c r="F1106"/>
      <c r="G1106"/>
      <c r="H1106"/>
    </row>
    <row r="1107" spans="6:8" x14ac:dyDescent="0.25">
      <c r="F1107"/>
      <c r="G1107"/>
      <c r="H1107"/>
    </row>
    <row r="1108" spans="6:8" x14ac:dyDescent="0.25">
      <c r="F1108"/>
      <c r="G1108"/>
      <c r="H1108"/>
    </row>
    <row r="1109" spans="6:8" x14ac:dyDescent="0.25">
      <c r="F1109"/>
      <c r="G1109"/>
      <c r="H1109"/>
    </row>
    <row r="1110" spans="6:8" x14ac:dyDescent="0.25">
      <c r="F1110"/>
      <c r="G1110"/>
      <c r="H1110"/>
    </row>
    <row r="1111" spans="6:8" x14ac:dyDescent="0.25">
      <c r="F1111"/>
      <c r="G1111"/>
      <c r="H1111"/>
    </row>
    <row r="1112" spans="6:8" x14ac:dyDescent="0.25">
      <c r="F1112"/>
      <c r="G1112"/>
      <c r="H1112"/>
    </row>
    <row r="1113" spans="6:8" x14ac:dyDescent="0.25">
      <c r="F1113"/>
      <c r="G1113"/>
      <c r="H1113"/>
    </row>
    <row r="1114" spans="6:8" x14ac:dyDescent="0.25">
      <c r="F1114"/>
      <c r="G1114"/>
      <c r="H1114"/>
    </row>
    <row r="1115" spans="6:8" x14ac:dyDescent="0.25">
      <c r="F1115"/>
      <c r="G1115"/>
      <c r="H1115"/>
    </row>
    <row r="1116" spans="6:8" x14ac:dyDescent="0.25">
      <c r="F1116"/>
      <c r="G1116"/>
      <c r="H1116"/>
    </row>
    <row r="1117" spans="6:8" x14ac:dyDescent="0.25">
      <c r="F1117"/>
      <c r="G1117"/>
      <c r="H1117"/>
    </row>
    <row r="1118" spans="6:8" x14ac:dyDescent="0.25">
      <c r="F1118"/>
      <c r="G1118"/>
      <c r="H1118"/>
    </row>
    <row r="1119" spans="6:8" x14ac:dyDescent="0.25">
      <c r="F1119"/>
      <c r="G1119"/>
      <c r="H1119"/>
    </row>
    <row r="1120" spans="6:8" x14ac:dyDescent="0.25">
      <c r="F1120"/>
      <c r="G1120"/>
      <c r="H1120"/>
    </row>
    <row r="1121" spans="6:8" x14ac:dyDescent="0.25">
      <c r="F1121"/>
      <c r="G1121"/>
      <c r="H1121"/>
    </row>
    <row r="1122" spans="6:8" x14ac:dyDescent="0.25">
      <c r="F1122"/>
      <c r="G1122"/>
      <c r="H1122"/>
    </row>
    <row r="1123" spans="6:8" x14ac:dyDescent="0.25">
      <c r="F1123"/>
      <c r="G1123"/>
      <c r="H1123"/>
    </row>
    <row r="1124" spans="6:8" x14ac:dyDescent="0.25">
      <c r="F1124"/>
      <c r="G1124"/>
      <c r="H1124"/>
    </row>
    <row r="1125" spans="6:8" x14ac:dyDescent="0.25">
      <c r="F1125"/>
      <c r="G1125"/>
      <c r="H1125"/>
    </row>
    <row r="1126" spans="6:8" x14ac:dyDescent="0.25">
      <c r="F1126"/>
      <c r="G1126"/>
      <c r="H1126"/>
    </row>
    <row r="1127" spans="6:8" x14ac:dyDescent="0.25">
      <c r="F1127"/>
      <c r="G1127"/>
      <c r="H1127"/>
    </row>
    <row r="1128" spans="6:8" x14ac:dyDescent="0.25">
      <c r="F1128"/>
      <c r="G1128"/>
      <c r="H1128"/>
    </row>
    <row r="1129" spans="6:8" x14ac:dyDescent="0.25">
      <c r="F1129"/>
      <c r="G1129"/>
      <c r="H1129"/>
    </row>
    <row r="1130" spans="6:8" x14ac:dyDescent="0.25">
      <c r="F1130"/>
      <c r="G1130"/>
      <c r="H1130"/>
    </row>
    <row r="1131" spans="6:8" x14ac:dyDescent="0.25">
      <c r="F1131"/>
      <c r="G1131"/>
      <c r="H1131"/>
    </row>
    <row r="1132" spans="6:8" x14ac:dyDescent="0.25">
      <c r="F1132"/>
      <c r="G1132"/>
      <c r="H1132"/>
    </row>
    <row r="1133" spans="6:8" x14ac:dyDescent="0.25">
      <c r="F1133"/>
      <c r="G1133"/>
      <c r="H1133"/>
    </row>
    <row r="1134" spans="6:8" x14ac:dyDescent="0.25">
      <c r="F1134"/>
      <c r="G1134"/>
      <c r="H1134"/>
    </row>
    <row r="1135" spans="6:8" x14ac:dyDescent="0.25">
      <c r="F1135"/>
      <c r="G1135"/>
      <c r="H1135"/>
    </row>
    <row r="1136" spans="6:8" x14ac:dyDescent="0.25">
      <c r="F1136"/>
      <c r="G1136"/>
      <c r="H1136"/>
    </row>
    <row r="1137" spans="6:8" x14ac:dyDescent="0.25">
      <c r="F1137"/>
      <c r="G1137"/>
      <c r="H1137"/>
    </row>
    <row r="1138" spans="6:8" x14ac:dyDescent="0.25">
      <c r="F1138"/>
      <c r="G1138"/>
      <c r="H1138"/>
    </row>
    <row r="1139" spans="6:8" x14ac:dyDescent="0.25">
      <c r="F1139"/>
      <c r="G1139"/>
      <c r="H1139"/>
    </row>
    <row r="1140" spans="6:8" x14ac:dyDescent="0.25">
      <c r="F1140"/>
      <c r="G1140"/>
      <c r="H1140"/>
    </row>
    <row r="1141" spans="6:8" x14ac:dyDescent="0.25">
      <c r="F1141"/>
      <c r="G1141"/>
      <c r="H1141"/>
    </row>
    <row r="1142" spans="6:8" x14ac:dyDescent="0.25">
      <c r="F1142"/>
      <c r="G1142"/>
      <c r="H1142"/>
    </row>
    <row r="1143" spans="6:8" x14ac:dyDescent="0.25">
      <c r="F1143"/>
      <c r="G1143"/>
      <c r="H1143"/>
    </row>
    <row r="1144" spans="6:8" x14ac:dyDescent="0.25">
      <c r="F1144"/>
      <c r="G1144"/>
      <c r="H1144"/>
    </row>
    <row r="1145" spans="6:8" x14ac:dyDescent="0.25">
      <c r="F1145"/>
      <c r="G1145"/>
      <c r="H1145"/>
    </row>
    <row r="1146" spans="6:8" x14ac:dyDescent="0.25">
      <c r="F1146"/>
      <c r="G1146"/>
      <c r="H1146"/>
    </row>
    <row r="1147" spans="6:8" x14ac:dyDescent="0.25">
      <c r="F1147"/>
      <c r="G1147"/>
      <c r="H1147"/>
    </row>
    <row r="1148" spans="6:8" x14ac:dyDescent="0.25">
      <c r="F1148"/>
      <c r="G1148"/>
      <c r="H1148"/>
    </row>
    <row r="1149" spans="6:8" x14ac:dyDescent="0.25">
      <c r="F1149"/>
      <c r="G1149"/>
      <c r="H1149"/>
    </row>
    <row r="1150" spans="6:8" x14ac:dyDescent="0.25">
      <c r="F1150"/>
      <c r="G1150"/>
      <c r="H1150"/>
    </row>
    <row r="1151" spans="6:8" x14ac:dyDescent="0.25">
      <c r="F1151"/>
      <c r="G1151"/>
      <c r="H1151"/>
    </row>
    <row r="1152" spans="6:8" x14ac:dyDescent="0.25">
      <c r="F1152"/>
      <c r="G1152"/>
      <c r="H1152"/>
    </row>
    <row r="1153" spans="6:8" x14ac:dyDescent="0.25">
      <c r="F1153"/>
      <c r="G1153"/>
      <c r="H1153"/>
    </row>
    <row r="1154" spans="6:8" x14ac:dyDescent="0.25">
      <c r="F1154"/>
      <c r="G1154"/>
      <c r="H1154"/>
    </row>
    <row r="1155" spans="6:8" x14ac:dyDescent="0.25">
      <c r="F1155"/>
      <c r="G1155"/>
      <c r="H1155"/>
    </row>
    <row r="1156" spans="6:8" x14ac:dyDescent="0.25">
      <c r="F1156"/>
      <c r="G1156"/>
      <c r="H1156"/>
    </row>
    <row r="1157" spans="6:8" x14ac:dyDescent="0.25">
      <c r="F1157"/>
      <c r="G1157"/>
      <c r="H1157"/>
    </row>
    <row r="1158" spans="6:8" x14ac:dyDescent="0.25">
      <c r="F1158"/>
      <c r="G1158"/>
      <c r="H1158"/>
    </row>
    <row r="1159" spans="6:8" x14ac:dyDescent="0.25">
      <c r="F1159"/>
      <c r="G1159"/>
      <c r="H1159"/>
    </row>
    <row r="1160" spans="6:8" x14ac:dyDescent="0.25">
      <c r="F1160"/>
      <c r="G1160"/>
      <c r="H1160"/>
    </row>
    <row r="1161" spans="6:8" x14ac:dyDescent="0.25">
      <c r="F1161"/>
      <c r="G1161"/>
      <c r="H1161"/>
    </row>
    <row r="1162" spans="6:8" x14ac:dyDescent="0.25">
      <c r="F1162"/>
      <c r="G1162"/>
      <c r="H1162"/>
    </row>
    <row r="1163" spans="6:8" x14ac:dyDescent="0.25">
      <c r="F1163"/>
      <c r="G1163"/>
      <c r="H1163"/>
    </row>
    <row r="1164" spans="6:8" x14ac:dyDescent="0.25">
      <c r="F1164"/>
      <c r="G1164"/>
      <c r="H1164"/>
    </row>
    <row r="1165" spans="6:8" x14ac:dyDescent="0.25">
      <c r="F1165"/>
      <c r="G1165"/>
      <c r="H1165"/>
    </row>
    <row r="1166" spans="6:8" x14ac:dyDescent="0.25">
      <c r="F1166"/>
      <c r="G1166"/>
      <c r="H1166"/>
    </row>
    <row r="1167" spans="6:8" x14ac:dyDescent="0.25">
      <c r="F1167"/>
      <c r="G1167"/>
      <c r="H1167"/>
    </row>
    <row r="1168" spans="6:8" x14ac:dyDescent="0.25">
      <c r="F1168"/>
      <c r="G1168"/>
      <c r="H1168"/>
    </row>
    <row r="1169" spans="6:8" x14ac:dyDescent="0.25">
      <c r="F1169"/>
      <c r="G1169"/>
      <c r="H1169"/>
    </row>
    <row r="1170" spans="6:8" x14ac:dyDescent="0.25">
      <c r="F1170"/>
      <c r="G1170"/>
      <c r="H1170"/>
    </row>
    <row r="1171" spans="6:8" x14ac:dyDescent="0.25">
      <c r="F1171"/>
      <c r="G1171"/>
      <c r="H1171"/>
    </row>
    <row r="1172" spans="6:8" x14ac:dyDescent="0.25">
      <c r="F1172"/>
      <c r="G1172"/>
      <c r="H1172"/>
    </row>
    <row r="1173" spans="6:8" x14ac:dyDescent="0.25">
      <c r="F1173"/>
      <c r="G1173"/>
      <c r="H1173"/>
    </row>
    <row r="1174" spans="6:8" x14ac:dyDescent="0.25">
      <c r="F1174"/>
      <c r="G1174"/>
      <c r="H1174"/>
    </row>
    <row r="1175" spans="6:8" x14ac:dyDescent="0.25">
      <c r="F1175"/>
      <c r="G1175"/>
      <c r="H1175"/>
    </row>
    <row r="1176" spans="6:8" x14ac:dyDescent="0.25">
      <c r="F1176"/>
      <c r="G1176"/>
      <c r="H1176"/>
    </row>
    <row r="1177" spans="6:8" x14ac:dyDescent="0.25">
      <c r="F1177"/>
      <c r="G1177"/>
      <c r="H1177"/>
    </row>
    <row r="1178" spans="6:8" x14ac:dyDescent="0.25">
      <c r="F1178"/>
      <c r="G1178"/>
      <c r="H1178"/>
    </row>
    <row r="1179" spans="6:8" x14ac:dyDescent="0.25">
      <c r="F1179"/>
      <c r="G1179"/>
      <c r="H1179"/>
    </row>
    <row r="1180" spans="6:8" x14ac:dyDescent="0.25">
      <c r="F1180"/>
      <c r="G1180"/>
      <c r="H1180"/>
    </row>
    <row r="1181" spans="6:8" x14ac:dyDescent="0.25">
      <c r="F1181"/>
      <c r="G1181"/>
      <c r="H1181"/>
    </row>
    <row r="1182" spans="6:8" x14ac:dyDescent="0.25">
      <c r="F1182"/>
      <c r="G1182"/>
      <c r="H1182"/>
    </row>
    <row r="1183" spans="6:8" x14ac:dyDescent="0.25">
      <c r="F1183"/>
      <c r="G1183"/>
      <c r="H1183"/>
    </row>
    <row r="1184" spans="6:8" x14ac:dyDescent="0.25">
      <c r="F1184"/>
      <c r="G1184"/>
      <c r="H1184"/>
    </row>
    <row r="1185" spans="6:8" x14ac:dyDescent="0.25">
      <c r="F1185"/>
      <c r="G1185"/>
      <c r="H1185"/>
    </row>
    <row r="1186" spans="6:8" x14ac:dyDescent="0.25">
      <c r="F1186"/>
      <c r="G1186"/>
      <c r="H1186"/>
    </row>
    <row r="1187" spans="6:8" x14ac:dyDescent="0.25">
      <c r="F1187"/>
      <c r="G1187"/>
      <c r="H1187"/>
    </row>
    <row r="1188" spans="6:8" x14ac:dyDescent="0.25">
      <c r="F1188"/>
      <c r="G1188"/>
      <c r="H1188"/>
    </row>
    <row r="1189" spans="6:8" x14ac:dyDescent="0.25">
      <c r="F1189"/>
      <c r="G1189"/>
      <c r="H1189"/>
    </row>
    <row r="1190" spans="6:8" x14ac:dyDescent="0.25">
      <c r="F1190"/>
      <c r="G1190"/>
      <c r="H1190"/>
    </row>
    <row r="1191" spans="6:8" x14ac:dyDescent="0.25">
      <c r="F1191"/>
      <c r="G1191"/>
      <c r="H1191"/>
    </row>
    <row r="1192" spans="6:8" x14ac:dyDescent="0.25">
      <c r="F1192"/>
      <c r="G1192"/>
      <c r="H1192"/>
    </row>
    <row r="1193" spans="6:8" x14ac:dyDescent="0.25">
      <c r="F1193"/>
      <c r="G1193"/>
      <c r="H1193"/>
    </row>
    <row r="1194" spans="6:8" x14ac:dyDescent="0.25">
      <c r="F1194"/>
      <c r="G1194"/>
      <c r="H1194"/>
    </row>
    <row r="1195" spans="6:8" x14ac:dyDescent="0.25">
      <c r="F1195"/>
      <c r="G1195"/>
      <c r="H1195"/>
    </row>
    <row r="1196" spans="6:8" x14ac:dyDescent="0.25">
      <c r="F1196"/>
      <c r="G1196"/>
      <c r="H1196"/>
    </row>
    <row r="1197" spans="6:8" x14ac:dyDescent="0.25">
      <c r="F1197"/>
      <c r="G1197"/>
      <c r="H1197"/>
    </row>
    <row r="1198" spans="6:8" x14ac:dyDescent="0.25">
      <c r="F1198"/>
      <c r="G1198"/>
      <c r="H1198"/>
    </row>
    <row r="1199" spans="6:8" x14ac:dyDescent="0.25">
      <c r="F1199"/>
      <c r="G1199"/>
      <c r="H1199"/>
    </row>
    <row r="1200" spans="6:8" x14ac:dyDescent="0.25">
      <c r="F1200"/>
      <c r="G1200"/>
      <c r="H1200"/>
    </row>
    <row r="1201" spans="6:8" x14ac:dyDescent="0.25">
      <c r="F1201"/>
      <c r="G1201"/>
      <c r="H1201"/>
    </row>
    <row r="1202" spans="6:8" x14ac:dyDescent="0.25">
      <c r="F1202"/>
      <c r="G1202"/>
      <c r="H1202"/>
    </row>
    <row r="1203" spans="6:8" x14ac:dyDescent="0.25">
      <c r="F1203"/>
      <c r="G1203"/>
      <c r="H1203"/>
    </row>
    <row r="1204" spans="6:8" x14ac:dyDescent="0.25">
      <c r="F1204"/>
      <c r="G1204"/>
      <c r="H1204"/>
    </row>
    <row r="1205" spans="6:8" x14ac:dyDescent="0.25">
      <c r="F1205"/>
      <c r="G1205"/>
      <c r="H1205"/>
    </row>
    <row r="1206" spans="6:8" x14ac:dyDescent="0.25">
      <c r="F1206"/>
      <c r="G1206"/>
      <c r="H1206"/>
    </row>
    <row r="1207" spans="6:8" x14ac:dyDescent="0.25">
      <c r="F1207"/>
      <c r="G1207"/>
      <c r="H1207"/>
    </row>
    <row r="1208" spans="6:8" x14ac:dyDescent="0.25">
      <c r="F1208"/>
      <c r="G1208"/>
      <c r="H1208"/>
    </row>
    <row r="1209" spans="6:8" x14ac:dyDescent="0.25">
      <c r="F1209"/>
      <c r="G1209"/>
      <c r="H1209"/>
    </row>
    <row r="1210" spans="6:8" x14ac:dyDescent="0.25">
      <c r="F1210"/>
      <c r="G1210"/>
      <c r="H1210"/>
    </row>
    <row r="1211" spans="6:8" x14ac:dyDescent="0.25">
      <c r="F1211"/>
      <c r="G1211"/>
      <c r="H1211"/>
    </row>
    <row r="1212" spans="6:8" x14ac:dyDescent="0.25">
      <c r="F1212"/>
      <c r="G1212"/>
      <c r="H1212"/>
    </row>
    <row r="1213" spans="6:8" x14ac:dyDescent="0.25">
      <c r="F1213"/>
      <c r="G1213"/>
      <c r="H1213"/>
    </row>
    <row r="1214" spans="6:8" x14ac:dyDescent="0.25">
      <c r="F1214"/>
      <c r="G1214"/>
      <c r="H1214"/>
    </row>
    <row r="1215" spans="6:8" x14ac:dyDescent="0.25">
      <c r="F1215"/>
      <c r="G1215"/>
      <c r="H1215"/>
    </row>
    <row r="1216" spans="6:8" x14ac:dyDescent="0.25">
      <c r="F1216"/>
      <c r="G1216"/>
      <c r="H1216"/>
    </row>
    <row r="1217" spans="6:8" x14ac:dyDescent="0.25">
      <c r="F1217"/>
      <c r="G1217"/>
      <c r="H1217"/>
    </row>
    <row r="1218" spans="6:8" x14ac:dyDescent="0.25">
      <c r="F1218"/>
      <c r="G1218"/>
      <c r="H1218"/>
    </row>
    <row r="1219" spans="6:8" x14ac:dyDescent="0.25">
      <c r="F1219"/>
      <c r="G1219"/>
      <c r="H1219"/>
    </row>
    <row r="1220" spans="6:8" x14ac:dyDescent="0.25">
      <c r="F1220"/>
      <c r="G1220"/>
      <c r="H1220"/>
    </row>
    <row r="1221" spans="6:8" x14ac:dyDescent="0.25">
      <c r="F1221"/>
      <c r="G1221"/>
      <c r="H1221"/>
    </row>
    <row r="1222" spans="6:8" x14ac:dyDescent="0.25">
      <c r="F1222"/>
      <c r="G1222"/>
      <c r="H1222"/>
    </row>
    <row r="1223" spans="6:8" x14ac:dyDescent="0.25">
      <c r="F1223"/>
      <c r="G1223"/>
      <c r="H1223"/>
    </row>
    <row r="1224" spans="6:8" x14ac:dyDescent="0.25">
      <c r="F1224"/>
      <c r="G1224"/>
      <c r="H1224"/>
    </row>
    <row r="1225" spans="6:8" x14ac:dyDescent="0.25">
      <c r="F1225"/>
      <c r="G1225"/>
      <c r="H1225"/>
    </row>
    <row r="1226" spans="6:8" x14ac:dyDescent="0.25">
      <c r="F1226"/>
      <c r="G1226"/>
      <c r="H1226"/>
    </row>
    <row r="1227" spans="6:8" x14ac:dyDescent="0.25">
      <c r="F1227"/>
      <c r="G1227"/>
      <c r="H1227"/>
    </row>
    <row r="1228" spans="6:8" x14ac:dyDescent="0.25">
      <c r="F1228"/>
      <c r="G1228"/>
      <c r="H1228"/>
    </row>
    <row r="1229" spans="6:8" x14ac:dyDescent="0.25">
      <c r="F1229"/>
      <c r="G1229"/>
      <c r="H1229"/>
    </row>
    <row r="1230" spans="6:8" x14ac:dyDescent="0.25">
      <c r="F1230"/>
      <c r="G1230"/>
      <c r="H1230"/>
    </row>
    <row r="1231" spans="6:8" x14ac:dyDescent="0.25">
      <c r="F1231"/>
      <c r="G1231"/>
      <c r="H1231"/>
    </row>
    <row r="1232" spans="6:8" x14ac:dyDescent="0.25">
      <c r="F1232"/>
      <c r="G1232"/>
      <c r="H1232"/>
    </row>
    <row r="1233" spans="6:8" x14ac:dyDescent="0.25">
      <c r="F1233"/>
      <c r="G1233"/>
      <c r="H1233"/>
    </row>
    <row r="1234" spans="6:8" x14ac:dyDescent="0.25">
      <c r="F1234"/>
      <c r="G1234"/>
      <c r="H1234"/>
    </row>
    <row r="1235" spans="6:8" x14ac:dyDescent="0.25">
      <c r="F1235"/>
      <c r="G1235"/>
      <c r="H1235"/>
    </row>
    <row r="1236" spans="6:8" x14ac:dyDescent="0.25">
      <c r="F1236"/>
      <c r="G1236"/>
      <c r="H1236"/>
    </row>
    <row r="1237" spans="6:8" x14ac:dyDescent="0.25">
      <c r="F1237"/>
      <c r="G1237"/>
      <c r="H1237"/>
    </row>
    <row r="1238" spans="6:8" x14ac:dyDescent="0.25">
      <c r="F1238"/>
      <c r="G1238"/>
      <c r="H1238"/>
    </row>
    <row r="1239" spans="6:8" x14ac:dyDescent="0.25">
      <c r="F1239"/>
      <c r="G1239"/>
      <c r="H1239"/>
    </row>
    <row r="1240" spans="6:8" x14ac:dyDescent="0.25">
      <c r="F1240"/>
      <c r="G1240"/>
      <c r="H1240"/>
    </row>
    <row r="1241" spans="6:8" x14ac:dyDescent="0.25">
      <c r="F1241"/>
      <c r="G1241"/>
      <c r="H1241"/>
    </row>
    <row r="1242" spans="6:8" x14ac:dyDescent="0.25">
      <c r="F1242"/>
      <c r="G1242"/>
      <c r="H1242"/>
    </row>
    <row r="1243" spans="6:8" x14ac:dyDescent="0.25">
      <c r="F1243"/>
      <c r="G1243"/>
      <c r="H1243"/>
    </row>
    <row r="1244" spans="6:8" x14ac:dyDescent="0.25">
      <c r="F1244"/>
      <c r="G1244"/>
      <c r="H1244"/>
    </row>
    <row r="1245" spans="6:8" x14ac:dyDescent="0.25">
      <c r="F1245"/>
      <c r="G1245"/>
      <c r="H1245"/>
    </row>
    <row r="1246" spans="6:8" x14ac:dyDescent="0.25">
      <c r="F1246"/>
      <c r="G1246"/>
      <c r="H1246"/>
    </row>
    <row r="1247" spans="6:8" x14ac:dyDescent="0.25">
      <c r="F1247"/>
      <c r="G1247"/>
      <c r="H1247"/>
    </row>
    <row r="1248" spans="6:8" x14ac:dyDescent="0.25">
      <c r="F1248"/>
      <c r="G1248"/>
      <c r="H1248"/>
    </row>
    <row r="1249" spans="6:8" x14ac:dyDescent="0.25">
      <c r="F1249"/>
      <c r="G1249"/>
      <c r="H1249"/>
    </row>
    <row r="1250" spans="6:8" x14ac:dyDescent="0.25">
      <c r="F1250"/>
      <c r="G1250"/>
      <c r="H1250"/>
    </row>
    <row r="1251" spans="6:8" x14ac:dyDescent="0.25">
      <c r="F1251"/>
      <c r="G1251"/>
      <c r="H1251"/>
    </row>
    <row r="1252" spans="6:8" x14ac:dyDescent="0.25">
      <c r="F1252"/>
      <c r="G1252"/>
      <c r="H1252"/>
    </row>
    <row r="1253" spans="6:8" x14ac:dyDescent="0.25">
      <c r="F1253"/>
      <c r="G1253"/>
      <c r="H1253"/>
    </row>
    <row r="1254" spans="6:8" x14ac:dyDescent="0.25">
      <c r="F1254"/>
      <c r="G1254"/>
      <c r="H1254"/>
    </row>
    <row r="1255" spans="6:8" x14ac:dyDescent="0.25">
      <c r="F1255"/>
      <c r="G1255"/>
      <c r="H1255"/>
    </row>
    <row r="1256" spans="6:8" x14ac:dyDescent="0.25">
      <c r="F1256"/>
      <c r="G1256"/>
      <c r="H1256"/>
    </row>
    <row r="1257" spans="6:8" x14ac:dyDescent="0.25">
      <c r="F1257"/>
      <c r="G1257"/>
      <c r="H1257"/>
    </row>
    <row r="1258" spans="6:8" x14ac:dyDescent="0.25">
      <c r="F1258"/>
      <c r="G1258"/>
      <c r="H1258"/>
    </row>
    <row r="1259" spans="6:8" x14ac:dyDescent="0.25">
      <c r="F1259"/>
      <c r="G1259"/>
      <c r="H1259"/>
    </row>
    <row r="1260" spans="6:8" x14ac:dyDescent="0.25">
      <c r="F1260"/>
      <c r="G1260"/>
      <c r="H1260"/>
    </row>
    <row r="1261" spans="6:8" x14ac:dyDescent="0.25">
      <c r="F1261"/>
      <c r="G1261"/>
      <c r="H1261"/>
    </row>
    <row r="1262" spans="6:8" x14ac:dyDescent="0.25">
      <c r="F1262"/>
      <c r="G1262"/>
      <c r="H1262"/>
    </row>
    <row r="1263" spans="6:8" x14ac:dyDescent="0.25">
      <c r="F1263"/>
      <c r="G1263"/>
      <c r="H1263"/>
    </row>
    <row r="1264" spans="6:8" x14ac:dyDescent="0.25">
      <c r="F1264"/>
      <c r="G1264"/>
      <c r="H1264"/>
    </row>
    <row r="1265" spans="6:8" x14ac:dyDescent="0.25">
      <c r="F1265"/>
      <c r="G1265"/>
      <c r="H1265"/>
    </row>
    <row r="1266" spans="6:8" x14ac:dyDescent="0.25">
      <c r="F1266"/>
      <c r="G1266"/>
      <c r="H1266"/>
    </row>
    <row r="1267" spans="6:8" x14ac:dyDescent="0.25">
      <c r="F1267"/>
      <c r="G1267"/>
      <c r="H1267"/>
    </row>
    <row r="1268" spans="6:8" x14ac:dyDescent="0.25">
      <c r="F1268"/>
      <c r="G1268"/>
      <c r="H1268"/>
    </row>
    <row r="1269" spans="6:8" x14ac:dyDescent="0.25">
      <c r="F1269"/>
      <c r="G1269"/>
      <c r="H1269"/>
    </row>
    <row r="1270" spans="6:8" x14ac:dyDescent="0.25">
      <c r="F1270"/>
      <c r="G1270"/>
      <c r="H1270"/>
    </row>
    <row r="1271" spans="6:8" x14ac:dyDescent="0.25">
      <c r="F1271"/>
      <c r="G1271"/>
      <c r="H1271"/>
    </row>
    <row r="1272" spans="6:8" x14ac:dyDescent="0.25">
      <c r="F1272"/>
      <c r="G1272"/>
      <c r="H1272"/>
    </row>
    <row r="1273" spans="6:8" x14ac:dyDescent="0.25">
      <c r="F1273"/>
      <c r="G1273"/>
      <c r="H1273"/>
    </row>
    <row r="1274" spans="6:8" x14ac:dyDescent="0.25">
      <c r="F1274"/>
      <c r="G1274"/>
      <c r="H1274"/>
    </row>
    <row r="1275" spans="6:8" x14ac:dyDescent="0.25">
      <c r="F1275"/>
      <c r="G1275"/>
      <c r="H1275"/>
    </row>
    <row r="1276" spans="6:8" x14ac:dyDescent="0.25">
      <c r="F1276"/>
      <c r="G1276"/>
      <c r="H1276"/>
    </row>
    <row r="1277" spans="6:8" x14ac:dyDescent="0.25">
      <c r="F1277"/>
      <c r="G1277"/>
      <c r="H1277"/>
    </row>
    <row r="1278" spans="6:8" x14ac:dyDescent="0.25">
      <c r="F1278"/>
      <c r="G1278"/>
      <c r="H1278"/>
    </row>
    <row r="1279" spans="6:8" x14ac:dyDescent="0.25">
      <c r="F1279"/>
      <c r="G1279"/>
      <c r="H1279"/>
    </row>
    <row r="1280" spans="6:8" x14ac:dyDescent="0.25">
      <c r="F1280"/>
      <c r="G1280"/>
      <c r="H1280"/>
    </row>
    <row r="1281" spans="6:8" x14ac:dyDescent="0.25">
      <c r="F1281"/>
      <c r="G1281"/>
      <c r="H1281"/>
    </row>
    <row r="1282" spans="6:8" x14ac:dyDescent="0.25">
      <c r="F1282"/>
      <c r="G1282"/>
      <c r="H1282"/>
    </row>
    <row r="1283" spans="6:8" x14ac:dyDescent="0.25">
      <c r="F1283"/>
      <c r="G1283"/>
      <c r="H1283"/>
    </row>
    <row r="1284" spans="6:8" x14ac:dyDescent="0.25">
      <c r="F1284"/>
      <c r="G1284"/>
      <c r="H1284"/>
    </row>
    <row r="1285" spans="6:8" x14ac:dyDescent="0.25">
      <c r="F1285"/>
      <c r="G1285"/>
      <c r="H1285"/>
    </row>
    <row r="1286" spans="6:8" x14ac:dyDescent="0.25">
      <c r="F1286"/>
      <c r="G1286"/>
      <c r="H1286"/>
    </row>
    <row r="1287" spans="6:8" x14ac:dyDescent="0.25">
      <c r="F1287"/>
      <c r="G1287"/>
      <c r="H1287"/>
    </row>
    <row r="1288" spans="6:8" x14ac:dyDescent="0.25">
      <c r="F1288"/>
      <c r="G1288"/>
      <c r="H1288"/>
    </row>
    <row r="1289" spans="6:8" x14ac:dyDescent="0.25">
      <c r="F1289"/>
      <c r="G1289"/>
      <c r="H1289"/>
    </row>
    <row r="1290" spans="6:8" x14ac:dyDescent="0.25">
      <c r="F1290"/>
      <c r="G1290"/>
      <c r="H1290"/>
    </row>
    <row r="1291" spans="6:8" x14ac:dyDescent="0.25">
      <c r="F1291"/>
      <c r="G1291"/>
      <c r="H1291"/>
    </row>
    <row r="1292" spans="6:8" x14ac:dyDescent="0.25">
      <c r="F1292"/>
      <c r="G1292"/>
      <c r="H1292"/>
    </row>
    <row r="1293" spans="6:8" x14ac:dyDescent="0.25">
      <c r="F1293"/>
      <c r="G1293"/>
      <c r="H1293"/>
    </row>
    <row r="1294" spans="6:8" x14ac:dyDescent="0.25">
      <c r="F1294"/>
      <c r="G1294"/>
      <c r="H1294"/>
    </row>
    <row r="1295" spans="6:8" x14ac:dyDescent="0.25">
      <c r="F1295"/>
      <c r="G1295"/>
      <c r="H1295"/>
    </row>
    <row r="1296" spans="6:8" x14ac:dyDescent="0.25">
      <c r="F1296"/>
      <c r="G1296"/>
      <c r="H1296"/>
    </row>
    <row r="1297" spans="6:8" x14ac:dyDescent="0.25">
      <c r="F1297"/>
      <c r="G1297"/>
      <c r="H1297"/>
    </row>
    <row r="1298" spans="6:8" x14ac:dyDescent="0.25">
      <c r="F1298"/>
      <c r="G1298"/>
      <c r="H1298"/>
    </row>
    <row r="1299" spans="6:8" x14ac:dyDescent="0.25">
      <c r="F1299"/>
      <c r="G1299"/>
      <c r="H1299"/>
    </row>
    <row r="1300" spans="6:8" x14ac:dyDescent="0.25">
      <c r="F1300"/>
      <c r="G1300"/>
      <c r="H1300"/>
    </row>
    <row r="1301" spans="6:8" x14ac:dyDescent="0.25">
      <c r="F1301"/>
      <c r="G1301"/>
      <c r="H1301"/>
    </row>
    <row r="1302" spans="6:8" x14ac:dyDescent="0.25">
      <c r="F1302"/>
      <c r="G1302"/>
      <c r="H1302"/>
    </row>
    <row r="1303" spans="6:8" x14ac:dyDescent="0.25">
      <c r="F1303"/>
      <c r="G1303"/>
      <c r="H1303"/>
    </row>
    <row r="1304" spans="6:8" x14ac:dyDescent="0.25">
      <c r="F1304"/>
      <c r="G1304"/>
      <c r="H1304"/>
    </row>
    <row r="1305" spans="6:8" x14ac:dyDescent="0.25">
      <c r="F1305"/>
      <c r="G1305"/>
      <c r="H1305"/>
    </row>
    <row r="1306" spans="6:8" x14ac:dyDescent="0.25">
      <c r="F1306"/>
      <c r="G1306"/>
      <c r="H1306"/>
    </row>
    <row r="1307" spans="6:8" x14ac:dyDescent="0.25">
      <c r="F1307"/>
      <c r="G1307"/>
      <c r="H1307"/>
    </row>
    <row r="1308" spans="6:8" x14ac:dyDescent="0.25">
      <c r="F1308"/>
      <c r="G1308"/>
      <c r="H1308"/>
    </row>
    <row r="1309" spans="6:8" x14ac:dyDescent="0.25">
      <c r="F1309"/>
      <c r="G1309"/>
      <c r="H1309"/>
    </row>
    <row r="1310" spans="6:8" x14ac:dyDescent="0.25">
      <c r="F1310"/>
      <c r="G1310"/>
      <c r="H1310"/>
    </row>
    <row r="1311" spans="6:8" x14ac:dyDescent="0.25">
      <c r="F1311"/>
      <c r="G1311"/>
      <c r="H1311"/>
    </row>
    <row r="1312" spans="6:8" x14ac:dyDescent="0.25">
      <c r="F1312"/>
      <c r="G1312"/>
      <c r="H1312"/>
    </row>
    <row r="1313" spans="6:8" x14ac:dyDescent="0.25">
      <c r="F1313"/>
      <c r="G1313"/>
      <c r="H1313"/>
    </row>
    <row r="1314" spans="6:8" x14ac:dyDescent="0.25">
      <c r="F1314"/>
      <c r="G1314"/>
      <c r="H1314"/>
    </row>
    <row r="1315" spans="6:8" x14ac:dyDescent="0.25">
      <c r="F1315"/>
      <c r="G1315"/>
      <c r="H1315"/>
    </row>
    <row r="1316" spans="6:8" x14ac:dyDescent="0.25">
      <c r="F1316"/>
      <c r="G1316"/>
      <c r="H1316"/>
    </row>
    <row r="1317" spans="6:8" x14ac:dyDescent="0.25">
      <c r="F1317"/>
      <c r="G1317"/>
      <c r="H1317"/>
    </row>
    <row r="1318" spans="6:8" x14ac:dyDescent="0.25">
      <c r="F1318"/>
      <c r="G1318"/>
      <c r="H1318"/>
    </row>
    <row r="1319" spans="6:8" x14ac:dyDescent="0.25">
      <c r="F1319"/>
      <c r="G1319"/>
      <c r="H1319"/>
    </row>
    <row r="1320" spans="6:8" x14ac:dyDescent="0.25">
      <c r="F1320"/>
      <c r="G1320"/>
      <c r="H1320"/>
    </row>
    <row r="1321" spans="6:8" x14ac:dyDescent="0.25">
      <c r="F1321"/>
      <c r="G1321"/>
      <c r="H1321"/>
    </row>
    <row r="1322" spans="6:8" x14ac:dyDescent="0.25">
      <c r="F1322"/>
      <c r="G1322"/>
      <c r="H1322"/>
    </row>
    <row r="1323" spans="6:8" x14ac:dyDescent="0.25">
      <c r="F1323"/>
      <c r="G1323"/>
      <c r="H1323"/>
    </row>
    <row r="1324" spans="6:8" x14ac:dyDescent="0.25">
      <c r="F1324"/>
      <c r="G1324"/>
      <c r="H1324"/>
    </row>
    <row r="1325" spans="6:8" x14ac:dyDescent="0.25">
      <c r="F1325"/>
      <c r="G1325"/>
      <c r="H1325"/>
    </row>
    <row r="1326" spans="6:8" x14ac:dyDescent="0.25">
      <c r="F1326"/>
      <c r="G1326"/>
      <c r="H1326"/>
    </row>
    <row r="1327" spans="6:8" x14ac:dyDescent="0.25">
      <c r="F1327"/>
      <c r="G1327"/>
      <c r="H1327"/>
    </row>
    <row r="1328" spans="6:8" x14ac:dyDescent="0.25">
      <c r="F1328"/>
      <c r="G1328"/>
      <c r="H1328"/>
    </row>
    <row r="1329" spans="6:8" x14ac:dyDescent="0.25">
      <c r="F1329"/>
      <c r="G1329"/>
      <c r="H1329"/>
    </row>
    <row r="1330" spans="6:8" x14ac:dyDescent="0.25">
      <c r="F1330"/>
      <c r="G1330"/>
      <c r="H1330"/>
    </row>
    <row r="1331" spans="6:8" x14ac:dyDescent="0.25">
      <c r="F1331"/>
      <c r="G1331"/>
      <c r="H1331"/>
    </row>
    <row r="1332" spans="6:8" x14ac:dyDescent="0.25">
      <c r="F1332"/>
      <c r="G1332"/>
      <c r="H1332"/>
    </row>
    <row r="1333" spans="6:8" x14ac:dyDescent="0.25">
      <c r="F1333"/>
      <c r="G1333"/>
      <c r="H1333"/>
    </row>
    <row r="1334" spans="6:8" x14ac:dyDescent="0.25">
      <c r="F1334"/>
      <c r="G1334"/>
      <c r="H1334"/>
    </row>
    <row r="1335" spans="6:8" x14ac:dyDescent="0.25">
      <c r="F1335"/>
      <c r="G1335"/>
      <c r="H1335"/>
    </row>
    <row r="1336" spans="6:8" x14ac:dyDescent="0.25">
      <c r="F1336"/>
      <c r="G1336"/>
      <c r="H1336"/>
    </row>
    <row r="1337" spans="6:8" x14ac:dyDescent="0.25">
      <c r="F1337"/>
      <c r="G1337"/>
      <c r="H1337"/>
    </row>
    <row r="1338" spans="6:8" x14ac:dyDescent="0.25">
      <c r="F1338"/>
      <c r="G1338"/>
      <c r="H1338"/>
    </row>
    <row r="1339" spans="6:8" x14ac:dyDescent="0.25">
      <c r="F1339"/>
      <c r="G1339"/>
      <c r="H1339"/>
    </row>
    <row r="1340" spans="6:8" x14ac:dyDescent="0.25">
      <c r="F1340"/>
      <c r="G1340"/>
      <c r="H1340"/>
    </row>
    <row r="1341" spans="6:8" x14ac:dyDescent="0.25">
      <c r="F1341"/>
      <c r="G1341"/>
      <c r="H1341"/>
    </row>
    <row r="1342" spans="6:8" x14ac:dyDescent="0.25">
      <c r="F1342"/>
      <c r="G1342"/>
      <c r="H1342"/>
    </row>
    <row r="1343" spans="6:8" x14ac:dyDescent="0.25">
      <c r="F1343"/>
      <c r="G1343"/>
      <c r="H1343"/>
    </row>
    <row r="1344" spans="6:8" x14ac:dyDescent="0.25">
      <c r="F1344"/>
      <c r="G1344"/>
      <c r="H1344"/>
    </row>
    <row r="1345" spans="6:8" x14ac:dyDescent="0.25">
      <c r="F1345"/>
      <c r="G1345"/>
      <c r="H1345"/>
    </row>
    <row r="1346" spans="6:8" x14ac:dyDescent="0.25">
      <c r="F1346"/>
      <c r="G1346"/>
      <c r="H1346"/>
    </row>
    <row r="1347" spans="6:8" x14ac:dyDescent="0.25">
      <c r="F1347"/>
      <c r="G1347"/>
      <c r="H1347"/>
    </row>
    <row r="1348" spans="6:8" x14ac:dyDescent="0.25">
      <c r="F1348"/>
      <c r="G1348"/>
      <c r="H1348"/>
    </row>
    <row r="1349" spans="6:8" x14ac:dyDescent="0.25">
      <c r="F1349"/>
      <c r="G1349"/>
      <c r="H1349"/>
    </row>
    <row r="1350" spans="6:8" x14ac:dyDescent="0.25">
      <c r="F1350"/>
      <c r="G1350"/>
      <c r="H1350"/>
    </row>
    <row r="1351" spans="6:8" x14ac:dyDescent="0.25">
      <c r="F1351"/>
      <c r="G1351"/>
      <c r="H1351"/>
    </row>
    <row r="1352" spans="6:8" x14ac:dyDescent="0.25">
      <c r="F1352"/>
      <c r="G1352"/>
      <c r="H1352"/>
    </row>
    <row r="1353" spans="6:8" x14ac:dyDescent="0.25">
      <c r="F1353"/>
      <c r="G1353"/>
      <c r="H1353"/>
    </row>
    <row r="1354" spans="6:8" x14ac:dyDescent="0.25">
      <c r="F1354"/>
      <c r="G1354"/>
      <c r="H1354"/>
    </row>
    <row r="1355" spans="6:8" x14ac:dyDescent="0.25">
      <c r="F1355"/>
      <c r="G1355"/>
      <c r="H1355"/>
    </row>
    <row r="1356" spans="6:8" x14ac:dyDescent="0.25">
      <c r="F1356"/>
      <c r="G1356"/>
      <c r="H1356"/>
    </row>
    <row r="1357" spans="6:8" x14ac:dyDescent="0.25">
      <c r="F1357"/>
      <c r="G1357"/>
      <c r="H1357"/>
    </row>
    <row r="1358" spans="6:8" x14ac:dyDescent="0.25">
      <c r="F1358"/>
      <c r="G1358"/>
      <c r="H1358"/>
    </row>
    <row r="1359" spans="6:8" x14ac:dyDescent="0.25">
      <c r="F1359"/>
      <c r="G1359"/>
      <c r="H1359"/>
    </row>
    <row r="1360" spans="6:8" x14ac:dyDescent="0.25">
      <c r="F1360"/>
      <c r="G1360"/>
      <c r="H1360"/>
    </row>
    <row r="1361" spans="6:8" x14ac:dyDescent="0.25">
      <c r="F1361"/>
      <c r="G1361"/>
      <c r="H1361"/>
    </row>
    <row r="1362" spans="6:8" x14ac:dyDescent="0.25">
      <c r="F1362"/>
      <c r="G1362"/>
      <c r="H1362"/>
    </row>
    <row r="1363" spans="6:8" x14ac:dyDescent="0.25">
      <c r="F1363"/>
      <c r="G1363"/>
      <c r="H1363"/>
    </row>
    <row r="1364" spans="6:8" x14ac:dyDescent="0.25">
      <c r="F1364"/>
      <c r="G1364"/>
      <c r="H1364"/>
    </row>
    <row r="1365" spans="6:8" x14ac:dyDescent="0.25">
      <c r="F1365"/>
      <c r="G1365"/>
      <c r="H1365"/>
    </row>
    <row r="1366" spans="6:8" x14ac:dyDescent="0.25">
      <c r="F1366"/>
      <c r="G1366"/>
      <c r="H1366"/>
    </row>
    <row r="1367" spans="6:8" x14ac:dyDescent="0.25">
      <c r="F1367"/>
      <c r="G1367"/>
      <c r="H1367"/>
    </row>
    <row r="1368" spans="6:8" x14ac:dyDescent="0.25">
      <c r="F1368"/>
      <c r="G1368"/>
      <c r="H1368"/>
    </row>
    <row r="1369" spans="6:8" x14ac:dyDescent="0.25">
      <c r="F1369"/>
      <c r="G1369"/>
      <c r="H1369"/>
    </row>
    <row r="1370" spans="6:8" x14ac:dyDescent="0.25">
      <c r="F1370"/>
      <c r="G1370"/>
      <c r="H1370"/>
    </row>
    <row r="1371" spans="6:8" x14ac:dyDescent="0.25">
      <c r="F1371"/>
      <c r="G1371"/>
      <c r="H1371"/>
    </row>
    <row r="1372" spans="6:8" x14ac:dyDescent="0.25">
      <c r="F1372"/>
      <c r="G1372"/>
      <c r="H1372"/>
    </row>
    <row r="1373" spans="6:8" x14ac:dyDescent="0.25">
      <c r="F1373"/>
      <c r="G1373"/>
      <c r="H1373"/>
    </row>
    <row r="1374" spans="6:8" x14ac:dyDescent="0.25">
      <c r="F1374"/>
      <c r="G1374"/>
      <c r="H1374"/>
    </row>
  </sheetData>
  <autoFilter ref="A4:K1059"/>
  <mergeCells count="17">
    <mergeCell ref="I1011:I1012"/>
    <mergeCell ref="I460:I462"/>
    <mergeCell ref="I473:I475"/>
    <mergeCell ref="I501:I502"/>
    <mergeCell ref="I503:I504"/>
    <mergeCell ref="A1:K1"/>
    <mergeCell ref="A4:A5"/>
    <mergeCell ref="B4:B5"/>
    <mergeCell ref="C4:C5"/>
    <mergeCell ref="I4:I5"/>
    <mergeCell ref="J4:J5"/>
    <mergeCell ref="K4:K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</vt:lpstr>
      <vt:lpstr>BARANG MASUK</vt:lpstr>
      <vt:lpstr>BARANG KELUAR </vt:lpstr>
      <vt:lpstr>SJN 22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WIN11</dc:creator>
  <cp:lastModifiedBy>user</cp:lastModifiedBy>
  <cp:lastPrinted>2022-08-29T09:07:24Z</cp:lastPrinted>
  <dcterms:created xsi:type="dcterms:W3CDTF">2022-07-28T07:47:54Z</dcterms:created>
  <dcterms:modified xsi:type="dcterms:W3CDTF">2023-01-16T01:52:43Z</dcterms:modified>
</cp:coreProperties>
</file>