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ZEDEF  Data Analysis\Excel Mini Project\"/>
    </mc:Choice>
  </mc:AlternateContent>
  <xr:revisionPtr revIDLastSave="0" documentId="13_ncr:1_{66C4E014-0B19-4477-B74B-1CD86B39EA32}" xr6:coauthVersionLast="47" xr6:coauthVersionMax="47" xr10:uidLastSave="{00000000-0000-0000-0000-000000000000}"/>
  <bookViews>
    <workbookView xWindow="-120" yWindow="-120" windowWidth="20730" windowHeight="11160" tabRatio="619" firstSheet="12" activeTab="14" xr2:uid="{00000000-000D-0000-FFFF-FFFF00000000}"/>
  </bookViews>
  <sheets>
    <sheet name="rawData" sheetId="1" r:id="rId1"/>
    <sheet name="cleanedDataSet" sheetId="4" r:id="rId2"/>
    <sheet name="descriptiveAnalysis" sheetId="11" r:id="rId3"/>
    <sheet name="pivotChart" sheetId="18" r:id="rId4"/>
    <sheet name="arithemeticFunctions" sheetId="6" r:id="rId5"/>
    <sheet name="salesCategoryBarChart" sheetId="12" r:id="rId6"/>
    <sheet name="logicalFunctions" sheetId="7" r:id="rId7"/>
    <sheet name="dateTimeFunctions" sheetId="9" r:id="rId8"/>
    <sheet name="textFunctions" sheetId="8" r:id="rId9"/>
    <sheet name="columnChartTotalSales" sheetId="19" r:id="rId10"/>
    <sheet name="salesPerMonth" sheetId="13" r:id="rId11"/>
    <sheet name="filteringSummary" sheetId="5" r:id="rId12"/>
    <sheet name="bookSalesByRegion" sheetId="16" r:id="rId13"/>
    <sheet name="topPerformers" sheetId="2" r:id="rId14"/>
    <sheet name="resultInterpretation" sheetId="21" r:id="rId15"/>
    <sheet name="westSalesByProduct" sheetId="17" r:id="rId16"/>
    <sheet name="salesByRegion" sheetId="15" r:id="rId17"/>
    <sheet name="totalSalesByProduct" sheetId="14" r:id="rId18"/>
    <sheet name="dataValidationSummary" sheetId="3" r:id="rId19"/>
  </sheets>
  <definedNames>
    <definedName name="_xlnm._FilterDatabase" localSheetId="1" hidden="1">cleanedDataSet!$M$1:$M$1003</definedName>
    <definedName name="_xlnm._FilterDatabase" localSheetId="0" hidden="1">rawData!$B$1:$B$1011</definedName>
    <definedName name="_xlchart.v1.0" hidden="1">cleanedDataSet!$J$1</definedName>
    <definedName name="_xlchart.v1.1" hidden="1">cleanedDataSet!$J$2:$J$1002</definedName>
    <definedName name="_xlchart.v1.2" hidden="1">resultInterpretation!$F$11:$H$11</definedName>
    <definedName name="_xlchart.v1.3" hidden="1">resultInterpretation!$F$8:$H$8</definedName>
    <definedName name="_xlchart.v1.4" hidden="1">resultInterpretation!$I$11</definedName>
    <definedName name="_xlchart.v1.5" hidden="1">resultInterpretation!$I$3:$I$7</definedName>
    <definedName name="_xlchart.v1.6" hidden="1">resultInterpretation!$I$8</definedName>
    <definedName name="_xlnm.Extract" localSheetId="0">rawData!$A:$A</definedName>
  </definedNames>
  <calcPr calcId="181029"/>
  <pivotCaches>
    <pivotCache cacheId="0" r:id="rId20"/>
    <pivotCache cacheId="1" r:id="rId21"/>
  </pivotCaches>
</workbook>
</file>

<file path=xl/calcChain.xml><?xml version="1.0" encoding="utf-8"?>
<calcChain xmlns="http://schemas.openxmlformats.org/spreadsheetml/2006/main">
  <c r="K25" i="2" l="1"/>
  <c r="K10" i="2"/>
  <c r="E24" i="2"/>
  <c r="E11" i="2"/>
  <c r="A5" i="2"/>
  <c r="B14" i="13"/>
  <c r="B3" i="13"/>
  <c r="B4" i="13"/>
  <c r="B5" i="13"/>
  <c r="B6" i="13"/>
  <c r="B7" i="13"/>
  <c r="B8" i="13"/>
  <c r="B9" i="13"/>
  <c r="B10" i="13"/>
  <c r="B11" i="13"/>
  <c r="B12" i="13"/>
  <c r="B13" i="13"/>
  <c r="B2" i="13"/>
  <c r="A1" i="8" l="1"/>
  <c r="C1" i="8" s="1"/>
  <c r="B1" i="7"/>
  <c r="A638" i="7"/>
  <c r="A827" i="7"/>
  <c r="A1" i="7"/>
  <c r="D5" i="3"/>
  <c r="D3" i="3"/>
  <c r="L1" i="4"/>
  <c r="J1" i="4"/>
  <c r="I1" i="4"/>
  <c r="H1" i="4"/>
  <c r="F1" i="4"/>
  <c r="G1" i="4"/>
  <c r="E1" i="4"/>
  <c r="M4" i="3"/>
  <c r="L4" i="3"/>
  <c r="K4" i="3"/>
  <c r="J4" i="3"/>
  <c r="I4" i="3"/>
  <c r="D4" i="3"/>
  <c r="B4" i="3"/>
  <c r="C4" i="3"/>
  <c r="H4" i="3"/>
  <c r="G4" i="3"/>
  <c r="F4" i="3"/>
  <c r="C1" i="4"/>
  <c r="B1" i="4"/>
  <c r="A919" i="4"/>
  <c r="K919" i="4" s="1"/>
  <c r="M919" i="4" s="1"/>
  <c r="A107" i="4"/>
  <c r="A196" i="4"/>
  <c r="A130" i="4"/>
  <c r="A979" i="4"/>
  <c r="A882" i="4"/>
  <c r="A638" i="4"/>
  <c r="A827" i="4"/>
  <c r="A625" i="4"/>
  <c r="A989" i="4"/>
  <c r="A466" i="4"/>
  <c r="A219" i="4"/>
  <c r="A720" i="4"/>
  <c r="A305" i="4"/>
  <c r="K305" i="4" s="1"/>
  <c r="M305" i="4" s="1"/>
  <c r="A76" i="4"/>
  <c r="A464" i="4"/>
  <c r="A501" i="4"/>
  <c r="A838" i="4"/>
  <c r="A515" i="4"/>
  <c r="A561" i="4"/>
  <c r="A765" i="4"/>
  <c r="A686" i="4"/>
  <c r="A771" i="4"/>
  <c r="A771" i="7" s="1"/>
  <c r="A539" i="4"/>
  <c r="A327" i="4"/>
  <c r="A521" i="4"/>
  <c r="A959" i="4"/>
  <c r="A983" i="4"/>
  <c r="A536" i="4"/>
  <c r="A212" i="4"/>
  <c r="A973" i="4"/>
  <c r="A807" i="4"/>
  <c r="A981" i="4"/>
  <c r="A884" i="4"/>
  <c r="A214" i="4"/>
  <c r="A741" i="4"/>
  <c r="A329" i="4"/>
  <c r="A568" i="4"/>
  <c r="A887" i="4"/>
  <c r="A862" i="4"/>
  <c r="A465" i="4"/>
  <c r="A396" i="4"/>
  <c r="A38" i="4"/>
  <c r="A220" i="4"/>
  <c r="A47" i="4"/>
  <c r="A984" i="4"/>
  <c r="A984" i="8" s="1"/>
  <c r="A478" i="4"/>
  <c r="A138" i="4"/>
  <c r="A859" i="4"/>
  <c r="A859" i="7" s="1"/>
  <c r="A456" i="4"/>
  <c r="A412" i="4"/>
  <c r="A157" i="4"/>
  <c r="A548" i="4"/>
  <c r="A623" i="4"/>
  <c r="A657" i="4"/>
  <c r="A880" i="4"/>
  <c r="A445" i="4"/>
  <c r="A252" i="4"/>
  <c r="A570" i="4"/>
  <c r="A17" i="4"/>
  <c r="A672" i="4"/>
  <c r="A388" i="4"/>
  <c r="A564" i="4"/>
  <c r="A775" i="4"/>
  <c r="A285" i="4"/>
  <c r="A285" i="8" s="1"/>
  <c r="A447" i="4"/>
  <c r="A447" i="8" s="1"/>
  <c r="A586" i="4"/>
  <c r="A634" i="4"/>
  <c r="A787" i="4"/>
  <c r="A787" i="7" s="1"/>
  <c r="A156" i="4"/>
  <c r="A214" i="8" s="1"/>
  <c r="A824" i="4"/>
  <c r="A355" i="4"/>
  <c r="A355" i="7" s="1"/>
  <c r="A980" i="4"/>
  <c r="C980" i="4" s="1"/>
  <c r="A375" i="4"/>
  <c r="A483" i="4"/>
  <c r="A716" i="4"/>
  <c r="A275" i="4"/>
  <c r="A291" i="4"/>
  <c r="A269" i="4"/>
  <c r="A547" i="4"/>
  <c r="A358" i="4"/>
  <c r="A36" i="4"/>
  <c r="A210" i="4"/>
  <c r="A910" i="4"/>
  <c r="A167" i="4"/>
  <c r="A806" i="4"/>
  <c r="A806" i="7" s="1"/>
  <c r="A235" i="4"/>
  <c r="A527" i="4"/>
  <c r="A771" i="8" s="1"/>
  <c r="A462" i="4"/>
  <c r="A67" i="4"/>
  <c r="A662" i="4"/>
  <c r="A662" i="7" s="1"/>
  <c r="A998" i="4"/>
  <c r="A599" i="4"/>
  <c r="A414" i="4"/>
  <c r="A414" i="7" s="1"/>
  <c r="A102" i="4"/>
  <c r="A455" i="4"/>
  <c r="A651" i="4"/>
  <c r="A651" i="7" s="1"/>
  <c r="A345" i="4"/>
  <c r="A712" i="4"/>
  <c r="A942" i="4"/>
  <c r="A526" i="4"/>
  <c r="A877" i="4"/>
  <c r="A217" i="4"/>
  <c r="A886" i="4"/>
  <c r="A278" i="4"/>
  <c r="A740" i="4"/>
  <c r="A809" i="4"/>
  <c r="A630" i="4"/>
  <c r="A630" i="7" s="1"/>
  <c r="A281" i="4"/>
  <c r="A673" i="4"/>
  <c r="A48" i="4"/>
  <c r="A779" i="4"/>
  <c r="A711" i="4"/>
  <c r="A195" i="4"/>
  <c r="A195" i="7" s="1"/>
  <c r="A446" i="4"/>
  <c r="A446" i="7" s="1"/>
  <c r="A935" i="4"/>
  <c r="A761" i="4"/>
  <c r="A940" i="4"/>
  <c r="A40" i="4"/>
  <c r="A866" i="4"/>
  <c r="A276" i="4"/>
  <c r="A528" i="4"/>
  <c r="A41" i="4"/>
  <c r="A577" i="4"/>
  <c r="K577" i="4" s="1"/>
  <c r="M577" i="4" s="1"/>
  <c r="A406" i="4"/>
  <c r="A861" i="4"/>
  <c r="A250" i="4"/>
  <c r="A719" i="4"/>
  <c r="A794" i="4"/>
  <c r="A952" i="4"/>
  <c r="A854" i="4"/>
  <c r="A854" i="7" s="1"/>
  <c r="A144" i="4"/>
  <c r="A584" i="4"/>
  <c r="A739" i="4"/>
  <c r="A942" i="8" s="1"/>
  <c r="A579" i="4"/>
  <c r="A482" i="4"/>
  <c r="A860" i="4"/>
  <c r="A860" i="8" s="1"/>
  <c r="A201" i="4"/>
  <c r="A714" i="4"/>
  <c r="A183" i="4"/>
  <c r="A32" i="4"/>
  <c r="A415" i="4"/>
  <c r="A415" i="8" s="1"/>
  <c r="A351" i="4"/>
  <c r="A351" i="8" s="1"/>
  <c r="A93" i="4"/>
  <c r="A472" i="4"/>
  <c r="A273" i="4"/>
  <c r="A785" i="4"/>
  <c r="A728" i="4"/>
  <c r="A587" i="4"/>
  <c r="A587" i="7" s="1"/>
  <c r="A705" i="4"/>
  <c r="A562" i="4"/>
  <c r="A309" i="4"/>
  <c r="A838" i="8" s="1"/>
  <c r="A918" i="4"/>
  <c r="A412" i="7" s="1"/>
  <c r="A389" i="4"/>
  <c r="A391" i="4"/>
  <c r="A994" i="4"/>
  <c r="A355" i="8" s="1"/>
  <c r="A108" i="4"/>
  <c r="A855" i="8" s="1"/>
  <c r="A117" i="4"/>
  <c r="A819" i="4"/>
  <c r="A645" i="4"/>
  <c r="A641" i="4"/>
  <c r="A359" i="4"/>
  <c r="A114" i="4"/>
  <c r="A872" i="4"/>
  <c r="A582" i="8" s="1"/>
  <c r="A904" i="4"/>
  <c r="A73" i="4"/>
  <c r="A372" i="4"/>
  <c r="A223" i="4"/>
  <c r="A805" i="4"/>
  <c r="A296" i="4"/>
  <c r="A71" i="4"/>
  <c r="A89" i="4"/>
  <c r="A615" i="4"/>
  <c r="A360" i="4"/>
  <c r="A505" i="4"/>
  <c r="A192" i="4"/>
  <c r="A229" i="4"/>
  <c r="A450" i="4"/>
  <c r="A450" i="7" s="1"/>
  <c r="A618" i="4"/>
  <c r="A27" i="4"/>
  <c r="A199" i="4"/>
  <c r="A307" i="4"/>
  <c r="A84" i="4"/>
  <c r="A764" i="4"/>
  <c r="A764" i="8" s="1"/>
  <c r="A323" i="4"/>
  <c r="A614" i="4"/>
  <c r="A614" i="7" s="1"/>
  <c r="A697" i="4"/>
  <c r="A737" i="4"/>
  <c r="A266" i="4"/>
  <c r="A987" i="4"/>
  <c r="A987" i="7" s="1"/>
  <c r="A75" i="4"/>
  <c r="A35" i="4"/>
  <c r="A118" i="4"/>
  <c r="A855" i="4"/>
  <c r="A598" i="4"/>
  <c r="A520" i="4"/>
  <c r="A166" i="8" s="1"/>
  <c r="A23" i="4"/>
  <c r="A207" i="4"/>
  <c r="A318" i="4"/>
  <c r="A318" i="7" s="1"/>
  <c r="A628" i="4"/>
  <c r="A385" i="4"/>
  <c r="A406" i="8" s="1"/>
  <c r="A4" i="4"/>
  <c r="A622" i="4"/>
  <c r="A721" i="4"/>
  <c r="A710" i="4"/>
  <c r="A398" i="4"/>
  <c r="A398" i="7" s="1"/>
  <c r="A683" i="4"/>
  <c r="A683" i="7" s="1"/>
  <c r="A745" i="4"/>
  <c r="A443" i="4"/>
  <c r="A837" i="4"/>
  <c r="A166" i="4"/>
  <c r="A166" i="7" s="1"/>
  <c r="A125" i="4"/>
  <c r="A259" i="4"/>
  <c r="A740" i="7" s="1"/>
  <c r="A173" i="4"/>
  <c r="A873" i="4"/>
  <c r="A432" i="4"/>
  <c r="A963" i="4"/>
  <c r="A864" i="4"/>
  <c r="A582" i="4"/>
  <c r="A582" i="7" s="1"/>
  <c r="A749" i="4"/>
  <c r="A974" i="4"/>
  <c r="A112" i="4"/>
  <c r="A541" i="4"/>
  <c r="A617" i="4"/>
  <c r="A867" i="8" s="1"/>
  <c r="A62" i="4"/>
  <c r="A146" i="4"/>
  <c r="A595" i="4"/>
  <c r="A621" i="4"/>
  <c r="A415" i="7" s="1"/>
  <c r="A416" i="4"/>
  <c r="A867" i="4"/>
  <c r="A867" i="7" s="1"/>
  <c r="A594" i="4"/>
  <c r="A31" i="4"/>
  <c r="A679" i="4"/>
  <c r="A679" i="8" s="1"/>
  <c r="A693" i="4"/>
  <c r="A162" i="4"/>
  <c r="A68" i="4"/>
  <c r="A74" i="4"/>
  <c r="A274" i="4"/>
  <c r="A750" i="4"/>
  <c r="A602" i="4"/>
  <c r="A950" i="4"/>
  <c r="A759" i="8" s="1"/>
  <c r="A604" i="4"/>
  <c r="A168" i="4"/>
  <c r="A635" i="4"/>
  <c r="A635" i="7" s="1"/>
  <c r="A368" i="4"/>
  <c r="A449" i="4"/>
  <c r="A334" i="4"/>
  <c r="A320" i="4"/>
  <c r="A546" i="4"/>
  <c r="A640" i="4"/>
  <c r="A609" i="4"/>
  <c r="A938" i="4"/>
  <c r="A836" i="4"/>
  <c r="A687" i="4"/>
  <c r="A448" i="4"/>
  <c r="A933" i="4"/>
  <c r="A7" i="4"/>
  <c r="A354" i="4"/>
  <c r="A126" i="4"/>
  <c r="A126" i="7" s="1"/>
  <c r="A571" i="4"/>
  <c r="A571" i="7" s="1"/>
  <c r="A654" i="4"/>
  <c r="A935" i="7" s="1"/>
  <c r="A3" i="4"/>
  <c r="A3" i="7" s="1"/>
  <c r="A437" i="4"/>
  <c r="A883" i="4"/>
  <c r="A797" i="4"/>
  <c r="A844" i="4"/>
  <c r="A844" i="8" s="1"/>
  <c r="A934" i="4"/>
  <c r="A600" i="4"/>
  <c r="A966" i="4"/>
  <c r="A966" i="7" s="1"/>
  <c r="A653" i="4"/>
  <c r="A330" i="4"/>
  <c r="A759" i="4"/>
  <c r="A235" i="8" s="1"/>
  <c r="A678" i="4"/>
  <c r="A678" i="7" s="1"/>
  <c r="A700" i="4"/>
  <c r="A386" i="4"/>
  <c r="A949" i="4"/>
  <c r="A834" i="4"/>
  <c r="A500" i="4"/>
  <c r="A547" i="7" s="1"/>
  <c r="A659" i="4"/>
  <c r="A198" i="4"/>
  <c r="A455" i="7" s="1"/>
  <c r="A293" i="4"/>
  <c r="A225" i="4"/>
  <c r="A888" i="4"/>
  <c r="A947" i="4"/>
  <c r="A947" i="7" s="1"/>
  <c r="A868" i="4"/>
  <c r="A633" i="4"/>
  <c r="A744" i="4"/>
  <c r="A825" i="4"/>
  <c r="A209" i="4"/>
  <c r="A538" i="4"/>
  <c r="A419" i="4"/>
  <c r="A459" i="4"/>
  <c r="A459" i="7" s="1"/>
  <c r="A726" i="4"/>
  <c r="A807" i="7" s="1"/>
  <c r="A911" i="4"/>
  <c r="A203" i="4"/>
  <c r="A203" i="7" s="1"/>
  <c r="A205" i="4"/>
  <c r="A907" i="4"/>
  <c r="A596" i="4"/>
  <c r="A596" i="8" s="1"/>
  <c r="A646" i="4"/>
  <c r="A869" i="4"/>
  <c r="A895" i="4"/>
  <c r="A473" i="4"/>
  <c r="A821" i="4"/>
  <c r="A325" i="4"/>
  <c r="A897" i="4"/>
  <c r="A601" i="4"/>
  <c r="A498" i="4"/>
  <c r="A879" i="4"/>
  <c r="A659" i="8" s="1"/>
  <c r="A299" i="4"/>
  <c r="A735" i="7" s="1"/>
  <c r="A90" i="4"/>
  <c r="A716" i="7" s="1"/>
  <c r="A945" i="4"/>
  <c r="A495" i="4"/>
  <c r="A495" i="8" s="1"/>
  <c r="A357" i="4"/>
  <c r="A190" i="4"/>
  <c r="A255" i="4"/>
  <c r="A308" i="4"/>
  <c r="A906" i="4"/>
  <c r="A435" i="4"/>
  <c r="A442" i="4"/>
  <c r="A651" i="8" s="1"/>
  <c r="A977" i="4"/>
  <c r="A294" i="4"/>
  <c r="A294" i="7" s="1"/>
  <c r="A569" i="4"/>
  <c r="A519" i="4"/>
  <c r="A567" i="4"/>
  <c r="A552" i="4"/>
  <c r="A930" i="4"/>
  <c r="A468" i="4"/>
  <c r="A337" i="4"/>
  <c r="A556" i="4"/>
  <c r="A959" i="7" s="1"/>
  <c r="A30" i="4"/>
  <c r="A30" i="7" s="1"/>
  <c r="A91" i="4"/>
  <c r="A692" i="4"/>
  <c r="A792" i="4"/>
  <c r="A724" i="4"/>
  <c r="A300" i="4"/>
  <c r="A713" i="4"/>
  <c r="A946" i="4"/>
  <c r="A643" i="4"/>
  <c r="A643" i="7" s="1"/>
  <c r="A583" i="4"/>
  <c r="A393" i="4"/>
  <c r="A53" i="4"/>
  <c r="A197" i="4"/>
  <c r="A508" i="4"/>
  <c r="A629" i="4"/>
  <c r="A972" i="4"/>
  <c r="A972" i="8" s="1"/>
  <c r="A735" i="4"/>
  <c r="A799" i="4"/>
  <c r="A58" i="4"/>
  <c r="A896" i="4"/>
  <c r="A396" i="7" s="1"/>
  <c r="A142" i="4"/>
  <c r="A142" i="7" s="1"/>
  <c r="A637" i="4"/>
  <c r="A642" i="4"/>
  <c r="A222" i="4"/>
  <c r="A5" i="4"/>
  <c r="A781" i="4"/>
  <c r="A534" i="4"/>
  <c r="A534" i="7" s="1"/>
  <c r="A558" i="4"/>
  <c r="A575" i="4"/>
  <c r="A575" i="8" s="1"/>
  <c r="A344" i="4"/>
  <c r="A639" i="4"/>
  <c r="A15" i="4"/>
  <c r="A894" i="4"/>
  <c r="A969" i="4"/>
  <c r="A695" i="4"/>
  <c r="A326" i="4"/>
  <c r="A277" i="4"/>
  <c r="A94" i="4"/>
  <c r="A94" i="7" s="1"/>
  <c r="A161" i="4"/>
  <c r="A172" i="4"/>
  <c r="A556" i="8" s="1"/>
  <c r="A18" i="4"/>
  <c r="A279" i="4"/>
  <c r="A565" i="4"/>
  <c r="A555" i="4"/>
  <c r="A555" i="7" s="1"/>
  <c r="A215" i="4"/>
  <c r="A391" i="8" s="1"/>
  <c r="A820" i="4"/>
  <c r="A842" i="4"/>
  <c r="A788" i="4"/>
  <c r="A829" i="4"/>
  <c r="A815" i="4"/>
  <c r="A175" i="4"/>
  <c r="A270" i="4"/>
  <c r="A916" i="7" s="1"/>
  <c r="A900" i="4"/>
  <c r="A975" i="4"/>
  <c r="A756" i="4"/>
  <c r="A957" i="4"/>
  <c r="A110" i="4"/>
  <c r="A110" i="7" s="1"/>
  <c r="A179" i="4"/>
  <c r="A649" i="4"/>
  <c r="A233" i="4"/>
  <c r="A69" i="4"/>
  <c r="A927" i="4"/>
  <c r="A685" i="4"/>
  <c r="A347" i="4"/>
  <c r="A922" i="4"/>
  <c r="A37" i="4"/>
  <c r="A495" i="7" s="1"/>
  <c r="A8" i="4"/>
  <c r="A132" i="4"/>
  <c r="A815" i="7" s="1"/>
  <c r="A802" i="4"/>
  <c r="A485" i="4"/>
  <c r="A932" i="4"/>
  <c r="A25" i="4"/>
  <c r="A878" i="4"/>
  <c r="A835" i="4"/>
  <c r="A703" i="4"/>
  <c r="A560" i="4"/>
  <c r="A917" i="4"/>
  <c r="A694" i="4"/>
  <c r="A694" i="7" s="1"/>
  <c r="A232" i="4"/>
  <c r="A667" i="4"/>
  <c r="A667" i="7" s="1"/>
  <c r="A113" i="4"/>
  <c r="A554" i="4"/>
  <c r="A978" i="4"/>
  <c r="A782" i="4"/>
  <c r="A851" i="4"/>
  <c r="A486" i="4"/>
  <c r="A486" i="7" s="1"/>
  <c r="A770" i="4"/>
  <c r="A901" i="4"/>
  <c r="A711" i="8" s="1"/>
  <c r="A531" i="4"/>
  <c r="A268" i="4"/>
  <c r="A484" i="4"/>
  <c r="A411" i="4"/>
  <c r="A727" i="4"/>
  <c r="A187" i="4"/>
  <c r="A100" i="4"/>
  <c r="A980" i="8" s="1"/>
  <c r="A537" i="4"/>
  <c r="A656" i="4"/>
  <c r="A893" i="4"/>
  <c r="A436" i="4"/>
  <c r="A997" i="4"/>
  <c r="A676" i="4"/>
  <c r="A377" i="4"/>
  <c r="A773" i="4"/>
  <c r="A284" i="4"/>
  <c r="A106" i="4"/>
  <c r="A954" i="4"/>
  <c r="A611" i="4"/>
  <c r="A424" i="4"/>
  <c r="A306" i="4"/>
  <c r="A361" i="4"/>
  <c r="A916" i="4"/>
  <c r="A91" i="7" s="1"/>
  <c r="A226" i="4"/>
  <c r="A956" i="4"/>
  <c r="A956" i="8" s="1"/>
  <c r="A399" i="4"/>
  <c r="A588" i="4"/>
  <c r="A115" i="4"/>
  <c r="A177" i="4"/>
  <c r="A124" i="4"/>
  <c r="A331" i="4"/>
  <c r="A512" i="4"/>
  <c r="A72" i="4"/>
  <c r="A733" i="4"/>
  <c r="A44" i="4"/>
  <c r="A237" i="4"/>
  <c r="A611" i="7" s="1"/>
  <c r="A616" i="4"/>
  <c r="A756" i="8" s="1"/>
  <c r="A461" i="4"/>
  <c r="A158" i="4"/>
  <c r="A812" i="4"/>
  <c r="A812" i="8" s="1"/>
  <c r="A780" i="4"/>
  <c r="A754" i="4"/>
  <c r="A21" i="4"/>
  <c r="A29" i="4"/>
  <c r="A16" i="4"/>
  <c r="A488" i="4"/>
  <c r="A786" i="4"/>
  <c r="A356" i="4"/>
  <c r="A171" i="4"/>
  <c r="A551" i="4"/>
  <c r="A551" i="8" s="1"/>
  <c r="A563" i="4"/>
  <c r="A608" i="4"/>
  <c r="A738" i="4"/>
  <c r="A519" i="8" s="1"/>
  <c r="A312" i="4"/>
  <c r="A129" i="4"/>
  <c r="A804" i="4"/>
  <c r="A146" i="7" s="1"/>
  <c r="A492" i="4"/>
  <c r="A566" i="4"/>
  <c r="A244" i="4"/>
  <c r="A297" i="4"/>
  <c r="A22" i="8" s="1"/>
  <c r="A332" i="4"/>
  <c r="A652" i="4"/>
  <c r="A652" i="8" s="1"/>
  <c r="A247" i="4"/>
  <c r="A331" i="7" s="1"/>
  <c r="A260" i="4"/>
  <c r="A267" i="4"/>
  <c r="A267" i="7" s="1"/>
  <c r="A852" i="4"/>
  <c r="A908" i="4"/>
  <c r="A509" i="4"/>
  <c r="A646" i="7" s="1"/>
  <c r="A143" i="4"/>
  <c r="A151" i="4"/>
  <c r="A419" i="8" s="1"/>
  <c r="A796" i="4"/>
  <c r="A80" i="4"/>
  <c r="A169" i="4"/>
  <c r="A79" i="4"/>
  <c r="A453" i="4"/>
  <c r="A280" i="4"/>
  <c r="A843" i="4"/>
  <c r="A597" i="4"/>
  <c r="A224" i="4"/>
  <c r="A122" i="4"/>
  <c r="A506" i="4"/>
  <c r="A729" i="4"/>
  <c r="A20" i="4"/>
  <c r="A847" i="4"/>
  <c r="A725" i="4"/>
  <c r="A387" i="4"/>
  <c r="A535" i="4"/>
  <c r="A535" i="8" s="1"/>
  <c r="A798" i="4"/>
  <c r="A423" i="4"/>
  <c r="A845" i="4"/>
  <c r="A178" i="4"/>
  <c r="A533" i="4"/>
  <c r="A742" i="4"/>
  <c r="A572" i="4"/>
  <c r="A534" i="8" s="1"/>
  <c r="A876" i="4"/>
  <c r="A876" i="8" s="1"/>
  <c r="A407" i="4"/>
  <c r="A915" i="4"/>
  <c r="A83" i="4"/>
  <c r="A499" i="4"/>
  <c r="A499" i="7" s="1"/>
  <c r="A730" i="4"/>
  <c r="A60" i="4"/>
  <c r="A529" i="4"/>
  <c r="A193" i="4"/>
  <c r="A607" i="4"/>
  <c r="A607" i="8" s="1"/>
  <c r="A57" i="4"/>
  <c r="A976" i="4"/>
  <c r="A758" i="4"/>
  <c r="A627" i="4"/>
  <c r="A581" i="4"/>
  <c r="A336" i="4"/>
  <c r="A208" i="4"/>
  <c r="A791" i="4"/>
  <c r="A304" i="4"/>
  <c r="A828" i="4"/>
  <c r="A828" i="8" s="1"/>
  <c r="A964" i="4"/>
  <c r="A707" i="4"/>
  <c r="A846" i="4"/>
  <c r="A968" i="4"/>
  <c r="A420" i="4"/>
  <c r="A420" i="8" s="1"/>
  <c r="A342" i="4"/>
  <c r="A219" i="8" s="1"/>
  <c r="A182" i="4"/>
  <c r="A303" i="4"/>
  <c r="A806" i="8" s="1"/>
  <c r="A348" i="4"/>
  <c r="A516" i="4"/>
  <c r="A421" i="4"/>
  <c r="A102" i="8" s="1"/>
  <c r="A319" i="4"/>
  <c r="A668" i="4"/>
  <c r="A668" i="8" s="1"/>
  <c r="A603" i="4"/>
  <c r="A900" i="8" s="1"/>
  <c r="A670" i="4"/>
  <c r="A727" i="8" s="1"/>
  <c r="A363" i="4"/>
  <c r="A363" i="7" s="1"/>
  <c r="A328" i="4"/>
  <c r="A999" i="4"/>
  <c r="A999" i="8" s="1"/>
  <c r="A674" i="4"/>
  <c r="A751" i="4"/>
  <c r="A870" i="4"/>
  <c r="A870" i="7" s="1"/>
  <c r="A403" i="4"/>
  <c r="A430" i="4"/>
  <c r="A430" i="7" s="1"/>
  <c r="A181" i="4"/>
  <c r="A860" i="7" s="1"/>
  <c r="A313" i="4"/>
  <c r="A136" i="4"/>
  <c r="A136" i="8" s="1"/>
  <c r="A476" i="4"/>
  <c r="A72" i="8" s="1"/>
  <c r="A962" i="4"/>
  <c r="A70" i="4"/>
  <c r="A52" i="4"/>
  <c r="A929" i="4"/>
  <c r="A228" i="4"/>
  <c r="A228" i="8" s="1"/>
  <c r="A289" i="4"/>
  <c r="A206" i="4"/>
  <c r="A216" i="4"/>
  <c r="A891" i="4"/>
  <c r="A891" i="7" s="1"/>
  <c r="A379" i="4"/>
  <c r="A425" i="4"/>
  <c r="A383" i="4"/>
  <c r="A383" i="8" s="1"/>
  <c r="A321" i="4"/>
  <c r="A592" i="4"/>
  <c r="A369" i="4"/>
  <c r="A186" i="4"/>
  <c r="A574" i="4"/>
  <c r="A511" i="4"/>
  <c r="A511" i="8" s="1"/>
  <c r="A580" i="4"/>
  <c r="A610" i="4"/>
  <c r="A736" i="4"/>
  <c r="A766" i="4"/>
  <c r="A211" i="4"/>
  <c r="A104" i="4"/>
  <c r="A104" i="8" s="1"/>
  <c r="A22" i="4"/>
  <c r="A49" i="4"/>
  <c r="A9" i="4"/>
  <c r="A919" i="7" s="1"/>
  <c r="A189" i="4"/>
  <c r="A42" i="4"/>
  <c r="A230" i="4"/>
  <c r="A159" i="4"/>
  <c r="A810" i="4"/>
  <c r="A788" i="8" s="1"/>
  <c r="A857" i="4"/>
  <c r="A254" i="4"/>
  <c r="A254" i="7" s="1"/>
  <c r="A429" i="4"/>
  <c r="A816" i="4"/>
  <c r="A174" i="4"/>
  <c r="A174" i="7" s="1"/>
  <c r="A833" i="4"/>
  <c r="A748" i="4"/>
  <c r="A762" i="4"/>
  <c r="A469" i="4"/>
  <c r="A548" i="7" s="1"/>
  <c r="A682" i="4"/>
  <c r="A295" i="4"/>
  <c r="A364" i="4"/>
  <c r="A699" i="4"/>
  <c r="A699" i="7" s="1"/>
  <c r="A426" i="4"/>
  <c r="A542" i="4"/>
  <c r="A774" i="4"/>
  <c r="A147" i="4"/>
  <c r="A34" i="4"/>
  <c r="A481" i="4"/>
  <c r="A710" i="7" s="1"/>
  <c r="A731" i="4"/>
  <c r="A669" i="4"/>
  <c r="A160" i="4"/>
  <c r="A231" i="4"/>
  <c r="A717" i="4"/>
  <c r="A395" i="4"/>
  <c r="A818" i="4"/>
  <c r="A926" i="4"/>
  <c r="A722" i="4"/>
  <c r="A92" i="4"/>
  <c r="A318" i="8" s="1"/>
  <c r="A849" i="4"/>
  <c r="A19" i="4"/>
  <c r="A801" i="4"/>
  <c r="A452" i="4"/>
  <c r="A694" i="8" s="1"/>
  <c r="A341" i="4"/>
  <c r="A239" i="4"/>
  <c r="A768" i="4"/>
  <c r="A194" i="4"/>
  <c r="A612" i="4"/>
  <c r="A889" i="4"/>
  <c r="A274" i="8" s="1"/>
  <c r="A63" i="4"/>
  <c r="A311" i="4"/>
  <c r="A631" i="4"/>
  <c r="A394" i="4"/>
  <c r="A347" i="8" s="1"/>
  <c r="A513" i="4"/>
  <c r="A489" i="4"/>
  <c r="A667" i="8" s="1"/>
  <c r="A88" i="4"/>
  <c r="A557" i="4"/>
  <c r="A983" i="7" s="1"/>
  <c r="A127" i="4"/>
  <c r="A238" i="4"/>
  <c r="A639" i="7" s="1"/>
  <c r="A149" i="4"/>
  <c r="A366" i="4"/>
  <c r="A366" i="7" s="1"/>
  <c r="A264" i="4"/>
  <c r="A11" i="4"/>
  <c r="A165" i="4"/>
  <c r="A440" i="4"/>
  <c r="A803" i="7" s="1"/>
  <c r="A701" i="4"/>
  <c r="A671" i="4"/>
  <c r="A795" i="4"/>
  <c r="A302" i="4"/>
  <c r="A924" i="4"/>
  <c r="A767" i="4"/>
  <c r="A549" i="4"/>
  <c r="A46" i="4"/>
  <c r="A46" i="7" s="1"/>
  <c r="A613" i="4"/>
  <c r="A747" i="4"/>
  <c r="A747" i="7" s="1"/>
  <c r="A101" i="4"/>
  <c r="A240" i="4"/>
  <c r="A438" i="4"/>
  <c r="A350" i="4"/>
  <c r="A831" i="4"/>
  <c r="A358" i="7" s="1"/>
  <c r="A86" i="4"/>
  <c r="A51" i="4"/>
  <c r="A826" i="4"/>
  <c r="A105" i="4"/>
  <c r="A140" i="4"/>
  <c r="A598" i="8" s="1"/>
  <c r="A401" i="4"/>
  <c r="A544" i="4"/>
  <c r="A778" i="4"/>
  <c r="A213" i="4"/>
  <c r="A408" i="4"/>
  <c r="A422" i="4"/>
  <c r="A619" i="4"/>
  <c r="A619" i="7" s="1"/>
  <c r="A120" i="4"/>
  <c r="A314" i="4"/>
  <c r="A210" i="8" s="1"/>
  <c r="A99" i="4"/>
  <c r="A622" i="8" s="1"/>
  <c r="A993" i="4"/>
  <c r="A451" i="4"/>
  <c r="A55" i="4"/>
  <c r="A335" i="4"/>
  <c r="A338" i="4"/>
  <c r="A675" i="4"/>
  <c r="A323" i="8" s="1"/>
  <c r="A61" i="4"/>
  <c r="A895" i="7" s="1"/>
  <c r="A431" i="4"/>
  <c r="A431" i="8" s="1"/>
  <c r="A650" i="4"/>
  <c r="A335" i="8" s="1"/>
  <c r="A590" i="4"/>
  <c r="A454" i="4"/>
  <c r="A253" i="4"/>
  <c r="A402" i="4"/>
  <c r="A265" i="4"/>
  <c r="A390" i="4"/>
  <c r="A832" i="4"/>
  <c r="A503" i="4"/>
  <c r="A817" i="4"/>
  <c r="A655" i="4"/>
  <c r="A278" i="7" s="1"/>
  <c r="A333" i="4"/>
  <c r="A760" i="4"/>
  <c r="A706" i="4"/>
  <c r="A578" i="4"/>
  <c r="A553" i="4"/>
  <c r="A607" i="7" s="1"/>
  <c r="A242" i="4"/>
  <c r="A953" i="4"/>
  <c r="A605" i="4"/>
  <c r="A50" i="4"/>
  <c r="A635" i="8" s="1"/>
  <c r="A734" i="4"/>
  <c r="A769" i="4"/>
  <c r="A373" i="4"/>
  <c r="A470" i="4"/>
  <c r="A470" i="7" s="1"/>
  <c r="A803" i="4"/>
  <c r="A695" i="8" s="1"/>
  <c r="A352" i="4"/>
  <c r="A191" i="4"/>
  <c r="A98" i="4"/>
  <c r="A287" i="4"/>
  <c r="A664" i="4"/>
  <c r="A310" i="4"/>
  <c r="A732" i="4"/>
  <c r="A732" i="8" s="1"/>
  <c r="A925" i="4"/>
  <c r="A915" i="7" s="1"/>
  <c r="A937" i="4"/>
  <c r="A436" i="7" s="1"/>
  <c r="A874" i="4"/>
  <c r="A400" i="4"/>
  <c r="A691" i="4"/>
  <c r="A944" i="4"/>
  <c r="A742" i="7" s="1"/>
  <c r="A365" i="4"/>
  <c r="A95" i="4"/>
  <c r="A251" i="4"/>
  <c r="A885" i="4"/>
  <c r="A198" i="7" s="1"/>
  <c r="A298" i="4"/>
  <c r="A397" i="4"/>
  <c r="A948" i="4"/>
  <c r="A6" i="4"/>
  <c r="A936" i="4"/>
  <c r="A261" i="4"/>
  <c r="A478" i="8" s="1"/>
  <c r="A793" i="4"/>
  <c r="A163" i="4"/>
  <c r="A163" i="7" s="1"/>
  <c r="A322" i="4"/>
  <c r="A868" i="7" s="1"/>
  <c r="A644" i="4"/>
  <c r="A227" i="4"/>
  <c r="A121" i="4"/>
  <c r="A661" i="4"/>
  <c r="A902" i="4"/>
  <c r="A184" i="4"/>
  <c r="A54" i="4"/>
  <c r="A249" i="4"/>
  <c r="A135" i="4"/>
  <c r="A905" i="4"/>
  <c r="A881" i="4"/>
  <c r="A59" i="4"/>
  <c r="A270" i="8" s="1"/>
  <c r="A540" i="4"/>
  <c r="A964" i="7" s="1"/>
  <c r="A82" i="4"/>
  <c r="A234" i="4"/>
  <c r="A686" i="8" s="1"/>
  <c r="A479" i="4"/>
  <c r="A479" i="8" s="1"/>
  <c r="A256" i="4"/>
  <c r="A757" i="4"/>
  <c r="A865" i="4"/>
  <c r="A353" i="4"/>
  <c r="A688" i="4"/>
  <c r="A624" i="4"/>
  <c r="A543" i="4"/>
  <c r="A648" i="4"/>
  <c r="A441" i="4"/>
  <c r="A107" i="8" s="1"/>
  <c r="A813" i="4"/>
  <c r="A985" i="4"/>
  <c r="A457" i="4"/>
  <c r="A362" i="4"/>
  <c r="A339" i="4"/>
  <c r="A188" i="4"/>
  <c r="A103" i="4"/>
  <c r="A137" i="4"/>
  <c r="A784" i="4"/>
  <c r="A524" i="4"/>
  <c r="A524" i="8" s="1"/>
  <c r="A272" i="4"/>
  <c r="A123" i="4"/>
  <c r="A428" i="4"/>
  <c r="A776" i="4"/>
  <c r="A12" i="4"/>
  <c r="A647" i="4"/>
  <c r="A941" i="4"/>
  <c r="A665" i="4"/>
  <c r="A13" i="4"/>
  <c r="A283" i="4"/>
  <c r="A77" i="4"/>
  <c r="A316" i="4"/>
  <c r="A702" i="8" s="1"/>
  <c r="A811" i="4"/>
  <c r="A10" i="4"/>
  <c r="A374" i="4"/>
  <c r="A753" i="4"/>
  <c r="A301" i="4"/>
  <c r="A755" i="4"/>
  <c r="A418" i="4"/>
  <c r="A839" i="4"/>
  <c r="A689" i="4"/>
  <c r="A875" i="4"/>
  <c r="A875" i="7" s="1"/>
  <c r="A96" i="4"/>
  <c r="A64" i="4"/>
  <c r="A87" i="4"/>
  <c r="A975" i="7" s="1"/>
  <c r="A658" i="4"/>
  <c r="A251" i="8" s="1"/>
  <c r="A258" i="4"/>
  <c r="A116" i="4"/>
  <c r="A795" i="8" s="1"/>
  <c r="A410" i="4"/>
  <c r="A913" i="4"/>
  <c r="A381" i="4"/>
  <c r="A392" i="4"/>
  <c r="A232" i="8" s="1"/>
  <c r="A772" i="4"/>
  <c r="A59" i="7" s="1"/>
  <c r="A550" i="4"/>
  <c r="A257" i="4"/>
  <c r="A139" i="4"/>
  <c r="A378" i="4"/>
  <c r="A56" i="4"/>
  <c r="A153" i="4"/>
  <c r="A681" i="4"/>
  <c r="A892" i="4"/>
  <c r="A243" i="4"/>
  <c r="A522" i="4"/>
  <c r="A920" i="4"/>
  <c r="A75" i="8" s="1"/>
  <c r="A690" i="4"/>
  <c r="A471" i="4"/>
  <c r="A33" i="4"/>
  <c r="A743" i="4"/>
  <c r="A663" i="4"/>
  <c r="A290" i="4"/>
  <c r="A187" i="8" s="1"/>
  <c r="A593" i="4"/>
  <c r="A81" i="4"/>
  <c r="A292" i="4"/>
  <c r="A374" i="7" s="1"/>
  <c r="A853" i="4"/>
  <c r="A790" i="4"/>
  <c r="A790" i="7" s="1"/>
  <c r="A218" i="4"/>
  <c r="A154" i="4"/>
  <c r="A157" i="7" s="1"/>
  <c r="A912" i="4"/>
  <c r="A731" i="8" s="1"/>
  <c r="A958" i="4"/>
  <c r="A576" i="4"/>
  <c r="A443" i="8" s="1"/>
  <c r="A324" i="4"/>
  <c r="A955" i="4"/>
  <c r="A955" i="7" s="1"/>
  <c r="A131" i="4"/>
  <c r="A660" i="4"/>
  <c r="A202" i="4"/>
  <c r="A39" i="4"/>
  <c r="A709" i="4"/>
  <c r="A248" i="4"/>
  <c r="A477" i="4"/>
  <c r="A493" i="4"/>
  <c r="A343" i="4"/>
  <c r="A504" i="4"/>
  <c r="A931" i="4"/>
  <c r="A404" i="4"/>
  <c r="A783" i="4"/>
  <c r="A28" i="4"/>
  <c r="A514" i="4"/>
  <c r="A755" i="7" s="1"/>
  <c r="A856" i="4"/>
  <c r="A698" i="4"/>
  <c r="A128" i="4"/>
  <c r="A85" i="4"/>
  <c r="A715" i="4"/>
  <c r="A715" i="7" s="1"/>
  <c r="A559" i="4"/>
  <c r="A317" i="4"/>
  <c r="A246" i="4"/>
  <c r="A840" i="4"/>
  <c r="A932" i="7" s="1"/>
  <c r="A444" i="4"/>
  <c r="A914" i="4"/>
  <c r="A887" i="8" s="1"/>
  <c r="A677" i="4"/>
  <c r="A315" i="4"/>
  <c r="A1000" i="4"/>
  <c r="A409" i="4"/>
  <c r="A523" i="4"/>
  <c r="A155" i="4"/>
  <c r="A990" i="4"/>
  <c r="A241" i="4"/>
  <c r="A532" i="4"/>
  <c r="A921" i="4"/>
  <c r="A647" i="8" s="1"/>
  <c r="A507" i="4"/>
  <c r="A370" i="4"/>
  <c r="A903" i="4"/>
  <c r="A903" i="8" s="1"/>
  <c r="A518" i="4"/>
  <c r="A939" i="4"/>
  <c r="A996" i="4"/>
  <c r="A492" i="7" s="1"/>
  <c r="A971" i="4"/>
  <c r="A862" i="8" s="1"/>
  <c r="A822" i="4"/>
  <c r="A530" i="4"/>
  <c r="A123" i="7" s="1"/>
  <c r="A591" i="4"/>
  <c r="A591" i="8" s="1"/>
  <c r="A164" i="4"/>
  <c r="A620" i="4"/>
  <c r="A746" i="4"/>
  <c r="A14" i="4"/>
  <c r="A434" i="4"/>
  <c r="A444" i="8" s="1"/>
  <c r="A460" i="4"/>
  <c r="A898" i="4"/>
  <c r="A66" i="4"/>
  <c r="A671" i="7" s="1"/>
  <c r="A26" i="4"/>
  <c r="A168" i="8" s="1"/>
  <c r="A133" i="4"/>
  <c r="A879" i="7" s="1"/>
  <c r="A890" i="4"/>
  <c r="A145" i="4"/>
  <c r="A40" i="7" s="1"/>
  <c r="A850" i="4"/>
  <c r="A515" i="8" s="1"/>
  <c r="A433" i="4"/>
  <c r="A1001" i="4"/>
  <c r="A185" i="4"/>
  <c r="A487" i="4"/>
  <c r="A823" i="4"/>
  <c r="A630" i="8" s="1"/>
  <c r="A702" i="4"/>
  <c r="A965" i="4"/>
  <c r="A65" i="4"/>
  <c r="A708" i="4"/>
  <c r="A632" i="4"/>
  <c r="A632" i="8" s="1"/>
  <c r="A380" i="4"/>
  <c r="A334" i="8" s="1"/>
  <c r="A475" i="4"/>
  <c r="A800" i="4"/>
  <c r="A236" i="4"/>
  <c r="A517" i="4"/>
  <c r="A221" i="4"/>
  <c r="A221" i="8" s="1"/>
  <c r="A119" i="4"/>
  <c r="A253" i="7" s="1"/>
  <c r="A463" i="4"/>
  <c r="A376" i="4"/>
  <c r="A752" i="4"/>
  <c r="A439" i="4"/>
  <c r="A589" i="4"/>
  <c r="A384" i="4"/>
  <c r="A491" i="4"/>
  <c r="A180" i="4"/>
  <c r="A943" i="4"/>
  <c r="A830" i="4"/>
  <c r="A967" i="4"/>
  <c r="A967" i="8" s="1"/>
  <c r="A346" i="4"/>
  <c r="A614" i="8" s="1"/>
  <c r="A982" i="4"/>
  <c r="A982" i="7" s="1"/>
  <c r="A970" i="4"/>
  <c r="A883" i="8" s="1"/>
  <c r="A871" i="4"/>
  <c r="A871" i="8" s="1"/>
  <c r="A262" i="4"/>
  <c r="A848" i="4"/>
  <c r="A375" i="8" s="1"/>
  <c r="A286" i="4"/>
  <c r="A286" i="7" s="1"/>
  <c r="A288" i="4"/>
  <c r="A723" i="4"/>
  <c r="A496" i="4"/>
  <c r="A789" i="4"/>
  <c r="A636" i="4"/>
  <c r="A636" i="8" s="1"/>
  <c r="A684" i="4"/>
  <c r="A684" i="8" s="1"/>
  <c r="A986" i="4"/>
  <c r="A666" i="4"/>
  <c r="A86" i="8" s="1"/>
  <c r="A545" i="4"/>
  <c r="A245" i="4"/>
  <c r="A991" i="4"/>
  <c r="A134" i="4"/>
  <c r="A923" i="4"/>
  <c r="A923" i="7" s="1"/>
  <c r="A763" i="4"/>
  <c r="A763" i="7" s="1"/>
  <c r="A814" i="4"/>
  <c r="A458" i="4"/>
  <c r="A540" i="8" s="1"/>
  <c r="A992" i="4"/>
  <c r="A899" i="4"/>
  <c r="A777" i="4"/>
  <c r="A382" i="4"/>
  <c r="A382" i="7" s="1"/>
  <c r="A45" i="4"/>
  <c r="A170" i="4"/>
  <c r="A961" i="4"/>
  <c r="A141" i="4"/>
  <c r="A200" i="4"/>
  <c r="A502" i="4"/>
  <c r="A502" i="7" s="1"/>
  <c r="A176" i="4"/>
  <c r="A460" i="8" s="1"/>
  <c r="A841" i="4"/>
  <c r="A302" i="7" s="1"/>
  <c r="A680" i="4"/>
  <c r="A2" i="4"/>
  <c r="A97" i="4"/>
  <c r="A97" i="8" s="1"/>
  <c r="A494" i="4"/>
  <c r="A863" i="4"/>
  <c r="A928" i="4"/>
  <c r="A152" i="4"/>
  <c r="A490" i="4"/>
  <c r="A988" i="4"/>
  <c r="A271" i="4"/>
  <c r="A626" i="4"/>
  <c r="A467" i="4"/>
  <c r="A150" i="4"/>
  <c r="A367" i="4"/>
  <c r="A111" i="4"/>
  <c r="A340" i="4"/>
  <c r="A405" i="4"/>
  <c r="A525" i="4"/>
  <c r="A413" i="4"/>
  <c r="A585" i="4"/>
  <c r="A371" i="4"/>
  <c r="A417" i="4"/>
  <c r="A43" i="4"/>
  <c r="A808" i="4"/>
  <c r="A109" i="4"/>
  <c r="A960" i="4"/>
  <c r="A148" i="4"/>
  <c r="A263" i="4"/>
  <c r="A909" i="4"/>
  <c r="A204" i="4"/>
  <c r="A427" i="4"/>
  <c r="A427" i="7" s="1"/>
  <c r="A78" i="4"/>
  <c r="A78" i="7" s="1"/>
  <c r="A480" i="4"/>
  <c r="A573" i="4"/>
  <c r="A510" i="4"/>
  <c r="A951" i="4"/>
  <c r="A775" i="8" s="1"/>
  <c r="A474" i="4"/>
  <c r="A704" i="4"/>
  <c r="A171" i="7" s="1"/>
  <c r="A606" i="4"/>
  <c r="A696" i="4"/>
  <c r="A407" i="8" s="1"/>
  <c r="A349" i="4"/>
  <c r="A718" i="4"/>
  <c r="A282" i="4"/>
  <c r="A995" i="4"/>
  <c r="A858" i="4"/>
  <c r="A24" i="4"/>
  <c r="A24" i="8" s="1"/>
  <c r="A497" i="4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2" i="1"/>
  <c r="Q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2" i="1"/>
  <c r="B1" i="8" l="1"/>
  <c r="A564" i="7"/>
  <c r="A822" i="7"/>
  <c r="A383" i="7"/>
  <c r="A315" i="7"/>
  <c r="A427" i="8"/>
  <c r="A115" i="8"/>
  <c r="A550" i="7"/>
  <c r="A823" i="8"/>
  <c r="A6" i="8"/>
  <c r="A982" i="8"/>
  <c r="A502" i="8"/>
  <c r="A995" i="7"/>
  <c r="A790" i="8"/>
  <c r="A523" i="7"/>
  <c r="A743" i="7"/>
  <c r="A892" i="8"/>
  <c r="A134" i="7"/>
  <c r="A301" i="8"/>
  <c r="A200" i="7"/>
  <c r="A660" i="8"/>
  <c r="A326" i="7"/>
  <c r="A731" i="7"/>
  <c r="A56" i="7"/>
  <c r="A158" i="8"/>
  <c r="A317" i="8"/>
  <c r="A627" i="7"/>
  <c r="A543" i="8"/>
  <c r="A14" i="8"/>
  <c r="A971" i="8"/>
  <c r="A988" i="7"/>
  <c r="A940" i="8"/>
  <c r="A748" i="8"/>
  <c r="A510" i="8"/>
  <c r="A262" i="7"/>
  <c r="A206" i="7"/>
  <c r="A43" i="7"/>
  <c r="A439" i="7"/>
  <c r="A951" i="7"/>
  <c r="A791" i="8"/>
  <c r="A620" i="8"/>
  <c r="A631" i="8"/>
  <c r="A572" i="8"/>
  <c r="A507" i="7"/>
  <c r="A11" i="7"/>
  <c r="A70" i="7"/>
  <c r="A246" i="7"/>
  <c r="A454" i="7"/>
  <c r="A931" i="7"/>
  <c r="A663" i="8"/>
  <c r="A774" i="7"/>
  <c r="A899" i="7"/>
  <c r="A120" i="8"/>
  <c r="A139" i="8"/>
  <c r="A783" i="7"/>
  <c r="A726" i="8"/>
  <c r="A724" i="7"/>
  <c r="A758" i="8"/>
  <c r="A518" i="8"/>
  <c r="A8" i="7"/>
  <c r="A511" i="7"/>
  <c r="A692" i="7"/>
  <c r="A670" i="8"/>
  <c r="A434" i="8"/>
  <c r="A524" i="7"/>
  <c r="A591" i="7"/>
  <c r="A966" i="8"/>
  <c r="A24" i="7"/>
  <c r="A596" i="7"/>
  <c r="A315" i="8"/>
  <c r="A679" i="7"/>
  <c r="A508" i="7"/>
  <c r="A420" i="7"/>
  <c r="A800" i="7"/>
  <c r="A947" i="8"/>
  <c r="A97" i="7"/>
  <c r="A104" i="7"/>
  <c r="A195" i="8"/>
  <c r="A587" i="8"/>
  <c r="A999" i="7"/>
  <c r="A874" i="8"/>
  <c r="A530" i="8"/>
  <c r="A588" i="7"/>
  <c r="A928" i="7"/>
  <c r="A456" i="7"/>
  <c r="A787" i="8"/>
  <c r="A402" i="8"/>
  <c r="A535" i="7"/>
  <c r="A127" i="8"/>
  <c r="A499" i="8"/>
  <c r="A871" i="7"/>
  <c r="A263" i="8"/>
  <c r="A832" i="7"/>
  <c r="A950" i="7"/>
  <c r="A779" i="7"/>
  <c r="A238" i="7"/>
  <c r="A692" i="8"/>
  <c r="A243" i="8"/>
  <c r="A543" i="7"/>
  <c r="A619" i="8"/>
  <c r="A580" i="7"/>
  <c r="A990" i="8"/>
  <c r="A814" i="8"/>
  <c r="A306" i="8"/>
  <c r="A299" i="7"/>
  <c r="A142" i="8"/>
  <c r="A876" i="7"/>
  <c r="A644" i="7"/>
  <c r="A798" i="8"/>
  <c r="A88" i="8"/>
  <c r="A891" i="8"/>
  <c r="A918" i="8"/>
  <c r="A676" i="7"/>
  <c r="A267" i="8"/>
  <c r="A700" i="7"/>
  <c r="A494" i="8"/>
  <c r="A974" i="8"/>
  <c r="A943" i="7"/>
  <c r="A863" i="7"/>
  <c r="A956" i="7"/>
  <c r="A839" i="8"/>
  <c r="A147" i="8"/>
  <c r="A751" i="7"/>
  <c r="A476" i="7"/>
  <c r="A438" i="8"/>
  <c r="A486" i="8"/>
  <c r="A317" i="7"/>
  <c r="A819" i="8"/>
  <c r="A182" i="8"/>
  <c r="A363" i="8"/>
  <c r="A270" i="7"/>
  <c r="A310" i="7"/>
  <c r="A804" i="7"/>
  <c r="A155" i="7"/>
  <c r="A221" i="7"/>
  <c r="A452" i="7"/>
  <c r="A423" i="7"/>
  <c r="A550" i="8"/>
  <c r="A471" i="7"/>
  <c r="A878" i="8"/>
  <c r="A835" i="7"/>
  <c r="A708" i="8"/>
  <c r="A343" i="8"/>
  <c r="A604" i="7"/>
  <c r="A599" i="7"/>
  <c r="A903" i="7"/>
  <c r="A367" i="7"/>
  <c r="A579" i="8"/>
  <c r="A388" i="7"/>
  <c r="A636" i="7"/>
  <c r="A984" i="7"/>
  <c r="A450" i="8"/>
  <c r="A294" i="8"/>
  <c r="A838" i="7"/>
  <c r="A670" i="7"/>
  <c r="A539" i="7"/>
  <c r="A780" i="8"/>
  <c r="A716" i="8"/>
  <c r="A588" i="8"/>
  <c r="A508" i="8"/>
  <c r="A238" i="8"/>
  <c r="A113" i="8"/>
  <c r="A603" i="8"/>
  <c r="A395" i="7"/>
  <c r="A563" i="8"/>
  <c r="A411" i="7"/>
  <c r="A491" i="8"/>
  <c r="A283" i="8"/>
  <c r="A908" i="8"/>
  <c r="A379" i="8"/>
  <c r="A62" i="7"/>
  <c r="A190" i="8"/>
  <c r="A851" i="7"/>
  <c r="A428" i="7"/>
  <c r="A996" i="8"/>
  <c r="A399" i="7"/>
  <c r="A27" i="7"/>
  <c r="A230" i="8"/>
  <c r="A967" i="7"/>
  <c r="A94" i="8"/>
  <c r="A113" i="7"/>
  <c r="A551" i="7"/>
  <c r="A998" i="7"/>
  <c r="A918" i="7"/>
  <c r="A566" i="7"/>
  <c r="A700" i="8"/>
  <c r="A527" i="8"/>
  <c r="A758" i="7"/>
  <c r="A726" i="7"/>
  <c r="A598" i="7"/>
  <c r="A518" i="7"/>
  <c r="A443" i="7"/>
  <c r="A379" i="7"/>
  <c r="A347" i="7"/>
  <c r="A283" i="7"/>
  <c r="A251" i="7"/>
  <c r="A235" i="7"/>
  <c r="A219" i="7"/>
  <c r="A187" i="7"/>
  <c r="A139" i="7"/>
  <c r="A107" i="7"/>
  <c r="A75" i="7"/>
  <c r="A983" i="8"/>
  <c r="A951" i="8"/>
  <c r="A935" i="8"/>
  <c r="A919" i="8"/>
  <c r="A807" i="8"/>
  <c r="A743" i="8"/>
  <c r="A604" i="8"/>
  <c r="A492" i="8"/>
  <c r="A476" i="8"/>
  <c r="A428" i="8"/>
  <c r="A412" i="8"/>
  <c r="A396" i="8"/>
  <c r="K995" i="4"/>
  <c r="M995" i="4" s="1"/>
  <c r="A462" i="8"/>
  <c r="K951" i="4"/>
  <c r="M951" i="4" s="1"/>
  <c r="A775" i="7"/>
  <c r="L263" i="4"/>
  <c r="A687" i="7"/>
  <c r="K585" i="4"/>
  <c r="M585" i="4" s="1"/>
  <c r="A661" i="8"/>
  <c r="A661" i="7"/>
  <c r="L467" i="4"/>
  <c r="A882" i="8"/>
  <c r="A882" i="7"/>
  <c r="K494" i="4"/>
  <c r="M494" i="4" s="1"/>
  <c r="A912" i="7"/>
  <c r="A912" i="8"/>
  <c r="L141" i="4"/>
  <c r="A772" i="7"/>
  <c r="K382" i="4"/>
  <c r="M382" i="4" s="1"/>
  <c r="A672" i="7"/>
  <c r="A672" i="8"/>
  <c r="L134" i="4"/>
  <c r="A907" i="8"/>
  <c r="K789" i="4"/>
  <c r="M789" i="4" s="1"/>
  <c r="A516" i="7"/>
  <c r="K286" i="4"/>
  <c r="M286" i="4" s="1"/>
  <c r="A937" i="8"/>
  <c r="A937" i="7"/>
  <c r="A173" i="7"/>
  <c r="A173" i="8"/>
  <c r="K376" i="4"/>
  <c r="M376" i="4" s="1"/>
  <c r="A71" i="8"/>
  <c r="A71" i="7"/>
  <c r="K185" i="4"/>
  <c r="M185" i="4" s="1"/>
  <c r="A567" i="7"/>
  <c r="K14" i="4"/>
  <c r="M14" i="4" s="1"/>
  <c r="A637" i="8"/>
  <c r="A637" i="7"/>
  <c r="K591" i="4"/>
  <c r="M591" i="4" s="1"/>
  <c r="A63" i="8"/>
  <c r="A63" i="7"/>
  <c r="A55" i="8"/>
  <c r="A55" i="7"/>
  <c r="K409" i="4"/>
  <c r="M409" i="4" s="1"/>
  <c r="A222" i="8"/>
  <c r="C914" i="4"/>
  <c r="A887" i="7"/>
  <c r="K128" i="4"/>
  <c r="M128" i="4" s="1"/>
  <c r="A385" i="8"/>
  <c r="A385" i="7"/>
  <c r="K248" i="4"/>
  <c r="M248" i="4" s="1"/>
  <c r="A336" i="7"/>
  <c r="A336" i="8"/>
  <c r="K81" i="4"/>
  <c r="M81" i="4" s="1"/>
  <c r="A16" i="7"/>
  <c r="A16" i="8"/>
  <c r="K743" i="4"/>
  <c r="M743" i="4" s="1"/>
  <c r="A793" i="8"/>
  <c r="A793" i="7"/>
  <c r="A248" i="7"/>
  <c r="A248" i="8"/>
  <c r="K839" i="4"/>
  <c r="M839" i="4" s="1"/>
  <c r="A836" i="7"/>
  <c r="K753" i="4"/>
  <c r="M753" i="4" s="1"/>
  <c r="A574" i="8"/>
  <c r="A629" i="8"/>
  <c r="A629" i="7"/>
  <c r="K524" i="4"/>
  <c r="M524" i="4" s="1"/>
  <c r="A390" i="8"/>
  <c r="A60" i="8"/>
  <c r="A60" i="7"/>
  <c r="K865" i="4"/>
  <c r="M865" i="4" s="1"/>
  <c r="A890" i="8"/>
  <c r="A890" i="7"/>
  <c r="A226" i="8"/>
  <c r="A226" i="7"/>
  <c r="K54" i="4"/>
  <c r="M54" i="4" s="1"/>
  <c r="A526" i="8"/>
  <c r="A429" i="8"/>
  <c r="A429" i="7"/>
  <c r="K352" i="4"/>
  <c r="M352" i="4" s="1"/>
  <c r="A101" i="8"/>
  <c r="A101" i="7"/>
  <c r="A609" i="8"/>
  <c r="A609" i="7"/>
  <c r="K265" i="4"/>
  <c r="M265" i="4" s="1"/>
  <c r="A977" i="8"/>
  <c r="A977" i="7"/>
  <c r="A961" i="8"/>
  <c r="A961" i="7"/>
  <c r="K451" i="4"/>
  <c r="M451" i="4" s="1"/>
  <c r="A597" i="8"/>
  <c r="A597" i="7"/>
  <c r="K120" i="4"/>
  <c r="M120" i="4" s="1"/>
  <c r="A261" i="8"/>
  <c r="A261" i="7"/>
  <c r="K240" i="4"/>
  <c r="M240" i="4" s="1"/>
  <c r="A191" i="8"/>
  <c r="A191" i="7"/>
  <c r="A316" i="7"/>
  <c r="A316" i="8"/>
  <c r="K366" i="4"/>
  <c r="M366" i="4" s="1"/>
  <c r="A303" i="8"/>
  <c r="A303" i="7"/>
  <c r="K239" i="4"/>
  <c r="M239" i="4" s="1"/>
  <c r="A730" i="8"/>
  <c r="A730" i="7"/>
  <c r="K231" i="4"/>
  <c r="M231" i="4" s="1"/>
  <c r="A354" i="8"/>
  <c r="A354" i="7"/>
  <c r="C295" i="4"/>
  <c r="A886" i="8"/>
  <c r="K429" i="4"/>
  <c r="M429" i="4" s="1"/>
  <c r="A781" i="8"/>
  <c r="A781" i="7"/>
  <c r="K580" i="4"/>
  <c r="M580" i="4" s="1"/>
  <c r="A44" i="8"/>
  <c r="A44" i="7"/>
  <c r="A234" i="8"/>
  <c r="A234" i="7"/>
  <c r="K52" i="4"/>
  <c r="M52" i="4" s="1"/>
  <c r="A43" i="8"/>
  <c r="A89" i="7"/>
  <c r="A89" i="8"/>
  <c r="K999" i="4"/>
  <c r="M999" i="4" s="1"/>
  <c r="A897" i="8"/>
  <c r="A897" i="7"/>
  <c r="K707" i="4"/>
  <c r="M707" i="4" s="1"/>
  <c r="A49" i="7"/>
  <c r="A49" i="8"/>
  <c r="A778" i="8"/>
  <c r="A778" i="7"/>
  <c r="K730" i="4"/>
  <c r="M730" i="4" s="1"/>
  <c r="A921" i="8"/>
  <c r="A921" i="7"/>
  <c r="A23" i="8"/>
  <c r="A23" i="7"/>
  <c r="K847" i="4"/>
  <c r="M847" i="4" s="1"/>
  <c r="A143" i="8"/>
  <c r="A143" i="7"/>
  <c r="A269" i="7"/>
  <c r="A269" i="8"/>
  <c r="K509" i="4"/>
  <c r="M509" i="4" s="1"/>
  <c r="A646" i="8"/>
  <c r="K356" i="4"/>
  <c r="M356" i="4" s="1"/>
  <c r="A628" i="7"/>
  <c r="C812" i="4"/>
  <c r="A291" i="8"/>
  <c r="K512" i="4"/>
  <c r="M512" i="4" s="1"/>
  <c r="A739" i="8"/>
  <c r="K424" i="4"/>
  <c r="M424" i="4" s="1"/>
  <c r="A906" i="8"/>
  <c r="A906" i="7"/>
  <c r="K411" i="4"/>
  <c r="M411" i="4" s="1"/>
  <c r="A13" i="8"/>
  <c r="A13" i="7"/>
  <c r="A295" i="8"/>
  <c r="A295" i="7"/>
  <c r="K560" i="4"/>
  <c r="M560" i="4" s="1"/>
  <c r="A766" i="8"/>
  <c r="K25" i="4"/>
  <c r="M25" i="4" s="1"/>
  <c r="A79" i="8"/>
  <c r="A79" i="7"/>
  <c r="C347" i="4"/>
  <c r="A864" i="7"/>
  <c r="A864" i="8"/>
  <c r="K233" i="4"/>
  <c r="M233" i="4" s="1"/>
  <c r="A531" i="8"/>
  <c r="K957" i="4"/>
  <c r="M957" i="4" s="1"/>
  <c r="A76" i="8"/>
  <c r="A76" i="7"/>
  <c r="K788" i="4"/>
  <c r="M788" i="4" s="1"/>
  <c r="A170" i="8"/>
  <c r="A170" i="7"/>
  <c r="K172" i="4"/>
  <c r="M172" i="4" s="1"/>
  <c r="A556" i="7"/>
  <c r="A378" i="8"/>
  <c r="A378" i="7"/>
  <c r="K792" i="4"/>
  <c r="M792" i="4" s="1"/>
  <c r="A395" i="8"/>
  <c r="K906" i="4"/>
  <c r="M906" i="4" s="1"/>
  <c r="A116" i="8"/>
  <c r="A116" i="7"/>
  <c r="K357" i="4"/>
  <c r="M357" i="4" s="1"/>
  <c r="A658" i="8"/>
  <c r="A658" i="7"/>
  <c r="K895" i="4"/>
  <c r="M895" i="4" s="1"/>
  <c r="A307" i="8"/>
  <c r="K868" i="4"/>
  <c r="M868" i="4" s="1"/>
  <c r="A320" i="8"/>
  <c r="A320" i="7"/>
  <c r="A111" i="8"/>
  <c r="A111" i="7"/>
  <c r="K966" i="4"/>
  <c r="M966" i="4" s="1"/>
  <c r="A259" i="8"/>
  <c r="A194" i="8"/>
  <c r="A194" i="7"/>
  <c r="K7" i="4"/>
  <c r="M7" i="4" s="1"/>
  <c r="A595" i="8"/>
  <c r="K546" i="4"/>
  <c r="M546" i="4" s="1"/>
  <c r="A857" i="8"/>
  <c r="A857" i="7"/>
  <c r="K950" i="4"/>
  <c r="M950" i="4" s="1"/>
  <c r="A759" i="7"/>
  <c r="K74" i="4"/>
  <c r="M74" i="4" s="1"/>
  <c r="A342" i="8"/>
  <c r="K679" i="4"/>
  <c r="M679" i="4" s="1"/>
  <c r="A762" i="8"/>
  <c r="A762" i="7"/>
  <c r="K62" i="4"/>
  <c r="M62" i="4" s="1"/>
  <c r="A169" i="7"/>
  <c r="A169" i="8"/>
  <c r="K974" i="4"/>
  <c r="M974" i="4" s="1"/>
  <c r="A924" i="7"/>
  <c r="C963" i="4"/>
  <c r="A714" i="8"/>
  <c r="A714" i="7"/>
  <c r="K443" i="4"/>
  <c r="M443" i="4" s="1"/>
  <c r="A952" i="7"/>
  <c r="A952" i="8"/>
  <c r="K118" i="4"/>
  <c r="M118" i="4" s="1"/>
  <c r="A189" i="7"/>
  <c r="K323" i="4"/>
  <c r="M323" i="4" s="1"/>
  <c r="A178" i="7"/>
  <c r="K108" i="4"/>
  <c r="M108" i="4" s="1"/>
  <c r="A855" i="7"/>
  <c r="K32" i="4"/>
  <c r="M32" i="4" s="1"/>
  <c r="A893" i="8"/>
  <c r="A893" i="7"/>
  <c r="A650" i="8"/>
  <c r="A650" i="7"/>
  <c r="K406" i="4"/>
  <c r="M406" i="4" s="1"/>
  <c r="A719" i="7"/>
  <c r="A605" i="8"/>
  <c r="A605" i="7"/>
  <c r="K281" i="4"/>
  <c r="M281" i="4" s="1"/>
  <c r="A475" i="8"/>
  <c r="K278" i="4"/>
  <c r="M278" i="4" s="1"/>
  <c r="A996" i="7"/>
  <c r="K651" i="4"/>
  <c r="M651" i="4" s="1"/>
  <c r="A350" i="8"/>
  <c r="K599" i="4"/>
  <c r="M599" i="4" s="1"/>
  <c r="A27" i="8"/>
  <c r="K358" i="4"/>
  <c r="M358" i="4" s="1"/>
  <c r="A227" i="8"/>
  <c r="A603" i="7"/>
  <c r="A491" i="7"/>
  <c r="A475" i="7"/>
  <c r="A222" i="7"/>
  <c r="A190" i="7"/>
  <c r="A40" i="8"/>
  <c r="K497" i="4"/>
  <c r="M497" i="4" s="1"/>
  <c r="A148" i="7"/>
  <c r="A148" i="8"/>
  <c r="L606" i="4"/>
  <c r="A451" i="8"/>
  <c r="L427" i="4"/>
  <c r="A370" i="8"/>
  <c r="A370" i="7"/>
  <c r="L43" i="4"/>
  <c r="A872" i="7"/>
  <c r="A872" i="8"/>
  <c r="L111" i="4"/>
  <c r="A693" i="8"/>
  <c r="A693" i="7"/>
  <c r="L152" i="4"/>
  <c r="A503" i="7"/>
  <c r="L176" i="4"/>
  <c r="A460" i="7"/>
  <c r="L777" i="4"/>
  <c r="A176" i="8"/>
  <c r="A176" i="7"/>
  <c r="L991" i="4"/>
  <c r="A46" i="8"/>
  <c r="L496" i="4"/>
  <c r="A54" i="8"/>
  <c r="L982" i="4"/>
  <c r="A830" i="8"/>
  <c r="L589" i="4"/>
  <c r="A852" i="7"/>
  <c r="L236" i="4"/>
  <c r="A431" i="7"/>
  <c r="L632" i="4"/>
  <c r="A757" i="8"/>
  <c r="A757" i="7"/>
  <c r="L702" i="4"/>
  <c r="A732" i="7"/>
  <c r="L1001" i="4"/>
  <c r="A991" i="7"/>
  <c r="L898" i="4"/>
  <c r="A941" i="8"/>
  <c r="A941" i="7"/>
  <c r="K530" i="4"/>
  <c r="M530" i="4" s="1"/>
  <c r="A123" i="8"/>
  <c r="L507" i="4"/>
  <c r="A572" i="7"/>
  <c r="L1000" i="4"/>
  <c r="A922" i="8"/>
  <c r="A922" i="7"/>
  <c r="L559" i="4"/>
  <c r="A442" i="8"/>
  <c r="A442" i="7"/>
  <c r="L783" i="4"/>
  <c r="A761" i="8"/>
  <c r="A761" i="7"/>
  <c r="L709" i="4"/>
  <c r="A673" i="8"/>
  <c r="A673" i="7"/>
  <c r="L958" i="4"/>
  <c r="A152" i="7"/>
  <c r="A152" i="8"/>
  <c r="L593" i="4"/>
  <c r="A298" i="8"/>
  <c r="A298" i="7"/>
  <c r="L522" i="4"/>
  <c r="A707" i="8"/>
  <c r="L257" i="4"/>
  <c r="A414" i="8"/>
  <c r="L258" i="4"/>
  <c r="A575" i="7"/>
  <c r="L418" i="4"/>
  <c r="A73" i="7"/>
  <c r="A73" i="8"/>
  <c r="L374" i="4"/>
  <c r="A842" i="8"/>
  <c r="A842" i="7"/>
  <c r="L77" i="4"/>
  <c r="A359" i="7"/>
  <c r="L428" i="4"/>
  <c r="A533" i="8"/>
  <c r="A533" i="7"/>
  <c r="L339" i="4"/>
  <c r="A546" i="8"/>
  <c r="A546" i="7"/>
  <c r="L624" i="4"/>
  <c r="A689" i="8"/>
  <c r="A689" i="7"/>
  <c r="L905" i="4"/>
  <c r="A453" i="8"/>
  <c r="A453" i="7"/>
  <c r="L227" i="4"/>
  <c r="A15" i="8"/>
  <c r="A15" i="7"/>
  <c r="L948" i="4"/>
  <c r="A398" i="8"/>
  <c r="L691" i="4"/>
  <c r="A653" i="8"/>
  <c r="A653" i="7"/>
  <c r="L287" i="4"/>
  <c r="A539" i="8"/>
  <c r="L734" i="4"/>
  <c r="A894" i="8"/>
  <c r="L760" i="4"/>
  <c r="A430" i="8"/>
  <c r="L402" i="4"/>
  <c r="A211" i="8"/>
  <c r="L338" i="4"/>
  <c r="A201" i="7"/>
  <c r="A201" i="8"/>
  <c r="L619" i="4"/>
  <c r="A181" i="8"/>
  <c r="A181" i="7"/>
  <c r="L105" i="4"/>
  <c r="A504" i="7"/>
  <c r="A504" i="8"/>
  <c r="L101" i="4"/>
  <c r="A1000" i="7"/>
  <c r="A1000" i="8"/>
  <c r="L795" i="4"/>
  <c r="A763" i="8"/>
  <c r="L149" i="4"/>
  <c r="A344" i="7"/>
  <c r="A344" i="8"/>
  <c r="L631" i="4"/>
  <c r="A552" i="7"/>
  <c r="A552" i="8"/>
  <c r="L341" i="4"/>
  <c r="A799" i="7"/>
  <c r="L818" i="4"/>
  <c r="A472" i="7"/>
  <c r="A472" i="8"/>
  <c r="L34" i="4"/>
  <c r="A11" i="8"/>
  <c r="L682" i="4"/>
  <c r="A371" i="8"/>
  <c r="L254" i="4"/>
  <c r="A962" i="8"/>
  <c r="A962" i="7"/>
  <c r="L49" i="4"/>
  <c r="A532" i="7"/>
  <c r="L511" i="4"/>
  <c r="A675" i="8"/>
  <c r="L379" i="4"/>
  <c r="A313" i="7"/>
  <c r="A313" i="8"/>
  <c r="L70" i="4"/>
  <c r="A487" i="7"/>
  <c r="L870" i="4"/>
  <c r="A229" i="8"/>
  <c r="A229" i="7"/>
  <c r="L668" i="4"/>
  <c r="A902" i="8"/>
  <c r="L420" i="4"/>
  <c r="A78" i="8"/>
  <c r="L208" i="4"/>
  <c r="A332" i="7"/>
  <c r="A332" i="8"/>
  <c r="L193" i="4"/>
  <c r="A513" i="8"/>
  <c r="A513" i="7"/>
  <c r="L876" i="4"/>
  <c r="A285" i="7"/>
  <c r="L535" i="4"/>
  <c r="A275" i="8"/>
  <c r="L224" i="4"/>
  <c r="A884" i="7"/>
  <c r="L796" i="4"/>
  <c r="A136" i="7"/>
  <c r="L247" i="4"/>
  <c r="A331" i="8"/>
  <c r="L129" i="4"/>
  <c r="A465" i="8"/>
  <c r="A465" i="7"/>
  <c r="L786" i="4"/>
  <c r="A948" i="7"/>
  <c r="L158" i="4"/>
  <c r="A454" i="8"/>
  <c r="L331" i="4"/>
  <c r="A589" i="8"/>
  <c r="A589" i="7"/>
  <c r="L916" i="4"/>
  <c r="A91" i="8"/>
  <c r="L436" i="4"/>
  <c r="A87" i="8"/>
  <c r="A87" i="7"/>
  <c r="L484" i="4"/>
  <c r="A65" i="7"/>
  <c r="A65" i="8"/>
  <c r="L978" i="4"/>
  <c r="A840" i="7"/>
  <c r="A840" i="8"/>
  <c r="L703" i="4"/>
  <c r="A774" i="8"/>
  <c r="L8" i="4"/>
  <c r="A880" i="7"/>
  <c r="A880" i="8"/>
  <c r="L649" i="4"/>
  <c r="A121" i="7"/>
  <c r="A121" i="8"/>
  <c r="K175" i="4"/>
  <c r="M175" i="4" s="1"/>
  <c r="A308" i="7"/>
  <c r="A308" i="8"/>
  <c r="L565" i="4"/>
  <c r="A185" i="7"/>
  <c r="A185" i="8"/>
  <c r="L695" i="4"/>
  <c r="A35" i="8"/>
  <c r="L534" i="4"/>
  <c r="A105" i="7"/>
  <c r="A105" i="8"/>
  <c r="L58" i="4"/>
  <c r="A120" i="7"/>
  <c r="A330" i="8"/>
  <c r="A330" i="7"/>
  <c r="A705" i="8"/>
  <c r="A705" i="7"/>
  <c r="A657" i="8"/>
  <c r="A657" i="7"/>
  <c r="K308" i="4"/>
  <c r="M308" i="4" s="1"/>
  <c r="A802" i="8"/>
  <c r="A802" i="7"/>
  <c r="A929" i="8"/>
  <c r="A929" i="7"/>
  <c r="A209" i="8"/>
  <c r="A209" i="7"/>
  <c r="K938" i="4"/>
  <c r="M938" i="4" s="1"/>
  <c r="A459" i="8"/>
  <c r="A960" i="7"/>
  <c r="A960" i="8"/>
  <c r="A902" i="7"/>
  <c r="A886" i="7"/>
  <c r="K24" i="4"/>
  <c r="M24" i="4" s="1"/>
  <c r="A875" i="8"/>
  <c r="L718" i="4"/>
  <c r="A691" i="8"/>
  <c r="K704" i="4"/>
  <c r="M704" i="4" s="1"/>
  <c r="A171" i="8"/>
  <c r="L573" i="4"/>
  <c r="A986" i="8"/>
  <c r="A986" i="7"/>
  <c r="L204" i="4"/>
  <c r="A446" i="8"/>
  <c r="C960" i="4"/>
  <c r="A820" i="7"/>
  <c r="K417" i="4"/>
  <c r="M417" i="4" s="1"/>
  <c r="A493" i="8"/>
  <c r="A493" i="7"/>
  <c r="L525" i="4"/>
  <c r="A392" i="7"/>
  <c r="A392" i="8"/>
  <c r="L367" i="4"/>
  <c r="A387" i="8"/>
  <c r="C271" i="4"/>
  <c r="A361" i="8"/>
  <c r="A361" i="7"/>
  <c r="L928" i="4"/>
  <c r="A828" i="7"/>
  <c r="G2" i="4"/>
  <c r="A100" i="8"/>
  <c r="A100" i="7"/>
  <c r="L502" i="4"/>
  <c r="A698" i="8"/>
  <c r="A698" i="7"/>
  <c r="C170" i="4"/>
  <c r="A426" i="8"/>
  <c r="A426" i="7"/>
  <c r="L899" i="4"/>
  <c r="A577" i="8"/>
  <c r="A577" i="7"/>
  <c r="L763" i="4"/>
  <c r="A950" i="8"/>
  <c r="B245" i="4"/>
  <c r="A31" i="8"/>
  <c r="A31" i="7"/>
  <c r="A47" i="8"/>
  <c r="A47" i="7"/>
  <c r="K723" i="4"/>
  <c r="M723" i="4" s="1"/>
  <c r="A858" i="8"/>
  <c r="A858" i="7"/>
  <c r="A608" i="7"/>
  <c r="A608" i="8"/>
  <c r="L180" i="4"/>
  <c r="A750" i="8"/>
  <c r="K439" i="4"/>
  <c r="M439" i="4" s="1"/>
  <c r="A555" i="8"/>
  <c r="B800" i="4"/>
  <c r="A184" i="7"/>
  <c r="A184" i="8"/>
  <c r="A365" i="8"/>
  <c r="A365" i="7"/>
  <c r="A409" i="8"/>
  <c r="A409" i="7"/>
  <c r="L460" i="4"/>
  <c r="A683" i="8"/>
  <c r="A265" i="7"/>
  <c r="A265" i="8"/>
  <c r="A29" i="8"/>
  <c r="A29" i="7"/>
  <c r="C921" i="4"/>
  <c r="A647" i="7"/>
  <c r="K155" i="4"/>
  <c r="M155" i="4" s="1"/>
  <c r="A615" i="7"/>
  <c r="L715" i="4"/>
  <c r="A266" i="8"/>
  <c r="A266" i="7"/>
  <c r="K856" i="4"/>
  <c r="M856" i="4" s="1"/>
  <c r="A633" i="8"/>
  <c r="A633" i="7"/>
  <c r="A560" i="7"/>
  <c r="A560" i="8"/>
  <c r="B493" i="4"/>
  <c r="A809" i="8"/>
  <c r="A809" i="7"/>
  <c r="K39" i="4"/>
  <c r="M39" i="4" s="1"/>
  <c r="A150" i="8"/>
  <c r="A496" i="7"/>
  <c r="A496" i="8"/>
  <c r="C471" i="4"/>
  <c r="A36" i="8"/>
  <c r="A36" i="7"/>
  <c r="A685" i="8"/>
  <c r="A685" i="7"/>
  <c r="B56" i="4"/>
  <c r="A938" i="8"/>
  <c r="A938" i="7"/>
  <c r="K913" i="4"/>
  <c r="M913" i="4" s="1"/>
  <c r="A786" i="8"/>
  <c r="A786" i="7"/>
  <c r="A231" i="8"/>
  <c r="A231" i="7"/>
  <c r="K755" i="4"/>
  <c r="M755" i="4" s="1"/>
  <c r="A841" i="8"/>
  <c r="A841" i="7"/>
  <c r="K10" i="4"/>
  <c r="M10" i="4" s="1"/>
  <c r="A57" i="7"/>
  <c r="A57" i="8"/>
  <c r="A617" i="8"/>
  <c r="A617" i="7"/>
  <c r="B647" i="4"/>
  <c r="A823" i="7"/>
  <c r="K123" i="4"/>
  <c r="M123" i="4" s="1"/>
  <c r="A764" i="7"/>
  <c r="A233" i="7"/>
  <c r="A233" i="8"/>
  <c r="A394" i="8"/>
  <c r="A394" i="7"/>
  <c r="A82" i="8"/>
  <c r="A82" i="7"/>
  <c r="A973" i="8"/>
  <c r="A973" i="7"/>
  <c r="C902" i="4"/>
  <c r="A96" i="7"/>
  <c r="A96" i="8"/>
  <c r="K644" i="4"/>
  <c r="M644" i="4" s="1"/>
  <c r="A85" i="8"/>
  <c r="A85" i="7"/>
  <c r="A482" i="8"/>
  <c r="A482" i="7"/>
  <c r="K95" i="4"/>
  <c r="M95" i="4" s="1"/>
  <c r="A225" i="8"/>
  <c r="A225" i="7"/>
  <c r="K400" i="4"/>
  <c r="M400" i="4" s="1"/>
  <c r="A52" i="8"/>
  <c r="A52" i="7"/>
  <c r="A389" i="8"/>
  <c r="A389" i="7"/>
  <c r="B98" i="4"/>
  <c r="A467" i="8"/>
  <c r="K470" i="4"/>
  <c r="M470" i="4" s="1"/>
  <c r="A813" i="8"/>
  <c r="A813" i="7"/>
  <c r="A821" i="8"/>
  <c r="A821" i="7"/>
  <c r="C253" i="4"/>
  <c r="A955" i="8"/>
  <c r="A119" i="8"/>
  <c r="A119" i="7"/>
  <c r="B335" i="4"/>
  <c r="A722" i="8"/>
  <c r="A722" i="7"/>
  <c r="K422" i="4"/>
  <c r="M422" i="4" s="1"/>
  <c r="A610" i="8"/>
  <c r="A610" i="7"/>
  <c r="A645" i="8"/>
  <c r="A645" i="7"/>
  <c r="A810" i="8"/>
  <c r="A810" i="7"/>
  <c r="K350" i="4"/>
  <c r="M350" i="4" s="1"/>
  <c r="A337" i="8"/>
  <c r="A337" i="7"/>
  <c r="K747" i="4"/>
  <c r="M747" i="4" s="1"/>
  <c r="A356" i="7"/>
  <c r="A356" i="8"/>
  <c r="B671" i="4"/>
  <c r="A20" i="8"/>
  <c r="A20" i="7"/>
  <c r="A410" i="8"/>
  <c r="A410" i="7"/>
  <c r="A279" i="8"/>
  <c r="A279" i="7"/>
  <c r="A752" i="7"/>
  <c r="A752" i="8"/>
  <c r="A669" i="8"/>
  <c r="A669" i="7"/>
  <c r="C669" i="4"/>
  <c r="A500" i="7"/>
  <c r="K147" i="4"/>
  <c r="M147" i="4" s="1"/>
  <c r="A699" i="8"/>
  <c r="A297" i="7"/>
  <c r="A297" i="8"/>
  <c r="K174" i="4"/>
  <c r="M174" i="4" s="1"/>
  <c r="A208" i="8"/>
  <c r="A208" i="7"/>
  <c r="K857" i="4"/>
  <c r="M857" i="4" s="1"/>
  <c r="A678" i="8"/>
  <c r="A368" i="7"/>
  <c r="A368" i="8"/>
  <c r="B22" i="4"/>
  <c r="A48" i="7"/>
  <c r="A48" i="8"/>
  <c r="K736" i="4"/>
  <c r="M736" i="4" s="1"/>
  <c r="A69" i="8"/>
  <c r="A69" i="7"/>
  <c r="A345" i="8"/>
  <c r="A345" i="7"/>
  <c r="A680" i="7"/>
  <c r="A680" i="8"/>
  <c r="A565" i="8"/>
  <c r="A565" i="7"/>
  <c r="A196" i="7"/>
  <c r="A196" i="8"/>
  <c r="C962" i="4"/>
  <c r="A276" i="7"/>
  <c r="A276" i="8"/>
  <c r="B751" i="4"/>
  <c r="A514" i="8"/>
  <c r="A514" i="7"/>
  <c r="K363" i="4"/>
  <c r="M363" i="4" s="1"/>
  <c r="A568" i="7"/>
  <c r="A568" i="8"/>
  <c r="K319" i="4"/>
  <c r="M319" i="4" s="1"/>
  <c r="A927" i="7"/>
  <c r="A641" i="8"/>
  <c r="A641" i="7"/>
  <c r="K828" i="4"/>
  <c r="M828" i="4" s="1"/>
  <c r="A896" i="7"/>
  <c r="A896" i="8"/>
  <c r="K336" i="4"/>
  <c r="M336" i="4" s="1"/>
  <c r="A837" i="8"/>
  <c r="A837" i="7"/>
  <c r="B529" i="4"/>
  <c r="A881" i="8"/>
  <c r="A881" i="7"/>
  <c r="K83" i="4"/>
  <c r="M83" i="4" s="1"/>
  <c r="A264" i="7"/>
  <c r="A818" i="8"/>
  <c r="A818" i="7"/>
  <c r="A164" i="7"/>
  <c r="A164" i="8"/>
  <c r="K597" i="4"/>
  <c r="M597" i="4" s="1"/>
  <c r="A873" i="8"/>
  <c r="A873" i="7"/>
  <c r="K852" i="4"/>
  <c r="M852" i="4" s="1"/>
  <c r="A905" i="8"/>
  <c r="A905" i="7"/>
  <c r="K652" i="4"/>
  <c r="M652" i="4" s="1"/>
  <c r="A576" i="7"/>
  <c r="A576" i="8"/>
  <c r="A474" i="8"/>
  <c r="A474" i="7"/>
  <c r="K551" i="4"/>
  <c r="M551" i="4" s="1"/>
  <c r="A373" i="8"/>
  <c r="A373" i="7"/>
  <c r="K488" i="4"/>
  <c r="M488" i="4" s="1"/>
  <c r="A654" i="8"/>
  <c r="A738" i="8"/>
  <c r="A738" i="7"/>
  <c r="B461" i="4"/>
  <c r="A936" i="7"/>
  <c r="A936" i="8"/>
  <c r="K733" i="4"/>
  <c r="M733" i="4" s="1"/>
  <c r="A393" i="8"/>
  <c r="A393" i="7"/>
  <c r="K124" i="4"/>
  <c r="M124" i="4" s="1"/>
  <c r="A780" i="7"/>
  <c r="A720" i="7"/>
  <c r="A720" i="8"/>
  <c r="K954" i="4"/>
  <c r="M954" i="4" s="1"/>
  <c r="A329" i="8"/>
  <c r="A329" i="7"/>
  <c r="K377" i="4"/>
  <c r="M377" i="4" s="1"/>
  <c r="A384" i="7"/>
  <c r="A384" i="8"/>
  <c r="B187" i="4"/>
  <c r="A989" i="8"/>
  <c r="A989" i="7"/>
  <c r="K268" i="4"/>
  <c r="M268" i="4" s="1"/>
  <c r="A306" i="7"/>
  <c r="K486" i="4"/>
  <c r="M486" i="4" s="1"/>
  <c r="A767" i="7"/>
  <c r="A704" i="7"/>
  <c r="A704" i="8"/>
  <c r="A889" i="8"/>
  <c r="A889" i="7"/>
  <c r="K835" i="4"/>
  <c r="M835" i="4" s="1"/>
  <c r="A124" i="8"/>
  <c r="A124" i="7"/>
  <c r="K485" i="4"/>
  <c r="M485" i="4" s="1"/>
  <c r="A299" i="8"/>
  <c r="B927" i="4"/>
  <c r="A32" i="7"/>
  <c r="A32" i="8"/>
  <c r="K179" i="4"/>
  <c r="M179" i="4" s="1"/>
  <c r="A662" i="8"/>
  <c r="K975" i="4"/>
  <c r="M975" i="4" s="1"/>
  <c r="A129" i="7"/>
  <c r="A129" i="8"/>
  <c r="A64" i="7"/>
  <c r="A64" i="8"/>
  <c r="K94" i="4"/>
  <c r="M94" i="4" s="1"/>
  <c r="A17" i="7"/>
  <c r="A17" i="8"/>
  <c r="A656" i="7"/>
  <c r="A656" i="8"/>
  <c r="A789" i="8"/>
  <c r="A789" i="7"/>
  <c r="A549" i="8"/>
  <c r="A549" i="7"/>
  <c r="K637" i="4"/>
  <c r="M637" i="4" s="1"/>
  <c r="A159" i="8"/>
  <c r="A159" i="7"/>
  <c r="A90" i="8"/>
  <c r="A90" i="7"/>
  <c r="C583" i="4"/>
  <c r="A282" i="8"/>
  <c r="A282" i="7"/>
  <c r="K300" i="4"/>
  <c r="M300" i="4" s="1"/>
  <c r="A668" i="7"/>
  <c r="A280" i="7"/>
  <c r="A280" i="8"/>
  <c r="B468" i="4"/>
  <c r="A68" i="8"/>
  <c r="A68" i="7"/>
  <c r="K519" i="4"/>
  <c r="M519" i="4" s="1"/>
  <c r="A38" i="8"/>
  <c r="A965" i="8"/>
  <c r="A965" i="7"/>
  <c r="K498" i="4"/>
  <c r="M498" i="4" s="1"/>
  <c r="A286" i="8"/>
  <c r="K821" i="4"/>
  <c r="M821" i="4" s="1"/>
  <c r="A440" i="7"/>
  <c r="A440" i="8"/>
  <c r="A701" i="8"/>
  <c r="A701" i="7"/>
  <c r="B203" i="4"/>
  <c r="A417" i="8"/>
  <c r="A417" i="7"/>
  <c r="K419" i="4"/>
  <c r="M419" i="4" s="1"/>
  <c r="A74" i="8"/>
  <c r="A74" i="7"/>
  <c r="K744" i="4"/>
  <c r="M744" i="4" s="1"/>
  <c r="A88" i="7"/>
  <c r="A997" i="8"/>
  <c r="A997" i="7"/>
  <c r="A362" i="8"/>
  <c r="A362" i="7"/>
  <c r="K330" i="4"/>
  <c r="M330" i="4" s="1"/>
  <c r="A485" i="8"/>
  <c r="A485" i="7"/>
  <c r="A287" i="8"/>
  <c r="A287" i="7"/>
  <c r="B437" i="4"/>
  <c r="A160" i="8"/>
  <c r="A160" i="7"/>
  <c r="K126" i="4"/>
  <c r="M126" i="4" s="1"/>
  <c r="A612" i="7"/>
  <c r="K448" i="4"/>
  <c r="M448" i="4" s="1"/>
  <c r="A145" i="8"/>
  <c r="A145" i="7"/>
  <c r="K168" i="4"/>
  <c r="M168" i="4" s="1"/>
  <c r="A583" i="7"/>
  <c r="K750" i="4"/>
  <c r="M750" i="4" s="1"/>
  <c r="A483" i="8"/>
  <c r="A969" i="8"/>
  <c r="A969" i="7"/>
  <c r="A353" i="8"/>
  <c r="A353" i="7"/>
  <c r="K595" i="4"/>
  <c r="M595" i="4" s="1"/>
  <c r="A888" i="7"/>
  <c r="A888" i="8"/>
  <c r="A271" i="8"/>
  <c r="A271" i="7"/>
  <c r="K166" i="4"/>
  <c r="M166" i="4" s="1"/>
  <c r="A979" i="8"/>
  <c r="K683" i="4"/>
  <c r="M683" i="4" s="1"/>
  <c r="A913" i="8"/>
  <c r="A913" i="7"/>
  <c r="B318" i="4"/>
  <c r="A854" i="8"/>
  <c r="K598" i="4"/>
  <c r="M598" i="4" s="1"/>
  <c r="A963" i="8"/>
  <c r="K75" i="4"/>
  <c r="M75" i="4" s="1"/>
  <c r="A592" i="7"/>
  <c r="A592" i="8"/>
  <c r="A66" i="8"/>
  <c r="A66" i="7"/>
  <c r="A538" i="8"/>
  <c r="A538" i="7"/>
  <c r="K618" i="4"/>
  <c r="M618" i="4" s="1"/>
  <c r="A885" i="8"/>
  <c r="A885" i="7"/>
  <c r="K505" i="4"/>
  <c r="M505" i="4" s="1"/>
  <c r="A585" i="8"/>
  <c r="A585" i="7"/>
  <c r="A600" i="7"/>
  <c r="A600" i="8"/>
  <c r="B372" i="4"/>
  <c r="A748" i="7"/>
  <c r="K114" i="4"/>
  <c r="M114" i="4" s="1"/>
  <c r="A449" i="8"/>
  <c r="A449" i="7"/>
  <c r="K819" i="4"/>
  <c r="M819" i="4" s="1"/>
  <c r="A664" i="7"/>
  <c r="A664" i="8"/>
  <c r="K351" i="4"/>
  <c r="M351" i="4" s="1"/>
  <c r="A723" i="8"/>
  <c r="A249" i="7"/>
  <c r="A249" i="8"/>
  <c r="B579" i="4"/>
  <c r="A954" i="8"/>
  <c r="A954" i="7"/>
  <c r="K854" i="4"/>
  <c r="M854" i="4" s="1"/>
  <c r="A445" i="8"/>
  <c r="A445" i="7"/>
  <c r="K250" i="4"/>
  <c r="M250" i="4" s="1"/>
  <c r="A797" i="8"/>
  <c r="A797" i="7"/>
  <c r="A360" i="7"/>
  <c r="A360" i="8"/>
  <c r="K446" i="4"/>
  <c r="M446" i="4" s="1"/>
  <c r="A839" i="7"/>
  <c r="K48" i="4"/>
  <c r="M48" i="4" s="1"/>
  <c r="A369" i="8"/>
  <c r="A369" i="7"/>
  <c r="K712" i="4"/>
  <c r="M712" i="4" s="1"/>
  <c r="A118" i="8"/>
  <c r="C102" i="4"/>
  <c r="A5" i="8"/>
  <c r="A5" i="7"/>
  <c r="A161" i="8"/>
  <c r="A161" i="7"/>
  <c r="A321" i="8"/>
  <c r="A321" i="7"/>
  <c r="K210" i="4"/>
  <c r="M210" i="4" s="1"/>
  <c r="A268" i="7"/>
  <c r="A268" i="8"/>
  <c r="K269" i="4"/>
  <c r="M269" i="4" s="1"/>
  <c r="A422" i="8"/>
  <c r="A981" i="8"/>
  <c r="A981" i="7"/>
  <c r="B824" i="4"/>
  <c r="A706" i="8"/>
  <c r="A706" i="7"/>
  <c r="A256" i="8"/>
  <c r="A256" i="7"/>
  <c r="A21" i="8"/>
  <c r="A21" i="7"/>
  <c r="A133" i="8"/>
  <c r="A133" i="7"/>
  <c r="A357" i="8"/>
  <c r="A357" i="7"/>
  <c r="A618" i="8"/>
  <c r="A618" i="7"/>
  <c r="B887" i="4"/>
  <c r="A827" i="8"/>
  <c r="A39" i="8"/>
  <c r="A39" i="7"/>
  <c r="A525" i="8"/>
  <c r="A525" i="7"/>
  <c r="A473" i="8"/>
  <c r="A473" i="7"/>
  <c r="B638" i="4"/>
  <c r="A216" i="7"/>
  <c r="A216" i="8"/>
  <c r="A979" i="7"/>
  <c r="A963" i="7"/>
  <c r="A883" i="7"/>
  <c r="A819" i="7"/>
  <c r="A739" i="7"/>
  <c r="A723" i="7"/>
  <c r="A707" i="7"/>
  <c r="A691" i="7"/>
  <c r="A675" i="7"/>
  <c r="A659" i="7"/>
  <c r="A595" i="7"/>
  <c r="A579" i="7"/>
  <c r="A563" i="7"/>
  <c r="A531" i="7"/>
  <c r="A515" i="7"/>
  <c r="A483" i="7"/>
  <c r="A467" i="7"/>
  <c r="A451" i="7"/>
  <c r="A438" i="7"/>
  <c r="A422" i="7"/>
  <c r="A406" i="7"/>
  <c r="A390" i="7"/>
  <c r="A342" i="7"/>
  <c r="A230" i="7"/>
  <c r="A214" i="7"/>
  <c r="A182" i="7"/>
  <c r="A150" i="7"/>
  <c r="A118" i="7"/>
  <c r="A102" i="7"/>
  <c r="A86" i="7"/>
  <c r="A54" i="7"/>
  <c r="A38" i="7"/>
  <c r="A22" i="7"/>
  <c r="A6" i="7"/>
  <c r="A991" i="8"/>
  <c r="A964" i="8"/>
  <c r="A948" i="8"/>
  <c r="A932" i="8"/>
  <c r="A916" i="8"/>
  <c r="A884" i="8"/>
  <c r="A868" i="8"/>
  <c r="A852" i="8"/>
  <c r="A836" i="8"/>
  <c r="A820" i="8"/>
  <c r="A804" i="8"/>
  <c r="A772" i="8"/>
  <c r="A740" i="8"/>
  <c r="A724" i="8"/>
  <c r="A676" i="8"/>
  <c r="A644" i="8"/>
  <c r="A615" i="8"/>
  <c r="A599" i="8"/>
  <c r="A583" i="8"/>
  <c r="A567" i="8"/>
  <c r="A503" i="8"/>
  <c r="A487" i="8"/>
  <c r="A471" i="8"/>
  <c r="A455" i="8"/>
  <c r="A439" i="8"/>
  <c r="A423" i="8"/>
  <c r="A367" i="8"/>
  <c r="A264" i="8"/>
  <c r="A200" i="8"/>
  <c r="A157" i="8"/>
  <c r="A8" i="8"/>
  <c r="K696" i="4"/>
  <c r="M696" i="4" s="1"/>
  <c r="A407" i="7"/>
  <c r="L78" i="4"/>
  <c r="A537" i="8"/>
  <c r="A537" i="7"/>
  <c r="K808" i="4"/>
  <c r="M808" i="4" s="1"/>
  <c r="A586" i="8"/>
  <c r="A586" i="7"/>
  <c r="L340" i="4"/>
  <c r="A623" i="7"/>
  <c r="K490" i="4"/>
  <c r="M490" i="4" s="1"/>
  <c r="A746" i="8"/>
  <c r="A746" i="7"/>
  <c r="L841" i="4"/>
  <c r="A302" i="8"/>
  <c r="K458" i="4"/>
  <c r="M458" i="4" s="1"/>
  <c r="A540" i="7"/>
  <c r="K384" i="4"/>
  <c r="M384" i="4" s="1"/>
  <c r="A61" i="8"/>
  <c r="A61" i="7"/>
  <c r="A994" i="8"/>
  <c r="A994" i="7"/>
  <c r="K965" i="4"/>
  <c r="M965" i="4" s="1"/>
  <c r="A213" i="8"/>
  <c r="A213" i="7"/>
  <c r="K241" i="4"/>
  <c r="M241" i="4" s="1"/>
  <c r="A397" i="8"/>
  <c r="A397" i="7"/>
  <c r="A53" i="8"/>
  <c r="A53" i="7"/>
  <c r="A92" i="8"/>
  <c r="A92" i="7"/>
  <c r="K660" i="4"/>
  <c r="M660" i="4" s="1"/>
  <c r="A559" i="7"/>
  <c r="A154" i="8"/>
  <c r="A154" i="7"/>
  <c r="K139" i="4"/>
  <c r="M139" i="4" s="1"/>
  <c r="A463" i="7"/>
  <c r="K392" i="4"/>
  <c r="M392" i="4" s="1"/>
  <c r="A232" i="7"/>
  <c r="A376" i="7"/>
  <c r="A376" i="8"/>
  <c r="K776" i="4"/>
  <c r="M776" i="4" s="1"/>
  <c r="A736" i="7"/>
  <c r="A736" i="8"/>
  <c r="A744" i="7"/>
  <c r="A744" i="8"/>
  <c r="K543" i="4"/>
  <c r="M543" i="4" s="1"/>
  <c r="A627" i="8"/>
  <c r="K121" i="4"/>
  <c r="M121" i="4" s="1"/>
  <c r="A288" i="8"/>
  <c r="A288" i="7"/>
  <c r="K885" i="4"/>
  <c r="M885" i="4" s="1"/>
  <c r="A198" i="8"/>
  <c r="K944" i="4"/>
  <c r="M944" i="4" s="1"/>
  <c r="A742" i="8"/>
  <c r="A621" i="8"/>
  <c r="A621" i="7"/>
  <c r="K769" i="4"/>
  <c r="M769" i="4" s="1"/>
  <c r="A869" i="8"/>
  <c r="A869" i="7"/>
  <c r="A236" i="7"/>
  <c r="A236" i="8"/>
  <c r="K817" i="4"/>
  <c r="M817" i="4" s="1"/>
  <c r="A312" i="7"/>
  <c r="A312" i="8"/>
  <c r="A33" i="7"/>
  <c r="A33" i="8"/>
  <c r="K86" i="4"/>
  <c r="M86" i="4" s="1"/>
  <c r="A768" i="7"/>
  <c r="A768" i="8"/>
  <c r="A165" i="8"/>
  <c r="A165" i="7"/>
  <c r="K440" i="4"/>
  <c r="M440" i="4" s="1"/>
  <c r="A803" i="8"/>
  <c r="K889" i="4"/>
  <c r="M889" i="4" s="1"/>
  <c r="A274" i="7"/>
  <c r="K481" i="4"/>
  <c r="M481" i="4" s="1"/>
  <c r="A710" i="8"/>
  <c r="A506" i="8"/>
  <c r="A506" i="7"/>
  <c r="K748" i="4"/>
  <c r="M748" i="4" s="1"/>
  <c r="A940" i="7"/>
  <c r="K211" i="4"/>
  <c r="M211" i="4" s="1"/>
  <c r="A421" i="8"/>
  <c r="A421" i="7"/>
  <c r="A42" i="8"/>
  <c r="A42" i="7"/>
  <c r="K206" i="4"/>
  <c r="M206" i="4" s="1"/>
  <c r="A262" i="8"/>
  <c r="K603" i="4"/>
  <c r="M603" i="4" s="1"/>
  <c r="A900" i="7"/>
  <c r="K791" i="4"/>
  <c r="M791" i="4" s="1"/>
  <c r="A223" i="8"/>
  <c r="A223" i="7"/>
  <c r="A769" i="8"/>
  <c r="A769" i="7"/>
  <c r="K407" i="4"/>
  <c r="M407" i="4" s="1"/>
  <c r="A791" i="7"/>
  <c r="A289" i="8"/>
  <c r="A289" i="7"/>
  <c r="K122" i="4"/>
  <c r="M122" i="4" s="1"/>
  <c r="A620" i="7"/>
  <c r="C80" i="4"/>
  <c r="A631" i="7"/>
  <c r="K260" i="4"/>
  <c r="M260" i="4" s="1"/>
  <c r="A843" i="8"/>
  <c r="K608" i="4"/>
  <c r="M608" i="4" s="1"/>
  <c r="A811" i="8"/>
  <c r="A167" i="8"/>
  <c r="A167" i="7"/>
  <c r="K237" i="4"/>
  <c r="M237" i="4" s="1"/>
  <c r="A611" i="8"/>
  <c r="A649" i="8"/>
  <c r="A649" i="7"/>
  <c r="K226" i="4"/>
  <c r="M226" i="4" s="1"/>
  <c r="A939" i="8"/>
  <c r="K284" i="4"/>
  <c r="M284" i="4" s="1"/>
  <c r="A741" i="8"/>
  <c r="A741" i="7"/>
  <c r="A688" i="7"/>
  <c r="A688" i="8"/>
  <c r="K901" i="4"/>
  <c r="M901" i="4" s="1"/>
  <c r="A711" i="7"/>
  <c r="A177" i="8"/>
  <c r="A177" i="7"/>
  <c r="K555" i="4"/>
  <c r="M555" i="4" s="1"/>
  <c r="A796" i="7"/>
  <c r="A792" i="7"/>
  <c r="A792" i="8"/>
  <c r="A674" i="8"/>
  <c r="A674" i="7"/>
  <c r="K558" i="4"/>
  <c r="M558" i="4" s="1"/>
  <c r="A193" i="8"/>
  <c r="A193" i="7"/>
  <c r="K222" i="4"/>
  <c r="M222" i="4" s="1"/>
  <c r="A149" i="8"/>
  <c r="A149" i="7"/>
  <c r="K53" i="4"/>
  <c r="M53" i="4" s="1"/>
  <c r="A212" i="7"/>
  <c r="A212" i="8"/>
  <c r="K946" i="4"/>
  <c r="M946" i="4" s="1"/>
  <c r="A926" i="8"/>
  <c r="K294" i="4"/>
  <c r="M294" i="4" s="1"/>
  <c r="A805" i="8"/>
  <c r="A805" i="7"/>
  <c r="K897" i="4"/>
  <c r="M897" i="4" s="1"/>
  <c r="A411" i="8"/>
  <c r="K907" i="4"/>
  <c r="M907" i="4" s="1"/>
  <c r="A188" i="7"/>
  <c r="A188" i="8"/>
  <c r="K209" i="4"/>
  <c r="M209" i="4" s="1"/>
  <c r="A131" i="8"/>
  <c r="A45" i="8"/>
  <c r="A45" i="7"/>
  <c r="K678" i="4"/>
  <c r="M678" i="4" s="1"/>
  <c r="A569" i="8"/>
  <c r="A569" i="7"/>
  <c r="K836" i="4"/>
  <c r="M836" i="4" s="1"/>
  <c r="A834" i="8"/>
  <c r="A834" i="7"/>
  <c r="K710" i="4"/>
  <c r="M710" i="4" s="1"/>
  <c r="A908" i="7"/>
  <c r="K266" i="4"/>
  <c r="M266" i="4" s="1"/>
  <c r="A62" i="8"/>
  <c r="A666" i="8"/>
  <c r="A666" i="7"/>
  <c r="K229" i="4"/>
  <c r="M229" i="4" s="1"/>
  <c r="A202" i="8"/>
  <c r="A202" i="7"/>
  <c r="K615" i="4"/>
  <c r="M615" i="4" s="1"/>
  <c r="A606" i="8"/>
  <c r="K805" i="4"/>
  <c r="M805" i="4" s="1"/>
  <c r="A304" i="8"/>
  <c r="A304" i="7"/>
  <c r="K641" i="4"/>
  <c r="M641" i="4" s="1"/>
  <c r="A851" i="8"/>
  <c r="K472" i="4"/>
  <c r="M472" i="4" s="1"/>
  <c r="A237" i="7"/>
  <c r="A237" i="8"/>
  <c r="A372" i="7"/>
  <c r="A372" i="8"/>
  <c r="K794" i="4"/>
  <c r="M794" i="4" s="1"/>
  <c r="A914" i="8"/>
  <c r="A914" i="7"/>
  <c r="K276" i="4"/>
  <c r="M276" i="4" s="1"/>
  <c r="A242" i="7"/>
  <c r="K711" i="4"/>
  <c r="M711" i="4" s="1"/>
  <c r="A910" i="8"/>
  <c r="A322" i="8"/>
  <c r="A322" i="7"/>
  <c r="K275" i="4"/>
  <c r="M275" i="4" s="1"/>
  <c r="A122" i="8"/>
  <c r="A122" i="7"/>
  <c r="A971" i="7"/>
  <c r="A939" i="7"/>
  <c r="A907" i="7"/>
  <c r="A843" i="7"/>
  <c r="A811" i="7"/>
  <c r="A795" i="7"/>
  <c r="A350" i="7"/>
  <c r="A334" i="7"/>
  <c r="A158" i="7"/>
  <c r="A14" i="7"/>
  <c r="A924" i="8"/>
  <c r="A796" i="8"/>
  <c r="A623" i="8"/>
  <c r="A559" i="8"/>
  <c r="A463" i="8"/>
  <c r="A399" i="8"/>
  <c r="A242" i="8"/>
  <c r="A178" i="8"/>
  <c r="L282" i="4"/>
  <c r="A601" i="8"/>
  <c r="A601" i="7"/>
  <c r="L510" i="4"/>
  <c r="A128" i="7"/>
  <c r="A128" i="8"/>
  <c r="L148" i="4"/>
  <c r="A284" i="7"/>
  <c r="A284" i="8"/>
  <c r="L413" i="4"/>
  <c r="A469" i="8"/>
  <c r="A469" i="7"/>
  <c r="L626" i="4"/>
  <c r="A561" i="8"/>
  <c r="A561" i="7"/>
  <c r="L97" i="4"/>
  <c r="A293" i="8"/>
  <c r="A293" i="7"/>
  <c r="L961" i="4"/>
  <c r="A95" i="8"/>
  <c r="A95" i="7"/>
  <c r="L814" i="4"/>
  <c r="A831" i="7"/>
  <c r="L986" i="4"/>
  <c r="A241" i="8"/>
  <c r="A241" i="7"/>
  <c r="L848" i="4"/>
  <c r="A375" i="7"/>
  <c r="L943" i="4"/>
  <c r="A717" i="8"/>
  <c r="A717" i="7"/>
  <c r="L463" i="4"/>
  <c r="A416" i="7"/>
  <c r="A416" i="8"/>
  <c r="L890" i="4"/>
  <c r="A498" i="8"/>
  <c r="A498" i="7"/>
  <c r="L746" i="4"/>
  <c r="A341" i="8"/>
  <c r="A341" i="7"/>
  <c r="L939" i="4"/>
  <c r="A734" i="8"/>
  <c r="L990" i="4"/>
  <c r="A10" i="8"/>
  <c r="A10" i="7"/>
  <c r="L444" i="4"/>
  <c r="A968" i="7"/>
  <c r="A968" i="8"/>
  <c r="L698" i="4"/>
  <c r="A197" i="8"/>
  <c r="A197" i="7"/>
  <c r="L343" i="4"/>
  <c r="A381" i="8"/>
  <c r="A381" i="7"/>
  <c r="L131" i="4"/>
  <c r="A765" i="8"/>
  <c r="A765" i="7"/>
  <c r="L790" i="4"/>
  <c r="A151" i="8"/>
  <c r="A151" i="7"/>
  <c r="L33" i="4"/>
  <c r="A911" i="7"/>
  <c r="L153" i="4"/>
  <c r="A824" i="7"/>
  <c r="A824" i="8"/>
  <c r="L381" i="4"/>
  <c r="A571" i="8"/>
  <c r="L96" i="4"/>
  <c r="A51" i="8"/>
  <c r="L941" i="4"/>
  <c r="A557" i="8"/>
  <c r="A557" i="7"/>
  <c r="L784" i="4"/>
  <c r="A648" i="7"/>
  <c r="A648" i="8"/>
  <c r="L813" i="4"/>
  <c r="A464" i="7"/>
  <c r="A464" i="8"/>
  <c r="L757" i="4"/>
  <c r="A512" i="7"/>
  <c r="A512" i="8"/>
  <c r="L82" i="4"/>
  <c r="A137" i="7"/>
  <c r="A137" i="8"/>
  <c r="L184" i="4"/>
  <c r="A432" i="7"/>
  <c r="A432" i="8"/>
  <c r="L793" i="4"/>
  <c r="A479" i="7"/>
  <c r="L251" i="4"/>
  <c r="A853" i="8"/>
  <c r="A853" i="7"/>
  <c r="L925" i="4"/>
  <c r="A915" i="8"/>
  <c r="L803" i="4"/>
  <c r="A695" i="7"/>
  <c r="K242" i="4"/>
  <c r="M242" i="4" s="1"/>
  <c r="A507" i="8"/>
  <c r="L503" i="4"/>
  <c r="A848" i="7"/>
  <c r="A848" i="8"/>
  <c r="L650" i="4"/>
  <c r="A335" i="7"/>
  <c r="L993" i="4"/>
  <c r="A255" i="8"/>
  <c r="A255" i="7"/>
  <c r="L778" i="4"/>
  <c r="A570" i="8"/>
  <c r="A570" i="7"/>
  <c r="L831" i="4"/>
  <c r="A358" i="8"/>
  <c r="L549" i="4"/>
  <c r="A114" i="8"/>
  <c r="A114" i="7"/>
  <c r="L165" i="4"/>
  <c r="A747" i="8"/>
  <c r="L88" i="4"/>
  <c r="A141" i="7"/>
  <c r="A141" i="8"/>
  <c r="L612" i="4"/>
  <c r="A488" i="7"/>
  <c r="A488" i="8"/>
  <c r="L849" i="4"/>
  <c r="A413" i="8"/>
  <c r="A413" i="7"/>
  <c r="L160" i="4"/>
  <c r="A846" i="8"/>
  <c r="L426" i="4"/>
  <c r="A311" i="8"/>
  <c r="A311" i="7"/>
  <c r="L833" i="4"/>
  <c r="A892" i="7"/>
  <c r="K230" i="4"/>
  <c r="M230" i="4" s="1"/>
  <c r="A328" i="7"/>
  <c r="A328" i="8"/>
  <c r="L766" i="4"/>
  <c r="A435" i="8"/>
  <c r="L592" i="4"/>
  <c r="A77" i="8"/>
  <c r="A77" i="7"/>
  <c r="L289" i="4"/>
  <c r="A37" i="8"/>
  <c r="A37" i="7"/>
  <c r="L313" i="4"/>
  <c r="A866" i="8"/>
  <c r="A866" i="7"/>
  <c r="L328" i="4"/>
  <c r="A138" i="8"/>
  <c r="A138" i="7"/>
  <c r="K348" i="4"/>
  <c r="M348" i="4" s="1"/>
  <c r="A70" i="8"/>
  <c r="L964" i="4"/>
  <c r="A934" i="8"/>
  <c r="L758" i="4"/>
  <c r="A558" i="8"/>
  <c r="L499" i="4"/>
  <c r="A520" i="7"/>
  <c r="A520" i="8"/>
  <c r="L178" i="4"/>
  <c r="A509" i="8"/>
  <c r="A509" i="7"/>
  <c r="L20" i="4"/>
  <c r="A976" i="7"/>
  <c r="A976" i="8"/>
  <c r="L453" i="4"/>
  <c r="A812" i="7"/>
  <c r="L908" i="4"/>
  <c r="A377" i="8"/>
  <c r="A377" i="7"/>
  <c r="L244" i="4"/>
  <c r="A246" i="8"/>
  <c r="L563" i="4"/>
  <c r="A19" i="8"/>
  <c r="L21" i="4"/>
  <c r="A28" i="8"/>
  <c r="A28" i="7"/>
  <c r="L44" i="4"/>
  <c r="A931" i="8"/>
  <c r="L588" i="4"/>
  <c r="A663" i="7"/>
  <c r="L611" i="4"/>
  <c r="A305" i="8"/>
  <c r="A305" i="7"/>
  <c r="L773" i="4"/>
  <c r="A106" i="8"/>
  <c r="A106" i="7"/>
  <c r="L100" i="4"/>
  <c r="A980" i="7"/>
  <c r="L770" i="4"/>
  <c r="A110" i="8"/>
  <c r="L232" i="4"/>
  <c r="A522" i="8"/>
  <c r="A522" i="7"/>
  <c r="L932" i="4"/>
  <c r="A826" i="8"/>
  <c r="A826" i="7"/>
  <c r="L685" i="4"/>
  <c r="A382" i="8"/>
  <c r="L756" i="4"/>
  <c r="A970" i="8"/>
  <c r="A970" i="7"/>
  <c r="L842" i="4"/>
  <c r="A135" i="8"/>
  <c r="A135" i="7"/>
  <c r="L161" i="4"/>
  <c r="A877" i="8"/>
  <c r="A877" i="7"/>
  <c r="L639" i="4"/>
  <c r="A403" i="8"/>
  <c r="L642" i="4"/>
  <c r="A899" i="8"/>
  <c r="L629" i="4"/>
  <c r="A186" i="8"/>
  <c r="A186" i="7"/>
  <c r="A917" i="8"/>
  <c r="A917" i="7"/>
  <c r="A625" i="8"/>
  <c r="A625" i="7"/>
  <c r="A554" i="8"/>
  <c r="A554" i="7"/>
  <c r="K947" i="4"/>
  <c r="M947" i="4" s="1"/>
  <c r="A183" i="8"/>
  <c r="A183" i="7"/>
  <c r="A745" i="8"/>
  <c r="A745" i="7"/>
  <c r="A505" i="8"/>
  <c r="A505" i="7"/>
  <c r="A934" i="7"/>
  <c r="L858" i="4"/>
  <c r="A108" i="8"/>
  <c r="A108" i="7"/>
  <c r="K349" i="4"/>
  <c r="M349" i="4" s="1"/>
  <c r="A98" i="8"/>
  <c r="A98" i="7"/>
  <c r="L474" i="4"/>
  <c r="A753" i="8"/>
  <c r="A753" i="7"/>
  <c r="L480" i="4"/>
  <c r="A244" i="7"/>
  <c r="A244" i="8"/>
  <c r="K909" i="4"/>
  <c r="M909" i="4" s="1"/>
  <c r="A404" i="7"/>
  <c r="K109" i="4"/>
  <c r="M109" i="4" s="1"/>
  <c r="A953" i="8"/>
  <c r="A953" i="7"/>
  <c r="C371" i="4"/>
  <c r="A418" i="8"/>
  <c r="A418" i="7"/>
  <c r="L405" i="4"/>
  <c r="A703" i="7"/>
  <c r="K150" i="4"/>
  <c r="M150" i="4" s="1"/>
  <c r="A366" i="8"/>
  <c r="K988" i="4"/>
  <c r="M988" i="4" s="1"/>
  <c r="A501" i="8"/>
  <c r="A501" i="7"/>
  <c r="L863" i="4"/>
  <c r="A715" i="8"/>
  <c r="L680" i="4"/>
  <c r="A130" i="8"/>
  <c r="A130" i="7"/>
  <c r="K200" i="4"/>
  <c r="M200" i="4" s="1"/>
  <c r="A690" i="8"/>
  <c r="A690" i="7"/>
  <c r="K45" i="4"/>
  <c r="M45" i="4" s="1"/>
  <c r="A995" i="8"/>
  <c r="K992" i="4"/>
  <c r="M992" i="4" s="1"/>
  <c r="A220" i="7"/>
  <c r="A220" i="8"/>
  <c r="L923" i="4"/>
  <c r="A458" i="8"/>
  <c r="A458" i="7"/>
  <c r="K545" i="4"/>
  <c r="M545" i="4" s="1"/>
  <c r="A684" i="7"/>
  <c r="K636" i="4"/>
  <c r="M636" i="4" s="1"/>
  <c r="A144" i="8"/>
  <c r="A144" i="7"/>
  <c r="A544" i="7"/>
  <c r="A544" i="8"/>
  <c r="A290" i="8"/>
  <c r="A290" i="7"/>
  <c r="K967" i="4"/>
  <c r="M967" i="4" s="1"/>
  <c r="A527" i="7"/>
  <c r="K491" i="4"/>
  <c r="M491" i="4" s="1"/>
  <c r="A99" i="8"/>
  <c r="K752" i="4"/>
  <c r="M752" i="4" s="1"/>
  <c r="A529" i="8"/>
  <c r="A529" i="7"/>
  <c r="A681" i="8"/>
  <c r="A681" i="7"/>
  <c r="K475" i="4"/>
  <c r="M475" i="4" s="1"/>
  <c r="A794" i="8"/>
  <c r="A794" i="7"/>
  <c r="K65" i="4"/>
  <c r="M65" i="4" s="1"/>
  <c r="A447" i="7"/>
  <c r="A808" i="7"/>
  <c r="A808" i="8"/>
  <c r="K26" i="4"/>
  <c r="M26" i="4" s="1"/>
  <c r="A168" i="7"/>
  <c r="K434" i="4"/>
  <c r="M434" i="4" s="1"/>
  <c r="A444" i="7"/>
  <c r="K164" i="4"/>
  <c r="M164" i="4" s="1"/>
  <c r="A613" i="8"/>
  <c r="A613" i="7"/>
  <c r="K903" i="4"/>
  <c r="M903" i="4" s="1"/>
  <c r="A109" i="8"/>
  <c r="A109" i="7"/>
  <c r="K532" i="4"/>
  <c r="M532" i="4" s="1"/>
  <c r="A972" i="7"/>
  <c r="A489" i="8"/>
  <c r="A489" i="7"/>
  <c r="K246" i="4"/>
  <c r="M246" i="4" s="1"/>
  <c r="A112" i="7"/>
  <c r="A112" i="8"/>
  <c r="K85" i="4"/>
  <c r="M85" i="4" s="1"/>
  <c r="A566" i="8"/>
  <c r="K514" i="4"/>
  <c r="M514" i="4" s="1"/>
  <c r="A755" i="8"/>
  <c r="A594" i="8"/>
  <c r="A594" i="7"/>
  <c r="K477" i="4"/>
  <c r="M477" i="4" s="1"/>
  <c r="A172" i="7"/>
  <c r="A172" i="8"/>
  <c r="K202" i="4"/>
  <c r="M202" i="4" s="1"/>
  <c r="A126" i="8"/>
  <c r="A437" i="8"/>
  <c r="A437" i="7"/>
  <c r="K292" i="4"/>
  <c r="M292" i="4" s="1"/>
  <c r="A374" i="8"/>
  <c r="K663" i="4"/>
  <c r="M663" i="4" s="1"/>
  <c r="A250" i="8"/>
  <c r="A250" i="7"/>
  <c r="K690" i="4"/>
  <c r="M690" i="4" s="1"/>
  <c r="A254" i="8"/>
  <c r="K378" i="4"/>
  <c r="M378" i="4" s="1"/>
  <c r="A728" i="7"/>
  <c r="A728" i="8"/>
  <c r="K772" i="4"/>
  <c r="M772" i="4" s="1"/>
  <c r="A59" i="8"/>
  <c r="A1001" i="8"/>
  <c r="A1001" i="7"/>
  <c r="K689" i="4"/>
  <c r="M689" i="4" s="1"/>
  <c r="A125" i="8"/>
  <c r="A125" i="7"/>
  <c r="K301" i="4"/>
  <c r="M301" i="4" s="1"/>
  <c r="A134" i="8"/>
  <c r="K811" i="4"/>
  <c r="M811" i="4" s="1"/>
  <c r="A829" i="8"/>
  <c r="A829" i="7"/>
  <c r="C13" i="4"/>
  <c r="A593" i="8"/>
  <c r="A593" i="7"/>
  <c r="K12" i="4"/>
  <c r="M12" i="4" s="1"/>
  <c r="A528" i="7"/>
  <c r="A528" i="8"/>
  <c r="K272" i="4"/>
  <c r="M272" i="4" s="1"/>
  <c r="A424" i="7"/>
  <c r="A424" i="8"/>
  <c r="A272" i="8"/>
  <c r="A272" i="7"/>
  <c r="A490" i="8"/>
  <c r="A490" i="7"/>
  <c r="K648" i="4"/>
  <c r="M648" i="4" s="1"/>
  <c r="A93" i="8"/>
  <c r="A93" i="7"/>
  <c r="K353" i="4"/>
  <c r="M353" i="4" s="1"/>
  <c r="A296" i="7"/>
  <c r="K479" i="4"/>
  <c r="M479" i="4" s="1"/>
  <c r="A67" i="8"/>
  <c r="K249" i="4"/>
  <c r="M249" i="4" s="1"/>
  <c r="A696" i="7"/>
  <c r="A696" i="8"/>
  <c r="K661" i="4"/>
  <c r="M661" i="4" s="1"/>
  <c r="A640" i="7"/>
  <c r="A640" i="8"/>
  <c r="C936" i="4"/>
  <c r="A327" i="7"/>
  <c r="K298" i="4"/>
  <c r="M298" i="4" s="1"/>
  <c r="A281" i="7"/>
  <c r="A281" i="8"/>
  <c r="K365" i="4"/>
  <c r="M365" i="4" s="1"/>
  <c r="A277" i="8"/>
  <c r="A277" i="7"/>
  <c r="K874" i="4"/>
  <c r="M874" i="4" s="1"/>
  <c r="A83" i="8"/>
  <c r="K191" i="4"/>
  <c r="M191" i="4" s="1"/>
  <c r="A153" i="7"/>
  <c r="A153" i="8"/>
  <c r="K373" i="4"/>
  <c r="M373" i="4" s="1"/>
  <c r="A760" i="7"/>
  <c r="A760" i="8"/>
  <c r="A41" i="7"/>
  <c r="A41" i="8"/>
  <c r="A904" i="7"/>
  <c r="A904" i="8"/>
  <c r="K655" i="4"/>
  <c r="M655" i="4" s="1"/>
  <c r="A278" i="8"/>
  <c r="K390" i="4"/>
  <c r="M390" i="4" s="1"/>
  <c r="A660" i="7"/>
  <c r="K454" i="4"/>
  <c r="M454" i="4" s="1"/>
  <c r="A992" i="7"/>
  <c r="A992" i="8"/>
  <c r="K55" i="4"/>
  <c r="M55" i="4" s="1"/>
  <c r="A776" i="7"/>
  <c r="A776" i="8"/>
  <c r="K314" i="4"/>
  <c r="M314" i="4" s="1"/>
  <c r="A210" i="7"/>
  <c r="A260" i="7"/>
  <c r="A260" i="8"/>
  <c r="A162" i="8"/>
  <c r="A162" i="7"/>
  <c r="K51" i="4"/>
  <c r="M51" i="4" s="1"/>
  <c r="A30" i="8"/>
  <c r="K438" i="4"/>
  <c r="M438" i="4" s="1"/>
  <c r="A314" i="8"/>
  <c r="A314" i="7"/>
  <c r="K613" i="4"/>
  <c r="M613" i="4" s="1"/>
  <c r="A729" i="8"/>
  <c r="A729" i="7"/>
  <c r="A697" i="8"/>
  <c r="A697" i="7"/>
  <c r="K701" i="4"/>
  <c r="M701" i="4" s="1"/>
  <c r="A718" i="8"/>
  <c r="K264" i="4"/>
  <c r="M264" i="4" s="1"/>
  <c r="A816" i="7"/>
  <c r="A816" i="8"/>
  <c r="A324" i="7"/>
  <c r="A324" i="8"/>
  <c r="A4" i="8"/>
  <c r="A4" i="7"/>
  <c r="K63" i="4"/>
  <c r="M63" i="4" s="1"/>
  <c r="A340" i="7"/>
  <c r="A340" i="8"/>
  <c r="K768" i="4"/>
  <c r="M768" i="4" s="1"/>
  <c r="A785" i="8"/>
  <c r="A785" i="7"/>
  <c r="K801" i="4"/>
  <c r="M801" i="4" s="1"/>
  <c r="A405" i="8"/>
  <c r="A405" i="7"/>
  <c r="A754" i="8"/>
  <c r="A754" i="7"/>
  <c r="K717" i="4"/>
  <c r="M717" i="4" s="1"/>
  <c r="A655" i="7"/>
  <c r="K731" i="4"/>
  <c r="M731" i="4" s="1"/>
  <c r="A326" i="8"/>
  <c r="A348" i="7"/>
  <c r="A348" i="8"/>
  <c r="K762" i="4"/>
  <c r="M762" i="4" s="1"/>
  <c r="A822" i="8"/>
  <c r="K816" i="4"/>
  <c r="M816" i="4" s="1"/>
  <c r="A310" i="8"/>
  <c r="K810" i="4"/>
  <c r="M810" i="4" s="1"/>
  <c r="A788" i="7"/>
  <c r="A749" i="8"/>
  <c r="A749" i="7"/>
  <c r="K104" i="4"/>
  <c r="M104" i="4" s="1"/>
  <c r="A425" i="8"/>
  <c r="A425" i="7"/>
  <c r="K610" i="4"/>
  <c r="M610" i="4" s="1"/>
  <c r="A26" i="8"/>
  <c r="A26" i="7"/>
  <c r="A602" i="8"/>
  <c r="A602" i="7"/>
  <c r="A58" i="8"/>
  <c r="A58" i="7"/>
  <c r="K216" i="4"/>
  <c r="M216" i="4" s="1"/>
  <c r="A542" i="8"/>
  <c r="K929" i="4"/>
  <c r="M929" i="4" s="1"/>
  <c r="A319" i="8"/>
  <c r="A319" i="7"/>
  <c r="K476" i="4"/>
  <c r="M476" i="4" s="1"/>
  <c r="A72" i="7"/>
  <c r="K674" i="4"/>
  <c r="M674" i="4" s="1"/>
  <c r="A978" i="8"/>
  <c r="A978" i="7"/>
  <c r="K670" i="4"/>
  <c r="M670" i="4" s="1"/>
  <c r="A727" i="7"/>
  <c r="A218" i="8"/>
  <c r="A218" i="7"/>
  <c r="K846" i="4"/>
  <c r="M846" i="4" s="1"/>
  <c r="A2" i="8"/>
  <c r="A2" i="7"/>
  <c r="K304" i="4"/>
  <c r="M304" i="4" s="1"/>
  <c r="A957" i="8"/>
  <c r="A957" i="7"/>
  <c r="K581" i="4"/>
  <c r="M581" i="4" s="1"/>
  <c r="A239" i="8"/>
  <c r="A239" i="7"/>
  <c r="A944" i="7"/>
  <c r="A944" i="8"/>
  <c r="K60" i="4"/>
  <c r="M60" i="4" s="1"/>
  <c r="A484" i="7"/>
  <c r="K915" i="4"/>
  <c r="M915" i="4" s="1"/>
  <c r="A930" i="8"/>
  <c r="A930" i="7"/>
  <c r="A562" i="8"/>
  <c r="A562" i="7"/>
  <c r="A845" i="8"/>
  <c r="A845" i="7"/>
  <c r="K725" i="4"/>
  <c r="M725" i="4" s="1"/>
  <c r="A773" i="8"/>
  <c r="A773" i="7"/>
  <c r="K506" i="4"/>
  <c r="M506" i="4" s="1"/>
  <c r="A817" i="8"/>
  <c r="A817" i="7"/>
  <c r="K843" i="4"/>
  <c r="M843" i="4" s="1"/>
  <c r="A457" i="8"/>
  <c r="A457" i="7"/>
  <c r="A258" i="8"/>
  <c r="A258" i="7"/>
  <c r="K143" i="4"/>
  <c r="M143" i="4" s="1"/>
  <c r="A850" i="8"/>
  <c r="A850" i="7"/>
  <c r="K267" i="4"/>
  <c r="M267" i="4" s="1"/>
  <c r="A217" i="7"/>
  <c r="A217" i="8"/>
  <c r="A712" i="7"/>
  <c r="A712" i="8"/>
  <c r="C492" i="4"/>
  <c r="A155" i="8"/>
  <c r="K738" i="4"/>
  <c r="M738" i="4" s="1"/>
  <c r="A519" i="7"/>
  <c r="K171" i="4"/>
  <c r="M171" i="4" s="1"/>
  <c r="A545" i="8"/>
  <c r="A545" i="7"/>
  <c r="A682" i="8"/>
  <c r="A682" i="7"/>
  <c r="K616" i="4"/>
  <c r="M616" i="4" s="1"/>
  <c r="A756" i="7"/>
  <c r="K72" i="4"/>
  <c r="M72" i="4" s="1"/>
  <c r="A624" i="7"/>
  <c r="A624" i="8"/>
  <c r="A477" i="8"/>
  <c r="A477" i="7"/>
  <c r="C956" i="4"/>
  <c r="A7" i="8"/>
  <c r="A7" i="7"/>
  <c r="K306" i="4"/>
  <c r="M306" i="4" s="1"/>
  <c r="A380" i="7"/>
  <c r="A380" i="8"/>
  <c r="K106" i="4"/>
  <c r="M106" i="4" s="1"/>
  <c r="A784" i="7"/>
  <c r="A784" i="8"/>
  <c r="K656" i="4"/>
  <c r="M656" i="4" s="1"/>
  <c r="A339" i="8"/>
  <c r="K727" i="4"/>
  <c r="M727" i="4" s="1"/>
  <c r="A844" i="7"/>
  <c r="K531" i="4"/>
  <c r="M531" i="4" s="1"/>
  <c r="A292" i="7"/>
  <c r="A292" i="8"/>
  <c r="K851" i="4"/>
  <c r="M851" i="4" s="1"/>
  <c r="A770" i="8"/>
  <c r="A770" i="7"/>
  <c r="K917" i="4"/>
  <c r="M917" i="4" s="1"/>
  <c r="A352" i="7"/>
  <c r="A352" i="8"/>
  <c r="K878" i="4"/>
  <c r="M878" i="4" s="1"/>
  <c r="A626" i="8"/>
  <c r="A626" i="7"/>
  <c r="A665" i="8"/>
  <c r="A665" i="7"/>
  <c r="A401" i="8"/>
  <c r="A401" i="7"/>
  <c r="K69" i="4"/>
  <c r="M69" i="4" s="1"/>
  <c r="A180" i="7"/>
  <c r="A180" i="8"/>
  <c r="K110" i="4"/>
  <c r="M110" i="4" s="1"/>
  <c r="A199" i="8"/>
  <c r="A199" i="7"/>
  <c r="A634" i="8"/>
  <c r="A634" i="7"/>
  <c r="A920" i="7"/>
  <c r="A920" i="8"/>
  <c r="K215" i="4"/>
  <c r="M215" i="4" s="1"/>
  <c r="A391" i="7"/>
  <c r="K18" i="4"/>
  <c r="M18" i="4" s="1"/>
  <c r="A859" i="8"/>
  <c r="A346" i="8"/>
  <c r="A346" i="7"/>
  <c r="K894" i="4"/>
  <c r="M894" i="4" s="1"/>
  <c r="A847" i="7"/>
  <c r="K575" i="4"/>
  <c r="M575" i="4" s="1"/>
  <c r="A349" i="8"/>
  <c r="A349" i="7"/>
  <c r="K5" i="4"/>
  <c r="M5" i="4" s="1"/>
  <c r="A901" i="8"/>
  <c r="A901" i="7"/>
  <c r="K142" i="4"/>
  <c r="M142" i="4" s="1"/>
  <c r="A782" i="8"/>
  <c r="A933" i="8"/>
  <c r="A933" i="7"/>
  <c r="K197" i="4"/>
  <c r="M197" i="4" s="1"/>
  <c r="A400" i="7"/>
  <c r="A400" i="8"/>
  <c r="K643" i="4"/>
  <c r="M643" i="4" s="1"/>
  <c r="A998" i="8"/>
  <c r="A642" i="8"/>
  <c r="A642" i="7"/>
  <c r="A461" i="8"/>
  <c r="A461" i="7"/>
  <c r="K569" i="4"/>
  <c r="M569" i="4" s="1"/>
  <c r="A470" i="8"/>
  <c r="K601" i="4"/>
  <c r="M601" i="4" s="1"/>
  <c r="A433" i="8"/>
  <c r="A433" i="7"/>
  <c r="A441" i="8"/>
  <c r="A441" i="7"/>
  <c r="K596" i="4"/>
  <c r="M596" i="4" s="1"/>
  <c r="A386" i="8"/>
  <c r="A386" i="7"/>
  <c r="A584" i="7"/>
  <c r="A584" i="8"/>
  <c r="K538" i="4"/>
  <c r="M538" i="4" s="1"/>
  <c r="A835" i="8"/>
  <c r="K633" i="4"/>
  <c r="M633" i="4" s="1"/>
  <c r="A825" i="8"/>
  <c r="A825" i="7"/>
  <c r="K225" i="4"/>
  <c r="M225" i="4" s="1"/>
  <c r="A925" i="8"/>
  <c r="A925" i="7"/>
  <c r="L500" i="4"/>
  <c r="A547" i="8"/>
  <c r="K700" i="4"/>
  <c r="M700" i="4" s="1"/>
  <c r="A708" i="7"/>
  <c r="K653" i="4"/>
  <c r="M653" i="4" s="1"/>
  <c r="A923" i="8"/>
  <c r="C844" i="4"/>
  <c r="A721" i="8"/>
  <c r="A721" i="7"/>
  <c r="A338" i="8"/>
  <c r="A338" i="7"/>
  <c r="K354" i="4"/>
  <c r="M354" i="4" s="1"/>
  <c r="A713" i="8"/>
  <c r="A713" i="7"/>
  <c r="A80" i="7"/>
  <c r="A80" i="8"/>
  <c r="A849" i="8"/>
  <c r="A849" i="7"/>
  <c r="L449" i="4"/>
  <c r="A343" i="7"/>
  <c r="K604" i="4"/>
  <c r="M604" i="4" s="1"/>
  <c r="A987" i="8"/>
  <c r="A985" i="8"/>
  <c r="A985" i="7"/>
  <c r="K693" i="4"/>
  <c r="M693" i="4" s="1"/>
  <c r="A870" i="8"/>
  <c r="A215" i="8"/>
  <c r="A215" i="7"/>
  <c r="K146" i="4"/>
  <c r="M146" i="4" s="1"/>
  <c r="A206" i="8"/>
  <c r="K112" i="4"/>
  <c r="M112" i="4" s="1"/>
  <c r="A103" i="8"/>
  <c r="A103" i="7"/>
  <c r="K864" i="4"/>
  <c r="M864" i="4" s="1"/>
  <c r="A12" i="8"/>
  <c r="A12" i="7"/>
  <c r="A81" i="7"/>
  <c r="A81" i="8"/>
  <c r="K837" i="4"/>
  <c r="M837" i="4" s="1"/>
  <c r="A207" i="8"/>
  <c r="A207" i="7"/>
  <c r="K398" i="4"/>
  <c r="M398" i="4" s="1"/>
  <c r="A652" i="7"/>
  <c r="A480" i="7"/>
  <c r="A480" i="8"/>
  <c r="A240" i="8"/>
  <c r="A240" i="7"/>
  <c r="K855" i="4"/>
  <c r="M855" i="4" s="1"/>
  <c r="A523" i="8"/>
  <c r="A205" i="7"/>
  <c r="A205" i="8"/>
  <c r="A117" i="8"/>
  <c r="A117" i="7"/>
  <c r="K450" i="4"/>
  <c r="M450" i="4" s="1"/>
  <c r="A590" i="8"/>
  <c r="A536" i="7"/>
  <c r="A536" i="8"/>
  <c r="K296" i="4"/>
  <c r="M296" i="4" s="1"/>
  <c r="A946" i="8"/>
  <c r="A946" i="7"/>
  <c r="A25" i="7"/>
  <c r="A25" i="8"/>
  <c r="K359" i="4"/>
  <c r="M359" i="4" s="1"/>
  <c r="A364" i="7"/>
  <c r="A364" i="8"/>
  <c r="K117" i="4"/>
  <c r="M117" i="4" s="1"/>
  <c r="A179" i="8"/>
  <c r="K389" i="4"/>
  <c r="M389" i="4" s="1"/>
  <c r="A468" i="7"/>
  <c r="L705" i="4"/>
  <c r="A448" i="7"/>
  <c r="A448" i="8"/>
  <c r="K273" i="4"/>
  <c r="M273" i="4" s="1"/>
  <c r="A958" i="8"/>
  <c r="K415" i="4"/>
  <c r="M415" i="4" s="1"/>
  <c r="A779" i="8"/>
  <c r="A945" i="8"/>
  <c r="A945" i="7"/>
  <c r="K952" i="4"/>
  <c r="M952" i="4" s="1"/>
  <c r="A203" i="8"/>
  <c r="A553" i="8"/>
  <c r="A553" i="7"/>
  <c r="C528" i="4"/>
  <c r="A861" i="8"/>
  <c r="A861" i="7"/>
  <c r="L940" i="4"/>
  <c r="A175" i="8"/>
  <c r="A175" i="7"/>
  <c r="K195" i="4"/>
  <c r="M195" i="4" s="1"/>
  <c r="A192" i="8"/>
  <c r="A192" i="7"/>
  <c r="A34" i="8"/>
  <c r="A34" i="7"/>
  <c r="K740" i="4"/>
  <c r="M740" i="4" s="1"/>
  <c r="A9" i="7"/>
  <c r="A9" i="8"/>
  <c r="K345" i="4"/>
  <c r="M345" i="4" s="1"/>
  <c r="A898" i="8"/>
  <c r="A898" i="7"/>
  <c r="K414" i="4"/>
  <c r="M414" i="4" s="1"/>
  <c r="A578" i="8"/>
  <c r="A578" i="7"/>
  <c r="K67" i="4"/>
  <c r="M67" i="4" s="1"/>
  <c r="A725" i="8"/>
  <c r="A725" i="7"/>
  <c r="A325" i="8"/>
  <c r="A325" i="7"/>
  <c r="K36" i="4"/>
  <c r="M36" i="4" s="1"/>
  <c r="A204" i="7"/>
  <c r="A204" i="8"/>
  <c r="K291" i="4"/>
  <c r="M291" i="4" s="1"/>
  <c r="A333" i="8"/>
  <c r="A333" i="7"/>
  <c r="A50" i="8"/>
  <c r="A50" i="7"/>
  <c r="K252" i="4"/>
  <c r="M252" i="4" s="1"/>
  <c r="A949" i="8"/>
  <c r="A949" i="7"/>
  <c r="K623" i="4"/>
  <c r="M623" i="4" s="1"/>
  <c r="A616" i="7"/>
  <c r="A616" i="8"/>
  <c r="A252" i="7"/>
  <c r="A252" i="8"/>
  <c r="C984" i="4"/>
  <c r="A856" i="7"/>
  <c r="A856" i="8"/>
  <c r="K396" i="4"/>
  <c r="M396" i="4" s="1"/>
  <c r="A174" i="8"/>
  <c r="K568" i="4"/>
  <c r="M568" i="4" s="1"/>
  <c r="A408" i="7"/>
  <c r="A408" i="8"/>
  <c r="K212" i="4"/>
  <c r="M212" i="4" s="1"/>
  <c r="A573" i="8"/>
  <c r="A573" i="7"/>
  <c r="L686" i="4"/>
  <c r="A993" i="8"/>
  <c r="A993" i="7"/>
  <c r="D4" i="6"/>
  <c r="A990" i="7"/>
  <c r="A974" i="7"/>
  <c r="A958" i="7"/>
  <c r="A942" i="7"/>
  <c r="A926" i="7"/>
  <c r="A910" i="7"/>
  <c r="A894" i="7"/>
  <c r="A878" i="7"/>
  <c r="A862" i="7"/>
  <c r="A846" i="7"/>
  <c r="A830" i="7"/>
  <c r="A814" i="7"/>
  <c r="A798" i="7"/>
  <c r="A782" i="7"/>
  <c r="A766" i="7"/>
  <c r="A750" i="7"/>
  <c r="A734" i="7"/>
  <c r="A718" i="7"/>
  <c r="A702" i="7"/>
  <c r="A686" i="7"/>
  <c r="A654" i="7"/>
  <c r="A622" i="7"/>
  <c r="A606" i="7"/>
  <c r="A590" i="7"/>
  <c r="A574" i="7"/>
  <c r="A558" i="7"/>
  <c r="A542" i="7"/>
  <c r="A526" i="7"/>
  <c r="A510" i="7"/>
  <c r="A494" i="7"/>
  <c r="A478" i="7"/>
  <c r="A462" i="7"/>
  <c r="A435" i="7"/>
  <c r="A419" i="7"/>
  <c r="A403" i="7"/>
  <c r="A387" i="7"/>
  <c r="A371" i="7"/>
  <c r="A339" i="7"/>
  <c r="A323" i="7"/>
  <c r="A307" i="7"/>
  <c r="A291" i="7"/>
  <c r="A275" i="7"/>
  <c r="A259" i="7"/>
  <c r="A243" i="7"/>
  <c r="A227" i="7"/>
  <c r="A211" i="7"/>
  <c r="A179" i="7"/>
  <c r="A147" i="7"/>
  <c r="A131" i="7"/>
  <c r="A115" i="7"/>
  <c r="A99" i="7"/>
  <c r="A83" i="7"/>
  <c r="A67" i="7"/>
  <c r="A51" i="7"/>
  <c r="A35" i="7"/>
  <c r="A19" i="7"/>
  <c r="A988" i="8"/>
  <c r="A975" i="8"/>
  <c r="A959" i="8"/>
  <c r="A943" i="8"/>
  <c r="A927" i="8"/>
  <c r="A911" i="8"/>
  <c r="A895" i="8"/>
  <c r="A879" i="8"/>
  <c r="A863" i="8"/>
  <c r="A847" i="8"/>
  <c r="A831" i="8"/>
  <c r="A815" i="8"/>
  <c r="A799" i="8"/>
  <c r="A783" i="8"/>
  <c r="A767" i="8"/>
  <c r="A751" i="8"/>
  <c r="A735" i="8"/>
  <c r="A719" i="8"/>
  <c r="A703" i="8"/>
  <c r="A687" i="8"/>
  <c r="A671" i="8"/>
  <c r="A655" i="8"/>
  <c r="A639" i="8"/>
  <c r="A628" i="8"/>
  <c r="A612" i="8"/>
  <c r="A580" i="8"/>
  <c r="A564" i="8"/>
  <c r="A548" i="8"/>
  <c r="A532" i="8"/>
  <c r="A516" i="8"/>
  <c r="A500" i="8"/>
  <c r="A484" i="8"/>
  <c r="A468" i="8"/>
  <c r="A452" i="8"/>
  <c r="A436" i="8"/>
  <c r="A404" i="8"/>
  <c r="A388" i="8"/>
  <c r="A359" i="8"/>
  <c r="A327" i="8"/>
  <c r="A296" i="8"/>
  <c r="A253" i="8"/>
  <c r="A189" i="8"/>
  <c r="A146" i="8"/>
  <c r="A56" i="8"/>
  <c r="K787" i="4"/>
  <c r="M787" i="4" s="1"/>
  <c r="A3" i="8"/>
  <c r="K285" i="4"/>
  <c r="M285" i="4" s="1"/>
  <c r="A833" i="8"/>
  <c r="A833" i="7"/>
  <c r="K445" i="4"/>
  <c r="M445" i="4" s="1"/>
  <c r="A300" i="7"/>
  <c r="A300" i="8"/>
  <c r="K859" i="4"/>
  <c r="M859" i="4" s="1"/>
  <c r="A257" i="8"/>
  <c r="A257" i="7"/>
  <c r="A309" i="8"/>
  <c r="A309" i="7"/>
  <c r="K465" i="4"/>
  <c r="M465" i="4" s="1"/>
  <c r="A84" i="8"/>
  <c r="A84" i="7"/>
  <c r="K329" i="4"/>
  <c r="M329" i="4" s="1"/>
  <c r="A466" i="8"/>
  <c r="K981" i="4"/>
  <c r="M981" i="4" s="1"/>
  <c r="A247" i="8"/>
  <c r="A517" i="8"/>
  <c r="A517" i="7"/>
  <c r="K765" i="4"/>
  <c r="M765" i="4" s="1"/>
  <c r="A163" i="8"/>
  <c r="K501" i="4"/>
  <c r="M501" i="4" s="1"/>
  <c r="A638" i="8"/>
  <c r="K625" i="4"/>
  <c r="M625" i="4" s="1"/>
  <c r="A909" i="8"/>
  <c r="A909" i="7"/>
  <c r="K979" i="4"/>
  <c r="M979" i="4" s="1"/>
  <c r="A18" i="8"/>
  <c r="A874" i="7"/>
  <c r="A530" i="7"/>
  <c r="A466" i="7"/>
  <c r="A434" i="7"/>
  <c r="A402" i="7"/>
  <c r="A18" i="7"/>
  <c r="A643" i="8"/>
  <c r="K68" i="4"/>
  <c r="M68" i="4" s="1"/>
  <c r="A156" i="7"/>
  <c r="A156" i="8"/>
  <c r="A273" i="8"/>
  <c r="A273" i="7"/>
  <c r="A224" i="8"/>
  <c r="A224" i="7"/>
  <c r="A140" i="7"/>
  <c r="A140" i="8"/>
  <c r="A132" i="8"/>
  <c r="A132" i="7"/>
  <c r="A521" i="8"/>
  <c r="A521" i="7"/>
  <c r="A481" i="8"/>
  <c r="A481" i="7"/>
  <c r="A245" i="8"/>
  <c r="A245" i="7"/>
  <c r="A709" i="8"/>
  <c r="A709" i="7"/>
  <c r="K630" i="4"/>
  <c r="M630" i="4" s="1"/>
  <c r="A228" i="7"/>
  <c r="A801" i="8"/>
  <c r="A801" i="7"/>
  <c r="A865" i="8"/>
  <c r="A865" i="7"/>
  <c r="A581" i="8"/>
  <c r="A581" i="7"/>
  <c r="A733" i="8"/>
  <c r="A733" i="7"/>
  <c r="A677" i="8"/>
  <c r="A677" i="7"/>
  <c r="A541" i="8"/>
  <c r="A541" i="7"/>
  <c r="A777" i="8"/>
  <c r="A777" i="7"/>
  <c r="A737" i="8"/>
  <c r="A737" i="7"/>
  <c r="A497" i="8"/>
  <c r="A497" i="7"/>
  <c r="A351" i="7"/>
  <c r="A263" i="7"/>
  <c r="A247" i="7"/>
  <c r="A127" i="7"/>
  <c r="C984" i="8"/>
  <c r="A928" i="8"/>
  <c r="A832" i="8"/>
  <c r="A800" i="8"/>
  <c r="A456" i="8"/>
  <c r="A301" i="7"/>
  <c r="A632" i="7"/>
  <c r="L543" i="4"/>
  <c r="L847" i="4"/>
  <c r="K589" i="4"/>
  <c r="M589" i="4" s="1"/>
  <c r="K698" i="4"/>
  <c r="M698" i="4" s="1"/>
  <c r="K374" i="4"/>
  <c r="M374" i="4" s="1"/>
  <c r="K691" i="4"/>
  <c r="M691" i="4" s="1"/>
  <c r="K101" i="4"/>
  <c r="M101" i="4" s="1"/>
  <c r="K254" i="4"/>
  <c r="M254" i="4" s="1"/>
  <c r="K208" i="4"/>
  <c r="M208" i="4" s="1"/>
  <c r="K786" i="4"/>
  <c r="M786" i="4" s="1"/>
  <c r="K932" i="4"/>
  <c r="M932" i="4" s="1"/>
  <c r="B367" i="4"/>
  <c r="L817" i="4"/>
  <c r="L424" i="4"/>
  <c r="K702" i="4"/>
  <c r="M702" i="4" s="1"/>
  <c r="K131" i="4"/>
  <c r="M131" i="4" s="1"/>
  <c r="K784" i="4"/>
  <c r="M784" i="4" s="1"/>
  <c r="K734" i="4"/>
  <c r="M734" i="4" s="1"/>
  <c r="K149" i="4"/>
  <c r="M149" i="4" s="1"/>
  <c r="K511" i="4"/>
  <c r="M511" i="4" s="1"/>
  <c r="K876" i="4"/>
  <c r="M876" i="4" s="1"/>
  <c r="K331" i="4"/>
  <c r="M331" i="4" s="1"/>
  <c r="K756" i="4"/>
  <c r="M756" i="4" s="1"/>
  <c r="L889" i="4"/>
  <c r="L555" i="4"/>
  <c r="K746" i="4"/>
  <c r="M746" i="4" s="1"/>
  <c r="K33" i="4"/>
  <c r="M33" i="4" s="1"/>
  <c r="K757" i="4"/>
  <c r="M757" i="4" s="1"/>
  <c r="K402" i="4"/>
  <c r="M402" i="4" s="1"/>
  <c r="K341" i="4"/>
  <c r="M341" i="4" s="1"/>
  <c r="K70" i="4"/>
  <c r="M70" i="4" s="1"/>
  <c r="K224" i="4"/>
  <c r="M224" i="4" s="1"/>
  <c r="K773" i="4"/>
  <c r="M773" i="4" s="1"/>
  <c r="K161" i="4"/>
  <c r="M161" i="4" s="1"/>
  <c r="L81" i="4"/>
  <c r="L206" i="4"/>
  <c r="K496" i="4"/>
  <c r="M496" i="4" s="1"/>
  <c r="K990" i="4"/>
  <c r="M990" i="4" s="1"/>
  <c r="K381" i="4"/>
  <c r="M381" i="4" s="1"/>
  <c r="K227" i="4"/>
  <c r="M227" i="4" s="1"/>
  <c r="K619" i="4"/>
  <c r="M619" i="4" s="1"/>
  <c r="K34" i="4"/>
  <c r="M34" i="4" s="1"/>
  <c r="K668" i="4"/>
  <c r="M668" i="4" s="1"/>
  <c r="K247" i="4"/>
  <c r="M247" i="4" s="1"/>
  <c r="K770" i="4"/>
  <c r="M770" i="4" s="1"/>
  <c r="K642" i="4"/>
  <c r="M642" i="4" s="1"/>
  <c r="C638" i="4"/>
  <c r="L605" i="4"/>
  <c r="K605" i="4"/>
  <c r="M605" i="4" s="1"/>
  <c r="L401" i="4"/>
  <c r="K401" i="4"/>
  <c r="M401" i="4" s="1"/>
  <c r="L189" i="4"/>
  <c r="K189" i="4"/>
  <c r="M189" i="4" s="1"/>
  <c r="L186" i="4"/>
  <c r="K186" i="4"/>
  <c r="M186" i="4" s="1"/>
  <c r="L383" i="4"/>
  <c r="K383" i="4"/>
  <c r="M383" i="4" s="1"/>
  <c r="L57" i="4"/>
  <c r="K57" i="4"/>
  <c r="M57" i="4" s="1"/>
  <c r="L423" i="4"/>
  <c r="K423" i="4"/>
  <c r="M423" i="4" s="1"/>
  <c r="K858" i="4"/>
  <c r="M858" i="4" s="1"/>
  <c r="K474" i="4"/>
  <c r="M474" i="4" s="1"/>
  <c r="K480" i="4"/>
  <c r="M480" i="4" s="1"/>
  <c r="K371" i="4"/>
  <c r="M371" i="4" s="1"/>
  <c r="K405" i="4"/>
  <c r="M405" i="4" s="1"/>
  <c r="K863" i="4"/>
  <c r="M863" i="4" s="1"/>
  <c r="K680" i="4"/>
  <c r="M680" i="4" s="1"/>
  <c r="K923" i="4"/>
  <c r="M923" i="4" s="1"/>
  <c r="L666" i="4"/>
  <c r="K666" i="4"/>
  <c r="M666" i="4" s="1"/>
  <c r="L970" i="4"/>
  <c r="K970" i="4"/>
  <c r="M970" i="4" s="1"/>
  <c r="L830" i="4"/>
  <c r="K830" i="4"/>
  <c r="M830" i="4" s="1"/>
  <c r="L517" i="4"/>
  <c r="K517" i="4"/>
  <c r="M517" i="4" s="1"/>
  <c r="L380" i="4"/>
  <c r="K380" i="4"/>
  <c r="M380" i="4" s="1"/>
  <c r="L145" i="4"/>
  <c r="K145" i="4"/>
  <c r="M145" i="4" s="1"/>
  <c r="L66" i="4"/>
  <c r="K66" i="4"/>
  <c r="M66" i="4" s="1"/>
  <c r="L996" i="4"/>
  <c r="K996" i="4"/>
  <c r="M996" i="4" s="1"/>
  <c r="L370" i="4"/>
  <c r="K370" i="4"/>
  <c r="M370" i="4" s="1"/>
  <c r="L914" i="4"/>
  <c r="K914" i="4"/>
  <c r="M914" i="4" s="1"/>
  <c r="L317" i="4"/>
  <c r="K317" i="4"/>
  <c r="M317" i="4" s="1"/>
  <c r="C28" i="4"/>
  <c r="K28" i="4"/>
  <c r="M28" i="4" s="1"/>
  <c r="L504" i="4"/>
  <c r="K504" i="4"/>
  <c r="M504" i="4" s="1"/>
  <c r="C576" i="4"/>
  <c r="K576" i="4"/>
  <c r="M576" i="4" s="1"/>
  <c r="L218" i="4"/>
  <c r="K218" i="4"/>
  <c r="M218" i="4" s="1"/>
  <c r="C920" i="4"/>
  <c r="K920" i="4"/>
  <c r="M920" i="4" s="1"/>
  <c r="L681" i="4"/>
  <c r="K681" i="4"/>
  <c r="M681" i="4" s="1"/>
  <c r="C116" i="4"/>
  <c r="K116" i="4"/>
  <c r="M116" i="4" s="1"/>
  <c r="L64" i="4"/>
  <c r="K64" i="4"/>
  <c r="M64" i="4" s="1"/>
  <c r="C316" i="4"/>
  <c r="K316" i="4"/>
  <c r="M316" i="4" s="1"/>
  <c r="L665" i="4"/>
  <c r="K665" i="4"/>
  <c r="M665" i="4" s="1"/>
  <c r="C188" i="4"/>
  <c r="K188" i="4"/>
  <c r="M188" i="4" s="1"/>
  <c r="H234" i="4"/>
  <c r="K234" i="4"/>
  <c r="M234" i="4" s="1"/>
  <c r="L881" i="4"/>
  <c r="K881" i="4"/>
  <c r="M881" i="4" s="1"/>
  <c r="H163" i="4"/>
  <c r="K163" i="4"/>
  <c r="M163" i="4" s="1"/>
  <c r="L6" i="4"/>
  <c r="K6" i="4"/>
  <c r="M6" i="4" s="1"/>
  <c r="C937" i="4"/>
  <c r="K937" i="4"/>
  <c r="M937" i="4" s="1"/>
  <c r="L664" i="4"/>
  <c r="K664" i="4"/>
  <c r="M664" i="4" s="1"/>
  <c r="C953" i="4"/>
  <c r="K953" i="4"/>
  <c r="M953" i="4" s="1"/>
  <c r="L706" i="4"/>
  <c r="K706" i="4"/>
  <c r="M706" i="4" s="1"/>
  <c r="C590" i="4"/>
  <c r="K590" i="4"/>
  <c r="M590" i="4" s="1"/>
  <c r="L675" i="4"/>
  <c r="K675" i="4"/>
  <c r="M675" i="4" s="1"/>
  <c r="C213" i="4"/>
  <c r="K213" i="4"/>
  <c r="M213" i="4" s="1"/>
  <c r="L140" i="4"/>
  <c r="K140" i="4"/>
  <c r="M140" i="4" s="1"/>
  <c r="C46" i="4"/>
  <c r="K46" i="4"/>
  <c r="M46" i="4" s="1"/>
  <c r="L302" i="4"/>
  <c r="K302" i="4"/>
  <c r="M302" i="4" s="1"/>
  <c r="C557" i="4"/>
  <c r="K557" i="4"/>
  <c r="M557" i="4" s="1"/>
  <c r="L394" i="4"/>
  <c r="K394" i="4"/>
  <c r="M394" i="4" s="1"/>
  <c r="H19" i="4"/>
  <c r="K19" i="4"/>
  <c r="M19" i="4" s="1"/>
  <c r="L926" i="4"/>
  <c r="K926" i="4"/>
  <c r="M926" i="4" s="1"/>
  <c r="H542" i="4"/>
  <c r="K542" i="4"/>
  <c r="M542" i="4" s="1"/>
  <c r="L295" i="4"/>
  <c r="K295" i="4"/>
  <c r="M295" i="4" s="1"/>
  <c r="C159" i="4"/>
  <c r="K159" i="4"/>
  <c r="M159" i="4" s="1"/>
  <c r="L9" i="4"/>
  <c r="K9" i="4"/>
  <c r="M9" i="4" s="1"/>
  <c r="C369" i="4"/>
  <c r="K369" i="4"/>
  <c r="M369" i="4" s="1"/>
  <c r="L425" i="4"/>
  <c r="K425" i="4"/>
  <c r="M425" i="4" s="1"/>
  <c r="C136" i="4"/>
  <c r="K136" i="4"/>
  <c r="M136" i="4" s="1"/>
  <c r="L403" i="4"/>
  <c r="K403" i="4"/>
  <c r="M403" i="4" s="1"/>
  <c r="C516" i="4"/>
  <c r="K516" i="4"/>
  <c r="M516" i="4" s="1"/>
  <c r="L342" i="4"/>
  <c r="K342" i="4"/>
  <c r="M342" i="4" s="1"/>
  <c r="C627" i="4"/>
  <c r="K627" i="4"/>
  <c r="M627" i="4" s="1"/>
  <c r="L607" i="4"/>
  <c r="K607" i="4"/>
  <c r="M607" i="4" s="1"/>
  <c r="C533" i="4"/>
  <c r="K533" i="4"/>
  <c r="M533" i="4" s="1"/>
  <c r="L798" i="4"/>
  <c r="K798" i="4"/>
  <c r="M798" i="4" s="1"/>
  <c r="H280" i="4"/>
  <c r="K280" i="4"/>
  <c r="M280" i="4" s="1"/>
  <c r="L80" i="4"/>
  <c r="K80" i="4"/>
  <c r="M80" i="4" s="1"/>
  <c r="H297" i="4"/>
  <c r="K297" i="4"/>
  <c r="M297" i="4" s="1"/>
  <c r="L804" i="4"/>
  <c r="K804" i="4"/>
  <c r="M804" i="4" s="1"/>
  <c r="C29" i="4"/>
  <c r="K29" i="4"/>
  <c r="M29" i="4" s="1"/>
  <c r="L812" i="4"/>
  <c r="K812" i="4"/>
  <c r="M812" i="4" s="1"/>
  <c r="C115" i="4"/>
  <c r="K115" i="4"/>
  <c r="M115" i="4" s="1"/>
  <c r="C997" i="4"/>
  <c r="K997" i="4"/>
  <c r="M997" i="4" s="1"/>
  <c r="L537" i="4"/>
  <c r="K537" i="4"/>
  <c r="M537" i="4" s="1"/>
  <c r="C782" i="4"/>
  <c r="K782" i="4"/>
  <c r="M782" i="4" s="1"/>
  <c r="L667" i="4"/>
  <c r="K667" i="4"/>
  <c r="M667" i="4" s="1"/>
  <c r="C132" i="4"/>
  <c r="K132" i="4"/>
  <c r="M132" i="4" s="1"/>
  <c r="L347" i="4"/>
  <c r="K347" i="4"/>
  <c r="M347" i="4" s="1"/>
  <c r="C270" i="4"/>
  <c r="K270" i="4"/>
  <c r="M270" i="4" s="1"/>
  <c r="H326" i="4"/>
  <c r="K326" i="4"/>
  <c r="M326" i="4" s="1"/>
  <c r="L15" i="4"/>
  <c r="K15" i="4"/>
  <c r="M15" i="4" s="1"/>
  <c r="H896" i="4"/>
  <c r="K896" i="4"/>
  <c r="M896" i="4" s="1"/>
  <c r="L972" i="4"/>
  <c r="K972" i="4"/>
  <c r="M972" i="4" s="1"/>
  <c r="L556" i="4"/>
  <c r="K556" i="4"/>
  <c r="M556" i="4" s="1"/>
  <c r="L552" i="4"/>
  <c r="K552" i="4"/>
  <c r="M552" i="4" s="1"/>
  <c r="L299" i="4"/>
  <c r="K299" i="4"/>
  <c r="M299" i="4" s="1"/>
  <c r="L726" i="4"/>
  <c r="K726" i="4"/>
  <c r="M726" i="4" s="1"/>
  <c r="L293" i="4"/>
  <c r="K293" i="4"/>
  <c r="M293" i="4" s="1"/>
  <c r="L834" i="4"/>
  <c r="K834" i="4"/>
  <c r="M834" i="4" s="1"/>
  <c r="L797" i="4"/>
  <c r="K797" i="4"/>
  <c r="M797" i="4" s="1"/>
  <c r="L654" i="4"/>
  <c r="K654" i="4"/>
  <c r="M654" i="4" s="1"/>
  <c r="L368" i="4"/>
  <c r="K368" i="4"/>
  <c r="M368" i="4" s="1"/>
  <c r="L416" i="4"/>
  <c r="K416" i="4"/>
  <c r="M416" i="4" s="1"/>
  <c r="L963" i="4"/>
  <c r="K963" i="4"/>
  <c r="M963" i="4" s="1"/>
  <c r="L259" i="4"/>
  <c r="K259" i="4"/>
  <c r="M259" i="4" s="1"/>
  <c r="L385" i="4"/>
  <c r="K385" i="4"/>
  <c r="M385" i="4" s="1"/>
  <c r="L23" i="4"/>
  <c r="K23" i="4"/>
  <c r="M23" i="4" s="1"/>
  <c r="L199" i="4"/>
  <c r="K199" i="4"/>
  <c r="M199" i="4" s="1"/>
  <c r="L904" i="4"/>
  <c r="K904" i="4"/>
  <c r="M904" i="4" s="1"/>
  <c r="L918" i="4"/>
  <c r="K918" i="4"/>
  <c r="M918" i="4" s="1"/>
  <c r="L587" i="4"/>
  <c r="K587" i="4"/>
  <c r="M587" i="4" s="1"/>
  <c r="L860" i="4"/>
  <c r="K860" i="4"/>
  <c r="M860" i="4" s="1"/>
  <c r="L584" i="4"/>
  <c r="K584" i="4"/>
  <c r="M584" i="4" s="1"/>
  <c r="L761" i="4"/>
  <c r="K761" i="4"/>
  <c r="M761" i="4" s="1"/>
  <c r="L526" i="4"/>
  <c r="K526" i="4"/>
  <c r="M526" i="4" s="1"/>
  <c r="L462" i="4"/>
  <c r="K462" i="4"/>
  <c r="M462" i="4" s="1"/>
  <c r="L167" i="4"/>
  <c r="K167" i="4"/>
  <c r="M167" i="4" s="1"/>
  <c r="L980" i="4"/>
  <c r="K980" i="4"/>
  <c r="M980" i="4" s="1"/>
  <c r="L672" i="4"/>
  <c r="K672" i="4"/>
  <c r="M672" i="4" s="1"/>
  <c r="L548" i="4"/>
  <c r="K548" i="4"/>
  <c r="M548" i="4" s="1"/>
  <c r="L47" i="4"/>
  <c r="K47" i="4"/>
  <c r="M47" i="4" s="1"/>
  <c r="L536" i="4"/>
  <c r="K536" i="4"/>
  <c r="M536" i="4" s="1"/>
  <c r="L327" i="4"/>
  <c r="K327" i="4"/>
  <c r="M327" i="4" s="1"/>
  <c r="L720" i="4"/>
  <c r="K720" i="4"/>
  <c r="M720" i="4" s="1"/>
  <c r="C480" i="4"/>
  <c r="C863" i="4"/>
  <c r="C970" i="4"/>
  <c r="C996" i="4"/>
  <c r="C514" i="4"/>
  <c r="C681" i="4"/>
  <c r="C605" i="4"/>
  <c r="C140" i="4"/>
  <c r="C926" i="4"/>
  <c r="C810" i="4"/>
  <c r="C403" i="4"/>
  <c r="C57" i="4"/>
  <c r="C385" i="4"/>
  <c r="F438" i="4"/>
  <c r="L139" i="4"/>
  <c r="L54" i="4"/>
  <c r="L451" i="4"/>
  <c r="L231" i="4"/>
  <c r="L999" i="4"/>
  <c r="L509" i="4"/>
  <c r="L411" i="4"/>
  <c r="L558" i="4"/>
  <c r="K78" i="4"/>
  <c r="M78" i="4" s="1"/>
  <c r="K263" i="4"/>
  <c r="M263" i="4" s="1"/>
  <c r="K340" i="4"/>
  <c r="M340" i="4" s="1"/>
  <c r="K467" i="4"/>
  <c r="M467" i="4" s="1"/>
  <c r="K841" i="4"/>
  <c r="M841" i="4" s="1"/>
  <c r="K141" i="4"/>
  <c r="M141" i="4" s="1"/>
  <c r="K134" i="4"/>
  <c r="M134" i="4" s="1"/>
  <c r="K848" i="4"/>
  <c r="M848" i="4" s="1"/>
  <c r="K463" i="4"/>
  <c r="M463" i="4" s="1"/>
  <c r="K1001" i="4"/>
  <c r="M1001" i="4" s="1"/>
  <c r="K1000" i="4"/>
  <c r="M1000" i="4" s="1"/>
  <c r="K783" i="4"/>
  <c r="M783" i="4" s="1"/>
  <c r="K958" i="4"/>
  <c r="M958" i="4" s="1"/>
  <c r="K522" i="4"/>
  <c r="M522" i="4" s="1"/>
  <c r="K258" i="4"/>
  <c r="M258" i="4" s="1"/>
  <c r="K77" i="4"/>
  <c r="M77" i="4" s="1"/>
  <c r="K339" i="4"/>
  <c r="M339" i="4" s="1"/>
  <c r="K82" i="4"/>
  <c r="M82" i="4" s="1"/>
  <c r="K793" i="4"/>
  <c r="M793" i="4" s="1"/>
  <c r="K925" i="4"/>
  <c r="M925" i="4" s="1"/>
  <c r="K650" i="4"/>
  <c r="M650" i="4" s="1"/>
  <c r="K778" i="4"/>
  <c r="M778" i="4" s="1"/>
  <c r="K549" i="4"/>
  <c r="M549" i="4" s="1"/>
  <c r="K88" i="4"/>
  <c r="M88" i="4" s="1"/>
  <c r="K849" i="4"/>
  <c r="M849" i="4" s="1"/>
  <c r="K426" i="4"/>
  <c r="M426" i="4" s="1"/>
  <c r="K592" i="4"/>
  <c r="M592" i="4" s="1"/>
  <c r="K313" i="4"/>
  <c r="M313" i="4" s="1"/>
  <c r="K758" i="4"/>
  <c r="M758" i="4" s="1"/>
  <c r="K178" i="4"/>
  <c r="M178" i="4" s="1"/>
  <c r="K453" i="4"/>
  <c r="M453" i="4" s="1"/>
  <c r="K244" i="4"/>
  <c r="M244" i="4" s="1"/>
  <c r="K21" i="4"/>
  <c r="M21" i="4" s="1"/>
  <c r="K588" i="4"/>
  <c r="M588" i="4" s="1"/>
  <c r="K436" i="4"/>
  <c r="M436" i="4" s="1"/>
  <c r="K978" i="4"/>
  <c r="M978" i="4" s="1"/>
  <c r="K8" i="4"/>
  <c r="M8" i="4" s="1"/>
  <c r="K695" i="4"/>
  <c r="M695" i="4" s="1"/>
  <c r="K58" i="4"/>
  <c r="M58" i="4" s="1"/>
  <c r="L288" i="4"/>
  <c r="K288" i="4"/>
  <c r="M288" i="4" s="1"/>
  <c r="L871" i="4"/>
  <c r="K871" i="4"/>
  <c r="M871" i="4" s="1"/>
  <c r="L221" i="4"/>
  <c r="K221" i="4"/>
  <c r="M221" i="4" s="1"/>
  <c r="L487" i="4"/>
  <c r="K487" i="4"/>
  <c r="M487" i="4" s="1"/>
  <c r="L850" i="4"/>
  <c r="K850" i="4"/>
  <c r="M850" i="4" s="1"/>
  <c r="L971" i="4"/>
  <c r="K971" i="4"/>
  <c r="M971" i="4" s="1"/>
  <c r="L523" i="4"/>
  <c r="K523" i="4"/>
  <c r="M523" i="4" s="1"/>
  <c r="L677" i="4"/>
  <c r="K677" i="4"/>
  <c r="M677" i="4" s="1"/>
  <c r="L931" i="4"/>
  <c r="K931" i="4"/>
  <c r="M931" i="4" s="1"/>
  <c r="L324" i="4"/>
  <c r="K324" i="4"/>
  <c r="M324" i="4" s="1"/>
  <c r="L154" i="4"/>
  <c r="K154" i="4"/>
  <c r="M154" i="4" s="1"/>
  <c r="L892" i="4"/>
  <c r="K892" i="4"/>
  <c r="M892" i="4" s="1"/>
  <c r="L410" i="4"/>
  <c r="K410" i="4"/>
  <c r="M410" i="4" s="1"/>
  <c r="L87" i="4"/>
  <c r="K87" i="4"/>
  <c r="M87" i="4" s="1"/>
  <c r="L13" i="4"/>
  <c r="K13" i="4"/>
  <c r="M13" i="4" s="1"/>
  <c r="L103" i="4"/>
  <c r="K103" i="4"/>
  <c r="M103" i="4" s="1"/>
  <c r="L457" i="4"/>
  <c r="K457" i="4"/>
  <c r="M457" i="4" s="1"/>
  <c r="L59" i="4"/>
  <c r="K59" i="4"/>
  <c r="M59" i="4" s="1"/>
  <c r="L322" i="4"/>
  <c r="K322" i="4"/>
  <c r="M322" i="4" s="1"/>
  <c r="L936" i="4"/>
  <c r="K936" i="4"/>
  <c r="M936" i="4" s="1"/>
  <c r="L310" i="4"/>
  <c r="K310" i="4"/>
  <c r="M310" i="4" s="1"/>
  <c r="L578" i="4"/>
  <c r="K578" i="4"/>
  <c r="M578" i="4" s="1"/>
  <c r="L61" i="4"/>
  <c r="K61" i="4"/>
  <c r="M61" i="4" s="1"/>
  <c r="L408" i="4"/>
  <c r="K408" i="4"/>
  <c r="M408" i="4" s="1"/>
  <c r="L924" i="4"/>
  <c r="K924" i="4"/>
  <c r="M924" i="4" s="1"/>
  <c r="L127" i="4"/>
  <c r="K127" i="4"/>
  <c r="M127" i="4" s="1"/>
  <c r="L513" i="4"/>
  <c r="K513" i="4"/>
  <c r="M513" i="4" s="1"/>
  <c r="L722" i="4"/>
  <c r="K722" i="4"/>
  <c r="M722" i="4" s="1"/>
  <c r="L774" i="4"/>
  <c r="K774" i="4"/>
  <c r="M774" i="4" s="1"/>
  <c r="L364" i="4"/>
  <c r="K364" i="4"/>
  <c r="M364" i="4" s="1"/>
  <c r="L430" i="4"/>
  <c r="K430" i="4"/>
  <c r="M430" i="4" s="1"/>
  <c r="L421" i="4"/>
  <c r="K421" i="4"/>
  <c r="M421" i="4" s="1"/>
  <c r="L182" i="4"/>
  <c r="K182" i="4"/>
  <c r="M182" i="4" s="1"/>
  <c r="L742" i="4"/>
  <c r="K742" i="4"/>
  <c r="M742" i="4" s="1"/>
  <c r="L169" i="4"/>
  <c r="K169" i="4"/>
  <c r="M169" i="4" s="1"/>
  <c r="L332" i="4"/>
  <c r="K332" i="4"/>
  <c r="M332" i="4" s="1"/>
  <c r="L492" i="4"/>
  <c r="K492" i="4"/>
  <c r="M492" i="4" s="1"/>
  <c r="L16" i="4"/>
  <c r="K16" i="4"/>
  <c r="M16" i="4" s="1"/>
  <c r="L780" i="4"/>
  <c r="K780" i="4"/>
  <c r="M780" i="4" s="1"/>
  <c r="L177" i="4"/>
  <c r="K177" i="4"/>
  <c r="M177" i="4" s="1"/>
  <c r="L956" i="4"/>
  <c r="K956" i="4"/>
  <c r="M956" i="4" s="1"/>
  <c r="L676" i="4"/>
  <c r="K676" i="4"/>
  <c r="M676" i="4" s="1"/>
  <c r="L113" i="4"/>
  <c r="K113" i="4"/>
  <c r="M113" i="4" s="1"/>
  <c r="L802" i="4"/>
  <c r="K802" i="4"/>
  <c r="M802" i="4" s="1"/>
  <c r="L922" i="4"/>
  <c r="K922" i="4"/>
  <c r="M922" i="4" s="1"/>
  <c r="L900" i="4"/>
  <c r="K900" i="4"/>
  <c r="M900" i="4" s="1"/>
  <c r="L829" i="4"/>
  <c r="K829" i="4"/>
  <c r="M829" i="4" s="1"/>
  <c r="L277" i="4"/>
  <c r="K277" i="4"/>
  <c r="M277" i="4" s="1"/>
  <c r="L735" i="4"/>
  <c r="K735" i="4"/>
  <c r="M735" i="4" s="1"/>
  <c r="L724" i="4"/>
  <c r="K724" i="4"/>
  <c r="M724" i="4" s="1"/>
  <c r="L30" i="4"/>
  <c r="K30" i="4"/>
  <c r="M30" i="4" s="1"/>
  <c r="B930" i="4"/>
  <c r="K930" i="4"/>
  <c r="M930" i="4" s="1"/>
  <c r="L435" i="4"/>
  <c r="K435" i="4"/>
  <c r="M435" i="4" s="1"/>
  <c r="L190" i="4"/>
  <c r="K190" i="4"/>
  <c r="M190" i="4" s="1"/>
  <c r="B90" i="4"/>
  <c r="K90" i="4"/>
  <c r="M90" i="4" s="1"/>
  <c r="L473" i="4"/>
  <c r="K473" i="4"/>
  <c r="M473" i="4" s="1"/>
  <c r="B911" i="4"/>
  <c r="K911" i="4"/>
  <c r="M911" i="4" s="1"/>
  <c r="B500" i="4"/>
  <c r="K500" i="4"/>
  <c r="M500" i="4" s="1"/>
  <c r="L844" i="4"/>
  <c r="K844" i="4"/>
  <c r="M844" i="4" s="1"/>
  <c r="B3" i="4"/>
  <c r="K3" i="4"/>
  <c r="M3" i="4" s="1"/>
  <c r="L687" i="4"/>
  <c r="K687" i="4"/>
  <c r="M687" i="4" s="1"/>
  <c r="L640" i="4"/>
  <c r="K640" i="4"/>
  <c r="M640" i="4" s="1"/>
  <c r="F449" i="4"/>
  <c r="K449" i="4"/>
  <c r="M449" i="4" s="1"/>
  <c r="L274" i="4"/>
  <c r="K274" i="4"/>
  <c r="M274" i="4" s="1"/>
  <c r="B867" i="4"/>
  <c r="K867" i="4"/>
  <c r="M867" i="4" s="1"/>
  <c r="B173" i="4"/>
  <c r="K173" i="4"/>
  <c r="M173" i="4" s="1"/>
  <c r="L4" i="4"/>
  <c r="K4" i="4"/>
  <c r="M4" i="4" s="1"/>
  <c r="B207" i="4"/>
  <c r="K207" i="4"/>
  <c r="M207" i="4" s="1"/>
  <c r="L987" i="4"/>
  <c r="K987" i="4"/>
  <c r="M987" i="4" s="1"/>
  <c r="L614" i="4"/>
  <c r="K614" i="4"/>
  <c r="M614" i="4" s="1"/>
  <c r="B307" i="4"/>
  <c r="K307" i="4"/>
  <c r="M307" i="4" s="1"/>
  <c r="L360" i="4"/>
  <c r="K360" i="4"/>
  <c r="M360" i="4" s="1"/>
  <c r="B73" i="4"/>
  <c r="K73" i="4"/>
  <c r="M73" i="4" s="1"/>
  <c r="B705" i="4"/>
  <c r="K705" i="4"/>
  <c r="M705" i="4" s="1"/>
  <c r="L201" i="4"/>
  <c r="K201" i="4"/>
  <c r="M201" i="4" s="1"/>
  <c r="B739" i="4"/>
  <c r="K739" i="4"/>
  <c r="M739" i="4" s="1"/>
  <c r="L861" i="4"/>
  <c r="K861" i="4"/>
  <c r="M861" i="4" s="1"/>
  <c r="L528" i="4"/>
  <c r="K528" i="4"/>
  <c r="M528" i="4" s="1"/>
  <c r="F940" i="4"/>
  <c r="K940" i="4"/>
  <c r="M940" i="4" s="1"/>
  <c r="L673" i="4"/>
  <c r="K673" i="4"/>
  <c r="M673" i="4" s="1"/>
  <c r="B877" i="4"/>
  <c r="K877" i="4"/>
  <c r="M877" i="4" s="1"/>
  <c r="B806" i="4"/>
  <c r="K806" i="4"/>
  <c r="M806" i="4" s="1"/>
  <c r="L375" i="4"/>
  <c r="K375" i="4"/>
  <c r="M375" i="4" s="1"/>
  <c r="C156" i="4"/>
  <c r="K156" i="4"/>
  <c r="M156" i="4" s="1"/>
  <c r="L447" i="4"/>
  <c r="K447" i="4"/>
  <c r="M447" i="4" s="1"/>
  <c r="L388" i="4"/>
  <c r="K388" i="4"/>
  <c r="M388" i="4" s="1"/>
  <c r="L456" i="4"/>
  <c r="K456" i="4"/>
  <c r="M456" i="4" s="1"/>
  <c r="L984" i="4"/>
  <c r="K984" i="4"/>
  <c r="M984" i="4" s="1"/>
  <c r="L884" i="4"/>
  <c r="K884" i="4"/>
  <c r="M884" i="4" s="1"/>
  <c r="L521" i="4"/>
  <c r="K521" i="4"/>
  <c r="M521" i="4" s="1"/>
  <c r="B686" i="4"/>
  <c r="K686" i="4"/>
  <c r="M686" i="4" s="1"/>
  <c r="L838" i="4"/>
  <c r="K838" i="4"/>
  <c r="M838" i="4" s="1"/>
  <c r="L989" i="4"/>
  <c r="K989" i="4"/>
  <c r="M989" i="4" s="1"/>
  <c r="C882" i="4"/>
  <c r="K882" i="4"/>
  <c r="M882" i="4" s="1"/>
  <c r="L107" i="4"/>
  <c r="K107" i="4"/>
  <c r="M107" i="4" s="1"/>
  <c r="C718" i="4"/>
  <c r="C405" i="4"/>
  <c r="C871" i="4"/>
  <c r="C487" i="4"/>
  <c r="C811" i="4"/>
  <c r="C310" i="4"/>
  <c r="C401" i="4"/>
  <c r="C127" i="4"/>
  <c r="C581" i="4"/>
  <c r="C473" i="4"/>
  <c r="C201" i="4"/>
  <c r="F663" i="4"/>
  <c r="L985" i="4"/>
  <c r="K985" i="4"/>
  <c r="M985" i="4" s="1"/>
  <c r="L393" i="4"/>
  <c r="K393" i="4"/>
  <c r="M393" i="4" s="1"/>
  <c r="L713" i="4"/>
  <c r="K713" i="4"/>
  <c r="M713" i="4" s="1"/>
  <c r="L692" i="4"/>
  <c r="K692" i="4"/>
  <c r="M692" i="4" s="1"/>
  <c r="L337" i="4"/>
  <c r="K337" i="4"/>
  <c r="M337" i="4" s="1"/>
  <c r="L567" i="4"/>
  <c r="K567" i="4"/>
  <c r="M567" i="4" s="1"/>
  <c r="L977" i="4"/>
  <c r="K977" i="4"/>
  <c r="M977" i="4" s="1"/>
  <c r="L495" i="4"/>
  <c r="K495" i="4"/>
  <c r="M495" i="4" s="1"/>
  <c r="L879" i="4"/>
  <c r="K879" i="4"/>
  <c r="M879" i="4" s="1"/>
  <c r="L325" i="4"/>
  <c r="K325" i="4"/>
  <c r="M325" i="4" s="1"/>
  <c r="L869" i="4"/>
  <c r="K869" i="4"/>
  <c r="M869" i="4" s="1"/>
  <c r="L205" i="4"/>
  <c r="K205" i="4"/>
  <c r="M205" i="4" s="1"/>
  <c r="L459" i="4"/>
  <c r="K459" i="4"/>
  <c r="M459" i="4" s="1"/>
  <c r="L825" i="4"/>
  <c r="K825" i="4"/>
  <c r="M825" i="4" s="1"/>
  <c r="L198" i="4"/>
  <c r="K198" i="4"/>
  <c r="M198" i="4" s="1"/>
  <c r="L949" i="4"/>
  <c r="K949" i="4"/>
  <c r="M949" i="4" s="1"/>
  <c r="L759" i="4"/>
  <c r="K759" i="4"/>
  <c r="M759" i="4" s="1"/>
  <c r="L600" i="4"/>
  <c r="K600" i="4"/>
  <c r="M600" i="4" s="1"/>
  <c r="L883" i="4"/>
  <c r="K883" i="4"/>
  <c r="M883" i="4" s="1"/>
  <c r="L571" i="4"/>
  <c r="K571" i="4"/>
  <c r="M571" i="4" s="1"/>
  <c r="L933" i="4"/>
  <c r="K933" i="4"/>
  <c r="M933" i="4" s="1"/>
  <c r="L320" i="4"/>
  <c r="K320" i="4"/>
  <c r="M320" i="4" s="1"/>
  <c r="L635" i="4"/>
  <c r="K635" i="4"/>
  <c r="M635" i="4" s="1"/>
  <c r="L602" i="4"/>
  <c r="K602" i="4"/>
  <c r="M602" i="4" s="1"/>
  <c r="L31" i="4"/>
  <c r="K31" i="4"/>
  <c r="M31" i="4" s="1"/>
  <c r="L621" i="4"/>
  <c r="K621" i="4"/>
  <c r="M621" i="4" s="1"/>
  <c r="L617" i="4"/>
  <c r="K617" i="4"/>
  <c r="M617" i="4" s="1"/>
  <c r="L749" i="4"/>
  <c r="K749" i="4"/>
  <c r="M749" i="4" s="1"/>
  <c r="L432" i="4"/>
  <c r="K432" i="4"/>
  <c r="M432" i="4" s="1"/>
  <c r="L125" i="4"/>
  <c r="K125" i="4"/>
  <c r="M125" i="4" s="1"/>
  <c r="L745" i="4"/>
  <c r="K745" i="4"/>
  <c r="M745" i="4" s="1"/>
  <c r="L721" i="4"/>
  <c r="K721" i="4"/>
  <c r="M721" i="4" s="1"/>
  <c r="L628" i="4"/>
  <c r="K628" i="4"/>
  <c r="M628" i="4" s="1"/>
  <c r="L520" i="4"/>
  <c r="K520" i="4"/>
  <c r="M520" i="4" s="1"/>
  <c r="L35" i="4"/>
  <c r="K35" i="4"/>
  <c r="M35" i="4" s="1"/>
  <c r="L737" i="4"/>
  <c r="K737" i="4"/>
  <c r="M737" i="4" s="1"/>
  <c r="L764" i="4"/>
  <c r="K764" i="4"/>
  <c r="M764" i="4" s="1"/>
  <c r="L27" i="4"/>
  <c r="K27" i="4"/>
  <c r="M27" i="4" s="1"/>
  <c r="L192" i="4"/>
  <c r="K192" i="4"/>
  <c r="M192" i="4" s="1"/>
  <c r="L89" i="4"/>
  <c r="K89" i="4"/>
  <c r="M89" i="4" s="1"/>
  <c r="L223" i="4"/>
  <c r="K223" i="4"/>
  <c r="M223" i="4" s="1"/>
  <c r="L872" i="4"/>
  <c r="K872" i="4"/>
  <c r="M872" i="4" s="1"/>
  <c r="L645" i="4"/>
  <c r="K645" i="4"/>
  <c r="M645" i="4" s="1"/>
  <c r="L994" i="4"/>
  <c r="K994" i="4"/>
  <c r="M994" i="4" s="1"/>
  <c r="L309" i="4"/>
  <c r="K309" i="4"/>
  <c r="M309" i="4" s="1"/>
  <c r="L728" i="4"/>
  <c r="K728" i="4"/>
  <c r="M728" i="4" s="1"/>
  <c r="L93" i="4"/>
  <c r="K93" i="4"/>
  <c r="M93" i="4" s="1"/>
  <c r="L183" i="4"/>
  <c r="K183" i="4"/>
  <c r="M183" i="4" s="1"/>
  <c r="L482" i="4"/>
  <c r="K482" i="4"/>
  <c r="M482" i="4" s="1"/>
  <c r="L144" i="4"/>
  <c r="K144" i="4"/>
  <c r="M144" i="4" s="1"/>
  <c r="L719" i="4"/>
  <c r="K719" i="4"/>
  <c r="M719" i="4" s="1"/>
  <c r="L866" i="4"/>
  <c r="K866" i="4"/>
  <c r="M866" i="4" s="1"/>
  <c r="L935" i="4"/>
  <c r="K935" i="4"/>
  <c r="M935" i="4" s="1"/>
  <c r="L779" i="4"/>
  <c r="K779" i="4"/>
  <c r="M779" i="4" s="1"/>
  <c r="L886" i="4"/>
  <c r="K886" i="4"/>
  <c r="M886" i="4" s="1"/>
  <c r="L942" i="4"/>
  <c r="K942" i="4"/>
  <c r="M942" i="4" s="1"/>
  <c r="L455" i="4"/>
  <c r="K455" i="4"/>
  <c r="M455" i="4" s="1"/>
  <c r="L998" i="4"/>
  <c r="K998" i="4"/>
  <c r="M998" i="4" s="1"/>
  <c r="L527" i="4"/>
  <c r="K527" i="4"/>
  <c r="M527" i="4" s="1"/>
  <c r="L910" i="4"/>
  <c r="K910" i="4"/>
  <c r="M910" i="4" s="1"/>
  <c r="L547" i="4"/>
  <c r="K547" i="4"/>
  <c r="M547" i="4" s="1"/>
  <c r="L716" i="4"/>
  <c r="K716" i="4"/>
  <c r="M716" i="4" s="1"/>
  <c r="L355" i="4"/>
  <c r="K355" i="4"/>
  <c r="M355" i="4" s="1"/>
  <c r="L634" i="4"/>
  <c r="K634" i="4"/>
  <c r="M634" i="4" s="1"/>
  <c r="L775" i="4"/>
  <c r="K775" i="4"/>
  <c r="M775" i="4" s="1"/>
  <c r="L17" i="4"/>
  <c r="K17" i="4"/>
  <c r="M17" i="4" s="1"/>
  <c r="L880" i="4"/>
  <c r="K880" i="4"/>
  <c r="M880" i="4" s="1"/>
  <c r="L157" i="4"/>
  <c r="K157" i="4"/>
  <c r="M157" i="4" s="1"/>
  <c r="L138" i="4"/>
  <c r="K138" i="4"/>
  <c r="M138" i="4" s="1"/>
  <c r="L220" i="4"/>
  <c r="K220" i="4"/>
  <c r="M220" i="4" s="1"/>
  <c r="L862" i="4"/>
  <c r="K862" i="4"/>
  <c r="M862" i="4" s="1"/>
  <c r="L741" i="4"/>
  <c r="K741" i="4"/>
  <c r="M741" i="4" s="1"/>
  <c r="L807" i="4"/>
  <c r="K807" i="4"/>
  <c r="M807" i="4" s="1"/>
  <c r="L983" i="4"/>
  <c r="K983" i="4"/>
  <c r="M983" i="4" s="1"/>
  <c r="L539" i="4"/>
  <c r="K539" i="4"/>
  <c r="M539" i="4" s="1"/>
  <c r="L561" i="4"/>
  <c r="K561" i="4"/>
  <c r="M561" i="4" s="1"/>
  <c r="L464" i="4"/>
  <c r="K464" i="4"/>
  <c r="M464" i="4" s="1"/>
  <c r="L219" i="4"/>
  <c r="K219" i="4"/>
  <c r="M219" i="4" s="1"/>
  <c r="L827" i="4"/>
  <c r="K827" i="4"/>
  <c r="M827" i="4" s="1"/>
  <c r="L130" i="4"/>
  <c r="K130" i="4"/>
  <c r="M130" i="4" s="1"/>
  <c r="C78" i="4"/>
  <c r="C899" i="4"/>
  <c r="C752" i="4"/>
  <c r="C931" i="4"/>
  <c r="C87" i="4"/>
  <c r="C103" i="4"/>
  <c r="C6" i="4"/>
  <c r="C613" i="4"/>
  <c r="C189" i="4"/>
  <c r="C182" i="4"/>
  <c r="C742" i="4"/>
  <c r="C804" i="4"/>
  <c r="C537" i="4"/>
  <c r="C724" i="4"/>
  <c r="C640" i="4"/>
  <c r="C987" i="4"/>
  <c r="C989" i="4"/>
  <c r="F929" i="4"/>
  <c r="L960" i="4"/>
  <c r="L839" i="4"/>
  <c r="L885" i="4"/>
  <c r="L86" i="4"/>
  <c r="L748" i="4"/>
  <c r="L707" i="4"/>
  <c r="L608" i="4"/>
  <c r="L560" i="4"/>
  <c r="L53" i="4"/>
  <c r="L173" i="4"/>
  <c r="L806" i="4"/>
  <c r="K282" i="4"/>
  <c r="M282" i="4" s="1"/>
  <c r="K606" i="4"/>
  <c r="M606" i="4" s="1"/>
  <c r="K510" i="4"/>
  <c r="M510" i="4" s="1"/>
  <c r="K427" i="4"/>
  <c r="M427" i="4" s="1"/>
  <c r="K148" i="4"/>
  <c r="M148" i="4" s="1"/>
  <c r="K43" i="4"/>
  <c r="M43" i="4" s="1"/>
  <c r="K413" i="4"/>
  <c r="M413" i="4" s="1"/>
  <c r="K111" i="4"/>
  <c r="M111" i="4" s="1"/>
  <c r="K626" i="4"/>
  <c r="M626" i="4" s="1"/>
  <c r="K152" i="4"/>
  <c r="M152" i="4" s="1"/>
  <c r="K97" i="4"/>
  <c r="M97" i="4" s="1"/>
  <c r="K176" i="4"/>
  <c r="M176" i="4" s="1"/>
  <c r="K961" i="4"/>
  <c r="M961" i="4" s="1"/>
  <c r="K777" i="4"/>
  <c r="M777" i="4" s="1"/>
  <c r="K814" i="4"/>
  <c r="M814" i="4" s="1"/>
  <c r="K991" i="4"/>
  <c r="M991" i="4" s="1"/>
  <c r="K982" i="4"/>
  <c r="M982" i="4" s="1"/>
  <c r="K236" i="4"/>
  <c r="M236" i="4" s="1"/>
  <c r="K890" i="4"/>
  <c r="M890" i="4" s="1"/>
  <c r="K939" i="4"/>
  <c r="M939" i="4" s="1"/>
  <c r="K444" i="4"/>
  <c r="M444" i="4" s="1"/>
  <c r="K343" i="4"/>
  <c r="M343" i="4" s="1"/>
  <c r="K790" i="4"/>
  <c r="M790" i="4" s="1"/>
  <c r="K153" i="4"/>
  <c r="M153" i="4" s="1"/>
  <c r="K96" i="4"/>
  <c r="M96" i="4" s="1"/>
  <c r="K941" i="4"/>
  <c r="M941" i="4" s="1"/>
  <c r="K813" i="4"/>
  <c r="M813" i="4" s="1"/>
  <c r="K905" i="4"/>
  <c r="M905" i="4" s="1"/>
  <c r="K948" i="4"/>
  <c r="M948" i="4" s="1"/>
  <c r="K287" i="4"/>
  <c r="M287" i="4" s="1"/>
  <c r="K760" i="4"/>
  <c r="M760" i="4" s="1"/>
  <c r="K338" i="4"/>
  <c r="M338" i="4" s="1"/>
  <c r="K105" i="4"/>
  <c r="M105" i="4" s="1"/>
  <c r="K795" i="4"/>
  <c r="M795" i="4" s="1"/>
  <c r="K631" i="4"/>
  <c r="M631" i="4" s="1"/>
  <c r="K818" i="4"/>
  <c r="M818" i="4" s="1"/>
  <c r="K682" i="4"/>
  <c r="M682" i="4" s="1"/>
  <c r="K49" i="4"/>
  <c r="M49" i="4" s="1"/>
  <c r="K379" i="4"/>
  <c r="M379" i="4" s="1"/>
  <c r="K870" i="4"/>
  <c r="M870" i="4" s="1"/>
  <c r="K420" i="4"/>
  <c r="M420" i="4" s="1"/>
  <c r="K193" i="4"/>
  <c r="M193" i="4" s="1"/>
  <c r="K535" i="4"/>
  <c r="M535" i="4" s="1"/>
  <c r="K796" i="4"/>
  <c r="M796" i="4" s="1"/>
  <c r="K129" i="4"/>
  <c r="M129" i="4" s="1"/>
  <c r="K158" i="4"/>
  <c r="M158" i="4" s="1"/>
  <c r="K916" i="4"/>
  <c r="M916" i="4" s="1"/>
  <c r="K100" i="4"/>
  <c r="M100" i="4" s="1"/>
  <c r="K232" i="4"/>
  <c r="M232" i="4" s="1"/>
  <c r="K685" i="4"/>
  <c r="M685" i="4" s="1"/>
  <c r="K842" i="4"/>
  <c r="M842" i="4" s="1"/>
  <c r="K639" i="4"/>
  <c r="M639" i="4" s="1"/>
  <c r="K629" i="4"/>
  <c r="M629" i="4" s="1"/>
  <c r="L245" i="4"/>
  <c r="K245" i="4"/>
  <c r="M245" i="4" s="1"/>
  <c r="B684" i="4"/>
  <c r="K684" i="4"/>
  <c r="M684" i="4" s="1"/>
  <c r="L262" i="4"/>
  <c r="K262" i="4"/>
  <c r="M262" i="4" s="1"/>
  <c r="L346" i="4"/>
  <c r="K346" i="4"/>
  <c r="M346" i="4" s="1"/>
  <c r="C180" i="4"/>
  <c r="K180" i="4"/>
  <c r="M180" i="4" s="1"/>
  <c r="L119" i="4"/>
  <c r="K119" i="4"/>
  <c r="M119" i="4" s="1"/>
  <c r="L800" i="4"/>
  <c r="K800" i="4"/>
  <c r="M800" i="4" s="1"/>
  <c r="C708" i="4"/>
  <c r="K708" i="4"/>
  <c r="M708" i="4" s="1"/>
  <c r="L823" i="4"/>
  <c r="K823" i="4"/>
  <c r="M823" i="4" s="1"/>
  <c r="G433" i="4"/>
  <c r="K433" i="4"/>
  <c r="M433" i="4" s="1"/>
  <c r="L133" i="4"/>
  <c r="K133" i="4"/>
  <c r="M133" i="4" s="1"/>
  <c r="B460" i="4"/>
  <c r="K460" i="4"/>
  <c r="M460" i="4" s="1"/>
  <c r="L620" i="4"/>
  <c r="K620" i="4"/>
  <c r="M620" i="4" s="1"/>
  <c r="L822" i="4"/>
  <c r="K822" i="4"/>
  <c r="M822" i="4" s="1"/>
  <c r="L518" i="4"/>
  <c r="K518" i="4"/>
  <c r="M518" i="4" s="1"/>
  <c r="B921" i="4"/>
  <c r="B647" i="8" s="1"/>
  <c r="K921" i="4"/>
  <c r="M921" i="4" s="1"/>
  <c r="L315" i="4"/>
  <c r="K315" i="4"/>
  <c r="M315" i="4" s="1"/>
  <c r="L840" i="4"/>
  <c r="K840" i="4"/>
  <c r="M840" i="4" s="1"/>
  <c r="C715" i="4"/>
  <c r="K715" i="4"/>
  <c r="M715" i="4" s="1"/>
  <c r="L404" i="4"/>
  <c r="K404" i="4"/>
  <c r="M404" i="4" s="1"/>
  <c r="L493" i="4"/>
  <c r="K493" i="4"/>
  <c r="M493" i="4" s="1"/>
  <c r="L955" i="4"/>
  <c r="K955" i="4"/>
  <c r="M955" i="4" s="1"/>
  <c r="L912" i="4"/>
  <c r="K912" i="4"/>
  <c r="M912" i="4" s="1"/>
  <c r="L853" i="4"/>
  <c r="K853" i="4"/>
  <c r="M853" i="4" s="1"/>
  <c r="L290" i="4"/>
  <c r="K290" i="4"/>
  <c r="M290" i="4" s="1"/>
  <c r="L471" i="4"/>
  <c r="K471" i="4"/>
  <c r="M471" i="4" s="1"/>
  <c r="L243" i="4"/>
  <c r="K243" i="4"/>
  <c r="M243" i="4" s="1"/>
  <c r="L56" i="4"/>
  <c r="K56" i="4"/>
  <c r="M56" i="4" s="1"/>
  <c r="L550" i="4"/>
  <c r="K550" i="4"/>
  <c r="M550" i="4" s="1"/>
  <c r="L658" i="4"/>
  <c r="K658" i="4"/>
  <c r="M658" i="4" s="1"/>
  <c r="L875" i="4"/>
  <c r="K875" i="4"/>
  <c r="M875" i="4" s="1"/>
  <c r="L283" i="4"/>
  <c r="K283" i="4"/>
  <c r="M283" i="4" s="1"/>
  <c r="L647" i="4"/>
  <c r="K647" i="4"/>
  <c r="M647" i="4" s="1"/>
  <c r="L137" i="4"/>
  <c r="K137" i="4"/>
  <c r="M137" i="4" s="1"/>
  <c r="L362" i="4"/>
  <c r="K362" i="4"/>
  <c r="M362" i="4" s="1"/>
  <c r="L441" i="4"/>
  <c r="K441" i="4"/>
  <c r="M441" i="4" s="1"/>
  <c r="L688" i="4"/>
  <c r="K688" i="4"/>
  <c r="M688" i="4" s="1"/>
  <c r="L256" i="4"/>
  <c r="K256" i="4"/>
  <c r="M256" i="4" s="1"/>
  <c r="L540" i="4"/>
  <c r="K540" i="4"/>
  <c r="M540" i="4" s="1"/>
  <c r="L135" i="4"/>
  <c r="K135" i="4"/>
  <c r="M135" i="4" s="1"/>
  <c r="L902" i="4"/>
  <c r="K902" i="4"/>
  <c r="M902" i="4" s="1"/>
  <c r="L261" i="4"/>
  <c r="K261" i="4"/>
  <c r="M261" i="4" s="1"/>
  <c r="L397" i="4"/>
  <c r="K397" i="4"/>
  <c r="M397" i="4" s="1"/>
  <c r="L732" i="4"/>
  <c r="K732" i="4"/>
  <c r="M732" i="4" s="1"/>
  <c r="L98" i="4"/>
  <c r="K98" i="4"/>
  <c r="M98" i="4" s="1"/>
  <c r="L50" i="4"/>
  <c r="K50" i="4"/>
  <c r="M50" i="4" s="1"/>
  <c r="L553" i="4"/>
  <c r="K553" i="4"/>
  <c r="M553" i="4" s="1"/>
  <c r="L333" i="4"/>
  <c r="K333" i="4"/>
  <c r="M333" i="4" s="1"/>
  <c r="L832" i="4"/>
  <c r="K832" i="4"/>
  <c r="M832" i="4" s="1"/>
  <c r="L253" i="4"/>
  <c r="K253" i="4"/>
  <c r="M253" i="4" s="1"/>
  <c r="L431" i="4"/>
  <c r="K431" i="4"/>
  <c r="M431" i="4" s="1"/>
  <c r="L335" i="4"/>
  <c r="K335" i="4"/>
  <c r="M335" i="4" s="1"/>
  <c r="L99" i="4"/>
  <c r="K99" i="4"/>
  <c r="M99" i="4" s="1"/>
  <c r="L544" i="4"/>
  <c r="K544" i="4"/>
  <c r="M544" i="4" s="1"/>
  <c r="L826" i="4"/>
  <c r="K826" i="4"/>
  <c r="M826" i="4" s="1"/>
  <c r="L767" i="4"/>
  <c r="K767" i="4"/>
  <c r="M767" i="4" s="1"/>
  <c r="L671" i="4"/>
  <c r="K671" i="4"/>
  <c r="M671" i="4" s="1"/>
  <c r="B11" i="4"/>
  <c r="K11" i="4"/>
  <c r="M11" i="4" s="1"/>
  <c r="L238" i="4"/>
  <c r="K238" i="4"/>
  <c r="M238" i="4" s="1"/>
  <c r="L489" i="4"/>
  <c r="K489" i="4"/>
  <c r="M489" i="4" s="1"/>
  <c r="L311" i="4"/>
  <c r="K311" i="4"/>
  <c r="M311" i="4" s="1"/>
  <c r="L194" i="4"/>
  <c r="K194" i="4"/>
  <c r="M194" i="4" s="1"/>
  <c r="L452" i="4"/>
  <c r="K452" i="4"/>
  <c r="M452" i="4" s="1"/>
  <c r="L92" i="4"/>
  <c r="K92" i="4"/>
  <c r="M92" i="4" s="1"/>
  <c r="L395" i="4"/>
  <c r="K395" i="4"/>
  <c r="M395" i="4" s="1"/>
  <c r="L669" i="4"/>
  <c r="K669" i="4"/>
  <c r="M669" i="4" s="1"/>
  <c r="L699" i="4"/>
  <c r="K699" i="4"/>
  <c r="M699" i="4" s="1"/>
  <c r="L469" i="4"/>
  <c r="K469" i="4"/>
  <c r="M469" i="4" s="1"/>
  <c r="L42" i="4"/>
  <c r="K42" i="4"/>
  <c r="M42" i="4" s="1"/>
  <c r="L22" i="4"/>
  <c r="K22" i="4"/>
  <c r="M22" i="4" s="1"/>
  <c r="L574" i="4"/>
  <c r="K574" i="4"/>
  <c r="M574" i="4" s="1"/>
  <c r="L321" i="4"/>
  <c r="K321" i="4"/>
  <c r="M321" i="4" s="1"/>
  <c r="L891" i="4"/>
  <c r="K891" i="4"/>
  <c r="M891" i="4" s="1"/>
  <c r="L228" i="4"/>
  <c r="K228" i="4"/>
  <c r="M228" i="4" s="1"/>
  <c r="L962" i="4"/>
  <c r="K962" i="4"/>
  <c r="M962" i="4" s="1"/>
  <c r="L181" i="4"/>
  <c r="K181" i="4"/>
  <c r="M181" i="4" s="1"/>
  <c r="L751" i="4"/>
  <c r="K751" i="4"/>
  <c r="M751" i="4" s="1"/>
  <c r="L303" i="4"/>
  <c r="K303" i="4"/>
  <c r="M303" i="4" s="1"/>
  <c r="L968" i="4"/>
  <c r="K968" i="4"/>
  <c r="M968" i="4" s="1"/>
  <c r="L976" i="4"/>
  <c r="K976" i="4"/>
  <c r="M976" i="4" s="1"/>
  <c r="L529" i="4"/>
  <c r="K529" i="4"/>
  <c r="M529" i="4" s="1"/>
  <c r="L572" i="4"/>
  <c r="K572" i="4"/>
  <c r="M572" i="4" s="1"/>
  <c r="L845" i="4"/>
  <c r="K845" i="4"/>
  <c r="M845" i="4" s="1"/>
  <c r="L387" i="4"/>
  <c r="K387" i="4"/>
  <c r="M387" i="4" s="1"/>
  <c r="L729" i="4"/>
  <c r="K729" i="4"/>
  <c r="M729" i="4" s="1"/>
  <c r="L79" i="4"/>
  <c r="K79" i="4"/>
  <c r="M79" i="4" s="1"/>
  <c r="L151" i="4"/>
  <c r="K151" i="4"/>
  <c r="M151" i="4" s="1"/>
  <c r="L566" i="4"/>
  <c r="K566" i="4"/>
  <c r="M566" i="4" s="1"/>
  <c r="L312" i="4"/>
  <c r="K312" i="4"/>
  <c r="M312" i="4" s="1"/>
  <c r="L754" i="4"/>
  <c r="K754" i="4"/>
  <c r="M754" i="4" s="1"/>
  <c r="L461" i="4"/>
  <c r="K461" i="4"/>
  <c r="M461" i="4" s="1"/>
  <c r="L399" i="4"/>
  <c r="K399" i="4"/>
  <c r="M399" i="4" s="1"/>
  <c r="L361" i="4"/>
  <c r="K361" i="4"/>
  <c r="M361" i="4" s="1"/>
  <c r="L893" i="4"/>
  <c r="K893" i="4"/>
  <c r="M893" i="4" s="1"/>
  <c r="L187" i="4"/>
  <c r="K187" i="4"/>
  <c r="M187" i="4" s="1"/>
  <c r="L554" i="4"/>
  <c r="K554" i="4"/>
  <c r="M554" i="4" s="1"/>
  <c r="L694" i="4"/>
  <c r="K694" i="4"/>
  <c r="M694" i="4" s="1"/>
  <c r="L37" i="4"/>
  <c r="K37" i="4"/>
  <c r="M37" i="4" s="1"/>
  <c r="L927" i="4"/>
  <c r="K927" i="4"/>
  <c r="M927" i="4" s="1"/>
  <c r="L815" i="4"/>
  <c r="K815" i="4"/>
  <c r="M815" i="4" s="1"/>
  <c r="L820" i="4"/>
  <c r="K820" i="4"/>
  <c r="M820" i="4" s="1"/>
  <c r="L279" i="4"/>
  <c r="K279" i="4"/>
  <c r="M279" i="4" s="1"/>
  <c r="L969" i="4"/>
  <c r="K969" i="4"/>
  <c r="M969" i="4" s="1"/>
  <c r="L344" i="4"/>
  <c r="K344" i="4"/>
  <c r="M344" i="4" s="1"/>
  <c r="L781" i="4"/>
  <c r="K781" i="4"/>
  <c r="M781" i="4" s="1"/>
  <c r="L799" i="4"/>
  <c r="K799" i="4"/>
  <c r="M799" i="4" s="1"/>
  <c r="L508" i="4"/>
  <c r="K508" i="4"/>
  <c r="M508" i="4" s="1"/>
  <c r="L583" i="4"/>
  <c r="K583" i="4"/>
  <c r="M583" i="4" s="1"/>
  <c r="L91" i="4"/>
  <c r="K91" i="4"/>
  <c r="M91" i="4" s="1"/>
  <c r="L468" i="4"/>
  <c r="K468" i="4"/>
  <c r="M468" i="4" s="1"/>
  <c r="L442" i="4"/>
  <c r="K442" i="4"/>
  <c r="M442" i="4" s="1"/>
  <c r="L255" i="4"/>
  <c r="K255" i="4"/>
  <c r="M255" i="4" s="1"/>
  <c r="L945" i="4"/>
  <c r="K945" i="4"/>
  <c r="M945" i="4" s="1"/>
  <c r="L646" i="4"/>
  <c r="K646" i="4"/>
  <c r="M646" i="4" s="1"/>
  <c r="L203" i="4"/>
  <c r="K203" i="4"/>
  <c r="M203" i="4" s="1"/>
  <c r="L888" i="4"/>
  <c r="K888" i="4"/>
  <c r="M888" i="4" s="1"/>
  <c r="L659" i="4"/>
  <c r="K659" i="4"/>
  <c r="M659" i="4" s="1"/>
  <c r="L386" i="4"/>
  <c r="K386" i="4"/>
  <c r="M386" i="4" s="1"/>
  <c r="L934" i="4"/>
  <c r="K934" i="4"/>
  <c r="M934" i="4" s="1"/>
  <c r="L437" i="4"/>
  <c r="K437" i="4"/>
  <c r="M437" i="4" s="1"/>
  <c r="L609" i="4"/>
  <c r="K609" i="4"/>
  <c r="M609" i="4" s="1"/>
  <c r="L334" i="4"/>
  <c r="K334" i="4"/>
  <c r="M334" i="4" s="1"/>
  <c r="L162" i="4"/>
  <c r="K162" i="4"/>
  <c r="M162" i="4" s="1"/>
  <c r="L594" i="4"/>
  <c r="K594" i="4"/>
  <c r="M594" i="4" s="1"/>
  <c r="L541" i="4"/>
  <c r="K541" i="4"/>
  <c r="M541" i="4" s="1"/>
  <c r="L582" i="4"/>
  <c r="K582" i="4"/>
  <c r="M582" i="4" s="1"/>
  <c r="L873" i="4"/>
  <c r="K873" i="4"/>
  <c r="M873" i="4" s="1"/>
  <c r="L622" i="4"/>
  <c r="K622" i="4"/>
  <c r="M622" i="4" s="1"/>
  <c r="L318" i="4"/>
  <c r="K318" i="4"/>
  <c r="M318" i="4" s="1"/>
  <c r="L697" i="4"/>
  <c r="K697" i="4"/>
  <c r="M697" i="4" s="1"/>
  <c r="L84" i="4"/>
  <c r="K84" i="4"/>
  <c r="M84" i="4" s="1"/>
  <c r="L71" i="4"/>
  <c r="K71" i="4"/>
  <c r="M71" i="4" s="1"/>
  <c r="L372" i="4"/>
  <c r="K372" i="4"/>
  <c r="M372" i="4" s="1"/>
  <c r="L391" i="4"/>
  <c r="K391" i="4"/>
  <c r="M391" i="4" s="1"/>
  <c r="L562" i="4"/>
  <c r="K562" i="4"/>
  <c r="M562" i="4" s="1"/>
  <c r="L785" i="4"/>
  <c r="K785" i="4"/>
  <c r="M785" i="4" s="1"/>
  <c r="L714" i="4"/>
  <c r="K714" i="4"/>
  <c r="M714" i="4" s="1"/>
  <c r="L579" i="4"/>
  <c r="K579" i="4"/>
  <c r="M579" i="4" s="1"/>
  <c r="L41" i="4"/>
  <c r="K41" i="4"/>
  <c r="M41" i="4" s="1"/>
  <c r="L40" i="4"/>
  <c r="K40" i="4"/>
  <c r="M40" i="4" s="1"/>
  <c r="L809" i="4"/>
  <c r="K809" i="4"/>
  <c r="M809" i="4" s="1"/>
  <c r="L217" i="4"/>
  <c r="K217" i="4"/>
  <c r="M217" i="4" s="1"/>
  <c r="L102" i="4"/>
  <c r="K102" i="4"/>
  <c r="M102" i="4" s="1"/>
  <c r="L662" i="4"/>
  <c r="K662" i="4"/>
  <c r="M662" i="4" s="1"/>
  <c r="L235" i="4"/>
  <c r="K235" i="4"/>
  <c r="M235" i="4" s="1"/>
  <c r="L483" i="4"/>
  <c r="K483" i="4"/>
  <c r="M483" i="4" s="1"/>
  <c r="L824" i="4"/>
  <c r="K824" i="4"/>
  <c r="M824" i="4" s="1"/>
  <c r="L586" i="4"/>
  <c r="K586" i="4"/>
  <c r="M586" i="4" s="1"/>
  <c r="L564" i="4"/>
  <c r="K564" i="4"/>
  <c r="M564" i="4" s="1"/>
  <c r="L570" i="4"/>
  <c r="K570" i="4"/>
  <c r="M570" i="4" s="1"/>
  <c r="L657" i="4"/>
  <c r="K657" i="4"/>
  <c r="M657" i="4" s="1"/>
  <c r="L412" i="4"/>
  <c r="K412" i="4"/>
  <c r="M412" i="4" s="1"/>
  <c r="L478" i="4"/>
  <c r="K478" i="4"/>
  <c r="M478" i="4" s="1"/>
  <c r="L38" i="4"/>
  <c r="K38" i="4"/>
  <c r="M38" i="4" s="1"/>
  <c r="L887" i="4"/>
  <c r="K887" i="4"/>
  <c r="M887" i="4" s="1"/>
  <c r="L214" i="4"/>
  <c r="K214" i="4"/>
  <c r="M214" i="4" s="1"/>
  <c r="L973" i="4"/>
  <c r="K973" i="4"/>
  <c r="M973" i="4" s="1"/>
  <c r="L959" i="4"/>
  <c r="K959" i="4"/>
  <c r="M959" i="4" s="1"/>
  <c r="L771" i="4"/>
  <c r="K771" i="4"/>
  <c r="M771" i="4" s="1"/>
  <c r="L515" i="4"/>
  <c r="K515" i="4"/>
  <c r="M515" i="4" s="1"/>
  <c r="L76" i="4"/>
  <c r="K76" i="4"/>
  <c r="M76" i="4" s="1"/>
  <c r="L466" i="4"/>
  <c r="K466" i="4"/>
  <c r="M466" i="4" s="1"/>
  <c r="L638" i="4"/>
  <c r="K638" i="4"/>
  <c r="M638" i="4" s="1"/>
  <c r="L196" i="4"/>
  <c r="K196" i="4"/>
  <c r="M196" i="4" s="1"/>
  <c r="B858" i="4"/>
  <c r="B518" i="4"/>
  <c r="B135" i="4"/>
  <c r="B395" i="4"/>
  <c r="B151" i="4"/>
  <c r="B344" i="4"/>
  <c r="B594" i="4"/>
  <c r="B217" i="4"/>
  <c r="C134" i="4"/>
  <c r="C221" i="4"/>
  <c r="C677" i="4"/>
  <c r="C324" i="4"/>
  <c r="C64" i="4"/>
  <c r="C881" i="4"/>
  <c r="C874" i="4"/>
  <c r="C675" i="4"/>
  <c r="C924" i="4"/>
  <c r="C364" i="4"/>
  <c r="C186" i="4"/>
  <c r="C342" i="4"/>
  <c r="C729" i="4"/>
  <c r="C780" i="4"/>
  <c r="C221" i="8" s="1"/>
  <c r="C667" i="4"/>
  <c r="C435" i="4"/>
  <c r="C541" i="4"/>
  <c r="C360" i="4"/>
  <c r="C462" i="4"/>
  <c r="F491" i="4"/>
  <c r="F73" i="4"/>
  <c r="L170" i="4"/>
  <c r="L248" i="4"/>
  <c r="L776" i="4"/>
  <c r="L352" i="4"/>
  <c r="L440" i="4"/>
  <c r="L211" i="4"/>
  <c r="L730" i="4"/>
  <c r="L237" i="4"/>
  <c r="L233" i="4"/>
  <c r="L90" i="4"/>
  <c r="L307" i="4"/>
  <c r="L623" i="4"/>
  <c r="K718" i="4"/>
  <c r="M718" i="4" s="1"/>
  <c r="K573" i="4"/>
  <c r="M573" i="4" s="1"/>
  <c r="K204" i="4"/>
  <c r="M204" i="4" s="1"/>
  <c r="K960" i="4"/>
  <c r="M960" i="4" s="1"/>
  <c r="K525" i="4"/>
  <c r="M525" i="4" s="1"/>
  <c r="K367" i="4"/>
  <c r="M367" i="4" s="1"/>
  <c r="K271" i="4"/>
  <c r="M271" i="4" s="1"/>
  <c r="K928" i="4"/>
  <c r="M928" i="4" s="1"/>
  <c r="K2" i="4"/>
  <c r="M2" i="4" s="1"/>
  <c r="K502" i="4"/>
  <c r="M502" i="4" s="1"/>
  <c r="K170" i="4"/>
  <c r="M170" i="4" s="1"/>
  <c r="K899" i="4"/>
  <c r="M899" i="4" s="1"/>
  <c r="K763" i="4"/>
  <c r="M763" i="4" s="1"/>
  <c r="K986" i="4"/>
  <c r="M986" i="4" s="1"/>
  <c r="K943" i="4"/>
  <c r="M943" i="4" s="1"/>
  <c r="K632" i="4"/>
  <c r="M632" i="4" s="1"/>
  <c r="K898" i="4"/>
  <c r="M898" i="4" s="1"/>
  <c r="K507" i="4"/>
  <c r="M507" i="4" s="1"/>
  <c r="K559" i="4"/>
  <c r="M559" i="4" s="1"/>
  <c r="K709" i="4"/>
  <c r="M709" i="4" s="1"/>
  <c r="K593" i="4"/>
  <c r="M593" i="4" s="1"/>
  <c r="K257" i="4"/>
  <c r="M257" i="4" s="1"/>
  <c r="K418" i="4"/>
  <c r="M418" i="4" s="1"/>
  <c r="K428" i="4"/>
  <c r="M428" i="4" s="1"/>
  <c r="K624" i="4"/>
  <c r="M624" i="4" s="1"/>
  <c r="K184" i="4"/>
  <c r="M184" i="4" s="1"/>
  <c r="K251" i="4"/>
  <c r="M251" i="4" s="1"/>
  <c r="K803" i="4"/>
  <c r="M803" i="4" s="1"/>
  <c r="K503" i="4"/>
  <c r="M503" i="4" s="1"/>
  <c r="K993" i="4"/>
  <c r="M993" i="4" s="1"/>
  <c r="K831" i="4"/>
  <c r="M831" i="4" s="1"/>
  <c r="K165" i="4"/>
  <c r="M165" i="4" s="1"/>
  <c r="K612" i="4"/>
  <c r="M612" i="4" s="1"/>
  <c r="K160" i="4"/>
  <c r="M160" i="4" s="1"/>
  <c r="K833" i="4"/>
  <c r="M833" i="4" s="1"/>
  <c r="K766" i="4"/>
  <c r="M766" i="4" s="1"/>
  <c r="K289" i="4"/>
  <c r="M289" i="4" s="1"/>
  <c r="K328" i="4"/>
  <c r="M328" i="4" s="1"/>
  <c r="K964" i="4"/>
  <c r="M964" i="4" s="1"/>
  <c r="K499" i="4"/>
  <c r="M499" i="4" s="1"/>
  <c r="K20" i="4"/>
  <c r="M20" i="4" s="1"/>
  <c r="K908" i="4"/>
  <c r="M908" i="4" s="1"/>
  <c r="K563" i="4"/>
  <c r="M563" i="4" s="1"/>
  <c r="K44" i="4"/>
  <c r="M44" i="4" s="1"/>
  <c r="K611" i="4"/>
  <c r="M611" i="4" s="1"/>
  <c r="K484" i="4"/>
  <c r="M484" i="4" s="1"/>
  <c r="K703" i="4"/>
  <c r="M703" i="4" s="1"/>
  <c r="K649" i="4"/>
  <c r="M649" i="4" s="1"/>
  <c r="K565" i="4"/>
  <c r="M565" i="4" s="1"/>
  <c r="K534" i="4"/>
  <c r="M534" i="4" s="1"/>
  <c r="C417" i="4"/>
  <c r="L417" i="4"/>
  <c r="L723" i="4"/>
  <c r="C723" i="4"/>
  <c r="L155" i="4"/>
  <c r="C155" i="4"/>
  <c r="L913" i="4"/>
  <c r="C913" i="4"/>
  <c r="L95" i="4"/>
  <c r="C95" i="4"/>
  <c r="L350" i="4"/>
  <c r="C350" i="4"/>
  <c r="I747" i="4"/>
  <c r="L747" i="4"/>
  <c r="C747" i="4"/>
  <c r="L147" i="4"/>
  <c r="C147" i="4"/>
  <c r="L319" i="4"/>
  <c r="C319" i="4"/>
  <c r="L83" i="4"/>
  <c r="C83" i="4"/>
  <c r="L597" i="4"/>
  <c r="C597" i="4"/>
  <c r="L551" i="4"/>
  <c r="C551" i="4"/>
  <c r="L733" i="4"/>
  <c r="C733" i="4"/>
  <c r="L954" i="4"/>
  <c r="C954" i="4"/>
  <c r="L268" i="4"/>
  <c r="C268" i="4"/>
  <c r="L94" i="4"/>
  <c r="C94" i="4"/>
  <c r="L300" i="4"/>
  <c r="C300" i="4"/>
  <c r="L519" i="4"/>
  <c r="C519" i="4"/>
  <c r="L821" i="4"/>
  <c r="C821" i="4"/>
  <c r="L419" i="4"/>
  <c r="C419" i="4"/>
  <c r="L744" i="4"/>
  <c r="C744" i="4"/>
  <c r="L126" i="4"/>
  <c r="C126" i="4"/>
  <c r="C168" i="4"/>
  <c r="L168" i="4"/>
  <c r="L750" i="4"/>
  <c r="C750" i="4"/>
  <c r="L595" i="4"/>
  <c r="C595" i="4"/>
  <c r="L166" i="4"/>
  <c r="C166" i="4"/>
  <c r="C446" i="4"/>
  <c r="L446" i="4"/>
  <c r="L48" i="4"/>
  <c r="C48" i="4"/>
  <c r="L712" i="4"/>
  <c r="C712" i="4"/>
  <c r="B718" i="4"/>
  <c r="B708" i="4"/>
  <c r="C928" i="4"/>
  <c r="C460" i="4"/>
  <c r="C688" i="4"/>
  <c r="C574" i="4"/>
  <c r="C386" i="4"/>
  <c r="B204" i="4"/>
  <c r="B502" i="4"/>
  <c r="B346" i="4"/>
  <c r="B133" i="4"/>
  <c r="B840" i="4"/>
  <c r="B853" i="4"/>
  <c r="B875" i="4"/>
  <c r="B441" i="4"/>
  <c r="B397" i="4"/>
  <c r="B333" i="4"/>
  <c r="B826" i="4"/>
  <c r="B311" i="4"/>
  <c r="B469" i="4"/>
  <c r="B891" i="4"/>
  <c r="B968" i="4"/>
  <c r="B387" i="4"/>
  <c r="B312" i="4"/>
  <c r="B361" i="4"/>
  <c r="B694" i="4"/>
  <c r="B820" i="4"/>
  <c r="B508" i="4"/>
  <c r="B945" i="4"/>
  <c r="B659" i="4"/>
  <c r="B334" i="4"/>
  <c r="B873" i="4"/>
  <c r="B84" i="4"/>
  <c r="B562" i="4"/>
  <c r="B40" i="4"/>
  <c r="B235" i="4"/>
  <c r="B657" i="4"/>
  <c r="B771" i="4"/>
  <c r="C684" i="4"/>
  <c r="C620" i="4"/>
  <c r="C550" i="4"/>
  <c r="C115" i="8" s="1"/>
  <c r="C256" i="4"/>
  <c r="C99" i="4"/>
  <c r="C452" i="4"/>
  <c r="C572" i="4"/>
  <c r="C279" i="4"/>
  <c r="C442" i="4"/>
  <c r="L271" i="4"/>
  <c r="L684" i="4"/>
  <c r="L708" i="4"/>
  <c r="L921" i="4"/>
  <c r="B530" i="4"/>
  <c r="L530" i="4"/>
  <c r="B242" i="4"/>
  <c r="L242" i="4"/>
  <c r="B230" i="4"/>
  <c r="L230" i="4"/>
  <c r="B348" i="4"/>
  <c r="L348" i="4"/>
  <c r="F175" i="4"/>
  <c r="L175" i="4"/>
  <c r="B308" i="4"/>
  <c r="L308" i="4"/>
  <c r="B947" i="4"/>
  <c r="L947" i="4"/>
  <c r="F938" i="4"/>
  <c r="L938" i="4"/>
  <c r="B68" i="4"/>
  <c r="L68" i="4"/>
  <c r="F577" i="4"/>
  <c r="L577" i="4"/>
  <c r="B630" i="4"/>
  <c r="L630" i="4"/>
  <c r="B24" i="4"/>
  <c r="L24" i="4"/>
  <c r="L704" i="4"/>
  <c r="C704" i="4"/>
  <c r="C439" i="4"/>
  <c r="L439" i="4"/>
  <c r="L856" i="4"/>
  <c r="C856" i="4"/>
  <c r="L39" i="4"/>
  <c r="C39" i="4"/>
  <c r="L755" i="4"/>
  <c r="C755" i="4"/>
  <c r="L10" i="4"/>
  <c r="C10" i="4"/>
  <c r="L123" i="4"/>
  <c r="C123" i="4"/>
  <c r="L644" i="4"/>
  <c r="C644" i="4"/>
  <c r="L400" i="4"/>
  <c r="C400" i="4"/>
  <c r="L470" i="4"/>
  <c r="C470" i="4"/>
  <c r="L422" i="4"/>
  <c r="C422" i="4"/>
  <c r="L11" i="4"/>
  <c r="C11" i="4"/>
  <c r="L174" i="4"/>
  <c r="C174" i="4"/>
  <c r="L857" i="4"/>
  <c r="C857" i="4"/>
  <c r="L736" i="4"/>
  <c r="C736" i="4"/>
  <c r="L363" i="4"/>
  <c r="C363" i="4"/>
  <c r="L828" i="4"/>
  <c r="C828" i="4"/>
  <c r="L336" i="4"/>
  <c r="C336" i="4"/>
  <c r="L852" i="4"/>
  <c r="C852" i="4"/>
  <c r="L652" i="4"/>
  <c r="C652" i="4"/>
  <c r="L488" i="4"/>
  <c r="C488" i="4"/>
  <c r="L124" i="4"/>
  <c r="C124" i="4"/>
  <c r="L377" i="4"/>
  <c r="C377" i="4"/>
  <c r="L486" i="4"/>
  <c r="C486" i="4"/>
  <c r="L835" i="4"/>
  <c r="C835" i="4"/>
  <c r="L485" i="4"/>
  <c r="C485" i="4"/>
  <c r="L179" i="4"/>
  <c r="C179" i="4"/>
  <c r="L975" i="4"/>
  <c r="C975" i="4"/>
  <c r="L637" i="4"/>
  <c r="C637" i="4"/>
  <c r="C498" i="4"/>
  <c r="L498" i="4"/>
  <c r="L330" i="4"/>
  <c r="C330" i="4"/>
  <c r="L448" i="4"/>
  <c r="C448" i="4"/>
  <c r="L683" i="4"/>
  <c r="C683" i="4"/>
  <c r="L598" i="4"/>
  <c r="C598" i="4"/>
  <c r="L75" i="4"/>
  <c r="C75" i="4"/>
  <c r="C618" i="4"/>
  <c r="L618" i="4"/>
  <c r="L505" i="4"/>
  <c r="C505" i="4"/>
  <c r="L114" i="4"/>
  <c r="C114" i="4"/>
  <c r="L819" i="4"/>
  <c r="C819" i="4"/>
  <c r="L351" i="4"/>
  <c r="C351" i="4"/>
  <c r="C351" i="8" s="1"/>
  <c r="L854" i="4"/>
  <c r="C854" i="4"/>
  <c r="L250" i="4"/>
  <c r="C250" i="4"/>
  <c r="L210" i="4"/>
  <c r="C210" i="4"/>
  <c r="L269" i="4"/>
  <c r="C269" i="4"/>
  <c r="B271" i="4"/>
  <c r="B39" i="4"/>
  <c r="B550" i="4"/>
  <c r="B123" i="4"/>
  <c r="B902" i="4"/>
  <c r="B470" i="4"/>
  <c r="B99" i="4"/>
  <c r="B669" i="4"/>
  <c r="B736" i="4"/>
  <c r="B363" i="4"/>
  <c r="B83" i="4"/>
  <c r="B852" i="4"/>
  <c r="B733" i="4"/>
  <c r="B268" i="4"/>
  <c r="B179" i="4"/>
  <c r="B781" i="4"/>
  <c r="B519" i="4"/>
  <c r="B419" i="4"/>
  <c r="B126" i="4"/>
  <c r="B595" i="4"/>
  <c r="B598" i="4"/>
  <c r="B114" i="4"/>
  <c r="B854" i="4"/>
  <c r="B712" i="4"/>
  <c r="B586" i="4"/>
  <c r="B214" i="4"/>
  <c r="B196" i="4"/>
  <c r="C955" i="4"/>
  <c r="C50" i="4"/>
  <c r="C194" i="4"/>
  <c r="C785" i="4"/>
  <c r="C497" i="4"/>
  <c r="L497" i="4"/>
  <c r="B960" i="4"/>
  <c r="B170" i="4"/>
  <c r="B180" i="4"/>
  <c r="B715" i="4"/>
  <c r="B290" i="4"/>
  <c r="B187" i="8" s="1"/>
  <c r="B755" i="4"/>
  <c r="B688" i="4"/>
  <c r="B95" i="4"/>
  <c r="B832" i="4"/>
  <c r="B350" i="4"/>
  <c r="B194" i="4"/>
  <c r="B174" i="4"/>
  <c r="B228" i="4"/>
  <c r="B828" i="4"/>
  <c r="B729" i="4"/>
  <c r="B551" i="4"/>
  <c r="B954" i="4"/>
  <c r="B835" i="4"/>
  <c r="B279" i="4"/>
  <c r="B583" i="4"/>
  <c r="B498" i="4"/>
  <c r="B386" i="4"/>
  <c r="B168" i="4"/>
  <c r="B166" i="4"/>
  <c r="B618" i="4"/>
  <c r="B785" i="4"/>
  <c r="B446" i="4"/>
  <c r="B210" i="4"/>
  <c r="B412" i="4"/>
  <c r="B515" i="4"/>
  <c r="C823" i="4"/>
  <c r="C290" i="4"/>
  <c r="C137" i="4"/>
  <c r="C832" i="4"/>
  <c r="C238" i="4"/>
  <c r="C228" i="4"/>
  <c r="C781" i="4"/>
  <c r="L2" i="4"/>
  <c r="L433" i="4"/>
  <c r="C349" i="4"/>
  <c r="L349" i="4"/>
  <c r="B909" i="4"/>
  <c r="L909" i="4"/>
  <c r="C109" i="4"/>
  <c r="F109" i="4"/>
  <c r="L109" i="4"/>
  <c r="F371" i="4"/>
  <c r="L371" i="4"/>
  <c r="B150" i="4"/>
  <c r="L150" i="4"/>
  <c r="C988" i="4"/>
  <c r="L988" i="4"/>
  <c r="B200" i="4"/>
  <c r="L200" i="4"/>
  <c r="C45" i="4"/>
  <c r="L45" i="4"/>
  <c r="F992" i="4"/>
  <c r="L992" i="4"/>
  <c r="B545" i="4"/>
  <c r="L545" i="4"/>
  <c r="C636" i="4"/>
  <c r="L636" i="4"/>
  <c r="B967" i="4"/>
  <c r="L967" i="4"/>
  <c r="C491" i="4"/>
  <c r="L491" i="4"/>
  <c r="F752" i="4"/>
  <c r="L752" i="4"/>
  <c r="B475" i="4"/>
  <c r="L475" i="4"/>
  <c r="C65" i="4"/>
  <c r="L65" i="4"/>
  <c r="B26" i="4"/>
  <c r="B168" i="8" s="1"/>
  <c r="L26" i="4"/>
  <c r="C434" i="4"/>
  <c r="L434" i="4"/>
  <c r="F434" i="4"/>
  <c r="F164" i="4"/>
  <c r="L164" i="4"/>
  <c r="B903" i="4"/>
  <c r="L903" i="4"/>
  <c r="C532" i="4"/>
  <c r="L532" i="4"/>
  <c r="B246" i="4"/>
  <c r="L246" i="4"/>
  <c r="C85" i="4"/>
  <c r="F85" i="4"/>
  <c r="L85" i="4"/>
  <c r="F514" i="4"/>
  <c r="L514" i="4"/>
  <c r="B477" i="4"/>
  <c r="L477" i="4"/>
  <c r="C202" i="4"/>
  <c r="L202" i="4"/>
  <c r="B292" i="4"/>
  <c r="L292" i="4"/>
  <c r="C663" i="4"/>
  <c r="L663" i="4"/>
  <c r="F690" i="4"/>
  <c r="L690" i="4"/>
  <c r="B378" i="4"/>
  <c r="L378" i="4"/>
  <c r="C772" i="4"/>
  <c r="L772" i="4"/>
  <c r="B689" i="4"/>
  <c r="L689" i="4"/>
  <c r="C301" i="4"/>
  <c r="L301" i="4"/>
  <c r="F811" i="4"/>
  <c r="L811" i="4"/>
  <c r="B12" i="4"/>
  <c r="L12" i="4"/>
  <c r="C272" i="4"/>
  <c r="L272" i="4"/>
  <c r="B648" i="4"/>
  <c r="L648" i="4"/>
  <c r="C353" i="4"/>
  <c r="L353" i="4"/>
  <c r="F353" i="4"/>
  <c r="F479" i="4"/>
  <c r="L479" i="4"/>
  <c r="B249" i="4"/>
  <c r="L249" i="4"/>
  <c r="C661" i="4"/>
  <c r="L661" i="4"/>
  <c r="B298" i="4"/>
  <c r="L298" i="4"/>
  <c r="C365" i="4"/>
  <c r="L365" i="4"/>
  <c r="F365" i="4"/>
  <c r="F874" i="4"/>
  <c r="L874" i="4"/>
  <c r="B191" i="4"/>
  <c r="L191" i="4"/>
  <c r="C373" i="4"/>
  <c r="L373" i="4"/>
  <c r="B655" i="4"/>
  <c r="L655" i="4"/>
  <c r="C390" i="4"/>
  <c r="L390" i="4"/>
  <c r="F454" i="4"/>
  <c r="L454" i="4"/>
  <c r="B55" i="4"/>
  <c r="L55" i="4"/>
  <c r="C314" i="4"/>
  <c r="C210" i="8" s="1"/>
  <c r="L314" i="4"/>
  <c r="B51" i="4"/>
  <c r="L51" i="4"/>
  <c r="C438" i="4"/>
  <c r="L438" i="4"/>
  <c r="F613" i="4"/>
  <c r="L613" i="4"/>
  <c r="B701" i="4"/>
  <c r="L701" i="4"/>
  <c r="C264" i="4"/>
  <c r="L264" i="4"/>
  <c r="B63" i="4"/>
  <c r="L63" i="4"/>
  <c r="C768" i="4"/>
  <c r="L768" i="4"/>
  <c r="F768" i="4"/>
  <c r="F801" i="4"/>
  <c r="L801" i="4"/>
  <c r="B717" i="4"/>
  <c r="L717" i="4"/>
  <c r="C731" i="4"/>
  <c r="L731" i="4"/>
  <c r="B762" i="4"/>
  <c r="L762" i="4"/>
  <c r="C816" i="4"/>
  <c r="L816" i="4"/>
  <c r="F816" i="4"/>
  <c r="F810" i="4"/>
  <c r="L810" i="4"/>
  <c r="B104" i="4"/>
  <c r="L104" i="4"/>
  <c r="C610" i="4"/>
  <c r="L610" i="4"/>
  <c r="B216" i="4"/>
  <c r="L216" i="4"/>
  <c r="C929" i="4"/>
  <c r="L929" i="4"/>
  <c r="F476" i="4"/>
  <c r="L476" i="4"/>
  <c r="B674" i="4"/>
  <c r="L674" i="4"/>
  <c r="C670" i="4"/>
  <c r="L670" i="4"/>
  <c r="B846" i="4"/>
  <c r="L846" i="4"/>
  <c r="C304" i="4"/>
  <c r="L304" i="4"/>
  <c r="F581" i="4"/>
  <c r="L581" i="4"/>
  <c r="B60" i="4"/>
  <c r="L60" i="4"/>
  <c r="C915" i="4"/>
  <c r="L915" i="4"/>
  <c r="B725" i="4"/>
  <c r="L725" i="4"/>
  <c r="C506" i="4"/>
  <c r="L506" i="4"/>
  <c r="F506" i="4"/>
  <c r="F843" i="4"/>
  <c r="L843" i="4"/>
  <c r="B143" i="4"/>
  <c r="L143" i="4"/>
  <c r="C267" i="4"/>
  <c r="C267" i="8" s="1"/>
  <c r="L267" i="4"/>
  <c r="B738" i="4"/>
  <c r="B519" i="8" s="1"/>
  <c r="L738" i="4"/>
  <c r="C171" i="4"/>
  <c r="L171" i="4"/>
  <c r="B616" i="4"/>
  <c r="L616" i="4"/>
  <c r="C72" i="4"/>
  <c r="L72" i="4"/>
  <c r="B306" i="4"/>
  <c r="L306" i="4"/>
  <c r="C106" i="4"/>
  <c r="L106" i="4"/>
  <c r="L656" i="4"/>
  <c r="C656" i="4"/>
  <c r="B727" i="4"/>
  <c r="L727" i="4"/>
  <c r="F727" i="4"/>
  <c r="C531" i="4"/>
  <c r="L531" i="4"/>
  <c r="L851" i="4"/>
  <c r="C851" i="4"/>
  <c r="B917" i="4"/>
  <c r="L917" i="4"/>
  <c r="C878" i="4"/>
  <c r="L878" i="4"/>
  <c r="B69" i="4"/>
  <c r="L69" i="4"/>
  <c r="C110" i="4"/>
  <c r="L110" i="4"/>
  <c r="F215" i="4"/>
  <c r="L215" i="4"/>
  <c r="C18" i="4"/>
  <c r="L18" i="4"/>
  <c r="L894" i="4"/>
  <c r="C894" i="4"/>
  <c r="B575" i="4"/>
  <c r="L575" i="4"/>
  <c r="C5" i="4"/>
  <c r="L5" i="4"/>
  <c r="L142" i="4"/>
  <c r="C142" i="4"/>
  <c r="B197" i="4"/>
  <c r="L197" i="4"/>
  <c r="C643" i="4"/>
  <c r="L643" i="4"/>
  <c r="C569" i="4"/>
  <c r="L569" i="4"/>
  <c r="C601" i="4"/>
  <c r="L601" i="4"/>
  <c r="L596" i="4"/>
  <c r="C596" i="4"/>
  <c r="C538" i="4"/>
  <c r="L538" i="4"/>
  <c r="L633" i="4"/>
  <c r="C633" i="4"/>
  <c r="L225" i="4"/>
  <c r="C225" i="4"/>
  <c r="C700" i="4"/>
  <c r="L700" i="4"/>
  <c r="L653" i="4"/>
  <c r="C653" i="4"/>
  <c r="C354" i="4"/>
  <c r="L354" i="4"/>
  <c r="C604" i="4"/>
  <c r="L604" i="4"/>
  <c r="L693" i="4"/>
  <c r="C693" i="4"/>
  <c r="C146" i="4"/>
  <c r="L146" i="4"/>
  <c r="L112" i="4"/>
  <c r="C112" i="4"/>
  <c r="L864" i="4"/>
  <c r="C864" i="4"/>
  <c r="C837" i="4"/>
  <c r="L837" i="4"/>
  <c r="L398" i="4"/>
  <c r="C398" i="4"/>
  <c r="C652" i="8" s="1"/>
  <c r="C855" i="4"/>
  <c r="L855" i="4"/>
  <c r="C450" i="4"/>
  <c r="L450" i="4"/>
  <c r="L296" i="4"/>
  <c r="C296" i="4"/>
  <c r="C359" i="4"/>
  <c r="L359" i="4"/>
  <c r="L117" i="4"/>
  <c r="C117" i="4"/>
  <c r="L389" i="4"/>
  <c r="C389" i="4"/>
  <c r="C273" i="4"/>
  <c r="L273" i="4"/>
  <c r="L415" i="4"/>
  <c r="C415" i="4"/>
  <c r="C952" i="4"/>
  <c r="L952" i="4"/>
  <c r="C195" i="4"/>
  <c r="L195" i="4"/>
  <c r="L740" i="4"/>
  <c r="C740" i="4"/>
  <c r="C345" i="4"/>
  <c r="L345" i="4"/>
  <c r="L414" i="4"/>
  <c r="C414" i="4"/>
  <c r="L67" i="4"/>
  <c r="C67" i="4"/>
  <c r="C36" i="4"/>
  <c r="L36" i="4"/>
  <c r="L291" i="4"/>
  <c r="C291" i="4"/>
  <c r="L252" i="4"/>
  <c r="C252" i="4"/>
  <c r="B623" i="4"/>
  <c r="F623" i="4"/>
  <c r="C396" i="4"/>
  <c r="L396" i="4"/>
  <c r="B568" i="4"/>
  <c r="F568" i="4"/>
  <c r="L212" i="4"/>
  <c r="C212" i="4"/>
  <c r="C305" i="4"/>
  <c r="C301" i="8" s="1"/>
  <c r="L305" i="4"/>
  <c r="B349" i="4"/>
  <c r="B109" i="4"/>
  <c r="B988" i="4"/>
  <c r="B45" i="4"/>
  <c r="B636" i="4"/>
  <c r="B491" i="4"/>
  <c r="B65" i="4"/>
  <c r="B434" i="4"/>
  <c r="B532" i="4"/>
  <c r="B85" i="4"/>
  <c r="B202" i="4"/>
  <c r="B663" i="4"/>
  <c r="B772" i="4"/>
  <c r="B301" i="4"/>
  <c r="B272" i="4"/>
  <c r="B353" i="4"/>
  <c r="B661" i="4"/>
  <c r="B365" i="4"/>
  <c r="B373" i="4"/>
  <c r="B390" i="4"/>
  <c r="B314" i="4"/>
  <c r="B438" i="4"/>
  <c r="B264" i="4"/>
  <c r="B768" i="4"/>
  <c r="B731" i="4"/>
  <c r="B816" i="4"/>
  <c r="B610" i="4"/>
  <c r="B929" i="4"/>
  <c r="B670" i="4"/>
  <c r="B304" i="4"/>
  <c r="B915" i="4"/>
  <c r="B506" i="4"/>
  <c r="B267" i="4"/>
  <c r="B171" i="4"/>
  <c r="B72" i="4"/>
  <c r="B106" i="4"/>
  <c r="B531" i="4"/>
  <c r="B878" i="4"/>
  <c r="B110" i="4"/>
  <c r="B18" i="4"/>
  <c r="B5" i="4"/>
  <c r="B643" i="4"/>
  <c r="B569" i="4"/>
  <c r="B601" i="4"/>
  <c r="B538" i="4"/>
  <c r="B700" i="4"/>
  <c r="B354" i="4"/>
  <c r="B604" i="4"/>
  <c r="B146" i="4"/>
  <c r="B837" i="4"/>
  <c r="B855" i="4"/>
  <c r="B450" i="4"/>
  <c r="B359" i="4"/>
  <c r="B273" i="4"/>
  <c r="B952" i="4"/>
  <c r="B195" i="4"/>
  <c r="B345" i="4"/>
  <c r="B36" i="4"/>
  <c r="B447" i="4"/>
  <c r="B456" i="4"/>
  <c r="B884" i="4"/>
  <c r="B838" i="4"/>
  <c r="B636" i="8" s="1"/>
  <c r="B107" i="4"/>
  <c r="C340" i="4"/>
  <c r="C680" i="4"/>
  <c r="C992" i="4"/>
  <c r="C517" i="4"/>
  <c r="C850" i="4"/>
  <c r="C164" i="4"/>
  <c r="C504" i="4"/>
  <c r="C154" i="4"/>
  <c r="C690" i="4"/>
  <c r="C665" i="4"/>
  <c r="C457" i="4"/>
  <c r="C479" i="4"/>
  <c r="C664" i="4"/>
  <c r="C578" i="4"/>
  <c r="C454" i="4"/>
  <c r="C302" i="4"/>
  <c r="C513" i="4"/>
  <c r="C801" i="4"/>
  <c r="C9" i="4"/>
  <c r="C383" i="4"/>
  <c r="C476" i="4"/>
  <c r="C72" i="8" s="1"/>
  <c r="C607" i="4"/>
  <c r="C423" i="4"/>
  <c r="C843" i="4"/>
  <c r="C802" i="4"/>
  <c r="C900" i="4"/>
  <c r="C277" i="4"/>
  <c r="C735" i="4"/>
  <c r="C30" i="4"/>
  <c r="C190" i="4"/>
  <c r="C797" i="4"/>
  <c r="C274" i="4"/>
  <c r="C614" i="4"/>
  <c r="C860" i="4"/>
  <c r="C673" i="4"/>
  <c r="C568" i="4"/>
  <c r="F301" i="4"/>
  <c r="F304" i="4"/>
  <c r="L28" i="4"/>
  <c r="L576" i="4"/>
  <c r="L920" i="4"/>
  <c r="L116" i="4"/>
  <c r="L316" i="4"/>
  <c r="L188" i="4"/>
  <c r="L234" i="4"/>
  <c r="L163" i="4"/>
  <c r="L937" i="4"/>
  <c r="L953" i="4"/>
  <c r="L590" i="4"/>
  <c r="L213" i="4"/>
  <c r="L46" i="4"/>
  <c r="L557" i="4"/>
  <c r="L19" i="4"/>
  <c r="L542" i="4"/>
  <c r="L159" i="4"/>
  <c r="L369" i="4"/>
  <c r="L136" i="4"/>
  <c r="L516" i="4"/>
  <c r="L627" i="4"/>
  <c r="L533" i="4"/>
  <c r="L280" i="4"/>
  <c r="L297" i="4"/>
  <c r="L29" i="4"/>
  <c r="L115" i="4"/>
  <c r="L997" i="4"/>
  <c r="L782" i="4"/>
  <c r="L132" i="4"/>
  <c r="L270" i="4"/>
  <c r="L326" i="4"/>
  <c r="L896" i="4"/>
  <c r="L930" i="4"/>
  <c r="L911" i="4"/>
  <c r="L3" i="4"/>
  <c r="L867" i="4"/>
  <c r="L207" i="4"/>
  <c r="L73" i="4"/>
  <c r="L739" i="4"/>
  <c r="L877" i="4"/>
  <c r="L156" i="4"/>
  <c r="L568" i="4"/>
  <c r="L882" i="4"/>
  <c r="B995" i="4"/>
  <c r="L995" i="4"/>
  <c r="C696" i="4"/>
  <c r="C407" i="8" s="1"/>
  <c r="L696" i="4"/>
  <c r="H951" i="4"/>
  <c r="L951" i="4"/>
  <c r="C808" i="4"/>
  <c r="L808" i="4"/>
  <c r="C585" i="4"/>
  <c r="L585" i="4"/>
  <c r="C490" i="4"/>
  <c r="L490" i="4"/>
  <c r="C494" i="4"/>
  <c r="L494" i="4"/>
  <c r="C382" i="4"/>
  <c r="L382" i="4"/>
  <c r="C458" i="4"/>
  <c r="L458" i="4"/>
  <c r="C789" i="4"/>
  <c r="L789" i="4"/>
  <c r="C286" i="4"/>
  <c r="L286" i="4"/>
  <c r="C384" i="4"/>
  <c r="L384" i="4"/>
  <c r="C376" i="4"/>
  <c r="L376" i="4"/>
  <c r="C965" i="4"/>
  <c r="L965" i="4"/>
  <c r="C185" i="4"/>
  <c r="L185" i="4"/>
  <c r="C14" i="4"/>
  <c r="C14" i="8" s="1"/>
  <c r="L14" i="4"/>
  <c r="H591" i="4"/>
  <c r="L591" i="4"/>
  <c r="C241" i="4"/>
  <c r="L241" i="4"/>
  <c r="H409" i="4"/>
  <c r="L409" i="4"/>
  <c r="C128" i="4"/>
  <c r="L128" i="4"/>
  <c r="C660" i="4"/>
  <c r="L660" i="4"/>
  <c r="C743" i="4"/>
  <c r="L743" i="4"/>
  <c r="C392" i="4"/>
  <c r="L392" i="4"/>
  <c r="C753" i="4"/>
  <c r="L753" i="4"/>
  <c r="C524" i="4"/>
  <c r="L524" i="4"/>
  <c r="C865" i="4"/>
  <c r="L865" i="4"/>
  <c r="G121" i="4"/>
  <c r="L121" i="4"/>
  <c r="C944" i="4"/>
  <c r="L944" i="4"/>
  <c r="C769" i="4"/>
  <c r="L769" i="4"/>
  <c r="C265" i="4"/>
  <c r="L265" i="4"/>
  <c r="C120" i="4"/>
  <c r="L120" i="4"/>
  <c r="C240" i="4"/>
  <c r="L240" i="4"/>
  <c r="C366" i="4"/>
  <c r="L366" i="4"/>
  <c r="C239" i="4"/>
  <c r="L239" i="4"/>
  <c r="G481" i="4"/>
  <c r="L481" i="4"/>
  <c r="C429" i="4"/>
  <c r="L429" i="4"/>
  <c r="C580" i="4"/>
  <c r="L580" i="4"/>
  <c r="C52" i="4"/>
  <c r="L52" i="4"/>
  <c r="C603" i="4"/>
  <c r="C900" i="8" s="1"/>
  <c r="L603" i="4"/>
  <c r="C791" i="4"/>
  <c r="L791" i="4"/>
  <c r="C407" i="4"/>
  <c r="L407" i="4"/>
  <c r="C122" i="4"/>
  <c r="C620" i="8" s="1"/>
  <c r="L122" i="4"/>
  <c r="G260" i="4"/>
  <c r="L260" i="4"/>
  <c r="C356" i="4"/>
  <c r="L356" i="4"/>
  <c r="C512" i="4"/>
  <c r="L512" i="4"/>
  <c r="L226" i="4"/>
  <c r="C226" i="4"/>
  <c r="C284" i="4"/>
  <c r="L284" i="4"/>
  <c r="C901" i="4"/>
  <c r="C711" i="8" s="1"/>
  <c r="L901" i="4"/>
  <c r="F25" i="4"/>
  <c r="L25" i="4"/>
  <c r="C957" i="4"/>
  <c r="L957" i="4"/>
  <c r="L788" i="4"/>
  <c r="C788" i="4"/>
  <c r="C172" i="4"/>
  <c r="L172" i="4"/>
  <c r="G222" i="4"/>
  <c r="L222" i="4"/>
  <c r="C946" i="4"/>
  <c r="L946" i="4"/>
  <c r="C792" i="4"/>
  <c r="L792" i="4"/>
  <c r="C294" i="4"/>
  <c r="L294" i="4"/>
  <c r="C906" i="4"/>
  <c r="L906" i="4"/>
  <c r="L357" i="4"/>
  <c r="C357" i="4"/>
  <c r="C897" i="4"/>
  <c r="L897" i="4"/>
  <c r="C895" i="4"/>
  <c r="L895" i="4"/>
  <c r="L907" i="4"/>
  <c r="C907" i="4"/>
  <c r="C209" i="4"/>
  <c r="L209" i="4"/>
  <c r="C868" i="4"/>
  <c r="L868" i="4"/>
  <c r="F678" i="4"/>
  <c r="L678" i="4"/>
  <c r="C966" i="4"/>
  <c r="L966" i="4"/>
  <c r="C7" i="4"/>
  <c r="L7" i="4"/>
  <c r="C836" i="4"/>
  <c r="L836" i="4"/>
  <c r="L546" i="4"/>
  <c r="C546" i="4"/>
  <c r="C950" i="4"/>
  <c r="L950" i="4"/>
  <c r="C74" i="4"/>
  <c r="L74" i="4"/>
  <c r="L679" i="4"/>
  <c r="C679" i="4"/>
  <c r="G62" i="4"/>
  <c r="L62" i="4"/>
  <c r="C974" i="4"/>
  <c r="L974" i="4"/>
  <c r="C443" i="4"/>
  <c r="L443" i="4"/>
  <c r="C710" i="4"/>
  <c r="L710" i="4"/>
  <c r="C118" i="4"/>
  <c r="L118" i="4"/>
  <c r="C266" i="4"/>
  <c r="L266" i="4"/>
  <c r="L323" i="4"/>
  <c r="C323" i="4"/>
  <c r="C229" i="4"/>
  <c r="L229" i="4"/>
  <c r="C615" i="4"/>
  <c r="L615" i="4"/>
  <c r="L805" i="4"/>
  <c r="C805" i="4"/>
  <c r="C641" i="4"/>
  <c r="L641" i="4"/>
  <c r="C108" i="4"/>
  <c r="C855" i="8" s="1"/>
  <c r="L108" i="4"/>
  <c r="F472" i="4"/>
  <c r="L472" i="4"/>
  <c r="C32" i="4"/>
  <c r="L32" i="4"/>
  <c r="C794" i="4"/>
  <c r="L794" i="4"/>
  <c r="C406" i="4"/>
  <c r="L406" i="4"/>
  <c r="L276" i="4"/>
  <c r="C276" i="4"/>
  <c r="C711" i="4"/>
  <c r="L711" i="4"/>
  <c r="C281" i="4"/>
  <c r="L281" i="4"/>
  <c r="L278" i="4"/>
  <c r="C278" i="4"/>
  <c r="G651" i="4"/>
  <c r="L651" i="4"/>
  <c r="C599" i="4"/>
  <c r="L599" i="4"/>
  <c r="C358" i="4"/>
  <c r="L358" i="4"/>
  <c r="C275" i="4"/>
  <c r="L275" i="4"/>
  <c r="C787" i="4"/>
  <c r="L787" i="4"/>
  <c r="L285" i="4"/>
  <c r="C285" i="4"/>
  <c r="C445" i="4"/>
  <c r="L445" i="4"/>
  <c r="C859" i="4"/>
  <c r="L859" i="4"/>
  <c r="C465" i="4"/>
  <c r="L465" i="4"/>
  <c r="L329" i="4"/>
  <c r="C329" i="4"/>
  <c r="C981" i="4"/>
  <c r="L981" i="4"/>
  <c r="C765" i="4"/>
  <c r="L765" i="4"/>
  <c r="F501" i="4"/>
  <c r="L501" i="4"/>
  <c r="L625" i="4"/>
  <c r="C625" i="4"/>
  <c r="C979" i="4"/>
  <c r="L979" i="4"/>
  <c r="L919" i="4"/>
  <c r="C919" i="4"/>
  <c r="B474" i="4"/>
  <c r="B371" i="4"/>
  <c r="B863" i="4"/>
  <c r="B992" i="4"/>
  <c r="B288" i="4"/>
  <c r="B752" i="4"/>
  <c r="B487" i="4"/>
  <c r="B164" i="4"/>
  <c r="B523" i="4"/>
  <c r="B514" i="4"/>
  <c r="B324" i="4"/>
  <c r="B690" i="4"/>
  <c r="B410" i="4"/>
  <c r="B811" i="4"/>
  <c r="B103" i="4"/>
  <c r="B479" i="4"/>
  <c r="B322" i="4"/>
  <c r="B874" i="4"/>
  <c r="B605" i="4"/>
  <c r="B454" i="4"/>
  <c r="B408" i="4"/>
  <c r="B613" i="4"/>
  <c r="B127" i="4"/>
  <c r="B801" i="4"/>
  <c r="B774" i="4"/>
  <c r="B810" i="4"/>
  <c r="B186" i="4"/>
  <c r="B476" i="4"/>
  <c r="B421" i="4"/>
  <c r="B581" i="4"/>
  <c r="B742" i="4"/>
  <c r="B843" i="4"/>
  <c r="B332" i="4"/>
  <c r="B16" i="4"/>
  <c r="B177" i="4"/>
  <c r="B676" i="4"/>
  <c r="B851" i="4"/>
  <c r="B802" i="4"/>
  <c r="B900" i="4"/>
  <c r="B277" i="4"/>
  <c r="B142" i="4"/>
  <c r="B724" i="4"/>
  <c r="B435" i="4"/>
  <c r="B473" i="4"/>
  <c r="B633" i="4"/>
  <c r="B653" i="4"/>
  <c r="B687" i="4"/>
  <c r="B274" i="4"/>
  <c r="B112" i="4"/>
  <c r="B398" i="4"/>
  <c r="B987" i="4"/>
  <c r="B360" i="4"/>
  <c r="B117" i="4"/>
  <c r="B415" i="4"/>
  <c r="B861" i="4"/>
  <c r="B673" i="4"/>
  <c r="B414" i="4"/>
  <c r="B291" i="4"/>
  <c r="B388" i="4"/>
  <c r="B984" i="4"/>
  <c r="B212" i="4"/>
  <c r="B305" i="4"/>
  <c r="B301" i="8" s="1"/>
  <c r="C474" i="4"/>
  <c r="C841" i="4"/>
  <c r="C923" i="4"/>
  <c r="C288" i="4"/>
  <c r="C145" i="4"/>
  <c r="C971" i="4"/>
  <c r="C523" i="4"/>
  <c r="C218" i="4"/>
  <c r="C892" i="4"/>
  <c r="C410" i="4"/>
  <c r="C985" i="4"/>
  <c r="C59" i="4"/>
  <c r="C270" i="8" s="1"/>
  <c r="C322" i="4"/>
  <c r="C706" i="4"/>
  <c r="C61" i="4"/>
  <c r="C408" i="4"/>
  <c r="C394" i="4"/>
  <c r="C347" i="8" s="1"/>
  <c r="C722" i="4"/>
  <c r="C774" i="4"/>
  <c r="C425" i="4"/>
  <c r="C430" i="4"/>
  <c r="C421" i="4"/>
  <c r="C102" i="8" s="1"/>
  <c r="C798" i="4"/>
  <c r="C169" i="4"/>
  <c r="C332" i="4"/>
  <c r="C16" i="4"/>
  <c r="C177" i="4"/>
  <c r="C676" i="4"/>
  <c r="C113" i="4"/>
  <c r="C922" i="4"/>
  <c r="C829" i="4"/>
  <c r="C15" i="4"/>
  <c r="C972" i="4"/>
  <c r="C556" i="4"/>
  <c r="C293" i="4"/>
  <c r="C687" i="4"/>
  <c r="C4" i="4"/>
  <c r="C918" i="4"/>
  <c r="C861" i="4"/>
  <c r="C375" i="4"/>
  <c r="C686" i="4"/>
  <c r="F45" i="4"/>
  <c r="F390" i="4"/>
  <c r="F911" i="4"/>
  <c r="J282" i="4"/>
  <c r="I282" i="4"/>
  <c r="H282" i="4"/>
  <c r="G282" i="4"/>
  <c r="F282" i="4"/>
  <c r="E282" i="4"/>
  <c r="C282" i="4"/>
  <c r="B282" i="4"/>
  <c r="I606" i="4"/>
  <c r="H606" i="4"/>
  <c r="G606" i="4"/>
  <c r="J606" i="4"/>
  <c r="F606" i="4"/>
  <c r="E606" i="4"/>
  <c r="C606" i="4"/>
  <c r="B606" i="4"/>
  <c r="I510" i="4"/>
  <c r="J510" i="4"/>
  <c r="H510" i="4"/>
  <c r="G510" i="4"/>
  <c r="F510" i="4"/>
  <c r="C510" i="4"/>
  <c r="E510" i="4"/>
  <c r="B510" i="4"/>
  <c r="I427" i="4"/>
  <c r="J427" i="4"/>
  <c r="H427" i="4"/>
  <c r="G427" i="4"/>
  <c r="F427" i="4"/>
  <c r="C427" i="4"/>
  <c r="B427" i="4"/>
  <c r="E427" i="4"/>
  <c r="J148" i="4"/>
  <c r="I148" i="4"/>
  <c r="H148" i="4"/>
  <c r="G148" i="4"/>
  <c r="F148" i="4"/>
  <c r="E148" i="4"/>
  <c r="C148" i="4"/>
  <c r="B148" i="4"/>
  <c r="I43" i="4"/>
  <c r="J43" i="4"/>
  <c r="H43" i="4"/>
  <c r="G43" i="4"/>
  <c r="F43" i="4"/>
  <c r="E43" i="4"/>
  <c r="C43" i="4"/>
  <c r="B43" i="4"/>
  <c r="I413" i="4"/>
  <c r="J413" i="4"/>
  <c r="H413" i="4"/>
  <c r="G413" i="4"/>
  <c r="F413" i="4"/>
  <c r="C413" i="4"/>
  <c r="E413" i="4"/>
  <c r="B413" i="4"/>
  <c r="I111" i="4"/>
  <c r="J111" i="4"/>
  <c r="H111" i="4"/>
  <c r="G111" i="4"/>
  <c r="F111" i="4"/>
  <c r="C111" i="4"/>
  <c r="E111" i="4"/>
  <c r="B111" i="4"/>
  <c r="I152" i="4"/>
  <c r="J152" i="4"/>
  <c r="H152" i="4"/>
  <c r="G152" i="4"/>
  <c r="F152" i="4"/>
  <c r="E152" i="4"/>
  <c r="C152" i="4"/>
  <c r="I176" i="4"/>
  <c r="J176" i="4"/>
  <c r="H176" i="4"/>
  <c r="G176" i="4"/>
  <c r="F176" i="4"/>
  <c r="C176" i="4"/>
  <c r="C460" i="8" s="1"/>
  <c r="I777" i="4"/>
  <c r="J777" i="4"/>
  <c r="H777" i="4"/>
  <c r="G777" i="4"/>
  <c r="F777" i="4"/>
  <c r="E777" i="4"/>
  <c r="C777" i="4"/>
  <c r="I991" i="4"/>
  <c r="J991" i="4"/>
  <c r="H991" i="4"/>
  <c r="G991" i="4"/>
  <c r="F991" i="4"/>
  <c r="C991" i="4"/>
  <c r="I496" i="4"/>
  <c r="H496" i="4"/>
  <c r="G496" i="4"/>
  <c r="F496" i="4"/>
  <c r="E496" i="4"/>
  <c r="C496" i="4"/>
  <c r="J496" i="4"/>
  <c r="I982" i="4"/>
  <c r="J982" i="4"/>
  <c r="H982" i="4"/>
  <c r="G982" i="4"/>
  <c r="F982" i="4"/>
  <c r="C982" i="4"/>
  <c r="I589" i="4"/>
  <c r="J589" i="4"/>
  <c r="H589" i="4"/>
  <c r="G589" i="4"/>
  <c r="F589" i="4"/>
  <c r="E589" i="4"/>
  <c r="C589" i="4"/>
  <c r="I236" i="4"/>
  <c r="J236" i="4"/>
  <c r="H236" i="4"/>
  <c r="G236" i="4"/>
  <c r="F236" i="4"/>
  <c r="C236" i="4"/>
  <c r="I702" i="4"/>
  <c r="J702" i="4"/>
  <c r="H702" i="4"/>
  <c r="G702" i="4"/>
  <c r="F702" i="4"/>
  <c r="E702" i="4"/>
  <c r="C702" i="4"/>
  <c r="I890" i="4"/>
  <c r="J890" i="4"/>
  <c r="H890" i="4"/>
  <c r="G890" i="4"/>
  <c r="F890" i="4"/>
  <c r="C890" i="4"/>
  <c r="I746" i="4"/>
  <c r="J746" i="4"/>
  <c r="H746" i="4"/>
  <c r="G746" i="4"/>
  <c r="F746" i="4"/>
  <c r="E746" i="4"/>
  <c r="C746" i="4"/>
  <c r="I939" i="4"/>
  <c r="J939" i="4"/>
  <c r="H939" i="4"/>
  <c r="G939" i="4"/>
  <c r="F939" i="4"/>
  <c r="C939" i="4"/>
  <c r="I990" i="4"/>
  <c r="H990" i="4"/>
  <c r="G990" i="4"/>
  <c r="F990" i="4"/>
  <c r="J990" i="4"/>
  <c r="E990" i="4"/>
  <c r="C990" i="4"/>
  <c r="I444" i="4"/>
  <c r="J444" i="4"/>
  <c r="H444" i="4"/>
  <c r="G444" i="4"/>
  <c r="F444" i="4"/>
  <c r="C444" i="4"/>
  <c r="I698" i="4"/>
  <c r="J698" i="4"/>
  <c r="H698" i="4"/>
  <c r="G698" i="4"/>
  <c r="F698" i="4"/>
  <c r="E698" i="4"/>
  <c r="C698" i="4"/>
  <c r="I343" i="4"/>
  <c r="J343" i="4"/>
  <c r="H343" i="4"/>
  <c r="G343" i="4"/>
  <c r="F343" i="4"/>
  <c r="C343" i="4"/>
  <c r="I131" i="4"/>
  <c r="J131" i="4"/>
  <c r="H131" i="4"/>
  <c r="G131" i="4"/>
  <c r="F131" i="4"/>
  <c r="E131" i="4"/>
  <c r="C131" i="4"/>
  <c r="I958" i="4"/>
  <c r="J958" i="4"/>
  <c r="H958" i="4"/>
  <c r="G958" i="4"/>
  <c r="F958" i="4"/>
  <c r="C958" i="4"/>
  <c r="J593" i="4"/>
  <c r="I593" i="4"/>
  <c r="H593" i="4"/>
  <c r="G593" i="4"/>
  <c r="F593" i="4"/>
  <c r="E593" i="4"/>
  <c r="C593" i="4"/>
  <c r="I522" i="4"/>
  <c r="J522" i="4"/>
  <c r="H522" i="4"/>
  <c r="G522" i="4"/>
  <c r="F522" i="4"/>
  <c r="C522" i="4"/>
  <c r="J257" i="4"/>
  <c r="I257" i="4"/>
  <c r="H257" i="4"/>
  <c r="G257" i="4"/>
  <c r="F257" i="4"/>
  <c r="E257" i="4"/>
  <c r="C257" i="4"/>
  <c r="I258" i="4"/>
  <c r="J258" i="4"/>
  <c r="H258" i="4"/>
  <c r="G258" i="4"/>
  <c r="F258" i="4"/>
  <c r="C258" i="4"/>
  <c r="J418" i="4"/>
  <c r="I418" i="4"/>
  <c r="H418" i="4"/>
  <c r="G418" i="4"/>
  <c r="F418" i="4"/>
  <c r="E418" i="4"/>
  <c r="C418" i="4"/>
  <c r="I77" i="4"/>
  <c r="J77" i="4"/>
  <c r="H77" i="4"/>
  <c r="G77" i="4"/>
  <c r="F77" i="4"/>
  <c r="C77" i="4"/>
  <c r="J428" i="4"/>
  <c r="I428" i="4"/>
  <c r="H428" i="4"/>
  <c r="G428" i="4"/>
  <c r="F428" i="4"/>
  <c r="E428" i="4"/>
  <c r="C428" i="4"/>
  <c r="I339" i="4"/>
  <c r="J339" i="4"/>
  <c r="H339" i="4"/>
  <c r="G339" i="4"/>
  <c r="F339" i="4"/>
  <c r="C339" i="4"/>
  <c r="J624" i="4"/>
  <c r="I624" i="4"/>
  <c r="H624" i="4"/>
  <c r="G624" i="4"/>
  <c r="F624" i="4"/>
  <c r="E624" i="4"/>
  <c r="C624" i="4"/>
  <c r="I82" i="4"/>
  <c r="J82" i="4"/>
  <c r="H82" i="4"/>
  <c r="G82" i="4"/>
  <c r="F82" i="4"/>
  <c r="C82" i="4"/>
  <c r="J184" i="4"/>
  <c r="I184" i="4"/>
  <c r="H184" i="4"/>
  <c r="G184" i="4"/>
  <c r="F184" i="4"/>
  <c r="E184" i="4"/>
  <c r="C184" i="4"/>
  <c r="I793" i="4"/>
  <c r="J793" i="4"/>
  <c r="H793" i="4"/>
  <c r="G793" i="4"/>
  <c r="F793" i="4"/>
  <c r="C793" i="4"/>
  <c r="C479" i="8" s="1"/>
  <c r="J251" i="4"/>
  <c r="I251" i="4"/>
  <c r="H251" i="4"/>
  <c r="G251" i="4"/>
  <c r="F251" i="4"/>
  <c r="E251" i="4"/>
  <c r="C251" i="4"/>
  <c r="I691" i="4"/>
  <c r="J691" i="4"/>
  <c r="H691" i="4"/>
  <c r="G691" i="4"/>
  <c r="F691" i="4"/>
  <c r="E691" i="4"/>
  <c r="C691" i="4"/>
  <c r="I287" i="4"/>
  <c r="J287" i="4"/>
  <c r="H287" i="4"/>
  <c r="G287" i="4"/>
  <c r="F287" i="4"/>
  <c r="C287" i="4"/>
  <c r="I734" i="4"/>
  <c r="J734" i="4"/>
  <c r="H734" i="4"/>
  <c r="G734" i="4"/>
  <c r="F734" i="4"/>
  <c r="E734" i="4"/>
  <c r="C734" i="4"/>
  <c r="J503" i="4"/>
  <c r="I503" i="4"/>
  <c r="H503" i="4"/>
  <c r="G503" i="4"/>
  <c r="F503" i="4"/>
  <c r="E503" i="4"/>
  <c r="C503" i="4"/>
  <c r="I650" i="4"/>
  <c r="J650" i="4"/>
  <c r="H650" i="4"/>
  <c r="G650" i="4"/>
  <c r="F650" i="4"/>
  <c r="C650" i="4"/>
  <c r="J993" i="4"/>
  <c r="I993" i="4"/>
  <c r="H993" i="4"/>
  <c r="G993" i="4"/>
  <c r="F993" i="4"/>
  <c r="E993" i="4"/>
  <c r="C993" i="4"/>
  <c r="I778" i="4"/>
  <c r="J778" i="4"/>
  <c r="H778" i="4"/>
  <c r="G778" i="4"/>
  <c r="F778" i="4"/>
  <c r="C778" i="4"/>
  <c r="J831" i="4"/>
  <c r="I831" i="4"/>
  <c r="H831" i="4"/>
  <c r="G831" i="4"/>
  <c r="F831" i="4"/>
  <c r="E831" i="4"/>
  <c r="C831" i="4"/>
  <c r="I549" i="4"/>
  <c r="J549" i="4"/>
  <c r="H549" i="4"/>
  <c r="G549" i="4"/>
  <c r="F549" i="4"/>
  <c r="C549" i="4"/>
  <c r="J165" i="4"/>
  <c r="I165" i="4"/>
  <c r="H165" i="4"/>
  <c r="G165" i="4"/>
  <c r="F165" i="4"/>
  <c r="E165" i="4"/>
  <c r="C165" i="4"/>
  <c r="I88" i="4"/>
  <c r="J88" i="4"/>
  <c r="H88" i="4"/>
  <c r="G88" i="4"/>
  <c r="F88" i="4"/>
  <c r="C88" i="4"/>
  <c r="J612" i="4"/>
  <c r="I612" i="4"/>
  <c r="H612" i="4"/>
  <c r="G612" i="4"/>
  <c r="F612" i="4"/>
  <c r="E612" i="4"/>
  <c r="C612" i="4"/>
  <c r="I849" i="4"/>
  <c r="J849" i="4"/>
  <c r="H849" i="4"/>
  <c r="G849" i="4"/>
  <c r="F849" i="4"/>
  <c r="C849" i="4"/>
  <c r="J160" i="4"/>
  <c r="I160" i="4"/>
  <c r="H160" i="4"/>
  <c r="G160" i="4"/>
  <c r="F160" i="4"/>
  <c r="E160" i="4"/>
  <c r="C160" i="4"/>
  <c r="I426" i="4"/>
  <c r="J426" i="4"/>
  <c r="H426" i="4"/>
  <c r="G426" i="4"/>
  <c r="F426" i="4"/>
  <c r="C426" i="4"/>
  <c r="I682" i="4"/>
  <c r="J682" i="4"/>
  <c r="H682" i="4"/>
  <c r="G682" i="4"/>
  <c r="F682" i="4"/>
  <c r="C682" i="4"/>
  <c r="I254" i="4"/>
  <c r="J254" i="4"/>
  <c r="H254" i="4"/>
  <c r="G254" i="4"/>
  <c r="F254" i="4"/>
  <c r="E254" i="4"/>
  <c r="C254" i="4"/>
  <c r="I49" i="4"/>
  <c r="J49" i="4"/>
  <c r="H49" i="4"/>
  <c r="G49" i="4"/>
  <c r="F49" i="4"/>
  <c r="C49" i="4"/>
  <c r="I511" i="4"/>
  <c r="J511" i="4"/>
  <c r="H511" i="4"/>
  <c r="G511" i="4"/>
  <c r="F511" i="4"/>
  <c r="E511" i="4"/>
  <c r="C511" i="4"/>
  <c r="I379" i="4"/>
  <c r="J379" i="4"/>
  <c r="H379" i="4"/>
  <c r="G379" i="4"/>
  <c r="F379" i="4"/>
  <c r="C379" i="4"/>
  <c r="I70" i="4"/>
  <c r="J70" i="4"/>
  <c r="H70" i="4"/>
  <c r="G70" i="4"/>
  <c r="F70" i="4"/>
  <c r="E70" i="4"/>
  <c r="C70" i="4"/>
  <c r="I870" i="4"/>
  <c r="J870" i="4"/>
  <c r="H870" i="4"/>
  <c r="G870" i="4"/>
  <c r="F870" i="4"/>
  <c r="C870" i="4"/>
  <c r="I668" i="4"/>
  <c r="H668" i="4"/>
  <c r="G668" i="4"/>
  <c r="J668" i="4"/>
  <c r="F668" i="4"/>
  <c r="E668" i="4"/>
  <c r="C668" i="4"/>
  <c r="I420" i="4"/>
  <c r="J420" i="4"/>
  <c r="H420" i="4"/>
  <c r="G420" i="4"/>
  <c r="F420" i="4"/>
  <c r="C420" i="4"/>
  <c r="I208" i="4"/>
  <c r="J208" i="4"/>
  <c r="H208" i="4"/>
  <c r="G208" i="4"/>
  <c r="F208" i="4"/>
  <c r="E208" i="4"/>
  <c r="C208" i="4"/>
  <c r="I758" i="4"/>
  <c r="J758" i="4"/>
  <c r="H758" i="4"/>
  <c r="G758" i="4"/>
  <c r="F758" i="4"/>
  <c r="C758" i="4"/>
  <c r="J499" i="4"/>
  <c r="I499" i="4"/>
  <c r="H499" i="4"/>
  <c r="G499" i="4"/>
  <c r="F499" i="4"/>
  <c r="E499" i="4"/>
  <c r="C499" i="4"/>
  <c r="I178" i="4"/>
  <c r="J178" i="4"/>
  <c r="H178" i="4"/>
  <c r="G178" i="4"/>
  <c r="F178" i="4"/>
  <c r="C178" i="4"/>
  <c r="J20" i="4"/>
  <c r="I20" i="4"/>
  <c r="H20" i="4"/>
  <c r="G20" i="4"/>
  <c r="F20" i="4"/>
  <c r="E20" i="4"/>
  <c r="C20" i="4"/>
  <c r="I453" i="4"/>
  <c r="J453" i="4"/>
  <c r="H453" i="4"/>
  <c r="G453" i="4"/>
  <c r="F453" i="4"/>
  <c r="C453" i="4"/>
  <c r="J908" i="4"/>
  <c r="I908" i="4"/>
  <c r="H908" i="4"/>
  <c r="G908" i="4"/>
  <c r="F908" i="4"/>
  <c r="E908" i="4"/>
  <c r="C908" i="4"/>
  <c r="I244" i="4"/>
  <c r="J244" i="4"/>
  <c r="H244" i="4"/>
  <c r="G244" i="4"/>
  <c r="F244" i="4"/>
  <c r="C244" i="4"/>
  <c r="J563" i="4"/>
  <c r="I563" i="4"/>
  <c r="H563" i="4"/>
  <c r="G563" i="4"/>
  <c r="F563" i="4"/>
  <c r="E563" i="4"/>
  <c r="C563" i="4"/>
  <c r="I21" i="4"/>
  <c r="J21" i="4"/>
  <c r="H21" i="4"/>
  <c r="G21" i="4"/>
  <c r="C21" i="4"/>
  <c r="J44" i="4"/>
  <c r="I44" i="4"/>
  <c r="H44" i="4"/>
  <c r="G44" i="4"/>
  <c r="F44" i="4"/>
  <c r="E44" i="4"/>
  <c r="C44" i="4"/>
  <c r="I588" i="4"/>
  <c r="J588" i="4"/>
  <c r="H588" i="4"/>
  <c r="G588" i="4"/>
  <c r="C588" i="4"/>
  <c r="J611" i="4"/>
  <c r="I611" i="4"/>
  <c r="H611" i="4"/>
  <c r="G611" i="4"/>
  <c r="F611" i="4"/>
  <c r="E611" i="4"/>
  <c r="C611" i="4"/>
  <c r="I436" i="4"/>
  <c r="J436" i="4"/>
  <c r="H436" i="4"/>
  <c r="G436" i="4"/>
  <c r="F436" i="4"/>
  <c r="C436" i="4"/>
  <c r="J484" i="4"/>
  <c r="I484" i="4"/>
  <c r="H484" i="4"/>
  <c r="G484" i="4"/>
  <c r="F484" i="4"/>
  <c r="E484" i="4"/>
  <c r="C484" i="4"/>
  <c r="I978" i="4"/>
  <c r="J978" i="4"/>
  <c r="H978" i="4"/>
  <c r="G978" i="4"/>
  <c r="F978" i="4"/>
  <c r="C978" i="4"/>
  <c r="J703" i="4"/>
  <c r="I703" i="4"/>
  <c r="H703" i="4"/>
  <c r="G703" i="4"/>
  <c r="F703" i="4"/>
  <c r="E703" i="4"/>
  <c r="C703" i="4"/>
  <c r="I8" i="4"/>
  <c r="J8" i="4"/>
  <c r="H8" i="4"/>
  <c r="G8" i="4"/>
  <c r="C8" i="4"/>
  <c r="J649" i="4"/>
  <c r="I649" i="4"/>
  <c r="H649" i="4"/>
  <c r="G649" i="4"/>
  <c r="F649" i="4"/>
  <c r="E649" i="4"/>
  <c r="C649" i="4"/>
  <c r="I756" i="4"/>
  <c r="J756" i="4"/>
  <c r="H756" i="4"/>
  <c r="G756" i="4"/>
  <c r="F756" i="4"/>
  <c r="E756" i="4"/>
  <c r="C756" i="4"/>
  <c r="J565" i="4"/>
  <c r="I565" i="4"/>
  <c r="H565" i="4"/>
  <c r="G565" i="4"/>
  <c r="F565" i="4"/>
  <c r="E565" i="4"/>
  <c r="C565" i="4"/>
  <c r="I695" i="4"/>
  <c r="J695" i="4"/>
  <c r="H695" i="4"/>
  <c r="G695" i="4"/>
  <c r="F695" i="4"/>
  <c r="C695" i="4"/>
  <c r="J534" i="4"/>
  <c r="I534" i="4"/>
  <c r="H534" i="4"/>
  <c r="G534" i="4"/>
  <c r="F534" i="4"/>
  <c r="E534" i="4"/>
  <c r="C534" i="4"/>
  <c r="I58" i="4"/>
  <c r="J58" i="4"/>
  <c r="H58" i="4"/>
  <c r="G58" i="4"/>
  <c r="F58" i="4"/>
  <c r="C58" i="4"/>
  <c r="C120" i="8" s="1"/>
  <c r="J393" i="4"/>
  <c r="I393" i="4"/>
  <c r="H393" i="4"/>
  <c r="G393" i="4"/>
  <c r="F393" i="4"/>
  <c r="E393" i="4"/>
  <c r="C393" i="4"/>
  <c r="I692" i="4"/>
  <c r="J692" i="4"/>
  <c r="H692" i="4"/>
  <c r="G692" i="4"/>
  <c r="C692" i="4"/>
  <c r="J977" i="4"/>
  <c r="I977" i="4"/>
  <c r="H977" i="4"/>
  <c r="G977" i="4"/>
  <c r="F977" i="4"/>
  <c r="E977" i="4"/>
  <c r="C977" i="4"/>
  <c r="J495" i="4"/>
  <c r="I495" i="4"/>
  <c r="H495" i="4"/>
  <c r="G495" i="4"/>
  <c r="F495" i="4"/>
  <c r="C495" i="4"/>
  <c r="J325" i="4"/>
  <c r="I325" i="4"/>
  <c r="H325" i="4"/>
  <c r="G325" i="4"/>
  <c r="F325" i="4"/>
  <c r="E325" i="4"/>
  <c r="C325" i="4"/>
  <c r="J205" i="4"/>
  <c r="I205" i="4"/>
  <c r="H205" i="4"/>
  <c r="G205" i="4"/>
  <c r="F205" i="4"/>
  <c r="C205" i="4"/>
  <c r="J825" i="4"/>
  <c r="I825" i="4"/>
  <c r="H825" i="4"/>
  <c r="G825" i="4"/>
  <c r="F825" i="4"/>
  <c r="E825" i="4"/>
  <c r="C825" i="4"/>
  <c r="J198" i="4"/>
  <c r="I198" i="4"/>
  <c r="H198" i="4"/>
  <c r="G198" i="4"/>
  <c r="F198" i="4"/>
  <c r="C198" i="4"/>
  <c r="J759" i="4"/>
  <c r="I759" i="4"/>
  <c r="G759" i="4"/>
  <c r="H759" i="4"/>
  <c r="F759" i="4"/>
  <c r="E759" i="4"/>
  <c r="C759" i="4"/>
  <c r="J883" i="4"/>
  <c r="I883" i="4"/>
  <c r="H883" i="4"/>
  <c r="G883" i="4"/>
  <c r="F883" i="4"/>
  <c r="C883" i="4"/>
  <c r="J933" i="4"/>
  <c r="I933" i="4"/>
  <c r="H933" i="4"/>
  <c r="G933" i="4"/>
  <c r="F933" i="4"/>
  <c r="E933" i="4"/>
  <c r="C933" i="4"/>
  <c r="J320" i="4"/>
  <c r="B511" i="7" s="1"/>
  <c r="I320" i="4"/>
  <c r="H320" i="4"/>
  <c r="G320" i="4"/>
  <c r="F320" i="4"/>
  <c r="C320" i="4"/>
  <c r="J602" i="4"/>
  <c r="B692" i="7" s="1"/>
  <c r="I602" i="4"/>
  <c r="H602" i="4"/>
  <c r="G602" i="4"/>
  <c r="F602" i="4"/>
  <c r="E602" i="4"/>
  <c r="C602" i="4"/>
  <c r="C692" i="8" s="1"/>
  <c r="J31" i="4"/>
  <c r="I31" i="4"/>
  <c r="H31" i="4"/>
  <c r="G31" i="4"/>
  <c r="F31" i="4"/>
  <c r="C31" i="4"/>
  <c r="C670" i="8" s="1"/>
  <c r="J617" i="4"/>
  <c r="I617" i="4"/>
  <c r="H617" i="4"/>
  <c r="G617" i="4"/>
  <c r="F617" i="4"/>
  <c r="E617" i="4"/>
  <c r="C617" i="4"/>
  <c r="J125" i="4"/>
  <c r="I125" i="4"/>
  <c r="G125" i="4"/>
  <c r="H125" i="4"/>
  <c r="F125" i="4"/>
  <c r="E125" i="4"/>
  <c r="C125" i="4"/>
  <c r="C524" i="8" s="1"/>
  <c r="J721" i="4"/>
  <c r="I721" i="4"/>
  <c r="G721" i="4"/>
  <c r="C721" i="4"/>
  <c r="J520" i="4"/>
  <c r="I520" i="4"/>
  <c r="G520" i="4"/>
  <c r="F520" i="4"/>
  <c r="H520" i="4"/>
  <c r="E520" i="4"/>
  <c r="C520" i="4"/>
  <c r="C166" i="8" s="1"/>
  <c r="J737" i="4"/>
  <c r="I737" i="4"/>
  <c r="G737" i="4"/>
  <c r="H737" i="4"/>
  <c r="C737" i="4"/>
  <c r="J27" i="4"/>
  <c r="I27" i="4"/>
  <c r="G27" i="4"/>
  <c r="H27" i="4"/>
  <c r="F27" i="4"/>
  <c r="E27" i="4"/>
  <c r="C27" i="4"/>
  <c r="C596" i="8" s="1"/>
  <c r="J89" i="4"/>
  <c r="I89" i="4"/>
  <c r="G89" i="4"/>
  <c r="F89" i="4"/>
  <c r="C89" i="4"/>
  <c r="C679" i="8" s="1"/>
  <c r="H89" i="4"/>
  <c r="J872" i="4"/>
  <c r="I872" i="4"/>
  <c r="G872" i="4"/>
  <c r="F872" i="4"/>
  <c r="H872" i="4"/>
  <c r="E872" i="4"/>
  <c r="C872" i="4"/>
  <c r="J309" i="4"/>
  <c r="I309" i="4"/>
  <c r="H309" i="4"/>
  <c r="G309" i="4"/>
  <c r="F309" i="4"/>
  <c r="C309" i="4"/>
  <c r="J93" i="4"/>
  <c r="I93" i="4"/>
  <c r="H93" i="4"/>
  <c r="G93" i="4"/>
  <c r="F93" i="4"/>
  <c r="E93" i="4"/>
  <c r="C93" i="4"/>
  <c r="J482" i="4"/>
  <c r="I482" i="4"/>
  <c r="G482" i="4"/>
  <c r="F482" i="4"/>
  <c r="H482" i="4"/>
  <c r="C482" i="4"/>
  <c r="J719" i="4"/>
  <c r="I719" i="4"/>
  <c r="H719" i="4"/>
  <c r="G719" i="4"/>
  <c r="F719" i="4"/>
  <c r="E719" i="4"/>
  <c r="C719" i="4"/>
  <c r="J866" i="4"/>
  <c r="I866" i="4"/>
  <c r="G866" i="4"/>
  <c r="F866" i="4"/>
  <c r="H866" i="4"/>
  <c r="C866" i="4"/>
  <c r="J779" i="4"/>
  <c r="I779" i="4"/>
  <c r="H779" i="4"/>
  <c r="G779" i="4"/>
  <c r="F779" i="4"/>
  <c r="E779" i="4"/>
  <c r="C779" i="4"/>
  <c r="C195" i="8" s="1"/>
  <c r="J886" i="4"/>
  <c r="I886" i="4"/>
  <c r="G886" i="4"/>
  <c r="F886" i="4"/>
  <c r="H886" i="4"/>
  <c r="C886" i="4"/>
  <c r="J998" i="4"/>
  <c r="I998" i="4"/>
  <c r="H998" i="4"/>
  <c r="G998" i="4"/>
  <c r="F998" i="4"/>
  <c r="C998" i="4"/>
  <c r="C874" i="8" s="1"/>
  <c r="J910" i="4"/>
  <c r="I910" i="4"/>
  <c r="H910" i="4"/>
  <c r="G910" i="4"/>
  <c r="F910" i="4"/>
  <c r="E910" i="4"/>
  <c r="C910" i="4"/>
  <c r="J716" i="4"/>
  <c r="B588" i="7" s="1"/>
  <c r="I716" i="4"/>
  <c r="H716" i="4"/>
  <c r="G716" i="4"/>
  <c r="C716" i="4"/>
  <c r="J634" i="4"/>
  <c r="I634" i="4"/>
  <c r="H634" i="4"/>
  <c r="G634" i="4"/>
  <c r="F634" i="4"/>
  <c r="E634" i="4"/>
  <c r="J17" i="4"/>
  <c r="I17" i="4"/>
  <c r="H17" i="4"/>
  <c r="G17" i="4"/>
  <c r="J157" i="4"/>
  <c r="I157" i="4"/>
  <c r="H157" i="4"/>
  <c r="G157" i="4"/>
  <c r="F157" i="4"/>
  <c r="E157" i="4"/>
  <c r="J220" i="4"/>
  <c r="I220" i="4"/>
  <c r="H220" i="4"/>
  <c r="G220" i="4"/>
  <c r="F220" i="4"/>
  <c r="J741" i="4"/>
  <c r="I741" i="4"/>
  <c r="H741" i="4"/>
  <c r="G741" i="4"/>
  <c r="F741" i="4"/>
  <c r="E741" i="4"/>
  <c r="J983" i="4"/>
  <c r="I983" i="4"/>
  <c r="H983" i="4"/>
  <c r="G983" i="4"/>
  <c r="F983" i="4"/>
  <c r="J464" i="4"/>
  <c r="I464" i="4"/>
  <c r="H464" i="4"/>
  <c r="G464" i="4"/>
  <c r="F464" i="4"/>
  <c r="E464" i="4"/>
  <c r="J827" i="4"/>
  <c r="I827" i="4"/>
  <c r="G827" i="4"/>
  <c r="F827" i="4"/>
  <c r="C827" i="4"/>
  <c r="B958" i="4"/>
  <c r="B522" i="4"/>
  <c r="B339" i="4"/>
  <c r="B549" i="4"/>
  <c r="B453" i="4"/>
  <c r="B244" i="4"/>
  <c r="B436" i="4"/>
  <c r="B8" i="4"/>
  <c r="B89" i="4"/>
  <c r="B716" i="4"/>
  <c r="B220" i="4"/>
  <c r="F356" i="4"/>
  <c r="F946" i="4"/>
  <c r="F443" i="4"/>
  <c r="F358" i="4"/>
  <c r="G392" i="4"/>
  <c r="G120" i="4"/>
  <c r="G603" i="4"/>
  <c r="G901" i="4"/>
  <c r="G209" i="4"/>
  <c r="G641" i="4"/>
  <c r="G981" i="4"/>
  <c r="H286" i="4"/>
  <c r="H116" i="4"/>
  <c r="H213" i="4"/>
  <c r="H516" i="4"/>
  <c r="H782" i="4"/>
  <c r="H721" i="4"/>
  <c r="J626" i="4"/>
  <c r="I626" i="4"/>
  <c r="H626" i="4"/>
  <c r="G626" i="4"/>
  <c r="F626" i="4"/>
  <c r="E626" i="4"/>
  <c r="C626" i="4"/>
  <c r="I97" i="4"/>
  <c r="J97" i="4"/>
  <c r="H97" i="4"/>
  <c r="G97" i="4"/>
  <c r="F97" i="4"/>
  <c r="C97" i="4"/>
  <c r="J961" i="4"/>
  <c r="I961" i="4"/>
  <c r="H961" i="4"/>
  <c r="G961" i="4"/>
  <c r="F961" i="4"/>
  <c r="E961" i="4"/>
  <c r="C961" i="4"/>
  <c r="I814" i="4"/>
  <c r="J814" i="4"/>
  <c r="H814" i="4"/>
  <c r="G814" i="4"/>
  <c r="F814" i="4"/>
  <c r="C814" i="4"/>
  <c r="J986" i="4"/>
  <c r="I986" i="4"/>
  <c r="H986" i="4"/>
  <c r="G986" i="4"/>
  <c r="F986" i="4"/>
  <c r="E986" i="4"/>
  <c r="C986" i="4"/>
  <c r="I848" i="4"/>
  <c r="J848" i="4"/>
  <c r="H848" i="4"/>
  <c r="G848" i="4"/>
  <c r="F848" i="4"/>
  <c r="C848" i="4"/>
  <c r="J943" i="4"/>
  <c r="I943" i="4"/>
  <c r="H943" i="4"/>
  <c r="G943" i="4"/>
  <c r="F943" i="4"/>
  <c r="E943" i="4"/>
  <c r="C943" i="4"/>
  <c r="I463" i="4"/>
  <c r="J463" i="4"/>
  <c r="H463" i="4"/>
  <c r="G463" i="4"/>
  <c r="F463" i="4"/>
  <c r="C463" i="4"/>
  <c r="J632" i="4"/>
  <c r="I632" i="4"/>
  <c r="H632" i="4"/>
  <c r="G632" i="4"/>
  <c r="F632" i="4"/>
  <c r="E632" i="4"/>
  <c r="C632" i="4"/>
  <c r="I1001" i="4"/>
  <c r="J1001" i="4"/>
  <c r="H1001" i="4"/>
  <c r="G1001" i="4"/>
  <c r="F1001" i="4"/>
  <c r="C1001" i="4"/>
  <c r="J898" i="4"/>
  <c r="I898" i="4"/>
  <c r="H898" i="4"/>
  <c r="G898" i="4"/>
  <c r="F898" i="4"/>
  <c r="E898" i="4"/>
  <c r="C898" i="4"/>
  <c r="I530" i="4"/>
  <c r="J530" i="4"/>
  <c r="B123" i="7" s="1"/>
  <c r="H530" i="4"/>
  <c r="G530" i="4"/>
  <c r="F530" i="4"/>
  <c r="C530" i="4"/>
  <c r="J507" i="4"/>
  <c r="I507" i="4"/>
  <c r="H507" i="4"/>
  <c r="G507" i="4"/>
  <c r="F507" i="4"/>
  <c r="E507" i="4"/>
  <c r="C507" i="4"/>
  <c r="C572" i="8" s="1"/>
  <c r="I1000" i="4"/>
  <c r="J1000" i="4"/>
  <c r="H1000" i="4"/>
  <c r="G1000" i="4"/>
  <c r="F1000" i="4"/>
  <c r="C1000" i="4"/>
  <c r="J559" i="4"/>
  <c r="I559" i="4"/>
  <c r="H559" i="4"/>
  <c r="G559" i="4"/>
  <c r="F559" i="4"/>
  <c r="E559" i="4"/>
  <c r="C559" i="4"/>
  <c r="I783" i="4"/>
  <c r="J783" i="4"/>
  <c r="H783" i="4"/>
  <c r="G783" i="4"/>
  <c r="F783" i="4"/>
  <c r="C783" i="4"/>
  <c r="J709" i="4"/>
  <c r="I709" i="4"/>
  <c r="H709" i="4"/>
  <c r="G709" i="4"/>
  <c r="F709" i="4"/>
  <c r="E709" i="4"/>
  <c r="C709" i="4"/>
  <c r="I790" i="4"/>
  <c r="J790" i="4"/>
  <c r="H790" i="4"/>
  <c r="G790" i="4"/>
  <c r="F790" i="4"/>
  <c r="C790" i="4"/>
  <c r="I33" i="4"/>
  <c r="J33" i="4"/>
  <c r="H33" i="4"/>
  <c r="G33" i="4"/>
  <c r="F33" i="4"/>
  <c r="E33" i="4"/>
  <c r="C33" i="4"/>
  <c r="I153" i="4"/>
  <c r="J153" i="4"/>
  <c r="H153" i="4"/>
  <c r="G153" i="4"/>
  <c r="F153" i="4"/>
  <c r="C153" i="4"/>
  <c r="I381" i="4"/>
  <c r="H381" i="4"/>
  <c r="G381" i="4"/>
  <c r="J381" i="4"/>
  <c r="F381" i="4"/>
  <c r="E381" i="4"/>
  <c r="C381" i="4"/>
  <c r="I96" i="4"/>
  <c r="J96" i="4"/>
  <c r="H96" i="4"/>
  <c r="G96" i="4"/>
  <c r="F96" i="4"/>
  <c r="C96" i="4"/>
  <c r="I374" i="4"/>
  <c r="J374" i="4"/>
  <c r="H374" i="4"/>
  <c r="G374" i="4"/>
  <c r="F374" i="4"/>
  <c r="E374" i="4"/>
  <c r="C374" i="4"/>
  <c r="I941" i="4"/>
  <c r="J941" i="4"/>
  <c r="H941" i="4"/>
  <c r="G941" i="4"/>
  <c r="F941" i="4"/>
  <c r="C941" i="4"/>
  <c r="I784" i="4"/>
  <c r="J784" i="4"/>
  <c r="H784" i="4"/>
  <c r="G784" i="4"/>
  <c r="F784" i="4"/>
  <c r="E784" i="4"/>
  <c r="C784" i="4"/>
  <c r="I813" i="4"/>
  <c r="J813" i="4"/>
  <c r="H813" i="4"/>
  <c r="G813" i="4"/>
  <c r="F813" i="4"/>
  <c r="C813" i="4"/>
  <c r="I757" i="4"/>
  <c r="J757" i="4"/>
  <c r="H757" i="4"/>
  <c r="G757" i="4"/>
  <c r="F757" i="4"/>
  <c r="E757" i="4"/>
  <c r="C757" i="4"/>
  <c r="I905" i="4"/>
  <c r="J905" i="4"/>
  <c r="H905" i="4"/>
  <c r="G905" i="4"/>
  <c r="F905" i="4"/>
  <c r="C905" i="4"/>
  <c r="I227" i="4"/>
  <c r="H227" i="4"/>
  <c r="G227" i="4"/>
  <c r="J227" i="4"/>
  <c r="F227" i="4"/>
  <c r="E227" i="4"/>
  <c r="C227" i="4"/>
  <c r="I948" i="4"/>
  <c r="J948" i="4"/>
  <c r="H948" i="4"/>
  <c r="G948" i="4"/>
  <c r="F948" i="4"/>
  <c r="C948" i="4"/>
  <c r="I925" i="4"/>
  <c r="J925" i="4"/>
  <c r="H925" i="4"/>
  <c r="G925" i="4"/>
  <c r="F925" i="4"/>
  <c r="C925" i="4"/>
  <c r="J803" i="4"/>
  <c r="I803" i="4"/>
  <c r="H803" i="4"/>
  <c r="G803" i="4"/>
  <c r="F803" i="4"/>
  <c r="E803" i="4"/>
  <c r="C803" i="4"/>
  <c r="I242" i="4"/>
  <c r="J242" i="4"/>
  <c r="H242" i="4"/>
  <c r="G242" i="4"/>
  <c r="F242" i="4"/>
  <c r="C242" i="4"/>
  <c r="I760" i="4"/>
  <c r="J760" i="4"/>
  <c r="H760" i="4"/>
  <c r="G760" i="4"/>
  <c r="F760" i="4"/>
  <c r="C760" i="4"/>
  <c r="I402" i="4"/>
  <c r="J402" i="4"/>
  <c r="H402" i="4"/>
  <c r="G402" i="4"/>
  <c r="F402" i="4"/>
  <c r="E402" i="4"/>
  <c r="C402" i="4"/>
  <c r="I338" i="4"/>
  <c r="J338" i="4"/>
  <c r="H338" i="4"/>
  <c r="G338" i="4"/>
  <c r="F338" i="4"/>
  <c r="C338" i="4"/>
  <c r="I619" i="4"/>
  <c r="H619" i="4"/>
  <c r="G619" i="4"/>
  <c r="F619" i="4"/>
  <c r="E619" i="4"/>
  <c r="J619" i="4"/>
  <c r="C619" i="4"/>
  <c r="I105" i="4"/>
  <c r="J105" i="4"/>
  <c r="H105" i="4"/>
  <c r="G105" i="4"/>
  <c r="F105" i="4"/>
  <c r="C105" i="4"/>
  <c r="I101" i="4"/>
  <c r="J101" i="4"/>
  <c r="H101" i="4"/>
  <c r="G101" i="4"/>
  <c r="F101" i="4"/>
  <c r="E101" i="4"/>
  <c r="C101" i="4"/>
  <c r="I795" i="4"/>
  <c r="J795" i="4"/>
  <c r="H795" i="4"/>
  <c r="G795" i="4"/>
  <c r="F795" i="4"/>
  <c r="C795" i="4"/>
  <c r="I149" i="4"/>
  <c r="J149" i="4"/>
  <c r="H149" i="4"/>
  <c r="G149" i="4"/>
  <c r="F149" i="4"/>
  <c r="E149" i="4"/>
  <c r="C149" i="4"/>
  <c r="I631" i="4"/>
  <c r="J631" i="4"/>
  <c r="H631" i="4"/>
  <c r="G631" i="4"/>
  <c r="F631" i="4"/>
  <c r="C631" i="4"/>
  <c r="I341" i="4"/>
  <c r="J341" i="4"/>
  <c r="H341" i="4"/>
  <c r="G341" i="4"/>
  <c r="F341" i="4"/>
  <c r="E341" i="4"/>
  <c r="C341" i="4"/>
  <c r="I818" i="4"/>
  <c r="J818" i="4"/>
  <c r="H818" i="4"/>
  <c r="G818" i="4"/>
  <c r="F818" i="4"/>
  <c r="C818" i="4"/>
  <c r="I34" i="4"/>
  <c r="H34" i="4"/>
  <c r="G34" i="4"/>
  <c r="F34" i="4"/>
  <c r="J34" i="4"/>
  <c r="E34" i="4"/>
  <c r="C34" i="4"/>
  <c r="J833" i="4"/>
  <c r="I833" i="4"/>
  <c r="H833" i="4"/>
  <c r="G833" i="4"/>
  <c r="F833" i="4"/>
  <c r="E833" i="4"/>
  <c r="C833" i="4"/>
  <c r="C892" i="8" s="1"/>
  <c r="I230" i="4"/>
  <c r="J230" i="4"/>
  <c r="H230" i="4"/>
  <c r="G230" i="4"/>
  <c r="F230" i="4"/>
  <c r="C230" i="4"/>
  <c r="J766" i="4"/>
  <c r="I766" i="4"/>
  <c r="H766" i="4"/>
  <c r="G766" i="4"/>
  <c r="F766" i="4"/>
  <c r="E766" i="4"/>
  <c r="C766" i="4"/>
  <c r="I592" i="4"/>
  <c r="J592" i="4"/>
  <c r="H592" i="4"/>
  <c r="G592" i="4"/>
  <c r="F592" i="4"/>
  <c r="C592" i="4"/>
  <c r="J289" i="4"/>
  <c r="I289" i="4"/>
  <c r="H289" i="4"/>
  <c r="G289" i="4"/>
  <c r="F289" i="4"/>
  <c r="E289" i="4"/>
  <c r="C289" i="4"/>
  <c r="I313" i="4"/>
  <c r="J313" i="4"/>
  <c r="H313" i="4"/>
  <c r="G313" i="4"/>
  <c r="F313" i="4"/>
  <c r="C313" i="4"/>
  <c r="J328" i="4"/>
  <c r="I328" i="4"/>
  <c r="H328" i="4"/>
  <c r="G328" i="4"/>
  <c r="F328" i="4"/>
  <c r="E328" i="4"/>
  <c r="C328" i="4"/>
  <c r="I348" i="4"/>
  <c r="J348" i="4"/>
  <c r="B70" i="7" s="1"/>
  <c r="H348" i="4"/>
  <c r="G348" i="4"/>
  <c r="F348" i="4"/>
  <c r="C348" i="4"/>
  <c r="J964" i="4"/>
  <c r="I964" i="4"/>
  <c r="H964" i="4"/>
  <c r="G964" i="4"/>
  <c r="F964" i="4"/>
  <c r="E964" i="4"/>
  <c r="C964" i="4"/>
  <c r="I193" i="4"/>
  <c r="J193" i="4"/>
  <c r="H193" i="4"/>
  <c r="G193" i="4"/>
  <c r="F193" i="4"/>
  <c r="C193" i="4"/>
  <c r="I876" i="4"/>
  <c r="J876" i="4"/>
  <c r="H876" i="4"/>
  <c r="G876" i="4"/>
  <c r="F876" i="4"/>
  <c r="E876" i="4"/>
  <c r="C876" i="4"/>
  <c r="C285" i="8" s="1"/>
  <c r="I535" i="4"/>
  <c r="J535" i="4"/>
  <c r="H535" i="4"/>
  <c r="G535" i="4"/>
  <c r="F535" i="4"/>
  <c r="C535" i="4"/>
  <c r="I224" i="4"/>
  <c r="J224" i="4"/>
  <c r="H224" i="4"/>
  <c r="G224" i="4"/>
  <c r="F224" i="4"/>
  <c r="E224" i="4"/>
  <c r="C224" i="4"/>
  <c r="I796" i="4"/>
  <c r="J796" i="4"/>
  <c r="H796" i="4"/>
  <c r="G796" i="4"/>
  <c r="F796" i="4"/>
  <c r="C796" i="4"/>
  <c r="C136" i="8" s="1"/>
  <c r="I247" i="4"/>
  <c r="H247" i="4"/>
  <c r="G247" i="4"/>
  <c r="J247" i="4"/>
  <c r="F247" i="4"/>
  <c r="E247" i="4"/>
  <c r="C247" i="4"/>
  <c r="I129" i="4"/>
  <c r="J129" i="4"/>
  <c r="H129" i="4"/>
  <c r="G129" i="4"/>
  <c r="F129" i="4"/>
  <c r="C129" i="4"/>
  <c r="I786" i="4"/>
  <c r="J786" i="4"/>
  <c r="H786" i="4"/>
  <c r="G786" i="4"/>
  <c r="F786" i="4"/>
  <c r="E786" i="4"/>
  <c r="C786" i="4"/>
  <c r="I158" i="4"/>
  <c r="J158" i="4"/>
  <c r="H158" i="4"/>
  <c r="G158" i="4"/>
  <c r="F158" i="4"/>
  <c r="C158" i="4"/>
  <c r="I331" i="4"/>
  <c r="J331" i="4"/>
  <c r="H331" i="4"/>
  <c r="G331" i="4"/>
  <c r="F331" i="4"/>
  <c r="E331" i="4"/>
  <c r="C331" i="4"/>
  <c r="J916" i="4"/>
  <c r="I916" i="4"/>
  <c r="H916" i="4"/>
  <c r="G916" i="4"/>
  <c r="F916" i="4"/>
  <c r="C916" i="4"/>
  <c r="I773" i="4"/>
  <c r="J773" i="4"/>
  <c r="H773" i="4"/>
  <c r="G773" i="4"/>
  <c r="F773" i="4"/>
  <c r="E773" i="4"/>
  <c r="C773" i="4"/>
  <c r="J100" i="4"/>
  <c r="I100" i="4"/>
  <c r="H100" i="4"/>
  <c r="G100" i="4"/>
  <c r="F100" i="4"/>
  <c r="C100" i="4"/>
  <c r="C980" i="8" s="1"/>
  <c r="I770" i="4"/>
  <c r="H770" i="4"/>
  <c r="G770" i="4"/>
  <c r="F770" i="4"/>
  <c r="J770" i="4"/>
  <c r="E770" i="4"/>
  <c r="C770" i="4"/>
  <c r="J232" i="4"/>
  <c r="I232" i="4"/>
  <c r="H232" i="4"/>
  <c r="G232" i="4"/>
  <c r="F232" i="4"/>
  <c r="C232" i="4"/>
  <c r="I932" i="4"/>
  <c r="J932" i="4"/>
  <c r="H932" i="4"/>
  <c r="G932" i="4"/>
  <c r="F932" i="4"/>
  <c r="E932" i="4"/>
  <c r="C932" i="4"/>
  <c r="J685" i="4"/>
  <c r="I685" i="4"/>
  <c r="H685" i="4"/>
  <c r="G685" i="4"/>
  <c r="F685" i="4"/>
  <c r="C685" i="4"/>
  <c r="I175" i="4"/>
  <c r="J175" i="4"/>
  <c r="H175" i="4"/>
  <c r="G175" i="4"/>
  <c r="C175" i="4"/>
  <c r="J842" i="4"/>
  <c r="I842" i="4"/>
  <c r="H842" i="4"/>
  <c r="G842" i="4"/>
  <c r="F842" i="4"/>
  <c r="C842" i="4"/>
  <c r="I161" i="4"/>
  <c r="J161" i="4"/>
  <c r="H161" i="4"/>
  <c r="G161" i="4"/>
  <c r="F161" i="4"/>
  <c r="E161" i="4"/>
  <c r="C161" i="4"/>
  <c r="J639" i="4"/>
  <c r="I639" i="4"/>
  <c r="H639" i="4"/>
  <c r="G639" i="4"/>
  <c r="F639" i="4"/>
  <c r="C639" i="4"/>
  <c r="I642" i="4"/>
  <c r="H642" i="4"/>
  <c r="G642" i="4"/>
  <c r="J642" i="4"/>
  <c r="F642" i="4"/>
  <c r="E642" i="4"/>
  <c r="C642" i="4"/>
  <c r="J629" i="4"/>
  <c r="I629" i="4"/>
  <c r="H629" i="4"/>
  <c r="G629" i="4"/>
  <c r="F629" i="4"/>
  <c r="C629" i="4"/>
  <c r="I713" i="4"/>
  <c r="J713" i="4"/>
  <c r="H713" i="4"/>
  <c r="G713" i="4"/>
  <c r="F713" i="4"/>
  <c r="E713" i="4"/>
  <c r="C713" i="4"/>
  <c r="J337" i="4"/>
  <c r="I337" i="4"/>
  <c r="H337" i="4"/>
  <c r="G337" i="4"/>
  <c r="F337" i="4"/>
  <c r="C337" i="4"/>
  <c r="J567" i="4"/>
  <c r="I567" i="4"/>
  <c r="H567" i="4"/>
  <c r="G567" i="4"/>
  <c r="F567" i="4"/>
  <c r="E567" i="4"/>
  <c r="C567" i="4"/>
  <c r="J308" i="4"/>
  <c r="I308" i="4"/>
  <c r="H308" i="4"/>
  <c r="G308" i="4"/>
  <c r="C308" i="4"/>
  <c r="J879" i="4"/>
  <c r="I879" i="4"/>
  <c r="H879" i="4"/>
  <c r="G879" i="4"/>
  <c r="F879" i="4"/>
  <c r="E879" i="4"/>
  <c r="C879" i="4"/>
  <c r="J869" i="4"/>
  <c r="I869" i="4"/>
  <c r="H869" i="4"/>
  <c r="G869" i="4"/>
  <c r="F869" i="4"/>
  <c r="C869" i="4"/>
  <c r="J459" i="4"/>
  <c r="I459" i="4"/>
  <c r="H459" i="4"/>
  <c r="G459" i="4"/>
  <c r="F459" i="4"/>
  <c r="E459" i="4"/>
  <c r="C459" i="4"/>
  <c r="J947" i="4"/>
  <c r="I947" i="4"/>
  <c r="H947" i="4"/>
  <c r="G947" i="4"/>
  <c r="F947" i="4"/>
  <c r="C947" i="4"/>
  <c r="J949" i="4"/>
  <c r="I949" i="4"/>
  <c r="H949" i="4"/>
  <c r="G949" i="4"/>
  <c r="F949" i="4"/>
  <c r="E949" i="4"/>
  <c r="C949" i="4"/>
  <c r="J600" i="4"/>
  <c r="I600" i="4"/>
  <c r="H600" i="4"/>
  <c r="G600" i="4"/>
  <c r="C600" i="4"/>
  <c r="J571" i="4"/>
  <c r="I571" i="4"/>
  <c r="G571" i="4"/>
  <c r="F571" i="4"/>
  <c r="H571" i="4"/>
  <c r="E571" i="4"/>
  <c r="C571" i="4"/>
  <c r="J938" i="4"/>
  <c r="B459" i="7" s="1"/>
  <c r="I938" i="4"/>
  <c r="G938" i="4"/>
  <c r="H938" i="4"/>
  <c r="C938" i="4"/>
  <c r="J635" i="4"/>
  <c r="I635" i="4"/>
  <c r="G635" i="4"/>
  <c r="H635" i="4"/>
  <c r="F635" i="4"/>
  <c r="E635" i="4"/>
  <c r="C635" i="4"/>
  <c r="J68" i="4"/>
  <c r="I68" i="4"/>
  <c r="G68" i="4"/>
  <c r="H68" i="4"/>
  <c r="F68" i="4"/>
  <c r="C68" i="4"/>
  <c r="J621" i="4"/>
  <c r="I621" i="4"/>
  <c r="G621" i="4"/>
  <c r="F621" i="4"/>
  <c r="H621" i="4"/>
  <c r="E621" i="4"/>
  <c r="C621" i="4"/>
  <c r="J749" i="4"/>
  <c r="I749" i="4"/>
  <c r="G749" i="4"/>
  <c r="H749" i="4"/>
  <c r="F749" i="4"/>
  <c r="C749" i="4"/>
  <c r="J432" i="4"/>
  <c r="I432" i="4"/>
  <c r="H432" i="4"/>
  <c r="G432" i="4"/>
  <c r="F432" i="4"/>
  <c r="C432" i="4"/>
  <c r="J745" i="4"/>
  <c r="I745" i="4"/>
  <c r="H745" i="4"/>
  <c r="G745" i="4"/>
  <c r="F745" i="4"/>
  <c r="E745" i="4"/>
  <c r="C745" i="4"/>
  <c r="J628" i="4"/>
  <c r="I628" i="4"/>
  <c r="H628" i="4"/>
  <c r="G628" i="4"/>
  <c r="F628" i="4"/>
  <c r="C628" i="4"/>
  <c r="C966" i="8" s="1"/>
  <c r="J35" i="4"/>
  <c r="I35" i="4"/>
  <c r="H35" i="4"/>
  <c r="G35" i="4"/>
  <c r="F35" i="4"/>
  <c r="E35" i="4"/>
  <c r="C35" i="4"/>
  <c r="J764" i="4"/>
  <c r="I764" i="4"/>
  <c r="H764" i="4"/>
  <c r="G764" i="4"/>
  <c r="F764" i="4"/>
  <c r="C764" i="4"/>
  <c r="C764" i="8" s="1"/>
  <c r="J192" i="4"/>
  <c r="I192" i="4"/>
  <c r="H192" i="4"/>
  <c r="G192" i="4"/>
  <c r="F192" i="4"/>
  <c r="E192" i="4"/>
  <c r="C192" i="4"/>
  <c r="J223" i="4"/>
  <c r="I223" i="4"/>
  <c r="H223" i="4"/>
  <c r="G223" i="4"/>
  <c r="F223" i="4"/>
  <c r="C223" i="4"/>
  <c r="J645" i="4"/>
  <c r="I645" i="4"/>
  <c r="H645" i="4"/>
  <c r="G645" i="4"/>
  <c r="F645" i="4"/>
  <c r="E645" i="4"/>
  <c r="C645" i="4"/>
  <c r="J994" i="4"/>
  <c r="I994" i="4"/>
  <c r="G994" i="4"/>
  <c r="H994" i="4"/>
  <c r="F994" i="4"/>
  <c r="C994" i="4"/>
  <c r="C355" i="8" s="1"/>
  <c r="J728" i="4"/>
  <c r="I728" i="4"/>
  <c r="G728" i="4"/>
  <c r="H728" i="4"/>
  <c r="F728" i="4"/>
  <c r="E728" i="4"/>
  <c r="C728" i="4"/>
  <c r="J183" i="4"/>
  <c r="I183" i="4"/>
  <c r="H183" i="4"/>
  <c r="G183" i="4"/>
  <c r="C183" i="4"/>
  <c r="J144" i="4"/>
  <c r="I144" i="4"/>
  <c r="H144" i="4"/>
  <c r="G144" i="4"/>
  <c r="F144" i="4"/>
  <c r="E144" i="4"/>
  <c r="C144" i="4"/>
  <c r="J577" i="4"/>
  <c r="I577" i="4"/>
  <c r="H577" i="4"/>
  <c r="G577" i="4"/>
  <c r="C577" i="4"/>
  <c r="J935" i="4"/>
  <c r="I935" i="4"/>
  <c r="H935" i="4"/>
  <c r="G935" i="4"/>
  <c r="F935" i="4"/>
  <c r="E935" i="4"/>
  <c r="C935" i="4"/>
  <c r="J630" i="4"/>
  <c r="I630" i="4"/>
  <c r="H630" i="4"/>
  <c r="G630" i="4"/>
  <c r="F630" i="4"/>
  <c r="C630" i="4"/>
  <c r="C228" i="8" s="1"/>
  <c r="J942" i="4"/>
  <c r="I942" i="4"/>
  <c r="H942" i="4"/>
  <c r="G942" i="4"/>
  <c r="F942" i="4"/>
  <c r="E942" i="4"/>
  <c r="C942" i="4"/>
  <c r="J455" i="4"/>
  <c r="I455" i="4"/>
  <c r="H455" i="4"/>
  <c r="G455" i="4"/>
  <c r="F455" i="4"/>
  <c r="E455" i="4"/>
  <c r="C455" i="4"/>
  <c r="J527" i="4"/>
  <c r="I527" i="4"/>
  <c r="G527" i="4"/>
  <c r="H527" i="4"/>
  <c r="F527" i="4"/>
  <c r="C527" i="4"/>
  <c r="J547" i="4"/>
  <c r="I547" i="4"/>
  <c r="H547" i="4"/>
  <c r="G547" i="4"/>
  <c r="F547" i="4"/>
  <c r="E547" i="4"/>
  <c r="C547" i="4"/>
  <c r="J355" i="4"/>
  <c r="I355" i="4"/>
  <c r="G355" i="4"/>
  <c r="F355" i="4"/>
  <c r="H355" i="4"/>
  <c r="C355" i="4"/>
  <c r="J775" i="4"/>
  <c r="I775" i="4"/>
  <c r="H775" i="4"/>
  <c r="G775" i="4"/>
  <c r="F775" i="4"/>
  <c r="E775" i="4"/>
  <c r="J880" i="4"/>
  <c r="I880" i="4"/>
  <c r="G880" i="4"/>
  <c r="F880" i="4"/>
  <c r="H880" i="4"/>
  <c r="C880" i="4"/>
  <c r="J138" i="4"/>
  <c r="I138" i="4"/>
  <c r="H138" i="4"/>
  <c r="G138" i="4"/>
  <c r="F138" i="4"/>
  <c r="E138" i="4"/>
  <c r="J862" i="4"/>
  <c r="I862" i="4"/>
  <c r="G862" i="4"/>
  <c r="F862" i="4"/>
  <c r="H862" i="4"/>
  <c r="C862" i="4"/>
  <c r="J807" i="4"/>
  <c r="I807" i="4"/>
  <c r="H807" i="4"/>
  <c r="G807" i="4"/>
  <c r="F807" i="4"/>
  <c r="E807" i="4"/>
  <c r="J539" i="4"/>
  <c r="I539" i="4"/>
  <c r="G539" i="4"/>
  <c r="H539" i="4"/>
  <c r="F539" i="4"/>
  <c r="C539" i="4"/>
  <c r="C871" i="8" s="1"/>
  <c r="J561" i="4"/>
  <c r="I561" i="4"/>
  <c r="H561" i="4"/>
  <c r="G561" i="4"/>
  <c r="F561" i="4"/>
  <c r="E561" i="4"/>
  <c r="J219" i="4"/>
  <c r="I219" i="4"/>
  <c r="H219" i="4"/>
  <c r="G219" i="4"/>
  <c r="J130" i="4"/>
  <c r="I130" i="4"/>
  <c r="H130" i="4"/>
  <c r="G130" i="4"/>
  <c r="F130" i="4"/>
  <c r="E130" i="4"/>
  <c r="B97" i="4"/>
  <c r="B814" i="4"/>
  <c r="B848" i="4"/>
  <c r="B463" i="4"/>
  <c r="B1001" i="4"/>
  <c r="B1000" i="4"/>
  <c r="B783" i="4"/>
  <c r="B258" i="4"/>
  <c r="B77" i="4"/>
  <c r="B82" i="4"/>
  <c r="B793" i="4"/>
  <c r="B479" i="8" s="1"/>
  <c r="B925" i="4"/>
  <c r="B650" i="4"/>
  <c r="B335" i="8" s="1"/>
  <c r="B778" i="4"/>
  <c r="B88" i="4"/>
  <c r="B849" i="4"/>
  <c r="B426" i="4"/>
  <c r="B592" i="4"/>
  <c r="B313" i="4"/>
  <c r="B758" i="4"/>
  <c r="B178" i="4"/>
  <c r="B21" i="4"/>
  <c r="B588" i="4"/>
  <c r="B663" i="8" s="1"/>
  <c r="B978" i="4"/>
  <c r="B175" i="4"/>
  <c r="B695" i="4"/>
  <c r="B58" i="4"/>
  <c r="B692" i="4"/>
  <c r="B869" i="4"/>
  <c r="B600" i="4"/>
  <c r="B938" i="4"/>
  <c r="B749" i="4"/>
  <c r="B721" i="4"/>
  <c r="B737" i="4"/>
  <c r="B994" i="4"/>
  <c r="B183" i="4"/>
  <c r="B577" i="4"/>
  <c r="B998" i="4"/>
  <c r="B17" i="4"/>
  <c r="B983" i="4"/>
  <c r="B219" i="4"/>
  <c r="C157" i="4"/>
  <c r="C402" i="8" s="1"/>
  <c r="C220" i="4"/>
  <c r="C535" i="8" s="1"/>
  <c r="C464" i="4"/>
  <c r="E848" i="4"/>
  <c r="E1000" i="4"/>
  <c r="E258" i="4"/>
  <c r="E793" i="4"/>
  <c r="E778" i="4"/>
  <c r="E88" i="4"/>
  <c r="E592" i="4"/>
  <c r="E178" i="4"/>
  <c r="E588" i="4"/>
  <c r="E175" i="4"/>
  <c r="D175" i="4" s="1"/>
  <c r="E308" i="4"/>
  <c r="E938" i="4"/>
  <c r="E737" i="4"/>
  <c r="E577" i="4"/>
  <c r="E17" i="4"/>
  <c r="J24" i="4"/>
  <c r="I24" i="4"/>
  <c r="H24" i="4"/>
  <c r="F24" i="4"/>
  <c r="G24" i="4"/>
  <c r="E24" i="4"/>
  <c r="J718" i="4"/>
  <c r="I718" i="4"/>
  <c r="H718" i="4"/>
  <c r="F718" i="4"/>
  <c r="E718" i="4"/>
  <c r="G718" i="4"/>
  <c r="J704" i="4"/>
  <c r="H704" i="4"/>
  <c r="I704" i="4"/>
  <c r="F704" i="4"/>
  <c r="G704" i="4"/>
  <c r="E704" i="4"/>
  <c r="J573" i="4"/>
  <c r="H573" i="4"/>
  <c r="I573" i="4"/>
  <c r="F573" i="4"/>
  <c r="E573" i="4"/>
  <c r="J204" i="4"/>
  <c r="I204" i="4"/>
  <c r="H204" i="4"/>
  <c r="F204" i="4"/>
  <c r="G204" i="4"/>
  <c r="E204" i="4"/>
  <c r="J960" i="4"/>
  <c r="I960" i="4"/>
  <c r="H960" i="4"/>
  <c r="F960" i="4"/>
  <c r="E960" i="4"/>
  <c r="J417" i="4"/>
  <c r="H417" i="4"/>
  <c r="F417" i="4"/>
  <c r="G417" i="4"/>
  <c r="E417" i="4"/>
  <c r="I417" i="4"/>
  <c r="J525" i="4"/>
  <c r="H525" i="4"/>
  <c r="I525" i="4"/>
  <c r="F525" i="4"/>
  <c r="E525" i="4"/>
  <c r="G525" i="4"/>
  <c r="J367" i="4"/>
  <c r="I367" i="4"/>
  <c r="H367" i="4"/>
  <c r="F367" i="4"/>
  <c r="G367" i="4"/>
  <c r="E367" i="4"/>
  <c r="J271" i="4"/>
  <c r="I271" i="4"/>
  <c r="H271" i="4"/>
  <c r="F271" i="4"/>
  <c r="E271" i="4"/>
  <c r="G271" i="4"/>
  <c r="J928" i="4"/>
  <c r="H928" i="4"/>
  <c r="F928" i="4"/>
  <c r="G928" i="4"/>
  <c r="I928" i="4"/>
  <c r="E928" i="4"/>
  <c r="J2" i="4"/>
  <c r="H2" i="4"/>
  <c r="I2" i="4"/>
  <c r="F2" i="4"/>
  <c r="E2" i="4"/>
  <c r="J502" i="4"/>
  <c r="I502" i="4"/>
  <c r="H502" i="4"/>
  <c r="F502" i="4"/>
  <c r="G502" i="4"/>
  <c r="E502" i="4"/>
  <c r="J170" i="4"/>
  <c r="I170" i="4"/>
  <c r="H170" i="4"/>
  <c r="F170" i="4"/>
  <c r="E170" i="4"/>
  <c r="J899" i="4"/>
  <c r="H899" i="4"/>
  <c r="F899" i="4"/>
  <c r="I899" i="4"/>
  <c r="G899" i="4"/>
  <c r="E899" i="4"/>
  <c r="J763" i="4"/>
  <c r="H763" i="4"/>
  <c r="I763" i="4"/>
  <c r="F763" i="4"/>
  <c r="E763" i="4"/>
  <c r="G763" i="4"/>
  <c r="J245" i="4"/>
  <c r="I245" i="4"/>
  <c r="H245" i="4"/>
  <c r="F245" i="4"/>
  <c r="G245" i="4"/>
  <c r="E245" i="4"/>
  <c r="J684" i="4"/>
  <c r="I684" i="4"/>
  <c r="H684" i="4"/>
  <c r="F684" i="4"/>
  <c r="E684" i="4"/>
  <c r="G684" i="4"/>
  <c r="J723" i="4"/>
  <c r="H723" i="4"/>
  <c r="I723" i="4"/>
  <c r="F723" i="4"/>
  <c r="G723" i="4"/>
  <c r="E723" i="4"/>
  <c r="J262" i="4"/>
  <c r="H262" i="4"/>
  <c r="I262" i="4"/>
  <c r="F262" i="4"/>
  <c r="E262" i="4"/>
  <c r="J346" i="4"/>
  <c r="I346" i="4"/>
  <c r="H346" i="4"/>
  <c r="F346" i="4"/>
  <c r="G346" i="4"/>
  <c r="E346" i="4"/>
  <c r="J180" i="4"/>
  <c r="I180" i="4"/>
  <c r="H180" i="4"/>
  <c r="F180" i="4"/>
  <c r="E180" i="4"/>
  <c r="J439" i="4"/>
  <c r="H439" i="4"/>
  <c r="F439" i="4"/>
  <c r="G439" i="4"/>
  <c r="E439" i="4"/>
  <c r="J119" i="4"/>
  <c r="H119" i="4"/>
  <c r="I119" i="4"/>
  <c r="F119" i="4"/>
  <c r="E119" i="4"/>
  <c r="G119" i="4"/>
  <c r="J800" i="4"/>
  <c r="I800" i="4"/>
  <c r="H800" i="4"/>
  <c r="F800" i="4"/>
  <c r="G800" i="4"/>
  <c r="E800" i="4"/>
  <c r="J708" i="4"/>
  <c r="I708" i="4"/>
  <c r="H708" i="4"/>
  <c r="F708" i="4"/>
  <c r="E708" i="4"/>
  <c r="G708" i="4"/>
  <c r="J823" i="4"/>
  <c r="H823" i="4"/>
  <c r="F823" i="4"/>
  <c r="G823" i="4"/>
  <c r="I823" i="4"/>
  <c r="E823" i="4"/>
  <c r="J433" i="4"/>
  <c r="H433" i="4"/>
  <c r="I433" i="4"/>
  <c r="F433" i="4"/>
  <c r="E433" i="4"/>
  <c r="J133" i="4"/>
  <c r="I133" i="4"/>
  <c r="H133" i="4"/>
  <c r="F133" i="4"/>
  <c r="G133" i="4"/>
  <c r="E133" i="4"/>
  <c r="J460" i="4"/>
  <c r="I460" i="4"/>
  <c r="H460" i="4"/>
  <c r="F460" i="4"/>
  <c r="E460" i="4"/>
  <c r="J620" i="4"/>
  <c r="H620" i="4"/>
  <c r="F620" i="4"/>
  <c r="I620" i="4"/>
  <c r="G620" i="4"/>
  <c r="E620" i="4"/>
  <c r="J822" i="4"/>
  <c r="H822" i="4"/>
  <c r="I822" i="4"/>
  <c r="F822" i="4"/>
  <c r="E822" i="4"/>
  <c r="G822" i="4"/>
  <c r="J518" i="4"/>
  <c r="I518" i="4"/>
  <c r="H518" i="4"/>
  <c r="F518" i="4"/>
  <c r="G518" i="4"/>
  <c r="E518" i="4"/>
  <c r="J921" i="4"/>
  <c r="I921" i="4"/>
  <c r="H921" i="4"/>
  <c r="F921" i="4"/>
  <c r="E921" i="4"/>
  <c r="G921" i="4"/>
  <c r="J155" i="4"/>
  <c r="H155" i="4"/>
  <c r="I155" i="4"/>
  <c r="F155" i="4"/>
  <c r="G155" i="4"/>
  <c r="E155" i="4"/>
  <c r="J315" i="4"/>
  <c r="H315" i="4"/>
  <c r="I315" i="4"/>
  <c r="F315" i="4"/>
  <c r="E315" i="4"/>
  <c r="J840" i="4"/>
  <c r="I840" i="4"/>
  <c r="H840" i="4"/>
  <c r="F840" i="4"/>
  <c r="G840" i="4"/>
  <c r="E840" i="4"/>
  <c r="J715" i="4"/>
  <c r="I715" i="4"/>
  <c r="H715" i="4"/>
  <c r="G715" i="4"/>
  <c r="F715" i="4"/>
  <c r="E715" i="4"/>
  <c r="J856" i="4"/>
  <c r="H856" i="4"/>
  <c r="G856" i="4"/>
  <c r="F856" i="4"/>
  <c r="E856" i="4"/>
  <c r="I856" i="4"/>
  <c r="J404" i="4"/>
  <c r="H404" i="4"/>
  <c r="G404" i="4"/>
  <c r="I404" i="4"/>
  <c r="F404" i="4"/>
  <c r="E404" i="4"/>
  <c r="J493" i="4"/>
  <c r="I493" i="4"/>
  <c r="H493" i="4"/>
  <c r="G493" i="4"/>
  <c r="F493" i="4"/>
  <c r="E493" i="4"/>
  <c r="J39" i="4"/>
  <c r="I39" i="4"/>
  <c r="H39" i="4"/>
  <c r="G39" i="4"/>
  <c r="F39" i="4"/>
  <c r="E39" i="4"/>
  <c r="J955" i="4"/>
  <c r="H955" i="4"/>
  <c r="G955" i="4"/>
  <c r="F955" i="4"/>
  <c r="I955" i="4"/>
  <c r="E955" i="4"/>
  <c r="J912" i="4"/>
  <c r="H912" i="4"/>
  <c r="G912" i="4"/>
  <c r="I912" i="4"/>
  <c r="F912" i="4"/>
  <c r="E912" i="4"/>
  <c r="J853" i="4"/>
  <c r="B427" i="7" s="1"/>
  <c r="I853" i="4"/>
  <c r="H853" i="4"/>
  <c r="G853" i="4"/>
  <c r="F853" i="4"/>
  <c r="E853" i="4"/>
  <c r="J290" i="4"/>
  <c r="I290" i="4"/>
  <c r="H290" i="4"/>
  <c r="G290" i="4"/>
  <c r="F290" i="4"/>
  <c r="E290" i="4"/>
  <c r="J471" i="4"/>
  <c r="H471" i="4"/>
  <c r="G471" i="4"/>
  <c r="F471" i="4"/>
  <c r="I471" i="4"/>
  <c r="E471" i="4"/>
  <c r="J243" i="4"/>
  <c r="H243" i="4"/>
  <c r="G243" i="4"/>
  <c r="I243" i="4"/>
  <c r="F243" i="4"/>
  <c r="E243" i="4"/>
  <c r="J56" i="4"/>
  <c r="I56" i="4"/>
  <c r="H56" i="4"/>
  <c r="G56" i="4"/>
  <c r="F56" i="4"/>
  <c r="E56" i="4"/>
  <c r="J550" i="4"/>
  <c r="I550" i="4"/>
  <c r="H550" i="4"/>
  <c r="G550" i="4"/>
  <c r="F550" i="4"/>
  <c r="E550" i="4"/>
  <c r="J913" i="4"/>
  <c r="H913" i="4"/>
  <c r="G913" i="4"/>
  <c r="I913" i="4"/>
  <c r="F913" i="4"/>
  <c r="E913" i="4"/>
  <c r="J658" i="4"/>
  <c r="H658" i="4"/>
  <c r="G658" i="4"/>
  <c r="I658" i="4"/>
  <c r="F658" i="4"/>
  <c r="E658" i="4"/>
  <c r="J875" i="4"/>
  <c r="I875" i="4"/>
  <c r="H875" i="4"/>
  <c r="G875" i="4"/>
  <c r="F875" i="4"/>
  <c r="E875" i="4"/>
  <c r="J755" i="4"/>
  <c r="I755" i="4"/>
  <c r="H755" i="4"/>
  <c r="G755" i="4"/>
  <c r="F755" i="4"/>
  <c r="E755" i="4"/>
  <c r="J10" i="4"/>
  <c r="H10" i="4"/>
  <c r="G10" i="4"/>
  <c r="F10" i="4"/>
  <c r="E10" i="4"/>
  <c r="I10" i="4"/>
  <c r="J283" i="4"/>
  <c r="H283" i="4"/>
  <c r="G283" i="4"/>
  <c r="I283" i="4"/>
  <c r="F283" i="4"/>
  <c r="E283" i="4"/>
  <c r="J647" i="4"/>
  <c r="I647" i="4"/>
  <c r="H647" i="4"/>
  <c r="G647" i="4"/>
  <c r="F647" i="4"/>
  <c r="E647" i="4"/>
  <c r="J123" i="4"/>
  <c r="I123" i="4"/>
  <c r="H123" i="4"/>
  <c r="G123" i="4"/>
  <c r="F123" i="4"/>
  <c r="E123" i="4"/>
  <c r="J137" i="4"/>
  <c r="H137" i="4"/>
  <c r="G137" i="4"/>
  <c r="F137" i="4"/>
  <c r="I137" i="4"/>
  <c r="E137" i="4"/>
  <c r="J362" i="4"/>
  <c r="H362" i="4"/>
  <c r="G362" i="4"/>
  <c r="I362" i="4"/>
  <c r="F362" i="4"/>
  <c r="E362" i="4"/>
  <c r="J441" i="4"/>
  <c r="I441" i="4"/>
  <c r="H441" i="4"/>
  <c r="G441" i="4"/>
  <c r="F441" i="4"/>
  <c r="E441" i="4"/>
  <c r="J688" i="4"/>
  <c r="I688" i="4"/>
  <c r="H688" i="4"/>
  <c r="G688" i="4"/>
  <c r="F688" i="4"/>
  <c r="E688" i="4"/>
  <c r="J256" i="4"/>
  <c r="H256" i="4"/>
  <c r="G256" i="4"/>
  <c r="F256" i="4"/>
  <c r="I256" i="4"/>
  <c r="E256" i="4"/>
  <c r="J540" i="4"/>
  <c r="H540" i="4"/>
  <c r="G540" i="4"/>
  <c r="I540" i="4"/>
  <c r="F540" i="4"/>
  <c r="E540" i="4"/>
  <c r="J135" i="4"/>
  <c r="I135" i="4"/>
  <c r="H135" i="4"/>
  <c r="G135" i="4"/>
  <c r="F135" i="4"/>
  <c r="E135" i="4"/>
  <c r="J902" i="4"/>
  <c r="I902" i="4"/>
  <c r="H902" i="4"/>
  <c r="G902" i="4"/>
  <c r="F902" i="4"/>
  <c r="E902" i="4"/>
  <c r="J644" i="4"/>
  <c r="H644" i="4"/>
  <c r="G644" i="4"/>
  <c r="I644" i="4"/>
  <c r="F644" i="4"/>
  <c r="E644" i="4"/>
  <c r="J261" i="4"/>
  <c r="H261" i="4"/>
  <c r="G261" i="4"/>
  <c r="I261" i="4"/>
  <c r="F261" i="4"/>
  <c r="E261" i="4"/>
  <c r="J397" i="4"/>
  <c r="I397" i="4"/>
  <c r="H397" i="4"/>
  <c r="G397" i="4"/>
  <c r="F397" i="4"/>
  <c r="E397" i="4"/>
  <c r="J95" i="4"/>
  <c r="I95" i="4"/>
  <c r="H95" i="4"/>
  <c r="G95" i="4"/>
  <c r="F95" i="4"/>
  <c r="E95" i="4"/>
  <c r="J400" i="4"/>
  <c r="H400" i="4"/>
  <c r="G400" i="4"/>
  <c r="F400" i="4"/>
  <c r="E400" i="4"/>
  <c r="I400" i="4"/>
  <c r="J732" i="4"/>
  <c r="H732" i="4"/>
  <c r="G732" i="4"/>
  <c r="I732" i="4"/>
  <c r="F732" i="4"/>
  <c r="E732" i="4"/>
  <c r="J98" i="4"/>
  <c r="I98" i="4"/>
  <c r="H98" i="4"/>
  <c r="G98" i="4"/>
  <c r="F98" i="4"/>
  <c r="E98" i="4"/>
  <c r="J470" i="4"/>
  <c r="I470" i="4"/>
  <c r="H470" i="4"/>
  <c r="G470" i="4"/>
  <c r="F470" i="4"/>
  <c r="E470" i="4"/>
  <c r="J50" i="4"/>
  <c r="H50" i="4"/>
  <c r="G50" i="4"/>
  <c r="F50" i="4"/>
  <c r="I50" i="4"/>
  <c r="E50" i="4"/>
  <c r="J553" i="4"/>
  <c r="H553" i="4"/>
  <c r="G553" i="4"/>
  <c r="I553" i="4"/>
  <c r="F553" i="4"/>
  <c r="E553" i="4"/>
  <c r="J333" i="4"/>
  <c r="B982" i="7" s="1"/>
  <c r="I333" i="4"/>
  <c r="H333" i="4"/>
  <c r="G333" i="4"/>
  <c r="F333" i="4"/>
  <c r="E333" i="4"/>
  <c r="J832" i="4"/>
  <c r="I832" i="4"/>
  <c r="H832" i="4"/>
  <c r="G832" i="4"/>
  <c r="F832" i="4"/>
  <c r="E832" i="4"/>
  <c r="J253" i="4"/>
  <c r="B955" i="7" s="1"/>
  <c r="H253" i="4"/>
  <c r="G253" i="4"/>
  <c r="F253" i="4"/>
  <c r="I253" i="4"/>
  <c r="E253" i="4"/>
  <c r="J431" i="4"/>
  <c r="H431" i="4"/>
  <c r="G431" i="4"/>
  <c r="I431" i="4"/>
  <c r="F431" i="4"/>
  <c r="E431" i="4"/>
  <c r="J335" i="4"/>
  <c r="I335" i="4"/>
  <c r="H335" i="4"/>
  <c r="G335" i="4"/>
  <c r="F335" i="4"/>
  <c r="E335" i="4"/>
  <c r="J99" i="4"/>
  <c r="I99" i="4"/>
  <c r="H99" i="4"/>
  <c r="G99" i="4"/>
  <c r="F99" i="4"/>
  <c r="E99" i="4"/>
  <c r="J422" i="4"/>
  <c r="H422" i="4"/>
  <c r="G422" i="4"/>
  <c r="I422" i="4"/>
  <c r="F422" i="4"/>
  <c r="E422" i="4"/>
  <c r="J544" i="4"/>
  <c r="H544" i="4"/>
  <c r="G544" i="4"/>
  <c r="I544" i="4"/>
  <c r="F544" i="4"/>
  <c r="E544" i="4"/>
  <c r="J826" i="4"/>
  <c r="I826" i="4"/>
  <c r="H826" i="4"/>
  <c r="G826" i="4"/>
  <c r="F826" i="4"/>
  <c r="E826" i="4"/>
  <c r="J350" i="4"/>
  <c r="I350" i="4"/>
  <c r="H350" i="4"/>
  <c r="G350" i="4"/>
  <c r="F350" i="4"/>
  <c r="E350" i="4"/>
  <c r="J747" i="4"/>
  <c r="H747" i="4"/>
  <c r="G747" i="4"/>
  <c r="F747" i="4"/>
  <c r="E747" i="4"/>
  <c r="J767" i="4"/>
  <c r="H767" i="4"/>
  <c r="G767" i="4"/>
  <c r="I767" i="4"/>
  <c r="F767" i="4"/>
  <c r="E767" i="4"/>
  <c r="J671" i="4"/>
  <c r="I671" i="4"/>
  <c r="H671" i="4"/>
  <c r="G671" i="4"/>
  <c r="F671" i="4"/>
  <c r="E671" i="4"/>
  <c r="J11" i="4"/>
  <c r="I11" i="4"/>
  <c r="H11" i="4"/>
  <c r="G11" i="4"/>
  <c r="F11" i="4"/>
  <c r="E11" i="4"/>
  <c r="J238" i="4"/>
  <c r="B639" i="7" s="1"/>
  <c r="H238" i="4"/>
  <c r="G238" i="4"/>
  <c r="F238" i="4"/>
  <c r="I238" i="4"/>
  <c r="E238" i="4"/>
  <c r="J489" i="4"/>
  <c r="H489" i="4"/>
  <c r="G489" i="4"/>
  <c r="I489" i="4"/>
  <c r="F489" i="4"/>
  <c r="E489" i="4"/>
  <c r="J311" i="4"/>
  <c r="I311" i="4"/>
  <c r="H311" i="4"/>
  <c r="G311" i="4"/>
  <c r="F311" i="4"/>
  <c r="E311" i="4"/>
  <c r="J194" i="4"/>
  <c r="I194" i="4"/>
  <c r="H194" i="4"/>
  <c r="G194" i="4"/>
  <c r="F194" i="4"/>
  <c r="E194" i="4"/>
  <c r="J452" i="4"/>
  <c r="H452" i="4"/>
  <c r="G452" i="4"/>
  <c r="F452" i="4"/>
  <c r="I452" i="4"/>
  <c r="E452" i="4"/>
  <c r="J92" i="4"/>
  <c r="B318" i="7" s="1"/>
  <c r="H92" i="4"/>
  <c r="G92" i="4"/>
  <c r="I92" i="4"/>
  <c r="F92" i="4"/>
  <c r="E92" i="4"/>
  <c r="J395" i="4"/>
  <c r="I395" i="4"/>
  <c r="H395" i="4"/>
  <c r="G395" i="4"/>
  <c r="F395" i="4"/>
  <c r="E395" i="4"/>
  <c r="J669" i="4"/>
  <c r="I669" i="4"/>
  <c r="H669" i="4"/>
  <c r="G669" i="4"/>
  <c r="F669" i="4"/>
  <c r="E669" i="4"/>
  <c r="J147" i="4"/>
  <c r="H147" i="4"/>
  <c r="G147" i="4"/>
  <c r="I147" i="4"/>
  <c r="F147" i="4"/>
  <c r="E147" i="4"/>
  <c r="J699" i="4"/>
  <c r="H699" i="4"/>
  <c r="G699" i="4"/>
  <c r="I699" i="4"/>
  <c r="F699" i="4"/>
  <c r="E699" i="4"/>
  <c r="J469" i="4"/>
  <c r="I469" i="4"/>
  <c r="H469" i="4"/>
  <c r="G469" i="4"/>
  <c r="F469" i="4"/>
  <c r="E469" i="4"/>
  <c r="J174" i="4"/>
  <c r="I174" i="4"/>
  <c r="H174" i="4"/>
  <c r="G174" i="4"/>
  <c r="F174" i="4"/>
  <c r="E174" i="4"/>
  <c r="J857" i="4"/>
  <c r="H857" i="4"/>
  <c r="G857" i="4"/>
  <c r="F857" i="4"/>
  <c r="E857" i="4"/>
  <c r="I857" i="4"/>
  <c r="J42" i="4"/>
  <c r="H42" i="4"/>
  <c r="G42" i="4"/>
  <c r="I42" i="4"/>
  <c r="F42" i="4"/>
  <c r="E42" i="4"/>
  <c r="J22" i="4"/>
  <c r="I22" i="4"/>
  <c r="H22" i="4"/>
  <c r="G22" i="4"/>
  <c r="F22" i="4"/>
  <c r="E22" i="4"/>
  <c r="J736" i="4"/>
  <c r="I736" i="4"/>
  <c r="H736" i="4"/>
  <c r="G736" i="4"/>
  <c r="F736" i="4"/>
  <c r="E736" i="4"/>
  <c r="J574" i="4"/>
  <c r="H574" i="4"/>
  <c r="G574" i="4"/>
  <c r="F574" i="4"/>
  <c r="I574" i="4"/>
  <c r="E574" i="4"/>
  <c r="J321" i="4"/>
  <c r="H321" i="4"/>
  <c r="G321" i="4"/>
  <c r="I321" i="4"/>
  <c r="F321" i="4"/>
  <c r="E321" i="4"/>
  <c r="J891" i="4"/>
  <c r="I891" i="4"/>
  <c r="H891" i="4"/>
  <c r="G891" i="4"/>
  <c r="F891" i="4"/>
  <c r="E891" i="4"/>
  <c r="J228" i="4"/>
  <c r="I228" i="4"/>
  <c r="H228" i="4"/>
  <c r="G228" i="4"/>
  <c r="F228" i="4"/>
  <c r="E228" i="4"/>
  <c r="J962" i="4"/>
  <c r="H962" i="4"/>
  <c r="G962" i="4"/>
  <c r="F962" i="4"/>
  <c r="I962" i="4"/>
  <c r="E962" i="4"/>
  <c r="J181" i="4"/>
  <c r="H181" i="4"/>
  <c r="G181" i="4"/>
  <c r="I181" i="4"/>
  <c r="F181" i="4"/>
  <c r="E181" i="4"/>
  <c r="J751" i="4"/>
  <c r="I751" i="4"/>
  <c r="H751" i="4"/>
  <c r="G751" i="4"/>
  <c r="F751" i="4"/>
  <c r="E751" i="4"/>
  <c r="J363" i="4"/>
  <c r="I363" i="4"/>
  <c r="H363" i="4"/>
  <c r="G363" i="4"/>
  <c r="F363" i="4"/>
  <c r="E363" i="4"/>
  <c r="J319" i="4"/>
  <c r="H319" i="4"/>
  <c r="G319" i="4"/>
  <c r="I319" i="4"/>
  <c r="F319" i="4"/>
  <c r="E319" i="4"/>
  <c r="J303" i="4"/>
  <c r="H303" i="4"/>
  <c r="G303" i="4"/>
  <c r="I303" i="4"/>
  <c r="F303" i="4"/>
  <c r="E303" i="4"/>
  <c r="J968" i="4"/>
  <c r="I968" i="4"/>
  <c r="H968" i="4"/>
  <c r="G968" i="4"/>
  <c r="F968" i="4"/>
  <c r="E968" i="4"/>
  <c r="J828" i="4"/>
  <c r="I828" i="4"/>
  <c r="H828" i="4"/>
  <c r="G828" i="4"/>
  <c r="F828" i="4"/>
  <c r="E828" i="4"/>
  <c r="J336" i="4"/>
  <c r="H336" i="4"/>
  <c r="G336" i="4"/>
  <c r="F336" i="4"/>
  <c r="E336" i="4"/>
  <c r="I336" i="4"/>
  <c r="J976" i="4"/>
  <c r="H976" i="4"/>
  <c r="G976" i="4"/>
  <c r="I976" i="4"/>
  <c r="F976" i="4"/>
  <c r="E976" i="4"/>
  <c r="J529" i="4"/>
  <c r="I529" i="4"/>
  <c r="H529" i="4"/>
  <c r="G529" i="4"/>
  <c r="F529" i="4"/>
  <c r="E529" i="4"/>
  <c r="J83" i="4"/>
  <c r="I83" i="4"/>
  <c r="H83" i="4"/>
  <c r="G83" i="4"/>
  <c r="F83" i="4"/>
  <c r="E83" i="4"/>
  <c r="J572" i="4"/>
  <c r="B534" i="7" s="1"/>
  <c r="H572" i="4"/>
  <c r="G572" i="4"/>
  <c r="F572" i="4"/>
  <c r="I572" i="4"/>
  <c r="E572" i="4"/>
  <c r="J845" i="4"/>
  <c r="H845" i="4"/>
  <c r="G845" i="4"/>
  <c r="I845" i="4"/>
  <c r="F845" i="4"/>
  <c r="E845" i="4"/>
  <c r="J387" i="4"/>
  <c r="I387" i="4"/>
  <c r="H387" i="4"/>
  <c r="G387" i="4"/>
  <c r="F387" i="4"/>
  <c r="E387" i="4"/>
  <c r="J729" i="4"/>
  <c r="I729" i="4"/>
  <c r="H729" i="4"/>
  <c r="G729" i="4"/>
  <c r="F729" i="4"/>
  <c r="E729" i="4"/>
  <c r="J597" i="4"/>
  <c r="H597" i="4"/>
  <c r="G597" i="4"/>
  <c r="F597" i="4"/>
  <c r="I597" i="4"/>
  <c r="E597" i="4"/>
  <c r="J79" i="4"/>
  <c r="B619" i="7" s="1"/>
  <c r="H79" i="4"/>
  <c r="G79" i="4"/>
  <c r="I79" i="4"/>
  <c r="F79" i="4"/>
  <c r="E79" i="4"/>
  <c r="J151" i="4"/>
  <c r="I151" i="4"/>
  <c r="H151" i="4"/>
  <c r="G151" i="4"/>
  <c r="F151" i="4"/>
  <c r="E151" i="4"/>
  <c r="J852" i="4"/>
  <c r="I852" i="4"/>
  <c r="H852" i="4"/>
  <c r="G852" i="4"/>
  <c r="F852" i="4"/>
  <c r="E852" i="4"/>
  <c r="J652" i="4"/>
  <c r="H652" i="4"/>
  <c r="G652" i="4"/>
  <c r="I652" i="4"/>
  <c r="F652" i="4"/>
  <c r="E652" i="4"/>
  <c r="J566" i="4"/>
  <c r="H566" i="4"/>
  <c r="G566" i="4"/>
  <c r="I566" i="4"/>
  <c r="F566" i="4"/>
  <c r="E566" i="4"/>
  <c r="J312" i="4"/>
  <c r="I312" i="4"/>
  <c r="H312" i="4"/>
  <c r="G312" i="4"/>
  <c r="F312" i="4"/>
  <c r="E312" i="4"/>
  <c r="J551" i="4"/>
  <c r="I551" i="4"/>
  <c r="F551" i="4"/>
  <c r="H551" i="4"/>
  <c r="G551" i="4"/>
  <c r="E551" i="4"/>
  <c r="J488" i="4"/>
  <c r="F488" i="4"/>
  <c r="H488" i="4"/>
  <c r="G488" i="4"/>
  <c r="E488" i="4"/>
  <c r="I488" i="4"/>
  <c r="J754" i="4"/>
  <c r="F754" i="4"/>
  <c r="H754" i="4"/>
  <c r="G754" i="4"/>
  <c r="I754" i="4"/>
  <c r="E754" i="4"/>
  <c r="D754" i="4" s="1"/>
  <c r="J461" i="4"/>
  <c r="F461" i="4"/>
  <c r="I461" i="4"/>
  <c r="H461" i="4"/>
  <c r="G461" i="4"/>
  <c r="E461" i="4"/>
  <c r="D461" i="4" s="1"/>
  <c r="J733" i="4"/>
  <c r="I733" i="4"/>
  <c r="F733" i="4"/>
  <c r="H733" i="4"/>
  <c r="G733" i="4"/>
  <c r="E733" i="4"/>
  <c r="J124" i="4"/>
  <c r="F124" i="4"/>
  <c r="H124" i="4"/>
  <c r="G124" i="4"/>
  <c r="I124" i="4"/>
  <c r="E124" i="4"/>
  <c r="D124" i="4" s="1"/>
  <c r="J399" i="4"/>
  <c r="F399" i="4"/>
  <c r="H399" i="4"/>
  <c r="G399" i="4"/>
  <c r="I399" i="4"/>
  <c r="E399" i="4"/>
  <c r="D399" i="4" s="1"/>
  <c r="J361" i="4"/>
  <c r="I361" i="4"/>
  <c r="F361" i="4"/>
  <c r="H361" i="4"/>
  <c r="G361" i="4"/>
  <c r="E361" i="4"/>
  <c r="J954" i="4"/>
  <c r="F954" i="4"/>
  <c r="I954" i="4"/>
  <c r="H954" i="4"/>
  <c r="G954" i="4"/>
  <c r="E954" i="4"/>
  <c r="D954" i="4" s="1"/>
  <c r="J377" i="4"/>
  <c r="I377" i="4"/>
  <c r="F377" i="4"/>
  <c r="H377" i="4"/>
  <c r="G377" i="4"/>
  <c r="E377" i="4"/>
  <c r="J893" i="4"/>
  <c r="I893" i="4"/>
  <c r="F893" i="4"/>
  <c r="H893" i="4"/>
  <c r="G893" i="4"/>
  <c r="E893" i="4"/>
  <c r="J187" i="4"/>
  <c r="I187" i="4"/>
  <c r="F187" i="4"/>
  <c r="H187" i="4"/>
  <c r="G187" i="4"/>
  <c r="E187" i="4"/>
  <c r="J268" i="4"/>
  <c r="F268" i="4"/>
  <c r="H268" i="4"/>
  <c r="G268" i="4"/>
  <c r="I268" i="4"/>
  <c r="E268" i="4"/>
  <c r="J486" i="4"/>
  <c r="I486" i="4"/>
  <c r="F486" i="4"/>
  <c r="H486" i="4"/>
  <c r="G486" i="4"/>
  <c r="E486" i="4"/>
  <c r="J554" i="4"/>
  <c r="F554" i="4"/>
  <c r="H554" i="4"/>
  <c r="G554" i="4"/>
  <c r="I554" i="4"/>
  <c r="E554" i="4"/>
  <c r="D554" i="4" s="1"/>
  <c r="J694" i="4"/>
  <c r="I694" i="4"/>
  <c r="F694" i="4"/>
  <c r="H694" i="4"/>
  <c r="G694" i="4"/>
  <c r="E694" i="4"/>
  <c r="J835" i="4"/>
  <c r="F835" i="4"/>
  <c r="I835" i="4"/>
  <c r="H835" i="4"/>
  <c r="G835" i="4"/>
  <c r="E835" i="4"/>
  <c r="D835" i="4" s="1"/>
  <c r="J485" i="4"/>
  <c r="I485" i="4"/>
  <c r="F485" i="4"/>
  <c r="H485" i="4"/>
  <c r="G485" i="4"/>
  <c r="E485" i="4"/>
  <c r="J37" i="4"/>
  <c r="B495" i="7" s="1"/>
  <c r="I37" i="4"/>
  <c r="F37" i="4"/>
  <c r="H37" i="4"/>
  <c r="G37" i="4"/>
  <c r="E37" i="4"/>
  <c r="J927" i="4"/>
  <c r="I927" i="4"/>
  <c r="F927" i="4"/>
  <c r="H927" i="4"/>
  <c r="G927" i="4"/>
  <c r="E927" i="4"/>
  <c r="J179" i="4"/>
  <c r="F179" i="4"/>
  <c r="H179" i="4"/>
  <c r="G179" i="4"/>
  <c r="I179" i="4"/>
  <c r="E179" i="4"/>
  <c r="D179" i="4" s="1"/>
  <c r="J975" i="4"/>
  <c r="I975" i="4"/>
  <c r="F975" i="4"/>
  <c r="H975" i="4"/>
  <c r="G975" i="4"/>
  <c r="E975" i="4"/>
  <c r="J815" i="4"/>
  <c r="F815" i="4"/>
  <c r="H815" i="4"/>
  <c r="G815" i="4"/>
  <c r="I815" i="4"/>
  <c r="E815" i="4"/>
  <c r="D815" i="4" s="1"/>
  <c r="J820" i="4"/>
  <c r="B876" i="7" s="1"/>
  <c r="I820" i="4"/>
  <c r="F820" i="4"/>
  <c r="H820" i="4"/>
  <c r="G820" i="4"/>
  <c r="E820" i="4"/>
  <c r="J279" i="4"/>
  <c r="F279" i="4"/>
  <c r="I279" i="4"/>
  <c r="H279" i="4"/>
  <c r="G279" i="4"/>
  <c r="E279" i="4"/>
  <c r="D279" i="4" s="1"/>
  <c r="J94" i="4"/>
  <c r="I94" i="4"/>
  <c r="F94" i="4"/>
  <c r="H94" i="4"/>
  <c r="G94" i="4"/>
  <c r="E94" i="4"/>
  <c r="J969" i="4"/>
  <c r="I969" i="4"/>
  <c r="F969" i="4"/>
  <c r="H969" i="4"/>
  <c r="G969" i="4"/>
  <c r="E969" i="4"/>
  <c r="J344" i="4"/>
  <c r="I344" i="4"/>
  <c r="F344" i="4"/>
  <c r="H344" i="4"/>
  <c r="G344" i="4"/>
  <c r="E344" i="4"/>
  <c r="J781" i="4"/>
  <c r="F781" i="4"/>
  <c r="H781" i="4"/>
  <c r="G781" i="4"/>
  <c r="E781" i="4"/>
  <c r="J637" i="4"/>
  <c r="I637" i="4"/>
  <c r="F637" i="4"/>
  <c r="H637" i="4"/>
  <c r="G637" i="4"/>
  <c r="E637" i="4"/>
  <c r="J799" i="4"/>
  <c r="F799" i="4"/>
  <c r="H799" i="4"/>
  <c r="G799" i="4"/>
  <c r="I799" i="4"/>
  <c r="E799" i="4"/>
  <c r="J508" i="4"/>
  <c r="I508" i="4"/>
  <c r="F508" i="4"/>
  <c r="H508" i="4"/>
  <c r="G508" i="4"/>
  <c r="E508" i="4"/>
  <c r="J583" i="4"/>
  <c r="F583" i="4"/>
  <c r="I583" i="4"/>
  <c r="H583" i="4"/>
  <c r="G583" i="4"/>
  <c r="E583" i="4"/>
  <c r="J300" i="4"/>
  <c r="I300" i="4"/>
  <c r="F300" i="4"/>
  <c r="H300" i="4"/>
  <c r="G300" i="4"/>
  <c r="E300" i="4"/>
  <c r="J91" i="4"/>
  <c r="I91" i="4"/>
  <c r="F91" i="4"/>
  <c r="H91" i="4"/>
  <c r="G91" i="4"/>
  <c r="E91" i="4"/>
  <c r="J468" i="4"/>
  <c r="I468" i="4"/>
  <c r="F468" i="4"/>
  <c r="H468" i="4"/>
  <c r="G468" i="4"/>
  <c r="E468" i="4"/>
  <c r="J519" i="4"/>
  <c r="F519" i="4"/>
  <c r="H519" i="4"/>
  <c r="G519" i="4"/>
  <c r="I519" i="4"/>
  <c r="E519" i="4"/>
  <c r="D519" i="4" s="1"/>
  <c r="J442" i="4"/>
  <c r="I442" i="4"/>
  <c r="F442" i="4"/>
  <c r="H442" i="4"/>
  <c r="G442" i="4"/>
  <c r="E442" i="4"/>
  <c r="J255" i="4"/>
  <c r="F255" i="4"/>
  <c r="H255" i="4"/>
  <c r="G255" i="4"/>
  <c r="I255" i="4"/>
  <c r="E255" i="4"/>
  <c r="D255" i="4" s="1"/>
  <c r="J945" i="4"/>
  <c r="I945" i="4"/>
  <c r="F945" i="4"/>
  <c r="H945" i="4"/>
  <c r="G945" i="4"/>
  <c r="E945" i="4"/>
  <c r="J498" i="4"/>
  <c r="F498" i="4"/>
  <c r="I498" i="4"/>
  <c r="H498" i="4"/>
  <c r="G498" i="4"/>
  <c r="E498" i="4"/>
  <c r="D498" i="4" s="1"/>
  <c r="J821" i="4"/>
  <c r="I821" i="4"/>
  <c r="F821" i="4"/>
  <c r="H821" i="4"/>
  <c r="G821" i="4"/>
  <c r="E821" i="4"/>
  <c r="J646" i="4"/>
  <c r="I646" i="4"/>
  <c r="F646" i="4"/>
  <c r="H646" i="4"/>
  <c r="G646" i="4"/>
  <c r="E646" i="4"/>
  <c r="J203" i="4"/>
  <c r="I203" i="4"/>
  <c r="F203" i="4"/>
  <c r="H203" i="4"/>
  <c r="G203" i="4"/>
  <c r="E203" i="4"/>
  <c r="J419" i="4"/>
  <c r="F419" i="4"/>
  <c r="H419" i="4"/>
  <c r="G419" i="4"/>
  <c r="I419" i="4"/>
  <c r="E419" i="4"/>
  <c r="J744" i="4"/>
  <c r="I744" i="4"/>
  <c r="F744" i="4"/>
  <c r="H744" i="4"/>
  <c r="G744" i="4"/>
  <c r="E744" i="4"/>
  <c r="J888" i="4"/>
  <c r="F888" i="4"/>
  <c r="H888" i="4"/>
  <c r="G888" i="4"/>
  <c r="I888" i="4"/>
  <c r="E888" i="4"/>
  <c r="D888" i="4" s="1"/>
  <c r="J659" i="4"/>
  <c r="I659" i="4"/>
  <c r="F659" i="4"/>
  <c r="H659" i="4"/>
  <c r="G659" i="4"/>
  <c r="E659" i="4"/>
  <c r="J386" i="4"/>
  <c r="F386" i="4"/>
  <c r="I386" i="4"/>
  <c r="H386" i="4"/>
  <c r="G386" i="4"/>
  <c r="E386" i="4"/>
  <c r="D386" i="4" s="1"/>
  <c r="J330" i="4"/>
  <c r="I330" i="4"/>
  <c r="F330" i="4"/>
  <c r="G330" i="4"/>
  <c r="H330" i="4"/>
  <c r="E330" i="4"/>
  <c r="J934" i="4"/>
  <c r="I934" i="4"/>
  <c r="F934" i="4"/>
  <c r="G934" i="4"/>
  <c r="E934" i="4"/>
  <c r="H934" i="4"/>
  <c r="J437" i="4"/>
  <c r="I437" i="4"/>
  <c r="H437" i="4"/>
  <c r="F437" i="4"/>
  <c r="G437" i="4"/>
  <c r="E437" i="4"/>
  <c r="J126" i="4"/>
  <c r="F126" i="4"/>
  <c r="G126" i="4"/>
  <c r="H126" i="4"/>
  <c r="I126" i="4"/>
  <c r="E126" i="4"/>
  <c r="D126" i="4" s="1"/>
  <c r="J448" i="4"/>
  <c r="I448" i="4"/>
  <c r="H448" i="4"/>
  <c r="F448" i="4"/>
  <c r="G448" i="4"/>
  <c r="E448" i="4"/>
  <c r="J609" i="4"/>
  <c r="F609" i="4"/>
  <c r="G609" i="4"/>
  <c r="I609" i="4"/>
  <c r="H609" i="4"/>
  <c r="E609" i="4"/>
  <c r="D609" i="4" s="1"/>
  <c r="J334" i="4"/>
  <c r="I334" i="4"/>
  <c r="H334" i="4"/>
  <c r="F334" i="4"/>
  <c r="G334" i="4"/>
  <c r="E334" i="4"/>
  <c r="J168" i="4"/>
  <c r="F168" i="4"/>
  <c r="I168" i="4"/>
  <c r="G168" i="4"/>
  <c r="H168" i="4"/>
  <c r="E168" i="4"/>
  <c r="D168" i="4" s="1"/>
  <c r="J750" i="4"/>
  <c r="I750" i="4"/>
  <c r="H750" i="4"/>
  <c r="F750" i="4"/>
  <c r="G750" i="4"/>
  <c r="E750" i="4"/>
  <c r="J162" i="4"/>
  <c r="I162" i="4"/>
  <c r="F162" i="4"/>
  <c r="G162" i="4"/>
  <c r="H162" i="4"/>
  <c r="E162" i="4"/>
  <c r="J594" i="4"/>
  <c r="I594" i="4"/>
  <c r="H594" i="4"/>
  <c r="F594" i="4"/>
  <c r="G594" i="4"/>
  <c r="E594" i="4"/>
  <c r="J595" i="4"/>
  <c r="F595" i="4"/>
  <c r="G595" i="4"/>
  <c r="H595" i="4"/>
  <c r="E595" i="4"/>
  <c r="I595" i="4"/>
  <c r="J541" i="4"/>
  <c r="I541" i="4"/>
  <c r="H541" i="4"/>
  <c r="F541" i="4"/>
  <c r="G541" i="4"/>
  <c r="E541" i="4"/>
  <c r="J582" i="4"/>
  <c r="F582" i="4"/>
  <c r="G582" i="4"/>
  <c r="I582" i="4"/>
  <c r="H582" i="4"/>
  <c r="E582" i="4"/>
  <c r="D582" i="4" s="1"/>
  <c r="J873" i="4"/>
  <c r="I873" i="4"/>
  <c r="H873" i="4"/>
  <c r="F873" i="4"/>
  <c r="G873" i="4"/>
  <c r="E873" i="4"/>
  <c r="J166" i="4"/>
  <c r="F166" i="4"/>
  <c r="I166" i="4"/>
  <c r="G166" i="4"/>
  <c r="H166" i="4"/>
  <c r="E166" i="4"/>
  <c r="D166" i="4" s="1"/>
  <c r="J683" i="4"/>
  <c r="I683" i="4"/>
  <c r="H683" i="4"/>
  <c r="F683" i="4"/>
  <c r="G683" i="4"/>
  <c r="E683" i="4"/>
  <c r="J622" i="4"/>
  <c r="I622" i="4"/>
  <c r="F622" i="4"/>
  <c r="G622" i="4"/>
  <c r="H622" i="4"/>
  <c r="E622" i="4"/>
  <c r="J318" i="4"/>
  <c r="I318" i="4"/>
  <c r="H318" i="4"/>
  <c r="F318" i="4"/>
  <c r="G318" i="4"/>
  <c r="E318" i="4"/>
  <c r="J598" i="4"/>
  <c r="F598" i="4"/>
  <c r="G598" i="4"/>
  <c r="H598" i="4"/>
  <c r="I598" i="4"/>
  <c r="E598" i="4"/>
  <c r="D598" i="4" s="1"/>
  <c r="J75" i="4"/>
  <c r="I75" i="4"/>
  <c r="H75" i="4"/>
  <c r="F75" i="4"/>
  <c r="G75" i="4"/>
  <c r="E75" i="4"/>
  <c r="J697" i="4"/>
  <c r="F697" i="4"/>
  <c r="G697" i="4"/>
  <c r="I697" i="4"/>
  <c r="H697" i="4"/>
  <c r="E697" i="4"/>
  <c r="D697" i="4" s="1"/>
  <c r="J84" i="4"/>
  <c r="I84" i="4"/>
  <c r="H84" i="4"/>
  <c r="F84" i="4"/>
  <c r="G84" i="4"/>
  <c r="E84" i="4"/>
  <c r="J618" i="4"/>
  <c r="F618" i="4"/>
  <c r="I618" i="4"/>
  <c r="G618" i="4"/>
  <c r="H618" i="4"/>
  <c r="E618" i="4"/>
  <c r="D618" i="4" s="1"/>
  <c r="J505" i="4"/>
  <c r="I505" i="4"/>
  <c r="H505" i="4"/>
  <c r="F505" i="4"/>
  <c r="G505" i="4"/>
  <c r="E505" i="4"/>
  <c r="J71" i="4"/>
  <c r="I71" i="4"/>
  <c r="F71" i="4"/>
  <c r="G71" i="4"/>
  <c r="H71" i="4"/>
  <c r="E71" i="4"/>
  <c r="J372" i="4"/>
  <c r="I372" i="4"/>
  <c r="H372" i="4"/>
  <c r="F372" i="4"/>
  <c r="G372" i="4"/>
  <c r="E372" i="4"/>
  <c r="J114" i="4"/>
  <c r="F114" i="4"/>
  <c r="G114" i="4"/>
  <c r="H114" i="4"/>
  <c r="I114" i="4"/>
  <c r="E114" i="4"/>
  <c r="J819" i="4"/>
  <c r="I819" i="4"/>
  <c r="H819" i="4"/>
  <c r="F819" i="4"/>
  <c r="G819" i="4"/>
  <c r="E819" i="4"/>
  <c r="J391" i="4"/>
  <c r="F391" i="4"/>
  <c r="G391" i="4"/>
  <c r="I391" i="4"/>
  <c r="H391" i="4"/>
  <c r="E391" i="4"/>
  <c r="D391" i="4" s="1"/>
  <c r="J562" i="4"/>
  <c r="B943" i="7" s="1"/>
  <c r="I562" i="4"/>
  <c r="H562" i="4"/>
  <c r="F562" i="4"/>
  <c r="G562" i="4"/>
  <c r="E562" i="4"/>
  <c r="J785" i="4"/>
  <c r="F785" i="4"/>
  <c r="I785" i="4"/>
  <c r="G785" i="4"/>
  <c r="H785" i="4"/>
  <c r="E785" i="4"/>
  <c r="D785" i="4" s="1"/>
  <c r="J351" i="4"/>
  <c r="I351" i="4"/>
  <c r="H351" i="4"/>
  <c r="F351" i="4"/>
  <c r="G351" i="4"/>
  <c r="E351" i="4"/>
  <c r="J714" i="4"/>
  <c r="H714" i="4"/>
  <c r="I714" i="4"/>
  <c r="F714" i="4"/>
  <c r="G714" i="4"/>
  <c r="E714" i="4"/>
  <c r="J579" i="4"/>
  <c r="I579" i="4"/>
  <c r="H579" i="4"/>
  <c r="F579" i="4"/>
  <c r="G579" i="4"/>
  <c r="E579" i="4"/>
  <c r="J854" i="4"/>
  <c r="H854" i="4"/>
  <c r="F854" i="4"/>
  <c r="G854" i="4"/>
  <c r="I854" i="4"/>
  <c r="E854" i="4"/>
  <c r="J250" i="4"/>
  <c r="I250" i="4"/>
  <c r="H250" i="4"/>
  <c r="F250" i="4"/>
  <c r="G250" i="4"/>
  <c r="E250" i="4"/>
  <c r="J41" i="4"/>
  <c r="H41" i="4"/>
  <c r="F41" i="4"/>
  <c r="G41" i="4"/>
  <c r="I41" i="4"/>
  <c r="E41" i="4"/>
  <c r="J40" i="4"/>
  <c r="I40" i="4"/>
  <c r="H40" i="4"/>
  <c r="F40" i="4"/>
  <c r="G40" i="4"/>
  <c r="E40" i="4"/>
  <c r="J446" i="4"/>
  <c r="H446" i="4"/>
  <c r="F446" i="4"/>
  <c r="I446" i="4"/>
  <c r="G446" i="4"/>
  <c r="E446" i="4"/>
  <c r="J48" i="4"/>
  <c r="I48" i="4"/>
  <c r="H48" i="4"/>
  <c r="F48" i="4"/>
  <c r="G48" i="4"/>
  <c r="E48" i="4"/>
  <c r="J809" i="4"/>
  <c r="H809" i="4"/>
  <c r="I809" i="4"/>
  <c r="F809" i="4"/>
  <c r="G809" i="4"/>
  <c r="E809" i="4"/>
  <c r="J217" i="4"/>
  <c r="I217" i="4"/>
  <c r="H217" i="4"/>
  <c r="F217" i="4"/>
  <c r="G217" i="4"/>
  <c r="E217" i="4"/>
  <c r="J712" i="4"/>
  <c r="H712" i="4"/>
  <c r="F712" i="4"/>
  <c r="G712" i="4"/>
  <c r="E712" i="4"/>
  <c r="I712" i="4"/>
  <c r="J102" i="4"/>
  <c r="I102" i="4"/>
  <c r="H102" i="4"/>
  <c r="F102" i="4"/>
  <c r="G102" i="4"/>
  <c r="E102" i="4"/>
  <c r="J662" i="4"/>
  <c r="H662" i="4"/>
  <c r="F662" i="4"/>
  <c r="G662" i="4"/>
  <c r="I662" i="4"/>
  <c r="E662" i="4"/>
  <c r="J235" i="4"/>
  <c r="I235" i="4"/>
  <c r="H235" i="4"/>
  <c r="F235" i="4"/>
  <c r="G235" i="4"/>
  <c r="E235" i="4"/>
  <c r="J210" i="4"/>
  <c r="H210" i="4"/>
  <c r="F210" i="4"/>
  <c r="I210" i="4"/>
  <c r="G210" i="4"/>
  <c r="E210" i="4"/>
  <c r="J269" i="4"/>
  <c r="I269" i="4"/>
  <c r="H269" i="4"/>
  <c r="F269" i="4"/>
  <c r="G269" i="4"/>
  <c r="E269" i="4"/>
  <c r="J483" i="4"/>
  <c r="H483" i="4"/>
  <c r="I483" i="4"/>
  <c r="F483" i="4"/>
  <c r="G483" i="4"/>
  <c r="E483" i="4"/>
  <c r="J824" i="4"/>
  <c r="I824" i="4"/>
  <c r="H824" i="4"/>
  <c r="F824" i="4"/>
  <c r="G824" i="4"/>
  <c r="E824" i="4"/>
  <c r="C824" i="4"/>
  <c r="J586" i="4"/>
  <c r="H586" i="4"/>
  <c r="F586" i="4"/>
  <c r="G586" i="4"/>
  <c r="I586" i="4"/>
  <c r="E586" i="4"/>
  <c r="C586" i="4"/>
  <c r="J564" i="4"/>
  <c r="I564" i="4"/>
  <c r="H564" i="4"/>
  <c r="F564" i="4"/>
  <c r="G564" i="4"/>
  <c r="E564" i="4"/>
  <c r="C564" i="4"/>
  <c r="J570" i="4"/>
  <c r="H570" i="4"/>
  <c r="F570" i="4"/>
  <c r="G570" i="4"/>
  <c r="I570" i="4"/>
  <c r="E570" i="4"/>
  <c r="C570" i="4"/>
  <c r="J657" i="4"/>
  <c r="I657" i="4"/>
  <c r="H657" i="4"/>
  <c r="F657" i="4"/>
  <c r="G657" i="4"/>
  <c r="E657" i="4"/>
  <c r="C657" i="4"/>
  <c r="J412" i="4"/>
  <c r="H412" i="4"/>
  <c r="F412" i="4"/>
  <c r="I412" i="4"/>
  <c r="G412" i="4"/>
  <c r="E412" i="4"/>
  <c r="C412" i="4"/>
  <c r="J478" i="4"/>
  <c r="I478" i="4"/>
  <c r="H478" i="4"/>
  <c r="F478" i="4"/>
  <c r="G478" i="4"/>
  <c r="E478" i="4"/>
  <c r="C478" i="4"/>
  <c r="J38" i="4"/>
  <c r="H38" i="4"/>
  <c r="I38" i="4"/>
  <c r="F38" i="4"/>
  <c r="G38" i="4"/>
  <c r="E38" i="4"/>
  <c r="C38" i="4"/>
  <c r="J887" i="4"/>
  <c r="B827" i="7" s="1"/>
  <c r="I887" i="4"/>
  <c r="H887" i="4"/>
  <c r="F887" i="4"/>
  <c r="G887" i="4"/>
  <c r="E887" i="4"/>
  <c r="C887" i="4"/>
  <c r="J214" i="4"/>
  <c r="H214" i="4"/>
  <c r="F214" i="4"/>
  <c r="G214" i="4"/>
  <c r="I214" i="4"/>
  <c r="E214" i="4"/>
  <c r="C214" i="4"/>
  <c r="C214" i="8" s="1"/>
  <c r="J973" i="4"/>
  <c r="I973" i="4"/>
  <c r="H973" i="4"/>
  <c r="F973" i="4"/>
  <c r="G973" i="4"/>
  <c r="E973" i="4"/>
  <c r="C973" i="4"/>
  <c r="C486" i="8" s="1"/>
  <c r="J959" i="4"/>
  <c r="H959" i="4"/>
  <c r="F959" i="4"/>
  <c r="G959" i="4"/>
  <c r="I959" i="4"/>
  <c r="E959" i="4"/>
  <c r="C959" i="4"/>
  <c r="J771" i="4"/>
  <c r="I771" i="4"/>
  <c r="H771" i="4"/>
  <c r="F771" i="4"/>
  <c r="G771" i="4"/>
  <c r="E771" i="4"/>
  <c r="C771" i="4"/>
  <c r="J515" i="4"/>
  <c r="H515" i="4"/>
  <c r="F515" i="4"/>
  <c r="I515" i="4"/>
  <c r="G515" i="4"/>
  <c r="E515" i="4"/>
  <c r="C515" i="4"/>
  <c r="J76" i="4"/>
  <c r="I76" i="4"/>
  <c r="H76" i="4"/>
  <c r="F76" i="4"/>
  <c r="G76" i="4"/>
  <c r="E76" i="4"/>
  <c r="C76" i="4"/>
  <c r="C182" i="8" s="1"/>
  <c r="J466" i="4"/>
  <c r="H466" i="4"/>
  <c r="I466" i="4"/>
  <c r="F466" i="4"/>
  <c r="G466" i="4"/>
  <c r="E466" i="4"/>
  <c r="C466" i="4"/>
  <c r="J638" i="4"/>
  <c r="I638" i="4"/>
  <c r="H638" i="4"/>
  <c r="F638" i="4"/>
  <c r="G638" i="4"/>
  <c r="E638" i="4"/>
  <c r="J196" i="4"/>
  <c r="H196" i="4"/>
  <c r="F196" i="4"/>
  <c r="G196" i="4"/>
  <c r="I196" i="4"/>
  <c r="E196" i="4"/>
  <c r="C196" i="4"/>
  <c r="C363" i="8" s="1"/>
  <c r="B573" i="4"/>
  <c r="B525" i="4"/>
  <c r="B152" i="4"/>
  <c r="B2" i="4"/>
  <c r="B777" i="4"/>
  <c r="B763" i="4"/>
  <c r="B496" i="4"/>
  <c r="B262" i="4"/>
  <c r="B589" i="4"/>
  <c r="B119" i="4"/>
  <c r="B702" i="4"/>
  <c r="B433" i="4"/>
  <c r="B746" i="4"/>
  <c r="B822" i="4"/>
  <c r="B990" i="4"/>
  <c r="B315" i="4"/>
  <c r="B698" i="4"/>
  <c r="B404" i="4"/>
  <c r="B131" i="4"/>
  <c r="B912" i="4"/>
  <c r="B731" i="8" s="1"/>
  <c r="B33" i="4"/>
  <c r="B243" i="4"/>
  <c r="B381" i="4"/>
  <c r="B658" i="4"/>
  <c r="B374" i="4"/>
  <c r="B283" i="4"/>
  <c r="B784" i="4"/>
  <c r="B362" i="4"/>
  <c r="B757" i="4"/>
  <c r="B540" i="4"/>
  <c r="B227" i="4"/>
  <c r="B261" i="4"/>
  <c r="B691" i="4"/>
  <c r="B732" i="4"/>
  <c r="B734" i="4"/>
  <c r="B553" i="4"/>
  <c r="B402" i="4"/>
  <c r="B431" i="4"/>
  <c r="B619" i="4"/>
  <c r="B544" i="4"/>
  <c r="B101" i="4"/>
  <c r="B767" i="4"/>
  <c r="B502" i="8" s="1"/>
  <c r="B149" i="4"/>
  <c r="B489" i="4"/>
  <c r="B341" i="4"/>
  <c r="B92" i="4"/>
  <c r="B318" i="8" s="1"/>
  <c r="B34" i="4"/>
  <c r="B699" i="4"/>
  <c r="B254" i="4"/>
  <c r="B42" i="4"/>
  <c r="B511" i="4"/>
  <c r="B321" i="4"/>
  <c r="B70" i="4"/>
  <c r="B181" i="4"/>
  <c r="B668" i="4"/>
  <c r="B303" i="4"/>
  <c r="B208" i="4"/>
  <c r="B976" i="4"/>
  <c r="B243" i="8" s="1"/>
  <c r="B876" i="4"/>
  <c r="B845" i="4"/>
  <c r="B224" i="4"/>
  <c r="B79" i="4"/>
  <c r="B247" i="4"/>
  <c r="B566" i="4"/>
  <c r="B786" i="4"/>
  <c r="B754" i="4"/>
  <c r="B331" i="4"/>
  <c r="B399" i="4"/>
  <c r="B773" i="4"/>
  <c r="B893" i="4"/>
  <c r="B814" i="8" s="1"/>
  <c r="B770" i="4"/>
  <c r="B554" i="4"/>
  <c r="B932" i="4"/>
  <c r="B37" i="4"/>
  <c r="B756" i="4"/>
  <c r="B815" i="4"/>
  <c r="B215" i="4"/>
  <c r="B161" i="4"/>
  <c r="B969" i="4"/>
  <c r="B642" i="4"/>
  <c r="B799" i="4"/>
  <c r="B713" i="4"/>
  <c r="B91" i="4"/>
  <c r="B977" i="4"/>
  <c r="B255" i="4"/>
  <c r="B325" i="4"/>
  <c r="B646" i="4"/>
  <c r="B825" i="4"/>
  <c r="B758" i="8" s="1"/>
  <c r="B888" i="4"/>
  <c r="B759" i="4"/>
  <c r="B235" i="8" s="1"/>
  <c r="B934" i="4"/>
  <c r="B933" i="4"/>
  <c r="B609" i="4"/>
  <c r="B449" i="4"/>
  <c r="B602" i="4"/>
  <c r="B692" i="8" s="1"/>
  <c r="B162" i="4"/>
  <c r="B617" i="4"/>
  <c r="B867" i="8" s="1"/>
  <c r="B582" i="4"/>
  <c r="B745" i="4"/>
  <c r="B622" i="4"/>
  <c r="B35" i="4"/>
  <c r="B24" i="8" s="1"/>
  <c r="B697" i="4"/>
  <c r="B192" i="4"/>
  <c r="B315" i="8" s="1"/>
  <c r="B71" i="4"/>
  <c r="B645" i="4"/>
  <c r="B391" i="4"/>
  <c r="B93" i="4"/>
  <c r="B508" i="8" s="1"/>
  <c r="B714" i="4"/>
  <c r="B719" i="4"/>
  <c r="B97" i="8" s="1"/>
  <c r="B41" i="4"/>
  <c r="B940" i="4"/>
  <c r="B779" i="4"/>
  <c r="B195" i="8" s="1"/>
  <c r="B809" i="4"/>
  <c r="B455" i="4"/>
  <c r="B662" i="4"/>
  <c r="B547" i="4"/>
  <c r="B483" i="4"/>
  <c r="B156" i="4"/>
  <c r="B214" i="8" s="1"/>
  <c r="B775" i="4"/>
  <c r="B570" i="4"/>
  <c r="B138" i="4"/>
  <c r="B38" i="4"/>
  <c r="B807" i="4"/>
  <c r="B959" i="4"/>
  <c r="B464" i="4"/>
  <c r="B466" i="4"/>
  <c r="B882" i="4"/>
  <c r="B450" i="8" s="1"/>
  <c r="B497" i="4"/>
  <c r="C24" i="4"/>
  <c r="C951" i="4"/>
  <c r="C204" i="4"/>
  <c r="C367" i="4"/>
  <c r="C502" i="4"/>
  <c r="C245" i="4"/>
  <c r="C346" i="4"/>
  <c r="C614" i="8" s="1"/>
  <c r="C800" i="4"/>
  <c r="C133" i="4"/>
  <c r="C591" i="4"/>
  <c r="C518" i="4"/>
  <c r="C409" i="4"/>
  <c r="C840" i="4"/>
  <c r="C493" i="4"/>
  <c r="C853" i="4"/>
  <c r="C427" i="8" s="1"/>
  <c r="C56" i="4"/>
  <c r="C875" i="4"/>
  <c r="C647" i="4"/>
  <c r="C823" i="8" s="1"/>
  <c r="C441" i="4"/>
  <c r="C107" i="8" s="1"/>
  <c r="C234" i="4"/>
  <c r="C686" i="8" s="1"/>
  <c r="C135" i="4"/>
  <c r="C6" i="8" s="1"/>
  <c r="C163" i="4"/>
  <c r="C397" i="4"/>
  <c r="C98" i="4"/>
  <c r="C333" i="4"/>
  <c r="C335" i="4"/>
  <c r="C826" i="4"/>
  <c r="C671" i="4"/>
  <c r="C311" i="4"/>
  <c r="C19" i="4"/>
  <c r="C971" i="8" s="1"/>
  <c r="C395" i="4"/>
  <c r="C542" i="4"/>
  <c r="C469" i="4"/>
  <c r="C22" i="4"/>
  <c r="C891" i="4"/>
  <c r="C751" i="4"/>
  <c r="C968" i="4"/>
  <c r="C529" i="4"/>
  <c r="C387" i="4"/>
  <c r="C280" i="4"/>
  <c r="C151" i="4"/>
  <c r="C419" i="8" s="1"/>
  <c r="C297" i="4"/>
  <c r="C22" i="8" s="1"/>
  <c r="C312" i="4"/>
  <c r="C461" i="4"/>
  <c r="C361" i="4"/>
  <c r="C187" i="4"/>
  <c r="C694" i="4"/>
  <c r="C927" i="4"/>
  <c r="C820" i="4"/>
  <c r="C876" i="8" s="1"/>
  <c r="C326" i="4"/>
  <c r="C344" i="4"/>
  <c r="C896" i="4"/>
  <c r="C508" i="4"/>
  <c r="C468" i="4"/>
  <c r="C945" i="4"/>
  <c r="C203" i="4"/>
  <c r="C659" i="4"/>
  <c r="C437" i="4"/>
  <c r="C334" i="4"/>
  <c r="C594" i="4"/>
  <c r="C873" i="4"/>
  <c r="C700" i="8" s="1"/>
  <c r="C318" i="4"/>
  <c r="C84" i="4"/>
  <c r="C372" i="4"/>
  <c r="C562" i="4"/>
  <c r="C579" i="4"/>
  <c r="C40" i="4"/>
  <c r="C217" i="4"/>
  <c r="C235" i="4"/>
  <c r="C775" i="4"/>
  <c r="C741" i="4"/>
  <c r="C127" i="8" s="1"/>
  <c r="C983" i="4"/>
  <c r="C499" i="8" s="1"/>
  <c r="E176" i="4"/>
  <c r="E982" i="4"/>
  <c r="E890" i="4"/>
  <c r="D890" i="4" s="1"/>
  <c r="E444" i="4"/>
  <c r="D444" i="4" s="1"/>
  <c r="E790" i="4"/>
  <c r="E96" i="4"/>
  <c r="E813" i="4"/>
  <c r="E948" i="4"/>
  <c r="E760" i="4"/>
  <c r="E105" i="4"/>
  <c r="E631" i="4"/>
  <c r="E682" i="4"/>
  <c r="D682" i="4" s="1"/>
  <c r="E379" i="4"/>
  <c r="E420" i="4"/>
  <c r="E535" i="4"/>
  <c r="E129" i="4"/>
  <c r="D129" i="4" s="1"/>
  <c r="E916" i="4"/>
  <c r="E232" i="4"/>
  <c r="E842" i="4"/>
  <c r="E629" i="4"/>
  <c r="E495" i="4"/>
  <c r="E198" i="4"/>
  <c r="E320" i="4"/>
  <c r="D320" i="4" s="1"/>
  <c r="E432" i="4"/>
  <c r="E764" i="4"/>
  <c r="E309" i="4"/>
  <c r="E866" i="4"/>
  <c r="E527" i="4"/>
  <c r="E880" i="4"/>
  <c r="E539" i="4"/>
  <c r="F21" i="4"/>
  <c r="F901" i="4"/>
  <c r="F692" i="4"/>
  <c r="F209" i="4"/>
  <c r="F721" i="4"/>
  <c r="F641" i="4"/>
  <c r="F716" i="4"/>
  <c r="F981" i="4"/>
  <c r="G170" i="4"/>
  <c r="G460" i="4"/>
  <c r="G753" i="4"/>
  <c r="G240" i="4"/>
  <c r="G791" i="4"/>
  <c r="G25" i="4"/>
  <c r="G678" i="4"/>
  <c r="G472" i="4"/>
  <c r="G501" i="4"/>
  <c r="H827" i="4"/>
  <c r="I781" i="4"/>
  <c r="E97" i="4"/>
  <c r="E1001" i="4"/>
  <c r="E958" i="4"/>
  <c r="E339" i="4"/>
  <c r="E242" i="4"/>
  <c r="E426" i="4"/>
  <c r="E348" i="4"/>
  <c r="D348" i="4" s="1"/>
  <c r="E244" i="4"/>
  <c r="E978" i="4"/>
  <c r="E58" i="4"/>
  <c r="E947" i="4"/>
  <c r="E749" i="4"/>
  <c r="E994" i="4"/>
  <c r="E998" i="4"/>
  <c r="E983" i="4"/>
  <c r="D6" i="3"/>
  <c r="J497" i="4"/>
  <c r="I497" i="4"/>
  <c r="H497" i="4"/>
  <c r="G497" i="4"/>
  <c r="F497" i="4"/>
  <c r="E497" i="4"/>
  <c r="J858" i="4"/>
  <c r="I858" i="4"/>
  <c r="H858" i="4"/>
  <c r="G858" i="4"/>
  <c r="E858" i="4"/>
  <c r="F858" i="4"/>
  <c r="J349" i="4"/>
  <c r="I349" i="4"/>
  <c r="H349" i="4"/>
  <c r="G349" i="4"/>
  <c r="E349" i="4"/>
  <c r="J474" i="4"/>
  <c r="I474" i="4"/>
  <c r="H474" i="4"/>
  <c r="G474" i="4"/>
  <c r="E474" i="4"/>
  <c r="J480" i="4"/>
  <c r="I480" i="4"/>
  <c r="H480" i="4"/>
  <c r="G480" i="4"/>
  <c r="E480" i="4"/>
  <c r="F480" i="4"/>
  <c r="J909" i="4"/>
  <c r="I909" i="4"/>
  <c r="H909" i="4"/>
  <c r="G909" i="4"/>
  <c r="E909" i="4"/>
  <c r="F909" i="4"/>
  <c r="J109" i="4"/>
  <c r="I109" i="4"/>
  <c r="H109" i="4"/>
  <c r="G109" i="4"/>
  <c r="E109" i="4"/>
  <c r="J371" i="4"/>
  <c r="I371" i="4"/>
  <c r="H371" i="4"/>
  <c r="G371" i="4"/>
  <c r="E371" i="4"/>
  <c r="D371" i="4" s="1"/>
  <c r="J405" i="4"/>
  <c r="I405" i="4"/>
  <c r="H405" i="4"/>
  <c r="G405" i="4"/>
  <c r="E405" i="4"/>
  <c r="F405" i="4"/>
  <c r="J150" i="4"/>
  <c r="I150" i="4"/>
  <c r="H150" i="4"/>
  <c r="G150" i="4"/>
  <c r="E150" i="4"/>
  <c r="F150" i="4"/>
  <c r="J988" i="4"/>
  <c r="I988" i="4"/>
  <c r="H988" i="4"/>
  <c r="G988" i="4"/>
  <c r="E988" i="4"/>
  <c r="J863" i="4"/>
  <c r="B715" i="7" s="1"/>
  <c r="I863" i="4"/>
  <c r="H863" i="4"/>
  <c r="G863" i="4"/>
  <c r="E863" i="4"/>
  <c r="J680" i="4"/>
  <c r="I680" i="4"/>
  <c r="H680" i="4"/>
  <c r="G680" i="4"/>
  <c r="E680" i="4"/>
  <c r="F680" i="4"/>
  <c r="J200" i="4"/>
  <c r="I200" i="4"/>
  <c r="H200" i="4"/>
  <c r="G200" i="4"/>
  <c r="E200" i="4"/>
  <c r="F200" i="4"/>
  <c r="J45" i="4"/>
  <c r="I45" i="4"/>
  <c r="H45" i="4"/>
  <c r="G45" i="4"/>
  <c r="E45" i="4"/>
  <c r="D45" i="4" s="1"/>
  <c r="J992" i="4"/>
  <c r="I992" i="4"/>
  <c r="H992" i="4"/>
  <c r="G992" i="4"/>
  <c r="E992" i="4"/>
  <c r="J923" i="4"/>
  <c r="I923" i="4"/>
  <c r="H923" i="4"/>
  <c r="G923" i="4"/>
  <c r="E923" i="4"/>
  <c r="F923" i="4"/>
  <c r="J545" i="4"/>
  <c r="I545" i="4"/>
  <c r="H545" i="4"/>
  <c r="G545" i="4"/>
  <c r="E545" i="4"/>
  <c r="F545" i="4"/>
  <c r="J636" i="4"/>
  <c r="I636" i="4"/>
  <c r="H636" i="4"/>
  <c r="G636" i="4"/>
  <c r="E636" i="4"/>
  <c r="J288" i="4"/>
  <c r="I288" i="4"/>
  <c r="H288" i="4"/>
  <c r="G288" i="4"/>
  <c r="E288" i="4"/>
  <c r="J871" i="4"/>
  <c r="I871" i="4"/>
  <c r="H871" i="4"/>
  <c r="G871" i="4"/>
  <c r="E871" i="4"/>
  <c r="F871" i="4"/>
  <c r="J967" i="4"/>
  <c r="I967" i="4"/>
  <c r="H967" i="4"/>
  <c r="G967" i="4"/>
  <c r="E967" i="4"/>
  <c r="F967" i="4"/>
  <c r="J491" i="4"/>
  <c r="I491" i="4"/>
  <c r="H491" i="4"/>
  <c r="G491" i="4"/>
  <c r="E491" i="4"/>
  <c r="J752" i="4"/>
  <c r="I752" i="4"/>
  <c r="H752" i="4"/>
  <c r="G752" i="4"/>
  <c r="E752" i="4"/>
  <c r="D752" i="4" s="1"/>
  <c r="J221" i="4"/>
  <c r="I221" i="4"/>
  <c r="H221" i="4"/>
  <c r="G221" i="4"/>
  <c r="E221" i="4"/>
  <c r="F221" i="4"/>
  <c r="J475" i="4"/>
  <c r="I475" i="4"/>
  <c r="H475" i="4"/>
  <c r="G475" i="4"/>
  <c r="E475" i="4"/>
  <c r="F475" i="4"/>
  <c r="J65" i="4"/>
  <c r="I65" i="4"/>
  <c r="H65" i="4"/>
  <c r="G65" i="4"/>
  <c r="E65" i="4"/>
  <c r="J487" i="4"/>
  <c r="I487" i="4"/>
  <c r="H487" i="4"/>
  <c r="G487" i="4"/>
  <c r="E487" i="4"/>
  <c r="J850" i="4"/>
  <c r="I850" i="4"/>
  <c r="H850" i="4"/>
  <c r="G850" i="4"/>
  <c r="E850" i="4"/>
  <c r="F850" i="4"/>
  <c r="J26" i="4"/>
  <c r="I26" i="4"/>
  <c r="H26" i="4"/>
  <c r="G26" i="4"/>
  <c r="E26" i="4"/>
  <c r="F26" i="4"/>
  <c r="J434" i="4"/>
  <c r="I434" i="4"/>
  <c r="H434" i="4"/>
  <c r="G434" i="4"/>
  <c r="E434" i="4"/>
  <c r="J164" i="4"/>
  <c r="I164" i="4"/>
  <c r="H164" i="4"/>
  <c r="G164" i="4"/>
  <c r="E164" i="4"/>
  <c r="J971" i="4"/>
  <c r="I971" i="4"/>
  <c r="H971" i="4"/>
  <c r="G971" i="4"/>
  <c r="E971" i="4"/>
  <c r="F971" i="4"/>
  <c r="J903" i="4"/>
  <c r="I903" i="4"/>
  <c r="H903" i="4"/>
  <c r="G903" i="4"/>
  <c r="E903" i="4"/>
  <c r="F903" i="4"/>
  <c r="J532" i="4"/>
  <c r="I532" i="4"/>
  <c r="H532" i="4"/>
  <c r="G532" i="4"/>
  <c r="E532" i="4"/>
  <c r="J523" i="4"/>
  <c r="I523" i="4"/>
  <c r="H523" i="4"/>
  <c r="G523" i="4"/>
  <c r="E523" i="4"/>
  <c r="J677" i="4"/>
  <c r="I677" i="4"/>
  <c r="H677" i="4"/>
  <c r="G677" i="4"/>
  <c r="E677" i="4"/>
  <c r="F677" i="4"/>
  <c r="J246" i="4"/>
  <c r="I246" i="4"/>
  <c r="H246" i="4"/>
  <c r="G246" i="4"/>
  <c r="E246" i="4"/>
  <c r="F246" i="4"/>
  <c r="J85" i="4"/>
  <c r="I85" i="4"/>
  <c r="H85" i="4"/>
  <c r="G85" i="4"/>
  <c r="E85" i="4"/>
  <c r="D85" i="4" s="1"/>
  <c r="J514" i="4"/>
  <c r="B755" i="7" s="1"/>
  <c r="I514" i="4"/>
  <c r="H514" i="4"/>
  <c r="G514" i="4"/>
  <c r="E514" i="4"/>
  <c r="J931" i="4"/>
  <c r="I931" i="4"/>
  <c r="H931" i="4"/>
  <c r="G931" i="4"/>
  <c r="E931" i="4"/>
  <c r="F931" i="4"/>
  <c r="J477" i="4"/>
  <c r="I477" i="4"/>
  <c r="H477" i="4"/>
  <c r="G477" i="4"/>
  <c r="E477" i="4"/>
  <c r="F477" i="4"/>
  <c r="J202" i="4"/>
  <c r="B126" i="7" s="1"/>
  <c r="I202" i="4"/>
  <c r="H202" i="4"/>
  <c r="G202" i="4"/>
  <c r="E202" i="4"/>
  <c r="J324" i="4"/>
  <c r="I324" i="4"/>
  <c r="H324" i="4"/>
  <c r="G324" i="4"/>
  <c r="E324" i="4"/>
  <c r="J154" i="4"/>
  <c r="B157" i="7" s="1"/>
  <c r="I154" i="4"/>
  <c r="H154" i="4"/>
  <c r="G154" i="4"/>
  <c r="E154" i="4"/>
  <c r="F154" i="4"/>
  <c r="J292" i="4"/>
  <c r="B374" i="7" s="1"/>
  <c r="I292" i="4"/>
  <c r="H292" i="4"/>
  <c r="G292" i="4"/>
  <c r="E292" i="4"/>
  <c r="F292" i="4"/>
  <c r="J663" i="4"/>
  <c r="I663" i="4"/>
  <c r="H663" i="4"/>
  <c r="G663" i="4"/>
  <c r="E663" i="4"/>
  <c r="D663" i="4" s="1"/>
  <c r="J690" i="4"/>
  <c r="B254" i="7" s="1"/>
  <c r="I690" i="4"/>
  <c r="H690" i="4"/>
  <c r="G690" i="4"/>
  <c r="E690" i="4"/>
  <c r="D690" i="4" s="1"/>
  <c r="J892" i="4"/>
  <c r="I892" i="4"/>
  <c r="H892" i="4"/>
  <c r="G892" i="4"/>
  <c r="E892" i="4"/>
  <c r="F892" i="4"/>
  <c r="J378" i="4"/>
  <c r="I378" i="4"/>
  <c r="H378" i="4"/>
  <c r="G378" i="4"/>
  <c r="E378" i="4"/>
  <c r="F378" i="4"/>
  <c r="J772" i="4"/>
  <c r="I772" i="4"/>
  <c r="H772" i="4"/>
  <c r="G772" i="4"/>
  <c r="E772" i="4"/>
  <c r="J410" i="4"/>
  <c r="I410" i="4"/>
  <c r="H410" i="4"/>
  <c r="G410" i="4"/>
  <c r="E410" i="4"/>
  <c r="J87" i="4"/>
  <c r="I87" i="4"/>
  <c r="H87" i="4"/>
  <c r="G87" i="4"/>
  <c r="E87" i="4"/>
  <c r="F87" i="4"/>
  <c r="J689" i="4"/>
  <c r="I689" i="4"/>
  <c r="H689" i="4"/>
  <c r="G689" i="4"/>
  <c r="E689" i="4"/>
  <c r="F689" i="4"/>
  <c r="J301" i="4"/>
  <c r="I301" i="4"/>
  <c r="H301" i="4"/>
  <c r="G301" i="4"/>
  <c r="E301" i="4"/>
  <c r="J811" i="4"/>
  <c r="I811" i="4"/>
  <c r="H811" i="4"/>
  <c r="G811" i="4"/>
  <c r="E811" i="4"/>
  <c r="J13" i="4"/>
  <c r="I13" i="4"/>
  <c r="H13" i="4"/>
  <c r="G13" i="4"/>
  <c r="E13" i="4"/>
  <c r="F13" i="4"/>
  <c r="J12" i="4"/>
  <c r="I12" i="4"/>
  <c r="H12" i="4"/>
  <c r="G12" i="4"/>
  <c r="E12" i="4"/>
  <c r="F12" i="4"/>
  <c r="J272" i="4"/>
  <c r="I272" i="4"/>
  <c r="H272" i="4"/>
  <c r="G272" i="4"/>
  <c r="E272" i="4"/>
  <c r="J103" i="4"/>
  <c r="I103" i="4"/>
  <c r="H103" i="4"/>
  <c r="G103" i="4"/>
  <c r="E103" i="4"/>
  <c r="J457" i="4"/>
  <c r="I457" i="4"/>
  <c r="H457" i="4"/>
  <c r="G457" i="4"/>
  <c r="E457" i="4"/>
  <c r="F457" i="4"/>
  <c r="J648" i="4"/>
  <c r="I648" i="4"/>
  <c r="H648" i="4"/>
  <c r="G648" i="4"/>
  <c r="E648" i="4"/>
  <c r="F648" i="4"/>
  <c r="J353" i="4"/>
  <c r="I353" i="4"/>
  <c r="H353" i="4"/>
  <c r="G353" i="4"/>
  <c r="E353" i="4"/>
  <c r="D353" i="4" s="1"/>
  <c r="J479" i="4"/>
  <c r="I479" i="4"/>
  <c r="H479" i="4"/>
  <c r="G479" i="4"/>
  <c r="E479" i="4"/>
  <c r="J59" i="4"/>
  <c r="I59" i="4"/>
  <c r="H59" i="4"/>
  <c r="G59" i="4"/>
  <c r="E59" i="4"/>
  <c r="F59" i="4"/>
  <c r="J249" i="4"/>
  <c r="I249" i="4"/>
  <c r="H249" i="4"/>
  <c r="G249" i="4"/>
  <c r="E249" i="4"/>
  <c r="F249" i="4"/>
  <c r="J661" i="4"/>
  <c r="I661" i="4"/>
  <c r="H661" i="4"/>
  <c r="G661" i="4"/>
  <c r="E661" i="4"/>
  <c r="J322" i="4"/>
  <c r="I322" i="4"/>
  <c r="H322" i="4"/>
  <c r="G322" i="4"/>
  <c r="E322" i="4"/>
  <c r="J936" i="4"/>
  <c r="I936" i="4"/>
  <c r="H936" i="4"/>
  <c r="G936" i="4"/>
  <c r="E936" i="4"/>
  <c r="F936" i="4"/>
  <c r="J298" i="4"/>
  <c r="I298" i="4"/>
  <c r="H298" i="4"/>
  <c r="G298" i="4"/>
  <c r="E298" i="4"/>
  <c r="F298" i="4"/>
  <c r="J365" i="4"/>
  <c r="I365" i="4"/>
  <c r="H365" i="4"/>
  <c r="G365" i="4"/>
  <c r="E365" i="4"/>
  <c r="J874" i="4"/>
  <c r="I874" i="4"/>
  <c r="H874" i="4"/>
  <c r="G874" i="4"/>
  <c r="E874" i="4"/>
  <c r="D874" i="4" s="1"/>
  <c r="J310" i="4"/>
  <c r="B200" i="7" s="1"/>
  <c r="I310" i="4"/>
  <c r="H310" i="4"/>
  <c r="G310" i="4"/>
  <c r="E310" i="4"/>
  <c r="F310" i="4"/>
  <c r="J191" i="4"/>
  <c r="I191" i="4"/>
  <c r="H191" i="4"/>
  <c r="G191" i="4"/>
  <c r="E191" i="4"/>
  <c r="F191" i="4"/>
  <c r="J373" i="4"/>
  <c r="I373" i="4"/>
  <c r="H373" i="4"/>
  <c r="G373" i="4"/>
  <c r="E373" i="4"/>
  <c r="J605" i="4"/>
  <c r="I605" i="4"/>
  <c r="H605" i="4"/>
  <c r="G605" i="4"/>
  <c r="E605" i="4"/>
  <c r="J578" i="4"/>
  <c r="I578" i="4"/>
  <c r="H578" i="4"/>
  <c r="G578" i="4"/>
  <c r="E578" i="4"/>
  <c r="F578" i="4"/>
  <c r="J655" i="4"/>
  <c r="I655" i="4"/>
  <c r="H655" i="4"/>
  <c r="G655" i="4"/>
  <c r="E655" i="4"/>
  <c r="F655" i="4"/>
  <c r="J390" i="4"/>
  <c r="I390" i="4"/>
  <c r="H390" i="4"/>
  <c r="G390" i="4"/>
  <c r="E390" i="4"/>
  <c r="J454" i="4"/>
  <c r="I454" i="4"/>
  <c r="H454" i="4"/>
  <c r="G454" i="4"/>
  <c r="E454" i="4"/>
  <c r="J61" i="4"/>
  <c r="I61" i="4"/>
  <c r="H61" i="4"/>
  <c r="G61" i="4"/>
  <c r="E61" i="4"/>
  <c r="F61" i="4"/>
  <c r="J55" i="4"/>
  <c r="I55" i="4"/>
  <c r="H55" i="4"/>
  <c r="G55" i="4"/>
  <c r="E55" i="4"/>
  <c r="F55" i="4"/>
  <c r="J314" i="4"/>
  <c r="I314" i="4"/>
  <c r="H314" i="4"/>
  <c r="G314" i="4"/>
  <c r="E314" i="4"/>
  <c r="J408" i="4"/>
  <c r="I408" i="4"/>
  <c r="H408" i="4"/>
  <c r="G408" i="4"/>
  <c r="E408" i="4"/>
  <c r="J401" i="4"/>
  <c r="I401" i="4"/>
  <c r="H401" i="4"/>
  <c r="G401" i="4"/>
  <c r="E401" i="4"/>
  <c r="F401" i="4"/>
  <c r="J51" i="4"/>
  <c r="I51" i="4"/>
  <c r="H51" i="4"/>
  <c r="G51" i="4"/>
  <c r="E51" i="4"/>
  <c r="F51" i="4"/>
  <c r="J438" i="4"/>
  <c r="I438" i="4"/>
  <c r="H438" i="4"/>
  <c r="G438" i="4"/>
  <c r="E438" i="4"/>
  <c r="D438" i="4" s="1"/>
  <c r="J613" i="4"/>
  <c r="I613" i="4"/>
  <c r="H613" i="4"/>
  <c r="G613" i="4"/>
  <c r="E613" i="4"/>
  <c r="D613" i="4" s="1"/>
  <c r="J924" i="4"/>
  <c r="I924" i="4"/>
  <c r="H924" i="4"/>
  <c r="G924" i="4"/>
  <c r="E924" i="4"/>
  <c r="F924" i="4"/>
  <c r="J701" i="4"/>
  <c r="I701" i="4"/>
  <c r="H701" i="4"/>
  <c r="G701" i="4"/>
  <c r="E701" i="4"/>
  <c r="F701" i="4"/>
  <c r="J264" i="4"/>
  <c r="I264" i="4"/>
  <c r="H264" i="4"/>
  <c r="G264" i="4"/>
  <c r="E264" i="4"/>
  <c r="J127" i="4"/>
  <c r="I127" i="4"/>
  <c r="H127" i="4"/>
  <c r="G127" i="4"/>
  <c r="E127" i="4"/>
  <c r="J513" i="4"/>
  <c r="I513" i="4"/>
  <c r="H513" i="4"/>
  <c r="G513" i="4"/>
  <c r="E513" i="4"/>
  <c r="F513" i="4"/>
  <c r="J63" i="4"/>
  <c r="I63" i="4"/>
  <c r="H63" i="4"/>
  <c r="G63" i="4"/>
  <c r="E63" i="4"/>
  <c r="F63" i="4"/>
  <c r="J768" i="4"/>
  <c r="I768" i="4"/>
  <c r="H768" i="4"/>
  <c r="G768" i="4"/>
  <c r="E768" i="4"/>
  <c r="J801" i="4"/>
  <c r="I801" i="4"/>
  <c r="H801" i="4"/>
  <c r="G801" i="4"/>
  <c r="E801" i="4"/>
  <c r="J722" i="4"/>
  <c r="I722" i="4"/>
  <c r="H722" i="4"/>
  <c r="G722" i="4"/>
  <c r="E722" i="4"/>
  <c r="F722" i="4"/>
  <c r="J717" i="4"/>
  <c r="I717" i="4"/>
  <c r="H717" i="4"/>
  <c r="G717" i="4"/>
  <c r="E717" i="4"/>
  <c r="F717" i="4"/>
  <c r="J731" i="4"/>
  <c r="I731" i="4"/>
  <c r="H731" i="4"/>
  <c r="G731" i="4"/>
  <c r="E731" i="4"/>
  <c r="J774" i="4"/>
  <c r="I774" i="4"/>
  <c r="H774" i="4"/>
  <c r="G774" i="4"/>
  <c r="E774" i="4"/>
  <c r="J364" i="4"/>
  <c r="I364" i="4"/>
  <c r="H364" i="4"/>
  <c r="G364" i="4"/>
  <c r="E364" i="4"/>
  <c r="F364" i="4"/>
  <c r="J762" i="4"/>
  <c r="B822" i="7" s="1"/>
  <c r="I762" i="4"/>
  <c r="H762" i="4"/>
  <c r="G762" i="4"/>
  <c r="E762" i="4"/>
  <c r="F762" i="4"/>
  <c r="J816" i="4"/>
  <c r="I816" i="4"/>
  <c r="H816" i="4"/>
  <c r="G816" i="4"/>
  <c r="E816" i="4"/>
  <c r="D816" i="4" s="1"/>
  <c r="J810" i="4"/>
  <c r="I810" i="4"/>
  <c r="H810" i="4"/>
  <c r="G810" i="4"/>
  <c r="E810" i="4"/>
  <c r="J189" i="4"/>
  <c r="I189" i="4"/>
  <c r="H189" i="4"/>
  <c r="G189" i="4"/>
  <c r="E189" i="4"/>
  <c r="F189" i="4"/>
  <c r="J104" i="4"/>
  <c r="I104" i="4"/>
  <c r="H104" i="4"/>
  <c r="G104" i="4"/>
  <c r="E104" i="4"/>
  <c r="F104" i="4"/>
  <c r="J610" i="4"/>
  <c r="I610" i="4"/>
  <c r="H610" i="4"/>
  <c r="G610" i="4"/>
  <c r="E610" i="4"/>
  <c r="J186" i="4"/>
  <c r="I186" i="4"/>
  <c r="H186" i="4"/>
  <c r="G186" i="4"/>
  <c r="E186" i="4"/>
  <c r="J383" i="4"/>
  <c r="I383" i="4"/>
  <c r="H383" i="4"/>
  <c r="G383" i="4"/>
  <c r="E383" i="4"/>
  <c r="F383" i="4"/>
  <c r="J216" i="4"/>
  <c r="I216" i="4"/>
  <c r="H216" i="4"/>
  <c r="G216" i="4"/>
  <c r="E216" i="4"/>
  <c r="F216" i="4"/>
  <c r="J929" i="4"/>
  <c r="I929" i="4"/>
  <c r="H929" i="4"/>
  <c r="G929" i="4"/>
  <c r="E929" i="4"/>
  <c r="J476" i="4"/>
  <c r="I476" i="4"/>
  <c r="H476" i="4"/>
  <c r="G476" i="4"/>
  <c r="E476" i="4"/>
  <c r="D476" i="4" s="1"/>
  <c r="J430" i="4"/>
  <c r="I430" i="4"/>
  <c r="H430" i="4"/>
  <c r="G430" i="4"/>
  <c r="E430" i="4"/>
  <c r="F430" i="4"/>
  <c r="J674" i="4"/>
  <c r="I674" i="4"/>
  <c r="H674" i="4"/>
  <c r="G674" i="4"/>
  <c r="E674" i="4"/>
  <c r="F674" i="4"/>
  <c r="J670" i="4"/>
  <c r="I670" i="4"/>
  <c r="H670" i="4"/>
  <c r="G670" i="4"/>
  <c r="E670" i="4"/>
  <c r="J421" i="4"/>
  <c r="I421" i="4"/>
  <c r="H421" i="4"/>
  <c r="G421" i="4"/>
  <c r="E421" i="4"/>
  <c r="J182" i="4"/>
  <c r="I182" i="4"/>
  <c r="H182" i="4"/>
  <c r="G182" i="4"/>
  <c r="E182" i="4"/>
  <c r="F182" i="4"/>
  <c r="J846" i="4"/>
  <c r="I846" i="4"/>
  <c r="H846" i="4"/>
  <c r="G846" i="4"/>
  <c r="E846" i="4"/>
  <c r="F846" i="4"/>
  <c r="J304" i="4"/>
  <c r="I304" i="4"/>
  <c r="H304" i="4"/>
  <c r="G304" i="4"/>
  <c r="E304" i="4"/>
  <c r="D304" i="4" s="1"/>
  <c r="J581" i="4"/>
  <c r="I581" i="4"/>
  <c r="H581" i="4"/>
  <c r="G581" i="4"/>
  <c r="E581" i="4"/>
  <c r="J57" i="4"/>
  <c r="I57" i="4"/>
  <c r="H57" i="4"/>
  <c r="G57" i="4"/>
  <c r="E57" i="4"/>
  <c r="F57" i="4"/>
  <c r="J60" i="4"/>
  <c r="I60" i="4"/>
  <c r="H60" i="4"/>
  <c r="G60" i="4"/>
  <c r="E60" i="4"/>
  <c r="F60" i="4"/>
  <c r="J915" i="4"/>
  <c r="I915" i="4"/>
  <c r="H915" i="4"/>
  <c r="G915" i="4"/>
  <c r="E915" i="4"/>
  <c r="J742" i="4"/>
  <c r="I742" i="4"/>
  <c r="H742" i="4"/>
  <c r="G742" i="4"/>
  <c r="E742" i="4"/>
  <c r="J423" i="4"/>
  <c r="I423" i="4"/>
  <c r="H423" i="4"/>
  <c r="G423" i="4"/>
  <c r="E423" i="4"/>
  <c r="F423" i="4"/>
  <c r="J725" i="4"/>
  <c r="I725" i="4"/>
  <c r="H725" i="4"/>
  <c r="G725" i="4"/>
  <c r="E725" i="4"/>
  <c r="F725" i="4"/>
  <c r="J506" i="4"/>
  <c r="I506" i="4"/>
  <c r="H506" i="4"/>
  <c r="G506" i="4"/>
  <c r="E506" i="4"/>
  <c r="D506" i="4" s="1"/>
  <c r="J843" i="4"/>
  <c r="I843" i="4"/>
  <c r="H843" i="4"/>
  <c r="G843" i="4"/>
  <c r="E843" i="4"/>
  <c r="J169" i="4"/>
  <c r="I169" i="4"/>
  <c r="H169" i="4"/>
  <c r="G169" i="4"/>
  <c r="E169" i="4"/>
  <c r="F169" i="4"/>
  <c r="J143" i="4"/>
  <c r="I143" i="4"/>
  <c r="H143" i="4"/>
  <c r="G143" i="4"/>
  <c r="E143" i="4"/>
  <c r="F143" i="4"/>
  <c r="J267" i="4"/>
  <c r="I267" i="4"/>
  <c r="H267" i="4"/>
  <c r="G267" i="4"/>
  <c r="E267" i="4"/>
  <c r="J332" i="4"/>
  <c r="I332" i="4"/>
  <c r="H332" i="4"/>
  <c r="G332" i="4"/>
  <c r="E332" i="4"/>
  <c r="J492" i="4"/>
  <c r="B155" i="7" s="1"/>
  <c r="I492" i="4"/>
  <c r="H492" i="4"/>
  <c r="G492" i="4"/>
  <c r="E492" i="4"/>
  <c r="F492" i="4"/>
  <c r="J738" i="4"/>
  <c r="I738" i="4"/>
  <c r="H738" i="4"/>
  <c r="G738" i="4"/>
  <c r="E738" i="4"/>
  <c r="F738" i="4"/>
  <c r="J171" i="4"/>
  <c r="I171" i="4"/>
  <c r="H171" i="4"/>
  <c r="G171" i="4"/>
  <c r="F171" i="4"/>
  <c r="E171" i="4"/>
  <c r="J16" i="4"/>
  <c r="I16" i="4"/>
  <c r="H16" i="4"/>
  <c r="G16" i="4"/>
  <c r="F16" i="4"/>
  <c r="E16" i="4"/>
  <c r="J780" i="4"/>
  <c r="I780" i="4"/>
  <c r="H780" i="4"/>
  <c r="G780" i="4"/>
  <c r="E780" i="4"/>
  <c r="F780" i="4"/>
  <c r="J616" i="4"/>
  <c r="I616" i="4"/>
  <c r="H616" i="4"/>
  <c r="G616" i="4"/>
  <c r="E616" i="4"/>
  <c r="F616" i="4"/>
  <c r="J72" i="4"/>
  <c r="I72" i="4"/>
  <c r="H72" i="4"/>
  <c r="G72" i="4"/>
  <c r="F72" i="4"/>
  <c r="E72" i="4"/>
  <c r="J177" i="4"/>
  <c r="I177" i="4"/>
  <c r="H177" i="4"/>
  <c r="G177" i="4"/>
  <c r="F177" i="4"/>
  <c r="E177" i="4"/>
  <c r="J956" i="4"/>
  <c r="I956" i="4"/>
  <c r="H956" i="4"/>
  <c r="G956" i="4"/>
  <c r="E956" i="4"/>
  <c r="F956" i="4"/>
  <c r="J306" i="4"/>
  <c r="I306" i="4"/>
  <c r="H306" i="4"/>
  <c r="G306" i="4"/>
  <c r="E306" i="4"/>
  <c r="J106" i="4"/>
  <c r="I106" i="4"/>
  <c r="H106" i="4"/>
  <c r="G106" i="4"/>
  <c r="F106" i="4"/>
  <c r="E106" i="4"/>
  <c r="J676" i="4"/>
  <c r="B452" i="7" s="1"/>
  <c r="I676" i="4"/>
  <c r="H676" i="4"/>
  <c r="G676" i="4"/>
  <c r="F676" i="4"/>
  <c r="E676" i="4"/>
  <c r="J656" i="4"/>
  <c r="I656" i="4"/>
  <c r="H656" i="4"/>
  <c r="G656" i="4"/>
  <c r="E656" i="4"/>
  <c r="F656" i="4"/>
  <c r="J727" i="4"/>
  <c r="I727" i="4"/>
  <c r="H727" i="4"/>
  <c r="G727" i="4"/>
  <c r="E727" i="4"/>
  <c r="J531" i="4"/>
  <c r="I531" i="4"/>
  <c r="H531" i="4"/>
  <c r="G531" i="4"/>
  <c r="F531" i="4"/>
  <c r="E531" i="4"/>
  <c r="J851" i="4"/>
  <c r="I851" i="4"/>
  <c r="H851" i="4"/>
  <c r="G851" i="4"/>
  <c r="F851" i="4"/>
  <c r="E851" i="4"/>
  <c r="J113" i="4"/>
  <c r="I113" i="4"/>
  <c r="H113" i="4"/>
  <c r="G113" i="4"/>
  <c r="E113" i="4"/>
  <c r="F113" i="4"/>
  <c r="J917" i="4"/>
  <c r="I917" i="4"/>
  <c r="H917" i="4"/>
  <c r="G917" i="4"/>
  <c r="E917" i="4"/>
  <c r="F917" i="4"/>
  <c r="J878" i="4"/>
  <c r="I878" i="4"/>
  <c r="H878" i="4"/>
  <c r="G878" i="4"/>
  <c r="F878" i="4"/>
  <c r="E878" i="4"/>
  <c r="J802" i="4"/>
  <c r="I802" i="4"/>
  <c r="H802" i="4"/>
  <c r="G802" i="4"/>
  <c r="F802" i="4"/>
  <c r="E802" i="4"/>
  <c r="J922" i="4"/>
  <c r="I922" i="4"/>
  <c r="H922" i="4"/>
  <c r="G922" i="4"/>
  <c r="E922" i="4"/>
  <c r="F922" i="4"/>
  <c r="J69" i="4"/>
  <c r="I69" i="4"/>
  <c r="H69" i="4"/>
  <c r="G69" i="4"/>
  <c r="E69" i="4"/>
  <c r="F69" i="4"/>
  <c r="J110" i="4"/>
  <c r="I110" i="4"/>
  <c r="H110" i="4"/>
  <c r="G110" i="4"/>
  <c r="F110" i="4"/>
  <c r="E110" i="4"/>
  <c r="J900" i="4"/>
  <c r="I900" i="4"/>
  <c r="H900" i="4"/>
  <c r="G900" i="4"/>
  <c r="F900" i="4"/>
  <c r="E900" i="4"/>
  <c r="J829" i="4"/>
  <c r="I829" i="4"/>
  <c r="H829" i="4"/>
  <c r="G829" i="4"/>
  <c r="E829" i="4"/>
  <c r="F829" i="4"/>
  <c r="J215" i="4"/>
  <c r="I215" i="4"/>
  <c r="H215" i="4"/>
  <c r="G215" i="4"/>
  <c r="E215" i="4"/>
  <c r="D215" i="4" s="1"/>
  <c r="J18" i="4"/>
  <c r="I18" i="4"/>
  <c r="H18" i="4"/>
  <c r="G18" i="4"/>
  <c r="F18" i="4"/>
  <c r="E18" i="4"/>
  <c r="J277" i="4"/>
  <c r="I277" i="4"/>
  <c r="H277" i="4"/>
  <c r="G277" i="4"/>
  <c r="F277" i="4"/>
  <c r="E277" i="4"/>
  <c r="J894" i="4"/>
  <c r="I894" i="4"/>
  <c r="H894" i="4"/>
  <c r="G894" i="4"/>
  <c r="E894" i="4"/>
  <c r="F894" i="4"/>
  <c r="J575" i="4"/>
  <c r="I575" i="4"/>
  <c r="H575" i="4"/>
  <c r="G575" i="4"/>
  <c r="E575" i="4"/>
  <c r="J5" i="4"/>
  <c r="I5" i="4"/>
  <c r="H5" i="4"/>
  <c r="G5" i="4"/>
  <c r="F5" i="4"/>
  <c r="E5" i="4"/>
  <c r="J142" i="4"/>
  <c r="I142" i="4"/>
  <c r="H142" i="4"/>
  <c r="G142" i="4"/>
  <c r="F142" i="4"/>
  <c r="E142" i="4"/>
  <c r="J735" i="4"/>
  <c r="I735" i="4"/>
  <c r="H735" i="4"/>
  <c r="G735" i="4"/>
  <c r="E735" i="4"/>
  <c r="F735" i="4"/>
  <c r="J197" i="4"/>
  <c r="I197" i="4"/>
  <c r="H197" i="4"/>
  <c r="G197" i="4"/>
  <c r="E197" i="4"/>
  <c r="F197" i="4"/>
  <c r="J643" i="4"/>
  <c r="B998" i="7" s="1"/>
  <c r="I643" i="4"/>
  <c r="H643" i="4"/>
  <c r="G643" i="4"/>
  <c r="F643" i="4"/>
  <c r="E643" i="4"/>
  <c r="J724" i="4"/>
  <c r="I724" i="4"/>
  <c r="H724" i="4"/>
  <c r="G724" i="4"/>
  <c r="F724" i="4"/>
  <c r="E724" i="4"/>
  <c r="J30" i="4"/>
  <c r="B550" i="7" s="1"/>
  <c r="I30" i="4"/>
  <c r="H30" i="4"/>
  <c r="G30" i="4"/>
  <c r="E30" i="4"/>
  <c r="F30" i="4"/>
  <c r="J930" i="4"/>
  <c r="I930" i="4"/>
  <c r="H930" i="4"/>
  <c r="G930" i="4"/>
  <c r="E930" i="4"/>
  <c r="F930" i="4"/>
  <c r="I569" i="4"/>
  <c r="J569" i="4"/>
  <c r="B470" i="7" s="1"/>
  <c r="H569" i="4"/>
  <c r="G569" i="4"/>
  <c r="F569" i="4"/>
  <c r="E569" i="4"/>
  <c r="J435" i="4"/>
  <c r="B471" i="7" s="1"/>
  <c r="I435" i="4"/>
  <c r="H435" i="4"/>
  <c r="G435" i="4"/>
  <c r="F435" i="4"/>
  <c r="E435" i="4"/>
  <c r="J190" i="4"/>
  <c r="I190" i="4"/>
  <c r="H190" i="4"/>
  <c r="G190" i="4"/>
  <c r="E190" i="4"/>
  <c r="F190" i="4"/>
  <c r="J90" i="4"/>
  <c r="B716" i="7" s="1"/>
  <c r="I90" i="4"/>
  <c r="H90" i="4"/>
  <c r="G90" i="4"/>
  <c r="E90" i="4"/>
  <c r="I601" i="4"/>
  <c r="J601" i="4"/>
  <c r="H601" i="4"/>
  <c r="G601" i="4"/>
  <c r="F601" i="4"/>
  <c r="E601" i="4"/>
  <c r="J473" i="4"/>
  <c r="I473" i="4"/>
  <c r="H473" i="4"/>
  <c r="G473" i="4"/>
  <c r="F473" i="4"/>
  <c r="E473" i="4"/>
  <c r="J596" i="4"/>
  <c r="I596" i="4"/>
  <c r="H596" i="4"/>
  <c r="G596" i="4"/>
  <c r="E596" i="4"/>
  <c r="F596" i="4"/>
  <c r="J911" i="4"/>
  <c r="I911" i="4"/>
  <c r="H911" i="4"/>
  <c r="G911" i="4"/>
  <c r="E911" i="4"/>
  <c r="I538" i="4"/>
  <c r="H538" i="4"/>
  <c r="G538" i="4"/>
  <c r="J538" i="4"/>
  <c r="B835" i="7" s="1"/>
  <c r="F538" i="4"/>
  <c r="E538" i="4"/>
  <c r="J633" i="4"/>
  <c r="I633" i="4"/>
  <c r="H633" i="4"/>
  <c r="G633" i="4"/>
  <c r="F633" i="4"/>
  <c r="E633" i="4"/>
  <c r="J225" i="4"/>
  <c r="I225" i="4"/>
  <c r="H225" i="4"/>
  <c r="G225" i="4"/>
  <c r="E225" i="4"/>
  <c r="F225" i="4"/>
  <c r="J500" i="4"/>
  <c r="B547" i="7" s="1"/>
  <c r="I500" i="4"/>
  <c r="H500" i="4"/>
  <c r="G500" i="4"/>
  <c r="E500" i="4"/>
  <c r="F500" i="4"/>
  <c r="I700" i="4"/>
  <c r="J700" i="4"/>
  <c r="H700" i="4"/>
  <c r="G700" i="4"/>
  <c r="F700" i="4"/>
  <c r="E700" i="4"/>
  <c r="J653" i="4"/>
  <c r="I653" i="4"/>
  <c r="G653" i="4"/>
  <c r="H653" i="4"/>
  <c r="F653" i="4"/>
  <c r="E653" i="4"/>
  <c r="J844" i="4"/>
  <c r="I844" i="4"/>
  <c r="G844" i="4"/>
  <c r="H844" i="4"/>
  <c r="E844" i="4"/>
  <c r="F844" i="4"/>
  <c r="J3" i="4"/>
  <c r="I3" i="4"/>
  <c r="H3" i="4"/>
  <c r="G3" i="4"/>
  <c r="E3" i="4"/>
  <c r="F3" i="4"/>
  <c r="I354" i="4"/>
  <c r="J354" i="4"/>
  <c r="H354" i="4"/>
  <c r="G354" i="4"/>
  <c r="F354" i="4"/>
  <c r="E354" i="4"/>
  <c r="J687" i="4"/>
  <c r="I687" i="4"/>
  <c r="H687" i="4"/>
  <c r="G687" i="4"/>
  <c r="F687" i="4"/>
  <c r="E687" i="4"/>
  <c r="J640" i="4"/>
  <c r="I640" i="4"/>
  <c r="H640" i="4"/>
  <c r="G640" i="4"/>
  <c r="E640" i="4"/>
  <c r="F640" i="4"/>
  <c r="J449" i="4"/>
  <c r="I449" i="4"/>
  <c r="H449" i="4"/>
  <c r="G449" i="4"/>
  <c r="E449" i="4"/>
  <c r="D449" i="4" s="1"/>
  <c r="I604" i="4"/>
  <c r="J604" i="4"/>
  <c r="H604" i="4"/>
  <c r="G604" i="4"/>
  <c r="F604" i="4"/>
  <c r="E604" i="4"/>
  <c r="J274" i="4"/>
  <c r="I274" i="4"/>
  <c r="H274" i="4"/>
  <c r="G274" i="4"/>
  <c r="F274" i="4"/>
  <c r="E274" i="4"/>
  <c r="J693" i="4"/>
  <c r="B870" i="7" s="1"/>
  <c r="I693" i="4"/>
  <c r="H693" i="4"/>
  <c r="G693" i="4"/>
  <c r="E693" i="4"/>
  <c r="F693" i="4"/>
  <c r="J867" i="4"/>
  <c r="I867" i="4"/>
  <c r="H867" i="4"/>
  <c r="G867" i="4"/>
  <c r="E867" i="4"/>
  <c r="I146" i="4"/>
  <c r="H146" i="4"/>
  <c r="J146" i="4"/>
  <c r="G146" i="4"/>
  <c r="F146" i="4"/>
  <c r="E146" i="4"/>
  <c r="J112" i="4"/>
  <c r="I112" i="4"/>
  <c r="H112" i="4"/>
  <c r="G112" i="4"/>
  <c r="F112" i="4"/>
  <c r="E112" i="4"/>
  <c r="J864" i="4"/>
  <c r="I864" i="4"/>
  <c r="H864" i="4"/>
  <c r="G864" i="4"/>
  <c r="E864" i="4"/>
  <c r="F864" i="4"/>
  <c r="J173" i="4"/>
  <c r="I173" i="4"/>
  <c r="H173" i="4"/>
  <c r="G173" i="4"/>
  <c r="E173" i="4"/>
  <c r="F173" i="4"/>
  <c r="I837" i="4"/>
  <c r="H837" i="4"/>
  <c r="J837" i="4"/>
  <c r="G837" i="4"/>
  <c r="F837" i="4"/>
  <c r="E837" i="4"/>
  <c r="J398" i="4"/>
  <c r="I398" i="4"/>
  <c r="H398" i="4"/>
  <c r="G398" i="4"/>
  <c r="F398" i="4"/>
  <c r="E398" i="4"/>
  <c r="J4" i="4"/>
  <c r="I4" i="4"/>
  <c r="H4" i="4"/>
  <c r="G4" i="4"/>
  <c r="E4" i="4"/>
  <c r="F4" i="4"/>
  <c r="J207" i="4"/>
  <c r="I207" i="4"/>
  <c r="H207" i="4"/>
  <c r="G207" i="4"/>
  <c r="E207" i="4"/>
  <c r="F207" i="4"/>
  <c r="I855" i="4"/>
  <c r="J855" i="4"/>
  <c r="H855" i="4"/>
  <c r="G855" i="4"/>
  <c r="F855" i="4"/>
  <c r="E855" i="4"/>
  <c r="J987" i="4"/>
  <c r="I987" i="4"/>
  <c r="H987" i="4"/>
  <c r="G987" i="4"/>
  <c r="F987" i="4"/>
  <c r="E987" i="4"/>
  <c r="J614" i="4"/>
  <c r="I614" i="4"/>
  <c r="H614" i="4"/>
  <c r="G614" i="4"/>
  <c r="E614" i="4"/>
  <c r="F614" i="4"/>
  <c r="J307" i="4"/>
  <c r="B604" i="7" s="1"/>
  <c r="I307" i="4"/>
  <c r="H307" i="4"/>
  <c r="G307" i="4"/>
  <c r="E307" i="4"/>
  <c r="I450" i="4"/>
  <c r="J450" i="4"/>
  <c r="H450" i="4"/>
  <c r="G450" i="4"/>
  <c r="F450" i="4"/>
  <c r="E450" i="4"/>
  <c r="J360" i="4"/>
  <c r="I360" i="4"/>
  <c r="H360" i="4"/>
  <c r="G360" i="4"/>
  <c r="F360" i="4"/>
  <c r="E360" i="4"/>
  <c r="J296" i="4"/>
  <c r="I296" i="4"/>
  <c r="H296" i="4"/>
  <c r="G296" i="4"/>
  <c r="E296" i="4"/>
  <c r="F296" i="4"/>
  <c r="J73" i="4"/>
  <c r="I73" i="4"/>
  <c r="H73" i="4"/>
  <c r="G73" i="4"/>
  <c r="E73" i="4"/>
  <c r="D73" i="4" s="1"/>
  <c r="I359" i="4"/>
  <c r="H359" i="4"/>
  <c r="G359" i="4"/>
  <c r="F359" i="4"/>
  <c r="J359" i="4"/>
  <c r="E359" i="4"/>
  <c r="J117" i="4"/>
  <c r="I117" i="4"/>
  <c r="H117" i="4"/>
  <c r="G117" i="4"/>
  <c r="F117" i="4"/>
  <c r="E117" i="4"/>
  <c r="J389" i="4"/>
  <c r="I389" i="4"/>
  <c r="H389" i="4"/>
  <c r="G389" i="4"/>
  <c r="E389" i="4"/>
  <c r="F389" i="4"/>
  <c r="J705" i="4"/>
  <c r="I705" i="4"/>
  <c r="H705" i="4"/>
  <c r="G705" i="4"/>
  <c r="E705" i="4"/>
  <c r="F705" i="4"/>
  <c r="I273" i="4"/>
  <c r="H273" i="4"/>
  <c r="J273" i="4"/>
  <c r="G273" i="4"/>
  <c r="F273" i="4"/>
  <c r="E273" i="4"/>
  <c r="J415" i="4"/>
  <c r="B779" i="7" s="1"/>
  <c r="I415" i="4"/>
  <c r="H415" i="4"/>
  <c r="G415" i="4"/>
  <c r="F415" i="4"/>
  <c r="E415" i="4"/>
  <c r="J201" i="4"/>
  <c r="I201" i="4"/>
  <c r="H201" i="4"/>
  <c r="G201" i="4"/>
  <c r="E201" i="4"/>
  <c r="F201" i="4"/>
  <c r="J739" i="4"/>
  <c r="I739" i="4"/>
  <c r="H739" i="4"/>
  <c r="G739" i="4"/>
  <c r="E739" i="4"/>
  <c r="F739" i="4"/>
  <c r="I952" i="4"/>
  <c r="J952" i="4"/>
  <c r="B203" i="7" s="1"/>
  <c r="H952" i="4"/>
  <c r="G952" i="4"/>
  <c r="F952" i="4"/>
  <c r="E952" i="4"/>
  <c r="J861" i="4"/>
  <c r="I861" i="4"/>
  <c r="H861" i="4"/>
  <c r="G861" i="4"/>
  <c r="F861" i="4"/>
  <c r="E861" i="4"/>
  <c r="J528" i="4"/>
  <c r="I528" i="4"/>
  <c r="H528" i="4"/>
  <c r="G528" i="4"/>
  <c r="E528" i="4"/>
  <c r="F528" i="4"/>
  <c r="J940" i="4"/>
  <c r="I940" i="4"/>
  <c r="H940" i="4"/>
  <c r="G940" i="4"/>
  <c r="E940" i="4"/>
  <c r="D940" i="4" s="1"/>
  <c r="I195" i="4"/>
  <c r="J195" i="4"/>
  <c r="H195" i="4"/>
  <c r="G195" i="4"/>
  <c r="F195" i="4"/>
  <c r="E195" i="4"/>
  <c r="J673" i="4"/>
  <c r="I673" i="4"/>
  <c r="H673" i="4"/>
  <c r="G673" i="4"/>
  <c r="F673" i="4"/>
  <c r="E673" i="4"/>
  <c r="J740" i="4"/>
  <c r="I740" i="4"/>
  <c r="H740" i="4"/>
  <c r="G740" i="4"/>
  <c r="E740" i="4"/>
  <c r="F740" i="4"/>
  <c r="J877" i="4"/>
  <c r="I877" i="4"/>
  <c r="H877" i="4"/>
  <c r="G877" i="4"/>
  <c r="E877" i="4"/>
  <c r="I345" i="4"/>
  <c r="H345" i="4"/>
  <c r="G345" i="4"/>
  <c r="J345" i="4"/>
  <c r="F345" i="4"/>
  <c r="E345" i="4"/>
  <c r="J414" i="4"/>
  <c r="I414" i="4"/>
  <c r="H414" i="4"/>
  <c r="G414" i="4"/>
  <c r="F414" i="4"/>
  <c r="E414" i="4"/>
  <c r="J67" i="4"/>
  <c r="I67" i="4"/>
  <c r="H67" i="4"/>
  <c r="G67" i="4"/>
  <c r="E67" i="4"/>
  <c r="F67" i="4"/>
  <c r="J806" i="4"/>
  <c r="I806" i="4"/>
  <c r="H806" i="4"/>
  <c r="G806" i="4"/>
  <c r="E806" i="4"/>
  <c r="F806" i="4"/>
  <c r="I36" i="4"/>
  <c r="H36" i="4"/>
  <c r="J36" i="4"/>
  <c r="G36" i="4"/>
  <c r="F36" i="4"/>
  <c r="E36" i="4"/>
  <c r="J291" i="4"/>
  <c r="I291" i="4"/>
  <c r="H291" i="4"/>
  <c r="G291" i="4"/>
  <c r="F291" i="4"/>
  <c r="E291" i="4"/>
  <c r="J375" i="4"/>
  <c r="B903" i="7" s="1"/>
  <c r="I375" i="4"/>
  <c r="H375" i="4"/>
  <c r="G375" i="4"/>
  <c r="E375" i="4"/>
  <c r="F375" i="4"/>
  <c r="J156" i="4"/>
  <c r="I156" i="4"/>
  <c r="H156" i="4"/>
  <c r="G156" i="4"/>
  <c r="E156" i="4"/>
  <c r="F156" i="4"/>
  <c r="I447" i="4"/>
  <c r="J447" i="4"/>
  <c r="H447" i="4"/>
  <c r="G447" i="4"/>
  <c r="F447" i="4"/>
  <c r="E447" i="4"/>
  <c r="C447" i="4"/>
  <c r="J388" i="4"/>
  <c r="I388" i="4"/>
  <c r="H388" i="4"/>
  <c r="G388" i="4"/>
  <c r="F388" i="4"/>
  <c r="E388" i="4"/>
  <c r="J252" i="4"/>
  <c r="I252" i="4"/>
  <c r="H252" i="4"/>
  <c r="G252" i="4"/>
  <c r="E252" i="4"/>
  <c r="F252" i="4"/>
  <c r="J623" i="4"/>
  <c r="I623" i="4"/>
  <c r="H623" i="4"/>
  <c r="G623" i="4"/>
  <c r="E623" i="4"/>
  <c r="D623" i="4" s="1"/>
  <c r="I456" i="4"/>
  <c r="J456" i="4"/>
  <c r="H456" i="4"/>
  <c r="G456" i="4"/>
  <c r="F456" i="4"/>
  <c r="E456" i="4"/>
  <c r="C456" i="4"/>
  <c r="J984" i="4"/>
  <c r="I984" i="4"/>
  <c r="H984" i="4"/>
  <c r="G984" i="4"/>
  <c r="F984" i="4"/>
  <c r="E984" i="4"/>
  <c r="J396" i="4"/>
  <c r="B174" i="7" s="1"/>
  <c r="I396" i="4"/>
  <c r="H396" i="4"/>
  <c r="G396" i="4"/>
  <c r="E396" i="4"/>
  <c r="F396" i="4"/>
  <c r="J568" i="4"/>
  <c r="I568" i="4"/>
  <c r="H568" i="4"/>
  <c r="G568" i="4"/>
  <c r="E568" i="4"/>
  <c r="D568" i="4" s="1"/>
  <c r="I884" i="4"/>
  <c r="H884" i="4"/>
  <c r="G884" i="4"/>
  <c r="J884" i="4"/>
  <c r="F884" i="4"/>
  <c r="E884" i="4"/>
  <c r="C884" i="4"/>
  <c r="C579" i="8" s="1"/>
  <c r="J212" i="4"/>
  <c r="I212" i="4"/>
  <c r="H212" i="4"/>
  <c r="G212" i="4"/>
  <c r="F212" i="4"/>
  <c r="E212" i="4"/>
  <c r="J521" i="4"/>
  <c r="I521" i="4"/>
  <c r="H521" i="4"/>
  <c r="G521" i="4"/>
  <c r="E521" i="4"/>
  <c r="F521" i="4"/>
  <c r="J686" i="4"/>
  <c r="I686" i="4"/>
  <c r="H686" i="4"/>
  <c r="G686" i="4"/>
  <c r="E686" i="4"/>
  <c r="F686" i="4"/>
  <c r="I838" i="4"/>
  <c r="H838" i="4"/>
  <c r="J838" i="4"/>
  <c r="G838" i="4"/>
  <c r="F838" i="4"/>
  <c r="E838" i="4"/>
  <c r="C838" i="4"/>
  <c r="J305" i="4"/>
  <c r="I305" i="4"/>
  <c r="H305" i="4"/>
  <c r="G305" i="4"/>
  <c r="F305" i="4"/>
  <c r="E305" i="4"/>
  <c r="J989" i="4"/>
  <c r="I989" i="4"/>
  <c r="H989" i="4"/>
  <c r="G989" i="4"/>
  <c r="E989" i="4"/>
  <c r="F989" i="4"/>
  <c r="J882" i="4"/>
  <c r="B450" i="7" s="1"/>
  <c r="I882" i="4"/>
  <c r="H882" i="4"/>
  <c r="G882" i="4"/>
  <c r="E882" i="4"/>
  <c r="F882" i="4"/>
  <c r="I107" i="4"/>
  <c r="J107" i="4"/>
  <c r="H107" i="4"/>
  <c r="G107" i="4"/>
  <c r="F107" i="4"/>
  <c r="E107" i="4"/>
  <c r="C107" i="4"/>
  <c r="B704" i="4"/>
  <c r="B480" i="4"/>
  <c r="B417" i="4"/>
  <c r="B405" i="4"/>
  <c r="B626" i="4"/>
  <c r="B928" i="4"/>
  <c r="B828" i="8" s="1"/>
  <c r="B680" i="4"/>
  <c r="B961" i="4"/>
  <c r="B899" i="4"/>
  <c r="B923" i="4"/>
  <c r="B986" i="4"/>
  <c r="B723" i="4"/>
  <c r="B871" i="4"/>
  <c r="B943" i="4"/>
  <c r="B439" i="4"/>
  <c r="B221" i="4"/>
  <c r="B632" i="4"/>
  <c r="B823" i="4"/>
  <c r="B630" i="8" s="1"/>
  <c r="B850" i="4"/>
  <c r="B515" i="8" s="1"/>
  <c r="B898" i="4"/>
  <c r="B620" i="4"/>
  <c r="B971" i="4"/>
  <c r="B507" i="4"/>
  <c r="B155" i="4"/>
  <c r="B677" i="4"/>
  <c r="B559" i="4"/>
  <c r="B856" i="4"/>
  <c r="B931" i="4"/>
  <c r="B709" i="4"/>
  <c r="B955" i="4"/>
  <c r="B154" i="4"/>
  <c r="B593" i="4"/>
  <c r="B471" i="4"/>
  <c r="B892" i="4"/>
  <c r="B257" i="4"/>
  <c r="B913" i="4"/>
  <c r="B87" i="4"/>
  <c r="B418" i="4"/>
  <c r="B10" i="4"/>
  <c r="B13" i="4"/>
  <c r="B428" i="4"/>
  <c r="B137" i="4"/>
  <c r="B457" i="4"/>
  <c r="B624" i="4"/>
  <c r="B256" i="4"/>
  <c r="B59" i="4"/>
  <c r="B184" i="4"/>
  <c r="B644" i="4"/>
  <c r="B936" i="4"/>
  <c r="B251" i="4"/>
  <c r="B400" i="4"/>
  <c r="B310" i="4"/>
  <c r="B803" i="4"/>
  <c r="B50" i="4"/>
  <c r="B578" i="4"/>
  <c r="B503" i="4"/>
  <c r="B253" i="4"/>
  <c r="B61" i="4"/>
  <c r="B993" i="4"/>
  <c r="B422" i="4"/>
  <c r="B401" i="4"/>
  <c r="B831" i="4"/>
  <c r="B747" i="4"/>
  <c r="B924" i="4"/>
  <c r="B165" i="4"/>
  <c r="B238" i="4"/>
  <c r="B513" i="4"/>
  <c r="B612" i="4"/>
  <c r="B452" i="4"/>
  <c r="B694" i="8" s="1"/>
  <c r="B722" i="4"/>
  <c r="B160" i="4"/>
  <c r="B147" i="4"/>
  <c r="B364" i="4"/>
  <c r="B833" i="4"/>
  <c r="B892" i="8" s="1"/>
  <c r="B857" i="4"/>
  <c r="B189" i="4"/>
  <c r="B766" i="4"/>
  <c r="B574" i="4"/>
  <c r="B383" i="4"/>
  <c r="B289" i="4"/>
  <c r="B962" i="4"/>
  <c r="B430" i="4"/>
  <c r="B328" i="4"/>
  <c r="B319" i="4"/>
  <c r="B182" i="4"/>
  <c r="B964" i="4"/>
  <c r="B336" i="4"/>
  <c r="B57" i="4"/>
  <c r="B499" i="4"/>
  <c r="B572" i="4"/>
  <c r="B423" i="4"/>
  <c r="B20" i="4"/>
  <c r="B597" i="4"/>
  <c r="B169" i="4"/>
  <c r="B908" i="4"/>
  <c r="B652" i="4"/>
  <c r="B492" i="4"/>
  <c r="B563" i="4"/>
  <c r="B488" i="4"/>
  <c r="B780" i="4"/>
  <c r="B221" i="8" s="1"/>
  <c r="B44" i="4"/>
  <c r="B124" i="4"/>
  <c r="B956" i="4"/>
  <c r="B611" i="4"/>
  <c r="B377" i="4"/>
  <c r="B656" i="4"/>
  <c r="B484" i="4"/>
  <c r="B486" i="4"/>
  <c r="B113" i="4"/>
  <c r="B703" i="4"/>
  <c r="B485" i="4"/>
  <c r="B922" i="4"/>
  <c r="B649" i="4"/>
  <c r="B975" i="4"/>
  <c r="B829" i="4"/>
  <c r="B565" i="4"/>
  <c r="B94" i="4"/>
  <c r="B894" i="4"/>
  <c r="B534" i="4"/>
  <c r="B637" i="4"/>
  <c r="B735" i="4"/>
  <c r="B393" i="4"/>
  <c r="B300" i="4"/>
  <c r="B668" i="8" s="1"/>
  <c r="B30" i="4"/>
  <c r="B550" i="8" s="1"/>
  <c r="B567" i="4"/>
  <c r="B442" i="4"/>
  <c r="B190" i="4"/>
  <c r="B878" i="8" s="1"/>
  <c r="B879" i="4"/>
  <c r="B659" i="8" s="1"/>
  <c r="B821" i="4"/>
  <c r="B596" i="4"/>
  <c r="B459" i="4"/>
  <c r="B744" i="4"/>
  <c r="B88" i="8" s="1"/>
  <c r="B225" i="4"/>
  <c r="B949" i="4"/>
  <c r="B330" i="4"/>
  <c r="B844" i="4"/>
  <c r="B571" i="4"/>
  <c r="B448" i="4"/>
  <c r="B640" i="4"/>
  <c r="B635" i="4"/>
  <c r="B750" i="4"/>
  <c r="B693" i="4"/>
  <c r="B621" i="4"/>
  <c r="B415" i="8" s="1"/>
  <c r="B541" i="4"/>
  <c r="B267" i="8" s="1"/>
  <c r="B864" i="4"/>
  <c r="B125" i="4"/>
  <c r="B683" i="4"/>
  <c r="B4" i="4"/>
  <c r="B520" i="4"/>
  <c r="B166" i="8" s="1"/>
  <c r="B75" i="4"/>
  <c r="B614" i="4"/>
  <c r="B27" i="4"/>
  <c r="B505" i="4"/>
  <c r="B296" i="4"/>
  <c r="B872" i="4"/>
  <c r="B819" i="4"/>
  <c r="B389" i="4"/>
  <c r="B728" i="4"/>
  <c r="B351" i="4"/>
  <c r="B201" i="4"/>
  <c r="B144" i="4"/>
  <c r="B947" i="8" s="1"/>
  <c r="B250" i="4"/>
  <c r="B528" i="4"/>
  <c r="B935" i="4"/>
  <c r="B48" i="4"/>
  <c r="B740" i="4"/>
  <c r="B942" i="4"/>
  <c r="B102" i="4"/>
  <c r="B67" i="4"/>
  <c r="B910" i="4"/>
  <c r="B530" i="8" s="1"/>
  <c r="B269" i="4"/>
  <c r="B375" i="4"/>
  <c r="B903" i="8" s="1"/>
  <c r="B634" i="4"/>
  <c r="B564" i="4"/>
  <c r="B252" i="4"/>
  <c r="B157" i="4"/>
  <c r="B478" i="4"/>
  <c r="B396" i="4"/>
  <c r="B741" i="4"/>
  <c r="B127" i="8" s="1"/>
  <c r="B973" i="4"/>
  <c r="B486" i="8" s="1"/>
  <c r="B521" i="4"/>
  <c r="B561" i="4"/>
  <c r="B76" i="4"/>
  <c r="B989" i="4"/>
  <c r="B984" i="8" s="1"/>
  <c r="B130" i="4"/>
  <c r="C858" i="4"/>
  <c r="C573" i="4"/>
  <c r="C909" i="4"/>
  <c r="C525" i="4"/>
  <c r="C150" i="4"/>
  <c r="C2" i="4"/>
  <c r="C200" i="4"/>
  <c r="C763" i="4"/>
  <c r="C545" i="4"/>
  <c r="C684" i="8" s="1"/>
  <c r="C262" i="4"/>
  <c r="C967" i="4"/>
  <c r="C527" i="8" s="1"/>
  <c r="C119" i="4"/>
  <c r="C475" i="4"/>
  <c r="C433" i="4"/>
  <c r="C26" i="4"/>
  <c r="C168" i="8" s="1"/>
  <c r="C822" i="4"/>
  <c r="C903" i="4"/>
  <c r="C315" i="4"/>
  <c r="C246" i="4"/>
  <c r="C404" i="4"/>
  <c r="C477" i="4"/>
  <c r="C912" i="4"/>
  <c r="C731" i="8" s="1"/>
  <c r="C292" i="4"/>
  <c r="C243" i="4"/>
  <c r="C378" i="4"/>
  <c r="C658" i="4"/>
  <c r="C251" i="8" s="1"/>
  <c r="C689" i="4"/>
  <c r="C283" i="4"/>
  <c r="C12" i="4"/>
  <c r="C362" i="4"/>
  <c r="C648" i="4"/>
  <c r="C540" i="4"/>
  <c r="C249" i="4"/>
  <c r="C121" i="4"/>
  <c r="C261" i="4"/>
  <c r="C478" i="8" s="1"/>
  <c r="C298" i="4"/>
  <c r="C732" i="4"/>
  <c r="C191" i="4"/>
  <c r="C553" i="4"/>
  <c r="C607" i="8" s="1"/>
  <c r="C655" i="4"/>
  <c r="C431" i="4"/>
  <c r="C55" i="4"/>
  <c r="C544" i="4"/>
  <c r="C51" i="4"/>
  <c r="C767" i="4"/>
  <c r="C502" i="8" s="1"/>
  <c r="C701" i="4"/>
  <c r="C489" i="4"/>
  <c r="C63" i="4"/>
  <c r="C92" i="4"/>
  <c r="C318" i="8" s="1"/>
  <c r="C717" i="4"/>
  <c r="C481" i="4"/>
  <c r="C699" i="4"/>
  <c r="C762" i="4"/>
  <c r="C42" i="4"/>
  <c r="C104" i="4"/>
  <c r="C321" i="4"/>
  <c r="C216" i="4"/>
  <c r="C181" i="4"/>
  <c r="C860" i="8" s="1"/>
  <c r="C674" i="4"/>
  <c r="C303" i="4"/>
  <c r="C846" i="4"/>
  <c r="C976" i="4"/>
  <c r="C60" i="4"/>
  <c r="C845" i="4"/>
  <c r="C725" i="4"/>
  <c r="C79" i="4"/>
  <c r="C619" i="8" s="1"/>
  <c r="C143" i="4"/>
  <c r="C260" i="4"/>
  <c r="C566" i="4"/>
  <c r="C738" i="4"/>
  <c r="C519" i="8" s="1"/>
  <c r="C754" i="4"/>
  <c r="C616" i="4"/>
  <c r="C756" i="8" s="1"/>
  <c r="C399" i="4"/>
  <c r="C990" i="8" s="1"/>
  <c r="C306" i="4"/>
  <c r="C893" i="4"/>
  <c r="C814" i="8" s="1"/>
  <c r="C727" i="4"/>
  <c r="C844" i="8" s="1"/>
  <c r="C554" i="4"/>
  <c r="C917" i="4"/>
  <c r="C25" i="4"/>
  <c r="C37" i="4"/>
  <c r="C495" i="8" s="1"/>
  <c r="C69" i="4"/>
  <c r="C815" i="4"/>
  <c r="C142" i="8" s="1"/>
  <c r="C215" i="4"/>
  <c r="C969" i="4"/>
  <c r="C575" i="4"/>
  <c r="C222" i="4"/>
  <c r="C799" i="4"/>
  <c r="C197" i="4"/>
  <c r="C91" i="4"/>
  <c r="C930" i="4"/>
  <c r="C255" i="4"/>
  <c r="C90" i="4"/>
  <c r="C646" i="4"/>
  <c r="C911" i="4"/>
  <c r="C888" i="4"/>
  <c r="C500" i="4"/>
  <c r="C678" i="4"/>
  <c r="C934" i="4"/>
  <c r="C3" i="4"/>
  <c r="C609" i="4"/>
  <c r="C918" i="8" s="1"/>
  <c r="C449" i="4"/>
  <c r="C343" i="8" s="1"/>
  <c r="C162" i="4"/>
  <c r="C867" i="4"/>
  <c r="C62" i="4"/>
  <c r="C582" i="4"/>
  <c r="C173" i="4"/>
  <c r="C622" i="4"/>
  <c r="C494" i="8" s="1"/>
  <c r="C207" i="4"/>
  <c r="C697" i="4"/>
  <c r="C307" i="4"/>
  <c r="C71" i="4"/>
  <c r="C73" i="4"/>
  <c r="C391" i="4"/>
  <c r="C974" i="8" s="1"/>
  <c r="C705" i="4"/>
  <c r="C472" i="4"/>
  <c r="C714" i="4"/>
  <c r="C739" i="4"/>
  <c r="C942" i="8" s="1"/>
  <c r="C41" i="4"/>
  <c r="C956" i="8" s="1"/>
  <c r="C940" i="4"/>
  <c r="C809" i="4"/>
  <c r="C147" i="8" s="1"/>
  <c r="C877" i="4"/>
  <c r="C651" i="4"/>
  <c r="C662" i="4"/>
  <c r="C806" i="4"/>
  <c r="C483" i="4"/>
  <c r="C388" i="4"/>
  <c r="C623" i="4"/>
  <c r="C138" i="4"/>
  <c r="C238" i="8" s="1"/>
  <c r="C521" i="4"/>
  <c r="C561" i="4"/>
  <c r="C219" i="4"/>
  <c r="E814" i="4"/>
  <c r="E463" i="4"/>
  <c r="E530" i="4"/>
  <c r="E783" i="4"/>
  <c r="E522" i="4"/>
  <c r="E77" i="4"/>
  <c r="E82" i="4"/>
  <c r="D82" i="4" s="1"/>
  <c r="E925" i="4"/>
  <c r="D925" i="4" s="1"/>
  <c r="E650" i="4"/>
  <c r="D650" i="4" s="1"/>
  <c r="E549" i="4"/>
  <c r="E849" i="4"/>
  <c r="E230" i="4"/>
  <c r="D230" i="4" s="1"/>
  <c r="E313" i="4"/>
  <c r="E758" i="4"/>
  <c r="E453" i="4"/>
  <c r="D453" i="4" s="1"/>
  <c r="E21" i="4"/>
  <c r="E436" i="4"/>
  <c r="D436" i="4" s="1"/>
  <c r="E8" i="4"/>
  <c r="E695" i="4"/>
  <c r="E692" i="4"/>
  <c r="E869" i="4"/>
  <c r="E600" i="4"/>
  <c r="E68" i="4"/>
  <c r="E721" i="4"/>
  <c r="E89" i="4"/>
  <c r="E183" i="4"/>
  <c r="E630" i="4"/>
  <c r="E716" i="4"/>
  <c r="E220" i="4"/>
  <c r="E219" i="4"/>
  <c r="F349" i="4"/>
  <c r="F988" i="4"/>
  <c r="F636" i="4"/>
  <c r="F65" i="4"/>
  <c r="F532" i="4"/>
  <c r="F202" i="4"/>
  <c r="F772" i="4"/>
  <c r="F272" i="4"/>
  <c r="F661" i="4"/>
  <c r="F373" i="4"/>
  <c r="F314" i="4"/>
  <c r="F264" i="4"/>
  <c r="F731" i="4"/>
  <c r="F610" i="4"/>
  <c r="F670" i="4"/>
  <c r="F915" i="4"/>
  <c r="F267" i="4"/>
  <c r="F588" i="4"/>
  <c r="F575" i="4"/>
  <c r="F308" i="4"/>
  <c r="F867" i="4"/>
  <c r="F737" i="4"/>
  <c r="F877" i="4"/>
  <c r="F17" i="4"/>
  <c r="G573" i="4"/>
  <c r="G262" i="4"/>
  <c r="G315" i="4"/>
  <c r="J995" i="4"/>
  <c r="I995" i="4"/>
  <c r="G995" i="4"/>
  <c r="E995" i="4"/>
  <c r="H995" i="4"/>
  <c r="F995" i="4"/>
  <c r="J696" i="4"/>
  <c r="I696" i="4"/>
  <c r="H696" i="4"/>
  <c r="E696" i="4"/>
  <c r="G696" i="4"/>
  <c r="F696" i="4"/>
  <c r="B696" i="4"/>
  <c r="J951" i="4"/>
  <c r="I951" i="4"/>
  <c r="G951" i="4"/>
  <c r="E951" i="4"/>
  <c r="F951" i="4"/>
  <c r="B951" i="4"/>
  <c r="J78" i="4"/>
  <c r="I78" i="4"/>
  <c r="E78" i="4"/>
  <c r="H78" i="4"/>
  <c r="G78" i="4"/>
  <c r="F78" i="4"/>
  <c r="B78" i="4"/>
  <c r="J263" i="4"/>
  <c r="I263" i="4"/>
  <c r="G263" i="4"/>
  <c r="E263" i="4"/>
  <c r="H263" i="4"/>
  <c r="F263" i="4"/>
  <c r="B263" i="4"/>
  <c r="J808" i="4"/>
  <c r="I808" i="4"/>
  <c r="H808" i="4"/>
  <c r="E808" i="4"/>
  <c r="G808" i="4"/>
  <c r="F808" i="4"/>
  <c r="B808" i="4"/>
  <c r="J585" i="4"/>
  <c r="I585" i="4"/>
  <c r="G585" i="4"/>
  <c r="E585" i="4"/>
  <c r="F585" i="4"/>
  <c r="H585" i="4"/>
  <c r="B585" i="4"/>
  <c r="J340" i="4"/>
  <c r="I340" i="4"/>
  <c r="E340" i="4"/>
  <c r="H340" i="4"/>
  <c r="G340" i="4"/>
  <c r="F340" i="4"/>
  <c r="B340" i="4"/>
  <c r="J467" i="4"/>
  <c r="I467" i="4"/>
  <c r="G467" i="4"/>
  <c r="E467" i="4"/>
  <c r="H467" i="4"/>
  <c r="F467" i="4"/>
  <c r="B467" i="4"/>
  <c r="J490" i="4"/>
  <c r="I490" i="4"/>
  <c r="H490" i="4"/>
  <c r="E490" i="4"/>
  <c r="G490" i="4"/>
  <c r="F490" i="4"/>
  <c r="B490" i="4"/>
  <c r="J494" i="4"/>
  <c r="I494" i="4"/>
  <c r="G494" i="4"/>
  <c r="E494" i="4"/>
  <c r="F494" i="4"/>
  <c r="H494" i="4"/>
  <c r="B494" i="4"/>
  <c r="J841" i="4"/>
  <c r="B302" i="7" s="1"/>
  <c r="I841" i="4"/>
  <c r="E841" i="4"/>
  <c r="H841" i="4"/>
  <c r="G841" i="4"/>
  <c r="F841" i="4"/>
  <c r="B841" i="4"/>
  <c r="J141" i="4"/>
  <c r="I141" i="4"/>
  <c r="G141" i="4"/>
  <c r="E141" i="4"/>
  <c r="H141" i="4"/>
  <c r="F141" i="4"/>
  <c r="B141" i="4"/>
  <c r="J382" i="4"/>
  <c r="I382" i="4"/>
  <c r="H382" i="4"/>
  <c r="E382" i="4"/>
  <c r="G382" i="4"/>
  <c r="F382" i="4"/>
  <c r="B382" i="4"/>
  <c r="J458" i="4"/>
  <c r="I458" i="4"/>
  <c r="G458" i="4"/>
  <c r="E458" i="4"/>
  <c r="F458" i="4"/>
  <c r="B458" i="4"/>
  <c r="J134" i="4"/>
  <c r="I134" i="4"/>
  <c r="E134" i="4"/>
  <c r="H134" i="4"/>
  <c r="G134" i="4"/>
  <c r="F134" i="4"/>
  <c r="B134" i="4"/>
  <c r="J666" i="4"/>
  <c r="I666" i="4"/>
  <c r="G666" i="4"/>
  <c r="E666" i="4"/>
  <c r="H666" i="4"/>
  <c r="F666" i="4"/>
  <c r="B666" i="4"/>
  <c r="J789" i="4"/>
  <c r="I789" i="4"/>
  <c r="H789" i="4"/>
  <c r="E789" i="4"/>
  <c r="G789" i="4"/>
  <c r="F789" i="4"/>
  <c r="B789" i="4"/>
  <c r="J286" i="4"/>
  <c r="I286" i="4"/>
  <c r="G286" i="4"/>
  <c r="E286" i="4"/>
  <c r="F286" i="4"/>
  <c r="B286" i="4"/>
  <c r="J970" i="4"/>
  <c r="I970" i="4"/>
  <c r="E970" i="4"/>
  <c r="H970" i="4"/>
  <c r="G970" i="4"/>
  <c r="F970" i="4"/>
  <c r="B970" i="4"/>
  <c r="J830" i="4"/>
  <c r="I830" i="4"/>
  <c r="G830" i="4"/>
  <c r="E830" i="4"/>
  <c r="H830" i="4"/>
  <c r="F830" i="4"/>
  <c r="B830" i="4"/>
  <c r="J384" i="4"/>
  <c r="I384" i="4"/>
  <c r="H384" i="4"/>
  <c r="E384" i="4"/>
  <c r="G384" i="4"/>
  <c r="F384" i="4"/>
  <c r="B384" i="4"/>
  <c r="J376" i="4"/>
  <c r="I376" i="4"/>
  <c r="G376" i="4"/>
  <c r="E376" i="4"/>
  <c r="F376" i="4"/>
  <c r="H376" i="4"/>
  <c r="B376" i="4"/>
  <c r="J517" i="4"/>
  <c r="I517" i="4"/>
  <c r="E517" i="4"/>
  <c r="H517" i="4"/>
  <c r="G517" i="4"/>
  <c r="F517" i="4"/>
  <c r="B517" i="4"/>
  <c r="J380" i="4"/>
  <c r="I380" i="4"/>
  <c r="G380" i="4"/>
  <c r="E380" i="4"/>
  <c r="H380" i="4"/>
  <c r="F380" i="4"/>
  <c r="B380" i="4"/>
  <c r="B334" i="8" s="1"/>
  <c r="J965" i="4"/>
  <c r="I965" i="4"/>
  <c r="H965" i="4"/>
  <c r="E965" i="4"/>
  <c r="G965" i="4"/>
  <c r="F965" i="4"/>
  <c r="B965" i="4"/>
  <c r="J185" i="4"/>
  <c r="I185" i="4"/>
  <c r="G185" i="4"/>
  <c r="E185" i="4"/>
  <c r="F185" i="4"/>
  <c r="H185" i="4"/>
  <c r="B185" i="4"/>
  <c r="J145" i="4"/>
  <c r="B40" i="7" s="1"/>
  <c r="I145" i="4"/>
  <c r="E145" i="4"/>
  <c r="H145" i="4"/>
  <c r="G145" i="4"/>
  <c r="F145" i="4"/>
  <c r="B145" i="4"/>
  <c r="J66" i="4"/>
  <c r="B671" i="7" s="1"/>
  <c r="I66" i="4"/>
  <c r="G66" i="4"/>
  <c r="E66" i="4"/>
  <c r="H66" i="4"/>
  <c r="F66" i="4"/>
  <c r="B66" i="4"/>
  <c r="J14" i="4"/>
  <c r="I14" i="4"/>
  <c r="H14" i="4"/>
  <c r="E14" i="4"/>
  <c r="G14" i="4"/>
  <c r="F14" i="4"/>
  <c r="B14" i="4"/>
  <c r="J591" i="4"/>
  <c r="I591" i="4"/>
  <c r="G591" i="4"/>
  <c r="E591" i="4"/>
  <c r="F591" i="4"/>
  <c r="B591" i="4"/>
  <c r="J996" i="4"/>
  <c r="B492" i="7" s="1"/>
  <c r="I996" i="4"/>
  <c r="E996" i="4"/>
  <c r="H996" i="4"/>
  <c r="G996" i="4"/>
  <c r="F996" i="4"/>
  <c r="B996" i="4"/>
  <c r="J370" i="4"/>
  <c r="I370" i="4"/>
  <c r="G370" i="4"/>
  <c r="E370" i="4"/>
  <c r="H370" i="4"/>
  <c r="F370" i="4"/>
  <c r="B370" i="4"/>
  <c r="J241" i="4"/>
  <c r="I241" i="4"/>
  <c r="H241" i="4"/>
  <c r="E241" i="4"/>
  <c r="G241" i="4"/>
  <c r="F241" i="4"/>
  <c r="B241" i="4"/>
  <c r="J409" i="4"/>
  <c r="I409" i="4"/>
  <c r="G409" i="4"/>
  <c r="E409" i="4"/>
  <c r="F409" i="4"/>
  <c r="B409" i="4"/>
  <c r="J914" i="4"/>
  <c r="I914" i="4"/>
  <c r="E914" i="4"/>
  <c r="H914" i="4"/>
  <c r="G914" i="4"/>
  <c r="F914" i="4"/>
  <c r="B914" i="4"/>
  <c r="B887" i="8" s="1"/>
  <c r="J317" i="4"/>
  <c r="I317" i="4"/>
  <c r="G317" i="4"/>
  <c r="E317" i="4"/>
  <c r="H317" i="4"/>
  <c r="F317" i="4"/>
  <c r="B317" i="4"/>
  <c r="J128" i="4"/>
  <c r="I128" i="4"/>
  <c r="H128" i="4"/>
  <c r="E128" i="4"/>
  <c r="F128" i="4"/>
  <c r="B128" i="4"/>
  <c r="J28" i="4"/>
  <c r="I28" i="4"/>
  <c r="E28" i="4"/>
  <c r="G28" i="4"/>
  <c r="F28" i="4"/>
  <c r="H28" i="4"/>
  <c r="B28" i="4"/>
  <c r="J504" i="4"/>
  <c r="I504" i="4"/>
  <c r="E504" i="4"/>
  <c r="G504" i="4"/>
  <c r="H504" i="4"/>
  <c r="F504" i="4"/>
  <c r="B504" i="4"/>
  <c r="J248" i="4"/>
  <c r="I248" i="4"/>
  <c r="G248" i="4"/>
  <c r="E248" i="4"/>
  <c r="H248" i="4"/>
  <c r="F248" i="4"/>
  <c r="B248" i="4"/>
  <c r="J660" i="4"/>
  <c r="I660" i="4"/>
  <c r="H660" i="4"/>
  <c r="E660" i="4"/>
  <c r="F660" i="4"/>
  <c r="G660" i="4"/>
  <c r="B660" i="4"/>
  <c r="J576" i="4"/>
  <c r="I576" i="4"/>
  <c r="E576" i="4"/>
  <c r="G576" i="4"/>
  <c r="F576" i="4"/>
  <c r="H576" i="4"/>
  <c r="B576" i="4"/>
  <c r="J218" i="4"/>
  <c r="I218" i="4"/>
  <c r="E218" i="4"/>
  <c r="G218" i="4"/>
  <c r="H218" i="4"/>
  <c r="F218" i="4"/>
  <c r="B218" i="4"/>
  <c r="J81" i="4"/>
  <c r="I81" i="4"/>
  <c r="G81" i="4"/>
  <c r="E81" i="4"/>
  <c r="H81" i="4"/>
  <c r="F81" i="4"/>
  <c r="B81" i="4"/>
  <c r="J743" i="4"/>
  <c r="I743" i="4"/>
  <c r="H743" i="4"/>
  <c r="E743" i="4"/>
  <c r="F743" i="4"/>
  <c r="G743" i="4"/>
  <c r="B743" i="4"/>
  <c r="J920" i="4"/>
  <c r="I920" i="4"/>
  <c r="E920" i="4"/>
  <c r="G920" i="4"/>
  <c r="F920" i="4"/>
  <c r="B920" i="4"/>
  <c r="B75" i="8" s="1"/>
  <c r="J681" i="4"/>
  <c r="I681" i="4"/>
  <c r="E681" i="4"/>
  <c r="G681" i="4"/>
  <c r="H681" i="4"/>
  <c r="F681" i="4"/>
  <c r="B681" i="4"/>
  <c r="J139" i="4"/>
  <c r="I139" i="4"/>
  <c r="G139" i="4"/>
  <c r="E139" i="4"/>
  <c r="H139" i="4"/>
  <c r="F139" i="4"/>
  <c r="B139" i="4"/>
  <c r="J392" i="4"/>
  <c r="I392" i="4"/>
  <c r="H392" i="4"/>
  <c r="E392" i="4"/>
  <c r="F392" i="4"/>
  <c r="B392" i="4"/>
  <c r="J116" i="4"/>
  <c r="I116" i="4"/>
  <c r="E116" i="4"/>
  <c r="G116" i="4"/>
  <c r="F116" i="4"/>
  <c r="B116" i="4"/>
  <c r="J64" i="4"/>
  <c r="I64" i="4"/>
  <c r="E64" i="4"/>
  <c r="G64" i="4"/>
  <c r="H64" i="4"/>
  <c r="F64" i="4"/>
  <c r="B64" i="4"/>
  <c r="J839" i="4"/>
  <c r="I839" i="4"/>
  <c r="G839" i="4"/>
  <c r="E839" i="4"/>
  <c r="H839" i="4"/>
  <c r="F839" i="4"/>
  <c r="B839" i="4"/>
  <c r="J753" i="4"/>
  <c r="I753" i="4"/>
  <c r="H753" i="4"/>
  <c r="E753" i="4"/>
  <c r="F753" i="4"/>
  <c r="B753" i="4"/>
  <c r="J316" i="4"/>
  <c r="I316" i="4"/>
  <c r="E316" i="4"/>
  <c r="G316" i="4"/>
  <c r="F316" i="4"/>
  <c r="H316" i="4"/>
  <c r="B316" i="4"/>
  <c r="B702" i="8" s="1"/>
  <c r="J665" i="4"/>
  <c r="I665" i="4"/>
  <c r="E665" i="4"/>
  <c r="G665" i="4"/>
  <c r="H665" i="4"/>
  <c r="F665" i="4"/>
  <c r="B665" i="4"/>
  <c r="J776" i="4"/>
  <c r="I776" i="4"/>
  <c r="G776" i="4"/>
  <c r="E776" i="4"/>
  <c r="H776" i="4"/>
  <c r="F776" i="4"/>
  <c r="B776" i="4"/>
  <c r="J524" i="4"/>
  <c r="I524" i="4"/>
  <c r="H524" i="4"/>
  <c r="E524" i="4"/>
  <c r="F524" i="4"/>
  <c r="G524" i="4"/>
  <c r="B524" i="4"/>
  <c r="J188" i="4"/>
  <c r="I188" i="4"/>
  <c r="E188" i="4"/>
  <c r="G188" i="4"/>
  <c r="F188" i="4"/>
  <c r="H188" i="4"/>
  <c r="B188" i="4"/>
  <c r="J985" i="4"/>
  <c r="I985" i="4"/>
  <c r="E985" i="4"/>
  <c r="G985" i="4"/>
  <c r="H985" i="4"/>
  <c r="F985" i="4"/>
  <c r="B985" i="4"/>
  <c r="J543" i="4"/>
  <c r="I543" i="4"/>
  <c r="G543" i="4"/>
  <c r="E543" i="4"/>
  <c r="H543" i="4"/>
  <c r="F543" i="4"/>
  <c r="B543" i="4"/>
  <c r="J865" i="4"/>
  <c r="I865" i="4"/>
  <c r="H865" i="4"/>
  <c r="E865" i="4"/>
  <c r="F865" i="4"/>
  <c r="G865" i="4"/>
  <c r="B865" i="4"/>
  <c r="J234" i="4"/>
  <c r="I234" i="4"/>
  <c r="E234" i="4"/>
  <c r="G234" i="4"/>
  <c r="F234" i="4"/>
  <c r="B234" i="4"/>
  <c r="B686" i="8" s="1"/>
  <c r="J881" i="4"/>
  <c r="I881" i="4"/>
  <c r="E881" i="4"/>
  <c r="G881" i="4"/>
  <c r="H881" i="4"/>
  <c r="F881" i="4"/>
  <c r="B881" i="4"/>
  <c r="J54" i="4"/>
  <c r="I54" i="4"/>
  <c r="G54" i="4"/>
  <c r="E54" i="4"/>
  <c r="H54" i="4"/>
  <c r="F54" i="4"/>
  <c r="B54" i="4"/>
  <c r="J121" i="4"/>
  <c r="I121" i="4"/>
  <c r="H121" i="4"/>
  <c r="E121" i="4"/>
  <c r="F121" i="4"/>
  <c r="B121" i="4"/>
  <c r="J163" i="4"/>
  <c r="I163" i="4"/>
  <c r="E163" i="4"/>
  <c r="G163" i="4"/>
  <c r="F163" i="4"/>
  <c r="B163" i="4"/>
  <c r="J6" i="4"/>
  <c r="I6" i="4"/>
  <c r="E6" i="4"/>
  <c r="G6" i="4"/>
  <c r="H6" i="4"/>
  <c r="F6" i="4"/>
  <c r="B6" i="4"/>
  <c r="B14" i="8" s="1"/>
  <c r="J885" i="4"/>
  <c r="B198" i="7" s="1"/>
  <c r="I885" i="4"/>
  <c r="G885" i="4"/>
  <c r="E885" i="4"/>
  <c r="H885" i="4"/>
  <c r="F885" i="4"/>
  <c r="B885" i="4"/>
  <c r="J944" i="4"/>
  <c r="B742" i="7" s="1"/>
  <c r="I944" i="4"/>
  <c r="H944" i="4"/>
  <c r="E944" i="4"/>
  <c r="F944" i="4"/>
  <c r="B944" i="4"/>
  <c r="J937" i="4"/>
  <c r="I937" i="4"/>
  <c r="E937" i="4"/>
  <c r="G937" i="4"/>
  <c r="F937" i="4"/>
  <c r="H937" i="4"/>
  <c r="B937" i="4"/>
  <c r="J664" i="4"/>
  <c r="I664" i="4"/>
  <c r="E664" i="4"/>
  <c r="G664" i="4"/>
  <c r="H664" i="4"/>
  <c r="F664" i="4"/>
  <c r="B664" i="4"/>
  <c r="J352" i="4"/>
  <c r="I352" i="4"/>
  <c r="G352" i="4"/>
  <c r="E352" i="4"/>
  <c r="H352" i="4"/>
  <c r="F352" i="4"/>
  <c r="B352" i="4"/>
  <c r="J769" i="4"/>
  <c r="I769" i="4"/>
  <c r="H769" i="4"/>
  <c r="E769" i="4"/>
  <c r="F769" i="4"/>
  <c r="G769" i="4"/>
  <c r="B769" i="4"/>
  <c r="J953" i="4"/>
  <c r="I953" i="4"/>
  <c r="E953" i="4"/>
  <c r="G953" i="4"/>
  <c r="F953" i="4"/>
  <c r="H953" i="4"/>
  <c r="B953" i="4"/>
  <c r="J706" i="4"/>
  <c r="I706" i="4"/>
  <c r="E706" i="4"/>
  <c r="G706" i="4"/>
  <c r="H706" i="4"/>
  <c r="F706" i="4"/>
  <c r="B706" i="4"/>
  <c r="J817" i="4"/>
  <c r="I817" i="4"/>
  <c r="G817" i="4"/>
  <c r="E817" i="4"/>
  <c r="H817" i="4"/>
  <c r="F817" i="4"/>
  <c r="B817" i="4"/>
  <c r="J265" i="4"/>
  <c r="I265" i="4"/>
  <c r="H265" i="4"/>
  <c r="E265" i="4"/>
  <c r="F265" i="4"/>
  <c r="G265" i="4"/>
  <c r="B265" i="4"/>
  <c r="J590" i="4"/>
  <c r="I590" i="4"/>
  <c r="E590" i="4"/>
  <c r="G590" i="4"/>
  <c r="F590" i="4"/>
  <c r="B590" i="4"/>
  <c r="J675" i="4"/>
  <c r="I675" i="4"/>
  <c r="E675" i="4"/>
  <c r="G675" i="4"/>
  <c r="H675" i="4"/>
  <c r="F675" i="4"/>
  <c r="B675" i="4"/>
  <c r="B323" i="8" s="1"/>
  <c r="J451" i="4"/>
  <c r="I451" i="4"/>
  <c r="G451" i="4"/>
  <c r="E451" i="4"/>
  <c r="H451" i="4"/>
  <c r="F451" i="4"/>
  <c r="B451" i="4"/>
  <c r="J120" i="4"/>
  <c r="I120" i="4"/>
  <c r="H120" i="4"/>
  <c r="E120" i="4"/>
  <c r="F120" i="4"/>
  <c r="B120" i="4"/>
  <c r="J213" i="4"/>
  <c r="I213" i="4"/>
  <c r="E213" i="4"/>
  <c r="G213" i="4"/>
  <c r="F213" i="4"/>
  <c r="B213" i="4"/>
  <c r="J140" i="4"/>
  <c r="I140" i="4"/>
  <c r="E140" i="4"/>
  <c r="G140" i="4"/>
  <c r="H140" i="4"/>
  <c r="F140" i="4"/>
  <c r="B140" i="4"/>
  <c r="B598" i="8" s="1"/>
  <c r="J86" i="4"/>
  <c r="I86" i="4"/>
  <c r="G86" i="4"/>
  <c r="E86" i="4"/>
  <c r="H86" i="4"/>
  <c r="F86" i="4"/>
  <c r="B86" i="4"/>
  <c r="J240" i="4"/>
  <c r="I240" i="4"/>
  <c r="H240" i="4"/>
  <c r="E240" i="4"/>
  <c r="F240" i="4"/>
  <c r="B240" i="4"/>
  <c r="J46" i="4"/>
  <c r="I46" i="4"/>
  <c r="E46" i="4"/>
  <c r="G46" i="4"/>
  <c r="F46" i="4"/>
  <c r="H46" i="4"/>
  <c r="B46" i="4"/>
  <c r="J302" i="4"/>
  <c r="I302" i="4"/>
  <c r="E302" i="4"/>
  <c r="G302" i="4"/>
  <c r="H302" i="4"/>
  <c r="F302" i="4"/>
  <c r="B302" i="4"/>
  <c r="J440" i="4"/>
  <c r="B803" i="7" s="1"/>
  <c r="I440" i="4"/>
  <c r="G440" i="4"/>
  <c r="E440" i="4"/>
  <c r="H440" i="4"/>
  <c r="F440" i="4"/>
  <c r="B440" i="4"/>
  <c r="J366" i="4"/>
  <c r="I366" i="4"/>
  <c r="H366" i="4"/>
  <c r="E366" i="4"/>
  <c r="F366" i="4"/>
  <c r="G366" i="4"/>
  <c r="B366" i="4"/>
  <c r="J557" i="4"/>
  <c r="I557" i="4"/>
  <c r="E557" i="4"/>
  <c r="G557" i="4"/>
  <c r="F557" i="4"/>
  <c r="H557" i="4"/>
  <c r="B557" i="4"/>
  <c r="J394" i="4"/>
  <c r="I394" i="4"/>
  <c r="E394" i="4"/>
  <c r="G394" i="4"/>
  <c r="H394" i="4"/>
  <c r="F394" i="4"/>
  <c r="B394" i="4"/>
  <c r="J889" i="4"/>
  <c r="I889" i="4"/>
  <c r="G889" i="4"/>
  <c r="E889" i="4"/>
  <c r="H889" i="4"/>
  <c r="F889" i="4"/>
  <c r="B889" i="4"/>
  <c r="B274" i="8" s="1"/>
  <c r="J239" i="4"/>
  <c r="I239" i="4"/>
  <c r="H239" i="4"/>
  <c r="E239" i="4"/>
  <c r="F239" i="4"/>
  <c r="G239" i="4"/>
  <c r="B239" i="4"/>
  <c r="J19" i="4"/>
  <c r="I19" i="4"/>
  <c r="E19" i="4"/>
  <c r="G19" i="4"/>
  <c r="F19" i="4"/>
  <c r="B19" i="4"/>
  <c r="B971" i="8" s="1"/>
  <c r="J926" i="4"/>
  <c r="I926" i="4"/>
  <c r="E926" i="4"/>
  <c r="G926" i="4"/>
  <c r="H926" i="4"/>
  <c r="F926" i="4"/>
  <c r="B926" i="4"/>
  <c r="J231" i="4"/>
  <c r="I231" i="4"/>
  <c r="G231" i="4"/>
  <c r="E231" i="4"/>
  <c r="H231" i="4"/>
  <c r="F231" i="4"/>
  <c r="B231" i="4"/>
  <c r="J481" i="4"/>
  <c r="I481" i="4"/>
  <c r="H481" i="4"/>
  <c r="E481" i="4"/>
  <c r="F481" i="4"/>
  <c r="B481" i="4"/>
  <c r="J542" i="4"/>
  <c r="I542" i="4"/>
  <c r="E542" i="4"/>
  <c r="G542" i="4"/>
  <c r="F542" i="4"/>
  <c r="B542" i="4"/>
  <c r="J295" i="4"/>
  <c r="I295" i="4"/>
  <c r="E295" i="4"/>
  <c r="G295" i="4"/>
  <c r="H295" i="4"/>
  <c r="F295" i="4"/>
  <c r="B295" i="4"/>
  <c r="J748" i="4"/>
  <c r="I748" i="4"/>
  <c r="G748" i="4"/>
  <c r="E748" i="4"/>
  <c r="H748" i="4"/>
  <c r="F748" i="4"/>
  <c r="B748" i="4"/>
  <c r="B940" i="8" s="1"/>
  <c r="J429" i="4"/>
  <c r="I429" i="4"/>
  <c r="H429" i="4"/>
  <c r="E429" i="4"/>
  <c r="F429" i="4"/>
  <c r="B429" i="4"/>
  <c r="J159" i="4"/>
  <c r="I159" i="4"/>
  <c r="E159" i="4"/>
  <c r="G159" i="4"/>
  <c r="F159" i="4"/>
  <c r="H159" i="4"/>
  <c r="B159" i="4"/>
  <c r="B510" i="8" s="1"/>
  <c r="J9" i="4"/>
  <c r="I9" i="4"/>
  <c r="E9" i="4"/>
  <c r="G9" i="4"/>
  <c r="H9" i="4"/>
  <c r="F9" i="4"/>
  <c r="B9" i="4"/>
  <c r="J211" i="4"/>
  <c r="I211" i="4"/>
  <c r="G211" i="4"/>
  <c r="E211" i="4"/>
  <c r="H211" i="4"/>
  <c r="F211" i="4"/>
  <c r="B211" i="4"/>
  <c r="J580" i="4"/>
  <c r="I580" i="4"/>
  <c r="H580" i="4"/>
  <c r="E580" i="4"/>
  <c r="F580" i="4"/>
  <c r="G580" i="4"/>
  <c r="B580" i="4"/>
  <c r="J369" i="4"/>
  <c r="I369" i="4"/>
  <c r="E369" i="4"/>
  <c r="G369" i="4"/>
  <c r="F369" i="4"/>
  <c r="H369" i="4"/>
  <c r="B369" i="4"/>
  <c r="J425" i="4"/>
  <c r="I425" i="4"/>
  <c r="E425" i="4"/>
  <c r="G425" i="4"/>
  <c r="H425" i="4"/>
  <c r="F425" i="4"/>
  <c r="B425" i="4"/>
  <c r="J206" i="4"/>
  <c r="I206" i="4"/>
  <c r="G206" i="4"/>
  <c r="E206" i="4"/>
  <c r="H206" i="4"/>
  <c r="F206" i="4"/>
  <c r="B206" i="4"/>
  <c r="J52" i="4"/>
  <c r="B43" i="7" s="1"/>
  <c r="I52" i="4"/>
  <c r="H52" i="4"/>
  <c r="E52" i="4"/>
  <c r="F52" i="4"/>
  <c r="G52" i="4"/>
  <c r="B52" i="4"/>
  <c r="J136" i="4"/>
  <c r="I136" i="4"/>
  <c r="E136" i="4"/>
  <c r="G136" i="4"/>
  <c r="F136" i="4"/>
  <c r="B136" i="4"/>
  <c r="J403" i="4"/>
  <c r="I403" i="4"/>
  <c r="E403" i="4"/>
  <c r="G403" i="4"/>
  <c r="H403" i="4"/>
  <c r="F403" i="4"/>
  <c r="B403" i="4"/>
  <c r="J999" i="4"/>
  <c r="I999" i="4"/>
  <c r="G999" i="4"/>
  <c r="E999" i="4"/>
  <c r="H999" i="4"/>
  <c r="F999" i="4"/>
  <c r="B999" i="4"/>
  <c r="J603" i="4"/>
  <c r="I603" i="4"/>
  <c r="H603" i="4"/>
  <c r="E603" i="4"/>
  <c r="F603" i="4"/>
  <c r="B603" i="4"/>
  <c r="B900" i="8" s="1"/>
  <c r="J516" i="4"/>
  <c r="B951" i="7" s="1"/>
  <c r="I516" i="4"/>
  <c r="E516" i="4"/>
  <c r="G516" i="4"/>
  <c r="F516" i="4"/>
  <c r="B516" i="4"/>
  <c r="J342" i="4"/>
  <c r="I342" i="4"/>
  <c r="E342" i="4"/>
  <c r="G342" i="4"/>
  <c r="H342" i="4"/>
  <c r="F342" i="4"/>
  <c r="B342" i="4"/>
  <c r="B219" i="8" s="1"/>
  <c r="J707" i="4"/>
  <c r="I707" i="4"/>
  <c r="G707" i="4"/>
  <c r="E707" i="4"/>
  <c r="H707" i="4"/>
  <c r="F707" i="4"/>
  <c r="B707" i="4"/>
  <c r="J791" i="4"/>
  <c r="I791" i="4"/>
  <c r="H791" i="4"/>
  <c r="E791" i="4"/>
  <c r="F791" i="4"/>
  <c r="B791" i="4"/>
  <c r="J627" i="4"/>
  <c r="I627" i="4"/>
  <c r="E627" i="4"/>
  <c r="G627" i="4"/>
  <c r="F627" i="4"/>
  <c r="H627" i="4"/>
  <c r="B627" i="4"/>
  <c r="J607" i="4"/>
  <c r="I607" i="4"/>
  <c r="E607" i="4"/>
  <c r="G607" i="4"/>
  <c r="H607" i="4"/>
  <c r="F607" i="4"/>
  <c r="B607" i="4"/>
  <c r="J730" i="4"/>
  <c r="I730" i="4"/>
  <c r="G730" i="4"/>
  <c r="E730" i="4"/>
  <c r="H730" i="4"/>
  <c r="F730" i="4"/>
  <c r="B730" i="4"/>
  <c r="J407" i="4"/>
  <c r="I407" i="4"/>
  <c r="H407" i="4"/>
  <c r="E407" i="4"/>
  <c r="F407" i="4"/>
  <c r="G407" i="4"/>
  <c r="B407" i="4"/>
  <c r="B791" i="8" s="1"/>
  <c r="J533" i="4"/>
  <c r="I533" i="4"/>
  <c r="E533" i="4"/>
  <c r="G533" i="4"/>
  <c r="F533" i="4"/>
  <c r="H533" i="4"/>
  <c r="B533" i="4"/>
  <c r="J798" i="4"/>
  <c r="I798" i="4"/>
  <c r="E798" i="4"/>
  <c r="G798" i="4"/>
  <c r="H798" i="4"/>
  <c r="F798" i="4"/>
  <c r="B798" i="4"/>
  <c r="J847" i="4"/>
  <c r="I847" i="4"/>
  <c r="G847" i="4"/>
  <c r="E847" i="4"/>
  <c r="H847" i="4"/>
  <c r="F847" i="4"/>
  <c r="B847" i="4"/>
  <c r="J122" i="4"/>
  <c r="I122" i="4"/>
  <c r="H122" i="4"/>
  <c r="E122" i="4"/>
  <c r="F122" i="4"/>
  <c r="G122" i="4"/>
  <c r="B122" i="4"/>
  <c r="J280" i="4"/>
  <c r="I280" i="4"/>
  <c r="E280" i="4"/>
  <c r="G280" i="4"/>
  <c r="F280" i="4"/>
  <c r="B280" i="4"/>
  <c r="J80" i="4"/>
  <c r="I80" i="4"/>
  <c r="E80" i="4"/>
  <c r="G80" i="4"/>
  <c r="H80" i="4"/>
  <c r="F80" i="4"/>
  <c r="B80" i="4"/>
  <c r="J509" i="4"/>
  <c r="B646" i="7" s="1"/>
  <c r="I509" i="4"/>
  <c r="G509" i="4"/>
  <c r="E509" i="4"/>
  <c r="H509" i="4"/>
  <c r="F509" i="4"/>
  <c r="B509" i="4"/>
  <c r="J260" i="4"/>
  <c r="I260" i="4"/>
  <c r="H260" i="4"/>
  <c r="E260" i="4"/>
  <c r="F260" i="4"/>
  <c r="B260" i="4"/>
  <c r="J297" i="4"/>
  <c r="I297" i="4"/>
  <c r="E297" i="4"/>
  <c r="G297" i="4"/>
  <c r="F297" i="4"/>
  <c r="B297" i="4"/>
  <c r="B22" i="8" s="1"/>
  <c r="J804" i="4"/>
  <c r="I804" i="4"/>
  <c r="E804" i="4"/>
  <c r="G804" i="4"/>
  <c r="H804" i="4"/>
  <c r="F804" i="4"/>
  <c r="B804" i="4"/>
  <c r="J608" i="4"/>
  <c r="I608" i="4"/>
  <c r="G608" i="4"/>
  <c r="E608" i="4"/>
  <c r="H608" i="4"/>
  <c r="F608" i="4"/>
  <c r="B608" i="4"/>
  <c r="J356" i="4"/>
  <c r="I356" i="4"/>
  <c r="H356" i="4"/>
  <c r="E356" i="4"/>
  <c r="B356" i="4"/>
  <c r="J29" i="4"/>
  <c r="I29" i="4"/>
  <c r="F29" i="4"/>
  <c r="E29" i="4"/>
  <c r="G29" i="4"/>
  <c r="H29" i="4"/>
  <c r="B29" i="4"/>
  <c r="J812" i="4"/>
  <c r="I812" i="4"/>
  <c r="E812" i="4"/>
  <c r="G812" i="4"/>
  <c r="F812" i="4"/>
  <c r="H812" i="4"/>
  <c r="B812" i="4"/>
  <c r="J237" i="4"/>
  <c r="B611" i="7" s="1"/>
  <c r="I237" i="4"/>
  <c r="G237" i="4"/>
  <c r="E237" i="4"/>
  <c r="H237" i="4"/>
  <c r="F237" i="4"/>
  <c r="B237" i="4"/>
  <c r="J512" i="4"/>
  <c r="I512" i="4"/>
  <c r="H512" i="4"/>
  <c r="E512" i="4"/>
  <c r="F512" i="4"/>
  <c r="G512" i="4"/>
  <c r="B512" i="4"/>
  <c r="J115" i="4"/>
  <c r="I115" i="4"/>
  <c r="F115" i="4"/>
  <c r="E115" i="4"/>
  <c r="G115" i="4"/>
  <c r="H115" i="4"/>
  <c r="B115" i="4"/>
  <c r="J226" i="4"/>
  <c r="I226" i="4"/>
  <c r="E226" i="4"/>
  <c r="G226" i="4"/>
  <c r="F226" i="4"/>
  <c r="H226" i="4"/>
  <c r="B226" i="4"/>
  <c r="J424" i="4"/>
  <c r="I424" i="4"/>
  <c r="G424" i="4"/>
  <c r="E424" i="4"/>
  <c r="H424" i="4"/>
  <c r="F424" i="4"/>
  <c r="B424" i="4"/>
  <c r="J284" i="4"/>
  <c r="I284" i="4"/>
  <c r="H284" i="4"/>
  <c r="E284" i="4"/>
  <c r="G284" i="4"/>
  <c r="F284" i="4"/>
  <c r="B284" i="4"/>
  <c r="J997" i="4"/>
  <c r="I997" i="4"/>
  <c r="F997" i="4"/>
  <c r="E997" i="4"/>
  <c r="G997" i="4"/>
  <c r="B997" i="4"/>
  <c r="J537" i="4"/>
  <c r="I537" i="4"/>
  <c r="E537" i="4"/>
  <c r="G537" i="4"/>
  <c r="F537" i="4"/>
  <c r="H537" i="4"/>
  <c r="B537" i="4"/>
  <c r="J411" i="4"/>
  <c r="I411" i="4"/>
  <c r="G411" i="4"/>
  <c r="E411" i="4"/>
  <c r="H411" i="4"/>
  <c r="F411" i="4"/>
  <c r="B411" i="4"/>
  <c r="J901" i="4"/>
  <c r="I901" i="4"/>
  <c r="H901" i="4"/>
  <c r="E901" i="4"/>
  <c r="B901" i="4"/>
  <c r="J782" i="4"/>
  <c r="I782" i="4"/>
  <c r="F782" i="4"/>
  <c r="E782" i="4"/>
  <c r="G782" i="4"/>
  <c r="B782" i="4"/>
  <c r="J667" i="4"/>
  <c r="I667" i="4"/>
  <c r="E667" i="4"/>
  <c r="G667" i="4"/>
  <c r="F667" i="4"/>
  <c r="H667" i="4"/>
  <c r="B667" i="4"/>
  <c r="J560" i="4"/>
  <c r="I560" i="4"/>
  <c r="G560" i="4"/>
  <c r="E560" i="4"/>
  <c r="H560" i="4"/>
  <c r="F560" i="4"/>
  <c r="B560" i="4"/>
  <c r="J25" i="4"/>
  <c r="I25" i="4"/>
  <c r="H25" i="4"/>
  <c r="E25" i="4"/>
  <c r="B25" i="4"/>
  <c r="J132" i="4"/>
  <c r="B815" i="7" s="1"/>
  <c r="I132" i="4"/>
  <c r="F132" i="4"/>
  <c r="E132" i="4"/>
  <c r="G132" i="4"/>
  <c r="H132" i="4"/>
  <c r="B132" i="4"/>
  <c r="J347" i="4"/>
  <c r="I347" i="4"/>
  <c r="E347" i="4"/>
  <c r="G347" i="4"/>
  <c r="F347" i="4"/>
  <c r="H347" i="4"/>
  <c r="B347" i="4"/>
  <c r="J233" i="4"/>
  <c r="I233" i="4"/>
  <c r="G233" i="4"/>
  <c r="E233" i="4"/>
  <c r="H233" i="4"/>
  <c r="F233" i="4"/>
  <c r="B233" i="4"/>
  <c r="J957" i="4"/>
  <c r="I957" i="4"/>
  <c r="H957" i="4"/>
  <c r="E957" i="4"/>
  <c r="F957" i="4"/>
  <c r="G957" i="4"/>
  <c r="B957" i="4"/>
  <c r="J270" i="4"/>
  <c r="B916" i="7" s="1"/>
  <c r="I270" i="4"/>
  <c r="F270" i="4"/>
  <c r="E270" i="4"/>
  <c r="G270" i="4"/>
  <c r="H270" i="4"/>
  <c r="B270" i="4"/>
  <c r="J788" i="4"/>
  <c r="I788" i="4"/>
  <c r="E788" i="4"/>
  <c r="G788" i="4"/>
  <c r="F788" i="4"/>
  <c r="H788" i="4"/>
  <c r="B788" i="4"/>
  <c r="J555" i="4"/>
  <c r="I555" i="4"/>
  <c r="G555" i="4"/>
  <c r="E555" i="4"/>
  <c r="H555" i="4"/>
  <c r="F555" i="4"/>
  <c r="B555" i="4"/>
  <c r="J172" i="4"/>
  <c r="I172" i="4"/>
  <c r="H172" i="4"/>
  <c r="E172" i="4"/>
  <c r="G172" i="4"/>
  <c r="F172" i="4"/>
  <c r="B172" i="4"/>
  <c r="J326" i="4"/>
  <c r="I326" i="4"/>
  <c r="F326" i="4"/>
  <c r="E326" i="4"/>
  <c r="G326" i="4"/>
  <c r="B326" i="4"/>
  <c r="J15" i="4"/>
  <c r="I15" i="4"/>
  <c r="E15" i="4"/>
  <c r="G15" i="4"/>
  <c r="F15" i="4"/>
  <c r="H15" i="4"/>
  <c r="B15" i="4"/>
  <c r="J558" i="4"/>
  <c r="I558" i="4"/>
  <c r="G558" i="4"/>
  <c r="E558" i="4"/>
  <c r="H558" i="4"/>
  <c r="F558" i="4"/>
  <c r="B558" i="4"/>
  <c r="J222" i="4"/>
  <c r="I222" i="4"/>
  <c r="H222" i="4"/>
  <c r="E222" i="4"/>
  <c r="B222" i="4"/>
  <c r="J896" i="4"/>
  <c r="B396" i="7" s="1"/>
  <c r="I896" i="4"/>
  <c r="F896" i="4"/>
  <c r="E896" i="4"/>
  <c r="G896" i="4"/>
  <c r="B896" i="4"/>
  <c r="J972" i="4"/>
  <c r="I972" i="4"/>
  <c r="E972" i="4"/>
  <c r="G972" i="4"/>
  <c r="F972" i="4"/>
  <c r="H972" i="4"/>
  <c r="B972" i="4"/>
  <c r="J53" i="4"/>
  <c r="I53" i="4"/>
  <c r="G53" i="4"/>
  <c r="E53" i="4"/>
  <c r="H53" i="4"/>
  <c r="F53" i="4"/>
  <c r="B53" i="4"/>
  <c r="J946" i="4"/>
  <c r="I946" i="4"/>
  <c r="H946" i="4"/>
  <c r="E946" i="4"/>
  <c r="B946" i="4"/>
  <c r="J792" i="4"/>
  <c r="B395" i="7" s="1"/>
  <c r="I792" i="4"/>
  <c r="F792" i="4"/>
  <c r="E792" i="4"/>
  <c r="G792" i="4"/>
  <c r="H792" i="4"/>
  <c r="B792" i="4"/>
  <c r="J556" i="4"/>
  <c r="B959" i="7" s="1"/>
  <c r="I556" i="4"/>
  <c r="E556" i="4"/>
  <c r="G556" i="4"/>
  <c r="F556" i="4"/>
  <c r="H556" i="4"/>
  <c r="B556" i="4"/>
  <c r="J552" i="4"/>
  <c r="I552" i="4"/>
  <c r="G552" i="4"/>
  <c r="E552" i="4"/>
  <c r="H552" i="4"/>
  <c r="F552" i="4"/>
  <c r="B552" i="4"/>
  <c r="J294" i="4"/>
  <c r="I294" i="4"/>
  <c r="H294" i="4"/>
  <c r="E294" i="4"/>
  <c r="F294" i="4"/>
  <c r="G294" i="4"/>
  <c r="B294" i="4"/>
  <c r="J906" i="4"/>
  <c r="I906" i="4"/>
  <c r="F906" i="4"/>
  <c r="E906" i="4"/>
  <c r="G906" i="4"/>
  <c r="H906" i="4"/>
  <c r="B906" i="4"/>
  <c r="J357" i="4"/>
  <c r="I357" i="4"/>
  <c r="E357" i="4"/>
  <c r="G357" i="4"/>
  <c r="F357" i="4"/>
  <c r="H357" i="4"/>
  <c r="B357" i="4"/>
  <c r="J299" i="4"/>
  <c r="B735" i="7" s="1"/>
  <c r="I299" i="4"/>
  <c r="G299" i="4"/>
  <c r="E299" i="4"/>
  <c r="H299" i="4"/>
  <c r="F299" i="4"/>
  <c r="B299" i="4"/>
  <c r="J897" i="4"/>
  <c r="B411" i="7" s="1"/>
  <c r="I897" i="4"/>
  <c r="H897" i="4"/>
  <c r="E897" i="4"/>
  <c r="G897" i="4"/>
  <c r="F897" i="4"/>
  <c r="B897" i="4"/>
  <c r="J895" i="4"/>
  <c r="I895" i="4"/>
  <c r="F895" i="4"/>
  <c r="E895" i="4"/>
  <c r="G895" i="4"/>
  <c r="B895" i="4"/>
  <c r="J907" i="4"/>
  <c r="I907" i="4"/>
  <c r="E907" i="4"/>
  <c r="G907" i="4"/>
  <c r="F907" i="4"/>
  <c r="H907" i="4"/>
  <c r="B907" i="4"/>
  <c r="J726" i="4"/>
  <c r="B807" i="7" s="1"/>
  <c r="I726" i="4"/>
  <c r="G726" i="4"/>
  <c r="E726" i="4"/>
  <c r="H726" i="4"/>
  <c r="F726" i="4"/>
  <c r="B726" i="4"/>
  <c r="J209" i="4"/>
  <c r="I209" i="4"/>
  <c r="H209" i="4"/>
  <c r="E209" i="4"/>
  <c r="B209" i="4"/>
  <c r="J868" i="4"/>
  <c r="I868" i="4"/>
  <c r="F868" i="4"/>
  <c r="E868" i="4"/>
  <c r="G868" i="4"/>
  <c r="B868" i="4"/>
  <c r="H868" i="4"/>
  <c r="J293" i="4"/>
  <c r="I293" i="4"/>
  <c r="E293" i="4"/>
  <c r="G293" i="4"/>
  <c r="F293" i="4"/>
  <c r="H293" i="4"/>
  <c r="B293" i="4"/>
  <c r="J834" i="4"/>
  <c r="I834" i="4"/>
  <c r="G834" i="4"/>
  <c r="E834" i="4"/>
  <c r="H834" i="4"/>
  <c r="F834" i="4"/>
  <c r="B834" i="4"/>
  <c r="J678" i="4"/>
  <c r="I678" i="4"/>
  <c r="H678" i="4"/>
  <c r="E678" i="4"/>
  <c r="B678" i="4"/>
  <c r="J966" i="4"/>
  <c r="I966" i="4"/>
  <c r="H966" i="4"/>
  <c r="F966" i="4"/>
  <c r="E966" i="4"/>
  <c r="G966" i="4"/>
  <c r="B966" i="4"/>
  <c r="J797" i="4"/>
  <c r="I797" i="4"/>
  <c r="H797" i="4"/>
  <c r="E797" i="4"/>
  <c r="G797" i="4"/>
  <c r="F797" i="4"/>
  <c r="B797" i="4"/>
  <c r="J654" i="4"/>
  <c r="B935" i="7" s="1"/>
  <c r="I654" i="4"/>
  <c r="H654" i="4"/>
  <c r="G654" i="4"/>
  <c r="E654" i="4"/>
  <c r="F654" i="4"/>
  <c r="B654" i="4"/>
  <c r="J7" i="4"/>
  <c r="I7" i="4"/>
  <c r="H7" i="4"/>
  <c r="E7" i="4"/>
  <c r="F7" i="4"/>
  <c r="G7" i="4"/>
  <c r="B7" i="4"/>
  <c r="J836" i="4"/>
  <c r="I836" i="4"/>
  <c r="H836" i="4"/>
  <c r="F836" i="4"/>
  <c r="E836" i="4"/>
  <c r="G836" i="4"/>
  <c r="B836" i="4"/>
  <c r="J546" i="4"/>
  <c r="I546" i="4"/>
  <c r="H546" i="4"/>
  <c r="E546" i="4"/>
  <c r="G546" i="4"/>
  <c r="F546" i="4"/>
  <c r="B546" i="4"/>
  <c r="J368" i="4"/>
  <c r="I368" i="4"/>
  <c r="H368" i="4"/>
  <c r="G368" i="4"/>
  <c r="E368" i="4"/>
  <c r="F368" i="4"/>
  <c r="B368" i="4"/>
  <c r="B491" i="8" s="1"/>
  <c r="J950" i="4"/>
  <c r="I950" i="4"/>
  <c r="H950" i="4"/>
  <c r="E950" i="4"/>
  <c r="G950" i="4"/>
  <c r="F950" i="4"/>
  <c r="B950" i="4"/>
  <c r="B759" i="8" s="1"/>
  <c r="J74" i="4"/>
  <c r="I74" i="4"/>
  <c r="H74" i="4"/>
  <c r="F74" i="4"/>
  <c r="E74" i="4"/>
  <c r="G74" i="4"/>
  <c r="B74" i="4"/>
  <c r="J679" i="4"/>
  <c r="I679" i="4"/>
  <c r="H679" i="4"/>
  <c r="E679" i="4"/>
  <c r="G679" i="4"/>
  <c r="F679" i="4"/>
  <c r="B679" i="4"/>
  <c r="J416" i="4"/>
  <c r="I416" i="4"/>
  <c r="H416" i="4"/>
  <c r="G416" i="4"/>
  <c r="E416" i="4"/>
  <c r="F416" i="4"/>
  <c r="B416" i="4"/>
  <c r="J62" i="4"/>
  <c r="I62" i="4"/>
  <c r="H62" i="4"/>
  <c r="E62" i="4"/>
  <c r="B62" i="4"/>
  <c r="J974" i="4"/>
  <c r="I974" i="4"/>
  <c r="H974" i="4"/>
  <c r="F974" i="4"/>
  <c r="E974" i="4"/>
  <c r="G974" i="4"/>
  <c r="B974" i="4"/>
  <c r="J963" i="4"/>
  <c r="I963" i="4"/>
  <c r="H963" i="4"/>
  <c r="E963" i="4"/>
  <c r="G963" i="4"/>
  <c r="F963" i="4"/>
  <c r="B963" i="4"/>
  <c r="J259" i="4"/>
  <c r="B740" i="7" s="1"/>
  <c r="I259" i="4"/>
  <c r="H259" i="4"/>
  <c r="G259" i="4"/>
  <c r="E259" i="4"/>
  <c r="F259" i="4"/>
  <c r="B259" i="4"/>
  <c r="J443" i="4"/>
  <c r="I443" i="4"/>
  <c r="H443" i="4"/>
  <c r="E443" i="4"/>
  <c r="B443" i="4"/>
  <c r="J710" i="4"/>
  <c r="I710" i="4"/>
  <c r="H710" i="4"/>
  <c r="F710" i="4"/>
  <c r="E710" i="4"/>
  <c r="G710" i="4"/>
  <c r="B710" i="4"/>
  <c r="J385" i="4"/>
  <c r="I385" i="4"/>
  <c r="H385" i="4"/>
  <c r="E385" i="4"/>
  <c r="G385" i="4"/>
  <c r="F385" i="4"/>
  <c r="B385" i="4"/>
  <c r="J23" i="4"/>
  <c r="I23" i="4"/>
  <c r="H23" i="4"/>
  <c r="G23" i="4"/>
  <c r="E23" i="4"/>
  <c r="F23" i="4"/>
  <c r="B23" i="4"/>
  <c r="J118" i="4"/>
  <c r="I118" i="4"/>
  <c r="H118" i="4"/>
  <c r="E118" i="4"/>
  <c r="F118" i="4"/>
  <c r="G118" i="4"/>
  <c r="B118" i="4"/>
  <c r="J266" i="4"/>
  <c r="B62" i="7" s="1"/>
  <c r="I266" i="4"/>
  <c r="H266" i="4"/>
  <c r="F266" i="4"/>
  <c r="E266" i="4"/>
  <c r="G266" i="4"/>
  <c r="B266" i="4"/>
  <c r="J323" i="4"/>
  <c r="I323" i="4"/>
  <c r="H323" i="4"/>
  <c r="E323" i="4"/>
  <c r="G323" i="4"/>
  <c r="F323" i="4"/>
  <c r="B323" i="4"/>
  <c r="J199" i="4"/>
  <c r="I199" i="4"/>
  <c r="H199" i="4"/>
  <c r="G199" i="4"/>
  <c r="E199" i="4"/>
  <c r="F199" i="4"/>
  <c r="B199" i="4"/>
  <c r="J229" i="4"/>
  <c r="I229" i="4"/>
  <c r="H229" i="4"/>
  <c r="E229" i="4"/>
  <c r="G229" i="4"/>
  <c r="F229" i="4"/>
  <c r="B229" i="4"/>
  <c r="J615" i="4"/>
  <c r="I615" i="4"/>
  <c r="H615" i="4"/>
  <c r="F615" i="4"/>
  <c r="E615" i="4"/>
  <c r="G615" i="4"/>
  <c r="B615" i="4"/>
  <c r="J805" i="4"/>
  <c r="I805" i="4"/>
  <c r="H805" i="4"/>
  <c r="E805" i="4"/>
  <c r="G805" i="4"/>
  <c r="F805" i="4"/>
  <c r="B805" i="4"/>
  <c r="J904" i="4"/>
  <c r="I904" i="4"/>
  <c r="H904" i="4"/>
  <c r="G904" i="4"/>
  <c r="E904" i="4"/>
  <c r="F904" i="4"/>
  <c r="B904" i="4"/>
  <c r="B190" i="8" s="1"/>
  <c r="J641" i="4"/>
  <c r="B851" i="7" s="1"/>
  <c r="I641" i="4"/>
  <c r="H641" i="4"/>
  <c r="E641" i="4"/>
  <c r="B641" i="4"/>
  <c r="J108" i="4"/>
  <c r="I108" i="4"/>
  <c r="H108" i="4"/>
  <c r="F108" i="4"/>
  <c r="E108" i="4"/>
  <c r="G108" i="4"/>
  <c r="B108" i="4"/>
  <c r="J918" i="4"/>
  <c r="B412" i="7" s="1"/>
  <c r="I918" i="4"/>
  <c r="H918" i="4"/>
  <c r="E918" i="4"/>
  <c r="G918" i="4"/>
  <c r="F918" i="4"/>
  <c r="B918" i="4"/>
  <c r="J587" i="4"/>
  <c r="B428" i="7" s="1"/>
  <c r="I587" i="4"/>
  <c r="H587" i="4"/>
  <c r="G587" i="4"/>
  <c r="E587" i="4"/>
  <c r="F587" i="4"/>
  <c r="B587" i="4"/>
  <c r="J472" i="4"/>
  <c r="I472" i="4"/>
  <c r="H472" i="4"/>
  <c r="E472" i="4"/>
  <c r="B472" i="4"/>
  <c r="J32" i="4"/>
  <c r="I32" i="4"/>
  <c r="H32" i="4"/>
  <c r="F32" i="4"/>
  <c r="E32" i="4"/>
  <c r="G32" i="4"/>
  <c r="B32" i="4"/>
  <c r="J860" i="4"/>
  <c r="I860" i="4"/>
  <c r="H860" i="4"/>
  <c r="E860" i="4"/>
  <c r="G860" i="4"/>
  <c r="F860" i="4"/>
  <c r="B860" i="4"/>
  <c r="J584" i="4"/>
  <c r="I584" i="4"/>
  <c r="H584" i="4"/>
  <c r="G584" i="4"/>
  <c r="E584" i="4"/>
  <c r="F584" i="4"/>
  <c r="B584" i="4"/>
  <c r="J794" i="4"/>
  <c r="I794" i="4"/>
  <c r="H794" i="4"/>
  <c r="E794" i="4"/>
  <c r="F794" i="4"/>
  <c r="G794" i="4"/>
  <c r="B794" i="4"/>
  <c r="J406" i="4"/>
  <c r="I406" i="4"/>
  <c r="H406" i="4"/>
  <c r="F406" i="4"/>
  <c r="E406" i="4"/>
  <c r="G406" i="4"/>
  <c r="B406" i="4"/>
  <c r="J276" i="4"/>
  <c r="I276" i="4"/>
  <c r="H276" i="4"/>
  <c r="E276" i="4"/>
  <c r="G276" i="4"/>
  <c r="F276" i="4"/>
  <c r="B276" i="4"/>
  <c r="J761" i="4"/>
  <c r="I761" i="4"/>
  <c r="H761" i="4"/>
  <c r="G761" i="4"/>
  <c r="E761" i="4"/>
  <c r="F761" i="4"/>
  <c r="B761" i="4"/>
  <c r="J711" i="4"/>
  <c r="I711" i="4"/>
  <c r="H711" i="4"/>
  <c r="E711" i="4"/>
  <c r="G711" i="4"/>
  <c r="F711" i="4"/>
  <c r="B711" i="4"/>
  <c r="J281" i="4"/>
  <c r="I281" i="4"/>
  <c r="H281" i="4"/>
  <c r="F281" i="4"/>
  <c r="E281" i="4"/>
  <c r="G281" i="4"/>
  <c r="B281" i="4"/>
  <c r="J278" i="4"/>
  <c r="I278" i="4"/>
  <c r="H278" i="4"/>
  <c r="E278" i="4"/>
  <c r="G278" i="4"/>
  <c r="F278" i="4"/>
  <c r="B278" i="4"/>
  <c r="B996" i="8" s="1"/>
  <c r="J526" i="4"/>
  <c r="B399" i="7" s="1"/>
  <c r="I526" i="4"/>
  <c r="H526" i="4"/>
  <c r="G526" i="4"/>
  <c r="E526" i="4"/>
  <c r="F526" i="4"/>
  <c r="B526" i="4"/>
  <c r="J651" i="4"/>
  <c r="I651" i="4"/>
  <c r="H651" i="4"/>
  <c r="E651" i="4"/>
  <c r="B651" i="4"/>
  <c r="J599" i="4"/>
  <c r="B27" i="7" s="1"/>
  <c r="I599" i="4"/>
  <c r="H599" i="4"/>
  <c r="F599" i="4"/>
  <c r="E599" i="4"/>
  <c r="G599" i="4"/>
  <c r="B599" i="4"/>
  <c r="J462" i="4"/>
  <c r="I462" i="4"/>
  <c r="H462" i="4"/>
  <c r="E462" i="4"/>
  <c r="G462" i="4"/>
  <c r="F462" i="4"/>
  <c r="B462" i="4"/>
  <c r="B230" i="8" s="1"/>
  <c r="J167" i="4"/>
  <c r="I167" i="4"/>
  <c r="H167" i="4"/>
  <c r="G167" i="4"/>
  <c r="E167" i="4"/>
  <c r="F167" i="4"/>
  <c r="B167" i="4"/>
  <c r="J358" i="4"/>
  <c r="I358" i="4"/>
  <c r="H358" i="4"/>
  <c r="E358" i="4"/>
  <c r="B358" i="4"/>
  <c r="J275" i="4"/>
  <c r="I275" i="4"/>
  <c r="H275" i="4"/>
  <c r="F275" i="4"/>
  <c r="E275" i="4"/>
  <c r="G275" i="4"/>
  <c r="B275" i="4"/>
  <c r="J980" i="4"/>
  <c r="I980" i="4"/>
  <c r="H980" i="4"/>
  <c r="E980" i="4"/>
  <c r="G980" i="4"/>
  <c r="F980" i="4"/>
  <c r="B980" i="4"/>
  <c r="J787" i="4"/>
  <c r="B3" i="7" s="1"/>
  <c r="I787" i="4"/>
  <c r="H787" i="4"/>
  <c r="G787" i="4"/>
  <c r="E787" i="4"/>
  <c r="F787" i="4"/>
  <c r="B787" i="4"/>
  <c r="J285" i="4"/>
  <c r="I285" i="4"/>
  <c r="H285" i="4"/>
  <c r="E285" i="4"/>
  <c r="F285" i="4"/>
  <c r="G285" i="4"/>
  <c r="B285" i="4"/>
  <c r="J672" i="4"/>
  <c r="I672" i="4"/>
  <c r="H672" i="4"/>
  <c r="F672" i="4"/>
  <c r="E672" i="4"/>
  <c r="G672" i="4"/>
  <c r="C672" i="4"/>
  <c r="C967" i="8" s="1"/>
  <c r="B672" i="4"/>
  <c r="B967" i="8" s="1"/>
  <c r="J445" i="4"/>
  <c r="I445" i="4"/>
  <c r="H445" i="4"/>
  <c r="E445" i="4"/>
  <c r="G445" i="4"/>
  <c r="F445" i="4"/>
  <c r="B445" i="4"/>
  <c r="J548" i="4"/>
  <c r="B94" i="7" s="1"/>
  <c r="I548" i="4"/>
  <c r="H548" i="4"/>
  <c r="G548" i="4"/>
  <c r="E548" i="4"/>
  <c r="F548" i="4"/>
  <c r="B548" i="4"/>
  <c r="J859" i="4"/>
  <c r="I859" i="4"/>
  <c r="H859" i="4"/>
  <c r="E859" i="4"/>
  <c r="G859" i="4"/>
  <c r="F859" i="4"/>
  <c r="B859" i="4"/>
  <c r="J47" i="4"/>
  <c r="I47" i="4"/>
  <c r="H47" i="4"/>
  <c r="F47" i="4"/>
  <c r="E47" i="4"/>
  <c r="G47" i="4"/>
  <c r="C47" i="4"/>
  <c r="B47" i="4"/>
  <c r="J465" i="4"/>
  <c r="I465" i="4"/>
  <c r="H465" i="4"/>
  <c r="E465" i="4"/>
  <c r="G465" i="4"/>
  <c r="F465" i="4"/>
  <c r="B465" i="4"/>
  <c r="J329" i="4"/>
  <c r="I329" i="4"/>
  <c r="H329" i="4"/>
  <c r="G329" i="4"/>
  <c r="E329" i="4"/>
  <c r="F329" i="4"/>
  <c r="B329" i="4"/>
  <c r="J981" i="4"/>
  <c r="I981" i="4"/>
  <c r="H981" i="4"/>
  <c r="E981" i="4"/>
  <c r="B981" i="4"/>
  <c r="J536" i="4"/>
  <c r="I536" i="4"/>
  <c r="H536" i="4"/>
  <c r="F536" i="4"/>
  <c r="E536" i="4"/>
  <c r="G536" i="4"/>
  <c r="C536" i="4"/>
  <c r="B536" i="4"/>
  <c r="J327" i="4"/>
  <c r="I327" i="4"/>
  <c r="H327" i="4"/>
  <c r="E327" i="4"/>
  <c r="G327" i="4"/>
  <c r="F327" i="4"/>
  <c r="B327" i="4"/>
  <c r="B113" i="8" s="1"/>
  <c r="J765" i="4"/>
  <c r="I765" i="4"/>
  <c r="H765" i="4"/>
  <c r="G765" i="4"/>
  <c r="E765" i="4"/>
  <c r="F765" i="4"/>
  <c r="B765" i="4"/>
  <c r="J501" i="4"/>
  <c r="B638" i="7" s="1"/>
  <c r="I501" i="4"/>
  <c r="H501" i="4"/>
  <c r="E501" i="4"/>
  <c r="B501" i="4"/>
  <c r="J720" i="4"/>
  <c r="B551" i="7" s="1"/>
  <c r="I720" i="4"/>
  <c r="H720" i="4"/>
  <c r="F720" i="4"/>
  <c r="E720" i="4"/>
  <c r="G720" i="4"/>
  <c r="C720" i="4"/>
  <c r="C551" i="8" s="1"/>
  <c r="B720" i="4"/>
  <c r="B551" i="8" s="1"/>
  <c r="J625" i="4"/>
  <c r="I625" i="4"/>
  <c r="H625" i="4"/>
  <c r="E625" i="4"/>
  <c r="G625" i="4"/>
  <c r="F625" i="4"/>
  <c r="B625" i="4"/>
  <c r="J979" i="4"/>
  <c r="I979" i="4"/>
  <c r="H979" i="4"/>
  <c r="G979" i="4"/>
  <c r="E979" i="4"/>
  <c r="F979" i="4"/>
  <c r="B979" i="4"/>
  <c r="J919" i="4"/>
  <c r="I919" i="4"/>
  <c r="H919" i="4"/>
  <c r="E919" i="4"/>
  <c r="F919" i="4"/>
  <c r="G919" i="4"/>
  <c r="B919" i="4"/>
  <c r="B632" i="8" s="1"/>
  <c r="B176" i="4"/>
  <c r="B991" i="4"/>
  <c r="B982" i="4"/>
  <c r="B236" i="4"/>
  <c r="B431" i="8" s="1"/>
  <c r="B890" i="4"/>
  <c r="B939" i="4"/>
  <c r="B444" i="4"/>
  <c r="B343" i="4"/>
  <c r="B790" i="4"/>
  <c r="B153" i="4"/>
  <c r="B96" i="4"/>
  <c r="B941" i="4"/>
  <c r="B813" i="4"/>
  <c r="B905" i="4"/>
  <c r="B948" i="4"/>
  <c r="B287" i="4"/>
  <c r="B760" i="4"/>
  <c r="B338" i="4"/>
  <c r="B105" i="4"/>
  <c r="B795" i="4"/>
  <c r="B631" i="4"/>
  <c r="B818" i="4"/>
  <c r="B682" i="4"/>
  <c r="B49" i="4"/>
  <c r="B379" i="4"/>
  <c r="B870" i="4"/>
  <c r="B420" i="4"/>
  <c r="B193" i="4"/>
  <c r="B535" i="4"/>
  <c r="B796" i="4"/>
  <c r="B129" i="4"/>
  <c r="B158" i="4"/>
  <c r="B916" i="4"/>
  <c r="B100" i="4"/>
  <c r="B980" i="8" s="1"/>
  <c r="B232" i="4"/>
  <c r="B685" i="4"/>
  <c r="B842" i="4"/>
  <c r="B639" i="4"/>
  <c r="B629" i="4"/>
  <c r="B337" i="4"/>
  <c r="B495" i="4"/>
  <c r="B205" i="4"/>
  <c r="B198" i="4"/>
  <c r="B883" i="4"/>
  <c r="B518" i="8" s="1"/>
  <c r="B320" i="4"/>
  <c r="B511" i="8" s="1"/>
  <c r="B31" i="4"/>
  <c r="B670" i="8" s="1"/>
  <c r="B432" i="4"/>
  <c r="B628" i="4"/>
  <c r="B764" i="4"/>
  <c r="B223" i="4"/>
  <c r="B309" i="4"/>
  <c r="B838" i="8" s="1"/>
  <c r="B482" i="4"/>
  <c r="B866" i="4"/>
  <c r="B104" i="8" s="1"/>
  <c r="B886" i="4"/>
  <c r="B527" i="4"/>
  <c r="B771" i="8" s="1"/>
  <c r="B355" i="4"/>
  <c r="B880" i="4"/>
  <c r="B862" i="4"/>
  <c r="B539" i="4"/>
  <c r="B871" i="8" s="1"/>
  <c r="B827" i="4"/>
  <c r="C995" i="4"/>
  <c r="C263" i="4"/>
  <c r="C467" i="4"/>
  <c r="C141" i="4"/>
  <c r="C666" i="4"/>
  <c r="C86" i="8" s="1"/>
  <c r="C830" i="4"/>
  <c r="C380" i="4"/>
  <c r="C334" i="8" s="1"/>
  <c r="C66" i="4"/>
  <c r="C370" i="4"/>
  <c r="C317" i="4"/>
  <c r="C248" i="4"/>
  <c r="C81" i="4"/>
  <c r="C139" i="4"/>
  <c r="C839" i="4"/>
  <c r="C776" i="4"/>
  <c r="C543" i="4"/>
  <c r="C54" i="4"/>
  <c r="C885" i="4"/>
  <c r="C352" i="4"/>
  <c r="C817" i="4"/>
  <c r="C451" i="4"/>
  <c r="C86" i="4"/>
  <c r="C440" i="4"/>
  <c r="C889" i="4"/>
  <c r="C274" i="8" s="1"/>
  <c r="C231" i="4"/>
  <c r="C748" i="4"/>
  <c r="C940" i="8" s="1"/>
  <c r="C211" i="4"/>
  <c r="C206" i="4"/>
  <c r="C999" i="4"/>
  <c r="C707" i="4"/>
  <c r="C730" i="4"/>
  <c r="C847" i="4"/>
  <c r="C509" i="4"/>
  <c r="C608" i="4"/>
  <c r="C237" i="4"/>
  <c r="C424" i="4"/>
  <c r="C411" i="4"/>
  <c r="C560" i="4"/>
  <c r="C233" i="4"/>
  <c r="C555" i="4"/>
  <c r="C558" i="4"/>
  <c r="C53" i="4"/>
  <c r="C552" i="4"/>
  <c r="C563" i="8" s="1"/>
  <c r="C299" i="4"/>
  <c r="C726" i="4"/>
  <c r="C834" i="4"/>
  <c r="C654" i="4"/>
  <c r="C368" i="4"/>
  <c r="C491" i="8" s="1"/>
  <c r="C416" i="4"/>
  <c r="C283" i="8" s="1"/>
  <c r="C259" i="4"/>
  <c r="C23" i="4"/>
  <c r="C379" i="8" s="1"/>
  <c r="C199" i="4"/>
  <c r="C904" i="4"/>
  <c r="C190" i="8" s="1"/>
  <c r="C587" i="4"/>
  <c r="C584" i="4"/>
  <c r="C761" i="4"/>
  <c r="C526" i="4"/>
  <c r="C167" i="4"/>
  <c r="C634" i="4"/>
  <c r="C17" i="4"/>
  <c r="C787" i="8" s="1"/>
  <c r="C548" i="4"/>
  <c r="C94" i="8" s="1"/>
  <c r="C807" i="4"/>
  <c r="C327" i="4"/>
  <c r="C113" i="8" s="1"/>
  <c r="C501" i="4"/>
  <c r="C130" i="4"/>
  <c r="E991" i="4"/>
  <c r="E236" i="4"/>
  <c r="E939" i="4"/>
  <c r="D939" i="4" s="1"/>
  <c r="E343" i="4"/>
  <c r="E153" i="4"/>
  <c r="E941" i="4"/>
  <c r="E905" i="4"/>
  <c r="E287" i="4"/>
  <c r="E338" i="4"/>
  <c r="D338" i="4" s="1"/>
  <c r="E795" i="4"/>
  <c r="E818" i="4"/>
  <c r="E49" i="4"/>
  <c r="E870" i="4"/>
  <c r="E193" i="4"/>
  <c r="D193" i="4" s="1"/>
  <c r="E796" i="4"/>
  <c r="E158" i="4"/>
  <c r="E100" i="4"/>
  <c r="E685" i="4"/>
  <c r="D685" i="4" s="1"/>
  <c r="E639" i="4"/>
  <c r="E337" i="4"/>
  <c r="D337" i="4" s="1"/>
  <c r="E205" i="4"/>
  <c r="E883" i="4"/>
  <c r="E31" i="4"/>
  <c r="D31" i="4" s="1"/>
  <c r="E628" i="4"/>
  <c r="E223" i="4"/>
  <c r="E482" i="4"/>
  <c r="E886" i="4"/>
  <c r="E355" i="4"/>
  <c r="E862" i="4"/>
  <c r="E827" i="4"/>
  <c r="F474" i="4"/>
  <c r="F863" i="4"/>
  <c r="F288" i="4"/>
  <c r="F487" i="4"/>
  <c r="F523" i="4"/>
  <c r="F324" i="4"/>
  <c r="F410" i="4"/>
  <c r="F103" i="4"/>
  <c r="F322" i="4"/>
  <c r="F605" i="4"/>
  <c r="F408" i="4"/>
  <c r="F127" i="4"/>
  <c r="F774" i="4"/>
  <c r="F186" i="4"/>
  <c r="F421" i="4"/>
  <c r="F742" i="4"/>
  <c r="F332" i="4"/>
  <c r="F306" i="4"/>
  <c r="F8" i="4"/>
  <c r="F222" i="4"/>
  <c r="F90" i="4"/>
  <c r="F600" i="4"/>
  <c r="F62" i="4"/>
  <c r="F307" i="4"/>
  <c r="F183" i="4"/>
  <c r="F651" i="4"/>
  <c r="F219" i="4"/>
  <c r="G960" i="4"/>
  <c r="G180" i="4"/>
  <c r="G128" i="4"/>
  <c r="G944" i="4"/>
  <c r="G429" i="4"/>
  <c r="G356" i="4"/>
  <c r="G946" i="4"/>
  <c r="G443" i="4"/>
  <c r="G358" i="4"/>
  <c r="H458" i="4"/>
  <c r="H920" i="4"/>
  <c r="H590" i="4"/>
  <c r="H136" i="4"/>
  <c r="H997" i="4"/>
  <c r="H895" i="4"/>
  <c r="I439" i="4"/>
  <c r="D998" i="1"/>
  <c r="D1006" i="1"/>
  <c r="D1010" i="1"/>
  <c r="D1002" i="1"/>
  <c r="D986" i="1"/>
  <c r="D970" i="1"/>
  <c r="D954" i="1"/>
  <c r="D942" i="1"/>
  <c r="D922" i="1"/>
  <c r="D910" i="1"/>
  <c r="D890" i="1"/>
  <c r="D874" i="1"/>
  <c r="D858" i="1"/>
  <c r="D842" i="1"/>
  <c r="D826" i="1"/>
  <c r="D594" i="1"/>
  <c r="D586" i="1"/>
  <c r="D582" i="1"/>
  <c r="D578" i="1"/>
  <c r="D574" i="1"/>
  <c r="D570" i="1"/>
  <c r="D566" i="1"/>
  <c r="D562" i="1"/>
  <c r="D558" i="1"/>
  <c r="D554" i="1"/>
  <c r="D550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994" i="1"/>
  <c r="D978" i="1"/>
  <c r="D958" i="1"/>
  <c r="D950" i="1"/>
  <c r="D934" i="1"/>
  <c r="D918" i="1"/>
  <c r="D898" i="1"/>
  <c r="D882" i="1"/>
  <c r="D866" i="1"/>
  <c r="D850" i="1"/>
  <c r="D834" i="1"/>
  <c r="D822" i="1"/>
  <c r="D806" i="1"/>
  <c r="D794" i="1"/>
  <c r="D782" i="1"/>
  <c r="D770" i="1"/>
  <c r="D758" i="1"/>
  <c r="D750" i="1"/>
  <c r="D746" i="1"/>
  <c r="D742" i="1"/>
  <c r="D734" i="1"/>
  <c r="D722" i="1"/>
  <c r="D710" i="1"/>
  <c r="D694" i="1"/>
  <c r="D678" i="1"/>
  <c r="D670" i="1"/>
  <c r="D658" i="1"/>
  <c r="D642" i="1"/>
  <c r="D638" i="1"/>
  <c r="D626" i="1"/>
  <c r="D610" i="1"/>
  <c r="D602" i="1"/>
  <c r="D1009" i="1"/>
  <c r="D997" i="1"/>
  <c r="D985" i="1"/>
  <c r="D977" i="1"/>
  <c r="D965" i="1"/>
  <c r="D953" i="1"/>
  <c r="D941" i="1"/>
  <c r="D933" i="1"/>
  <c r="D925" i="1"/>
  <c r="D913" i="1"/>
  <c r="D901" i="1"/>
  <c r="D889" i="1"/>
  <c r="D881" i="1"/>
  <c r="D869" i="1"/>
  <c r="D857" i="1"/>
  <c r="D849" i="1"/>
  <c r="D837" i="1"/>
  <c r="D825" i="1"/>
  <c r="D813" i="1"/>
  <c r="D801" i="1"/>
  <c r="D789" i="1"/>
  <c r="D777" i="1"/>
  <c r="D765" i="1"/>
  <c r="D753" i="1"/>
  <c r="D741" i="1"/>
  <c r="D729" i="1"/>
  <c r="D717" i="1"/>
  <c r="D713" i="1"/>
  <c r="D693" i="1"/>
  <c r="D669" i="1"/>
  <c r="D657" i="1"/>
  <c r="D645" i="1"/>
  <c r="D637" i="1"/>
  <c r="D621" i="1"/>
  <c r="D617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990" i="1"/>
  <c r="D974" i="1"/>
  <c r="D966" i="1"/>
  <c r="D946" i="1"/>
  <c r="D930" i="1"/>
  <c r="D914" i="1"/>
  <c r="D902" i="1"/>
  <c r="D886" i="1"/>
  <c r="D870" i="1"/>
  <c r="D854" i="1"/>
  <c r="D838" i="1"/>
  <c r="D818" i="1"/>
  <c r="D810" i="1"/>
  <c r="D798" i="1"/>
  <c r="D790" i="1"/>
  <c r="D778" i="1"/>
  <c r="D766" i="1"/>
  <c r="D726" i="1"/>
  <c r="D714" i="1"/>
  <c r="D702" i="1"/>
  <c r="D690" i="1"/>
  <c r="D682" i="1"/>
  <c r="D666" i="1"/>
  <c r="D654" i="1"/>
  <c r="D650" i="1"/>
  <c r="D630" i="1"/>
  <c r="D618" i="1"/>
  <c r="D614" i="1"/>
  <c r="D598" i="1"/>
  <c r="D1005" i="1"/>
  <c r="D993" i="1"/>
  <c r="D969" i="1"/>
  <c r="D957" i="1"/>
  <c r="D945" i="1"/>
  <c r="D921" i="1"/>
  <c r="D909" i="1"/>
  <c r="D893" i="1"/>
  <c r="D873" i="1"/>
  <c r="D861" i="1"/>
  <c r="D841" i="1"/>
  <c r="D829" i="1"/>
  <c r="D817" i="1"/>
  <c r="D797" i="1"/>
  <c r="D785" i="1"/>
  <c r="D773" i="1"/>
  <c r="D761" i="1"/>
  <c r="D745" i="1"/>
  <c r="D737" i="1"/>
  <c r="D725" i="1"/>
  <c r="D705" i="1"/>
  <c r="D697" i="1"/>
  <c r="D689" i="1"/>
  <c r="D677" i="1"/>
  <c r="D673" i="1"/>
  <c r="D665" i="1"/>
  <c r="D653" i="1"/>
  <c r="D641" i="1"/>
  <c r="D633" i="1"/>
  <c r="D625" i="1"/>
  <c r="D64" i="1"/>
  <c r="D128" i="1"/>
  <c r="D44" i="1"/>
  <c r="D65" i="1"/>
  <c r="D108" i="1"/>
  <c r="D129" i="1"/>
  <c r="D172" i="1"/>
  <c r="D2" i="1"/>
  <c r="D1004" i="1"/>
  <c r="D996" i="1"/>
  <c r="D992" i="1"/>
  <c r="D988" i="1"/>
  <c r="D984" i="1"/>
  <c r="D980" i="1"/>
  <c r="D976" i="1"/>
  <c r="D972" i="1"/>
  <c r="D968" i="1"/>
  <c r="D964" i="1"/>
  <c r="D960" i="1"/>
  <c r="D956" i="1"/>
  <c r="D952" i="1"/>
  <c r="D948" i="1"/>
  <c r="D944" i="1"/>
  <c r="D940" i="1"/>
  <c r="D936" i="1"/>
  <c r="D932" i="1"/>
  <c r="D928" i="1"/>
  <c r="D924" i="1"/>
  <c r="D920" i="1"/>
  <c r="D916" i="1"/>
  <c r="D912" i="1"/>
  <c r="D982" i="1"/>
  <c r="D962" i="1"/>
  <c r="D938" i="1"/>
  <c r="D926" i="1"/>
  <c r="D906" i="1"/>
  <c r="D894" i="1"/>
  <c r="D878" i="1"/>
  <c r="D862" i="1"/>
  <c r="D846" i="1"/>
  <c r="D830" i="1"/>
  <c r="D814" i="1"/>
  <c r="D802" i="1"/>
  <c r="D786" i="1"/>
  <c r="D774" i="1"/>
  <c r="D762" i="1"/>
  <c r="D754" i="1"/>
  <c r="D738" i="1"/>
  <c r="D730" i="1"/>
  <c r="D718" i="1"/>
  <c r="D706" i="1"/>
  <c r="D698" i="1"/>
  <c r="D686" i="1"/>
  <c r="D674" i="1"/>
  <c r="D662" i="1"/>
  <c r="D646" i="1"/>
  <c r="D634" i="1"/>
  <c r="D622" i="1"/>
  <c r="D606" i="1"/>
  <c r="D590" i="1"/>
  <c r="D1001" i="1"/>
  <c r="D989" i="1"/>
  <c r="D981" i="1"/>
  <c r="D973" i="1"/>
  <c r="D961" i="1"/>
  <c r="D949" i="1"/>
  <c r="D937" i="1"/>
  <c r="D929" i="1"/>
  <c r="D917" i="1"/>
  <c r="D905" i="1"/>
  <c r="D897" i="1"/>
  <c r="D885" i="1"/>
  <c r="D877" i="1"/>
  <c r="D865" i="1"/>
  <c r="D853" i="1"/>
  <c r="D845" i="1"/>
  <c r="D833" i="1"/>
  <c r="D821" i="1"/>
  <c r="D809" i="1"/>
  <c r="D805" i="1"/>
  <c r="D793" i="1"/>
  <c r="D781" i="1"/>
  <c r="D769" i="1"/>
  <c r="D757" i="1"/>
  <c r="D749" i="1"/>
  <c r="D733" i="1"/>
  <c r="D721" i="1"/>
  <c r="D709" i="1"/>
  <c r="D701" i="1"/>
  <c r="D685" i="1"/>
  <c r="D681" i="1"/>
  <c r="D661" i="1"/>
  <c r="D649" i="1"/>
  <c r="D629" i="1"/>
  <c r="D1008" i="1"/>
  <c r="D1000" i="1"/>
  <c r="D908" i="1"/>
  <c r="D900" i="1"/>
  <c r="D892" i="1"/>
  <c r="D880" i="1"/>
  <c r="D1011" i="1"/>
  <c r="D1007" i="1"/>
  <c r="D1003" i="1"/>
  <c r="D999" i="1"/>
  <c r="D995" i="1"/>
  <c r="D991" i="1"/>
  <c r="D987" i="1"/>
  <c r="D983" i="1"/>
  <c r="D979" i="1"/>
  <c r="D975" i="1"/>
  <c r="D971" i="1"/>
  <c r="D967" i="1"/>
  <c r="D963" i="1"/>
  <c r="D959" i="1"/>
  <c r="D955" i="1"/>
  <c r="D951" i="1"/>
  <c r="D947" i="1"/>
  <c r="D943" i="1"/>
  <c r="D939" i="1"/>
  <c r="D935" i="1"/>
  <c r="D931" i="1"/>
  <c r="D927" i="1"/>
  <c r="D923" i="1"/>
  <c r="D919" i="1"/>
  <c r="D915" i="1"/>
  <c r="D911" i="1"/>
  <c r="D907" i="1"/>
  <c r="D903" i="1"/>
  <c r="D899" i="1"/>
  <c r="D895" i="1"/>
  <c r="D891" i="1"/>
  <c r="D887" i="1"/>
  <c r="D883" i="1"/>
  <c r="D879" i="1"/>
  <c r="D875" i="1"/>
  <c r="D871" i="1"/>
  <c r="D867" i="1"/>
  <c r="D863" i="1"/>
  <c r="D859" i="1"/>
  <c r="D855" i="1"/>
  <c r="D851" i="1"/>
  <c r="D847" i="1"/>
  <c r="D843" i="1"/>
  <c r="D839" i="1"/>
  <c r="D835" i="1"/>
  <c r="D831" i="1"/>
  <c r="D827" i="1"/>
  <c r="D823" i="1"/>
  <c r="D819" i="1"/>
  <c r="D815" i="1"/>
  <c r="D811" i="1"/>
  <c r="D807" i="1"/>
  <c r="D803" i="1"/>
  <c r="D799" i="1"/>
  <c r="D795" i="1"/>
  <c r="D791" i="1"/>
  <c r="D787" i="1"/>
  <c r="D783" i="1"/>
  <c r="D779" i="1"/>
  <c r="D775" i="1"/>
  <c r="D771" i="1"/>
  <c r="D767" i="1"/>
  <c r="D763" i="1"/>
  <c r="D759" i="1"/>
  <c r="D755" i="1"/>
  <c r="D751" i="1"/>
  <c r="D747" i="1"/>
  <c r="D743" i="1"/>
  <c r="D739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623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1" i="1"/>
  <c r="D161" i="1"/>
  <c r="D149" i="1"/>
  <c r="D117" i="1"/>
  <c r="D97" i="1"/>
  <c r="D85" i="1"/>
  <c r="D53" i="1"/>
  <c r="D33" i="1"/>
  <c r="D21" i="1"/>
  <c r="D904" i="1"/>
  <c r="D896" i="1"/>
  <c r="D888" i="1"/>
  <c r="D884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36" i="1"/>
  <c r="D224" i="1"/>
  <c r="D204" i="1"/>
  <c r="D192" i="1"/>
  <c r="D160" i="1"/>
  <c r="D140" i="1"/>
  <c r="D96" i="1"/>
  <c r="D76" i="1"/>
  <c r="D32" i="1"/>
  <c r="D12" i="1"/>
  <c r="D185" i="1"/>
  <c r="D177" i="1"/>
  <c r="D173" i="1"/>
  <c r="D169" i="1"/>
  <c r="D165" i="1"/>
  <c r="D157" i="1"/>
  <c r="D153" i="1"/>
  <c r="D145" i="1"/>
  <c r="D141" i="1"/>
  <c r="D137" i="1"/>
  <c r="D133" i="1"/>
  <c r="D125" i="1"/>
  <c r="D121" i="1"/>
  <c r="D113" i="1"/>
  <c r="D109" i="1"/>
  <c r="D105" i="1"/>
  <c r="D101" i="1"/>
  <c r="D93" i="1"/>
  <c r="D89" i="1"/>
  <c r="D81" i="1"/>
  <c r="D77" i="1"/>
  <c r="D73" i="1"/>
  <c r="D69" i="1"/>
  <c r="D61" i="1"/>
  <c r="D57" i="1"/>
  <c r="D49" i="1"/>
  <c r="D45" i="1"/>
  <c r="D41" i="1"/>
  <c r="D37" i="1"/>
  <c r="D29" i="1"/>
  <c r="D25" i="1"/>
  <c r="D17" i="1"/>
  <c r="D13" i="1"/>
  <c r="D9" i="1"/>
  <c r="D5" i="1"/>
  <c r="D248" i="1"/>
  <c r="D244" i="1"/>
  <c r="D240" i="1"/>
  <c r="D232" i="1"/>
  <c r="D228" i="1"/>
  <c r="D220" i="1"/>
  <c r="D216" i="1"/>
  <c r="D212" i="1"/>
  <c r="D208" i="1"/>
  <c r="D200" i="1"/>
  <c r="D196" i="1"/>
  <c r="D188" i="1"/>
  <c r="D184" i="1"/>
  <c r="D180" i="1"/>
  <c r="D176" i="1"/>
  <c r="D168" i="1"/>
  <c r="D164" i="1"/>
  <c r="D156" i="1"/>
  <c r="D152" i="1"/>
  <c r="D148" i="1"/>
  <c r="D144" i="1"/>
  <c r="D136" i="1"/>
  <c r="D132" i="1"/>
  <c r="D124" i="1"/>
  <c r="D120" i="1"/>
  <c r="D116" i="1"/>
  <c r="D112" i="1"/>
  <c r="D104" i="1"/>
  <c r="D100" i="1"/>
  <c r="D92" i="1"/>
  <c r="D88" i="1"/>
  <c r="D84" i="1"/>
  <c r="D80" i="1"/>
  <c r="D72" i="1"/>
  <c r="D68" i="1"/>
  <c r="D60" i="1"/>
  <c r="D56" i="1"/>
  <c r="D52" i="1"/>
  <c r="D48" i="1"/>
  <c r="D40" i="1"/>
  <c r="D36" i="1"/>
  <c r="D28" i="1"/>
  <c r="D24" i="1"/>
  <c r="D20" i="1"/>
  <c r="D16" i="1"/>
  <c r="D8" i="1"/>
  <c r="D4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I2" i="3"/>
  <c r="J2" i="3"/>
  <c r="K2" i="3"/>
  <c r="F1" i="3"/>
  <c r="G1" i="3"/>
  <c r="H1" i="3"/>
  <c r="I1" i="3"/>
  <c r="J1" i="3"/>
  <c r="K1" i="3"/>
  <c r="L1" i="3"/>
  <c r="M1" i="3"/>
  <c r="C1" i="3"/>
  <c r="D1" i="3"/>
  <c r="E1" i="3"/>
  <c r="B1" i="3"/>
  <c r="H20" i="2"/>
  <c r="I20" i="2" s="1"/>
  <c r="H21" i="2"/>
  <c r="H22" i="2"/>
  <c r="H23" i="2"/>
  <c r="H19" i="2"/>
  <c r="G20" i="2"/>
  <c r="G21" i="2"/>
  <c r="G22" i="2"/>
  <c r="G23" i="2"/>
  <c r="G19" i="2"/>
  <c r="B20" i="2"/>
  <c r="B21" i="2"/>
  <c r="B22" i="2"/>
  <c r="B19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2" i="1"/>
  <c r="H6" i="2"/>
  <c r="H7" i="2"/>
  <c r="H8" i="2"/>
  <c r="G6" i="2"/>
  <c r="G7" i="2"/>
  <c r="G8" i="2"/>
  <c r="H5" i="2"/>
  <c r="G5" i="2"/>
  <c r="A6" i="2"/>
  <c r="A7" i="2"/>
  <c r="A8" i="2"/>
  <c r="A9" i="2"/>
  <c r="D883" i="4" l="1"/>
  <c r="D236" i="4"/>
  <c r="D981" i="4"/>
  <c r="D678" i="4"/>
  <c r="B603" i="8"/>
  <c r="B146" i="7"/>
  <c r="B436" i="7"/>
  <c r="B86" i="8"/>
  <c r="D89" i="4"/>
  <c r="C716" i="8"/>
  <c r="B695" i="8"/>
  <c r="D581" i="4"/>
  <c r="D810" i="4"/>
  <c r="D454" i="4"/>
  <c r="D811" i="4"/>
  <c r="D514" i="4"/>
  <c r="D992" i="4"/>
  <c r="D880" i="4"/>
  <c r="D916" i="4"/>
  <c r="D379" i="4"/>
  <c r="C982" i="8"/>
  <c r="B391" i="8"/>
  <c r="C819" i="8"/>
  <c r="C438" i="8"/>
  <c r="D438" i="8" s="1"/>
  <c r="E438" i="8" s="1"/>
  <c r="G438" i="8" s="1"/>
  <c r="B564" i="7"/>
  <c r="B630" i="7"/>
  <c r="C947" i="8"/>
  <c r="C695" i="8"/>
  <c r="F695" i="8" s="1"/>
  <c r="B832" i="7"/>
  <c r="C97" i="8"/>
  <c r="C663" i="8"/>
  <c r="B72" i="8"/>
  <c r="C632" i="8"/>
  <c r="C996" i="8"/>
  <c r="D472" i="4"/>
  <c r="B983" i="7"/>
  <c r="D814" i="4"/>
  <c r="C158" i="8"/>
  <c r="B136" i="8"/>
  <c r="B94" i="8"/>
  <c r="B563" i="8"/>
  <c r="B620" i="8"/>
  <c r="C391" i="8"/>
  <c r="C667" i="8"/>
  <c r="F667" i="8" s="1"/>
  <c r="B402" i="8"/>
  <c r="B596" i="8"/>
  <c r="C294" i="8"/>
  <c r="B923" i="7"/>
  <c r="B221" i="7"/>
  <c r="B310" i="7"/>
  <c r="B56" i="7"/>
  <c r="B975" i="7"/>
  <c r="B142" i="8"/>
  <c r="B806" i="8"/>
  <c r="B644" i="7"/>
  <c r="B964" i="7"/>
  <c r="B575" i="8"/>
  <c r="C434" i="8"/>
  <c r="B8" i="7"/>
  <c r="C758" i="8"/>
  <c r="D758" i="8" s="1"/>
  <c r="E758" i="8" s="1"/>
  <c r="G758" i="8" s="1"/>
  <c r="C812" i="8"/>
  <c r="C878" i="8"/>
  <c r="B579" i="8"/>
  <c r="B727" i="8"/>
  <c r="B210" i="8"/>
  <c r="C708" i="8"/>
  <c r="B684" i="8"/>
  <c r="B460" i="8"/>
  <c r="B113" i="7"/>
  <c r="B967" i="7"/>
  <c r="B855" i="8"/>
  <c r="B283" i="8"/>
  <c r="D209" i="4"/>
  <c r="B439" i="7"/>
  <c r="B262" i="7"/>
  <c r="B988" i="7"/>
  <c r="B627" i="7"/>
  <c r="B443" i="8"/>
  <c r="B540" i="8"/>
  <c r="C243" i="8"/>
  <c r="F243" i="8" s="1"/>
  <c r="C383" i="8"/>
  <c r="B182" i="8"/>
  <c r="B582" i="8"/>
  <c r="B572" i="8"/>
  <c r="B294" i="7"/>
  <c r="C636" i="8"/>
  <c r="B636" i="7"/>
  <c r="B367" i="7"/>
  <c r="B790" i="7"/>
  <c r="C798" i="8"/>
  <c r="B732" i="8"/>
  <c r="B142" i="7"/>
  <c r="B662" i="7"/>
  <c r="B806" i="7"/>
  <c r="B502" i="7"/>
  <c r="B253" i="7"/>
  <c r="B446" i="7"/>
  <c r="B871" i="7"/>
  <c r="C771" i="8"/>
  <c r="B947" i="7"/>
  <c r="B507" i="7"/>
  <c r="B928" i="7"/>
  <c r="B97" i="7"/>
  <c r="C550" i="8"/>
  <c r="D550" i="8" s="1"/>
  <c r="C972" i="8"/>
  <c r="B891" i="8"/>
  <c r="B363" i="8"/>
  <c r="B599" i="7"/>
  <c r="B868" i="7"/>
  <c r="B285" i="8"/>
  <c r="C317" i="8"/>
  <c r="B379" i="8"/>
  <c r="B587" i="8"/>
  <c r="B942" i="8"/>
  <c r="B966" i="8"/>
  <c r="B163" i="7"/>
  <c r="B347" i="8"/>
  <c r="B232" i="8"/>
  <c r="B158" i="8"/>
  <c r="B407" i="8"/>
  <c r="B524" i="8"/>
  <c r="B651" i="8"/>
  <c r="B780" i="8"/>
  <c r="B908" i="8"/>
  <c r="B556" i="8"/>
  <c r="B631" i="8"/>
  <c r="B710" i="7"/>
  <c r="B883" i="8"/>
  <c r="C806" i="8"/>
  <c r="B388" i="7"/>
  <c r="B523" i="7"/>
  <c r="B859" i="7"/>
  <c r="B351" i="8"/>
  <c r="B406" i="8"/>
  <c r="B711" i="8"/>
  <c r="B919" i="7"/>
  <c r="B795" i="8"/>
  <c r="B775" i="8"/>
  <c r="C263" i="8"/>
  <c r="F263" i="8" s="1"/>
  <c r="B238" i="8"/>
  <c r="B147" i="8"/>
  <c r="B918" i="8"/>
  <c r="B317" i="7"/>
  <c r="B476" i="7"/>
  <c r="B299" i="7"/>
  <c r="B678" i="7"/>
  <c r="B548" i="7"/>
  <c r="B699" i="7"/>
  <c r="B694" i="7"/>
  <c r="B383" i="7"/>
  <c r="B263" i="8"/>
  <c r="B591" i="8"/>
  <c r="B238" i="7"/>
  <c r="B456" i="7"/>
  <c r="C999" i="8"/>
  <c r="F999" i="8" s="1"/>
  <c r="B355" i="7"/>
  <c r="B315" i="7"/>
  <c r="B382" i="7"/>
  <c r="B110" i="7"/>
  <c r="B430" i="7"/>
  <c r="B787" i="7"/>
  <c r="C530" i="8"/>
  <c r="B800" i="7"/>
  <c r="C838" i="8"/>
  <c r="D838" i="8" s="1"/>
  <c r="E838" i="8" s="1"/>
  <c r="G838" i="8" s="1"/>
  <c r="B582" i="7"/>
  <c r="B524" i="7"/>
  <c r="C235" i="8"/>
  <c r="D235" i="8" s="1"/>
  <c r="E235" i="8" s="1"/>
  <c r="G235" i="8" s="1"/>
  <c r="B455" i="7"/>
  <c r="B246" i="7"/>
  <c r="B78" i="7"/>
  <c r="B747" i="7"/>
  <c r="B46" i="7"/>
  <c r="C862" i="8"/>
  <c r="B708" i="8"/>
  <c r="B844" i="8"/>
  <c r="C187" i="8"/>
  <c r="F187" i="8" s="1"/>
  <c r="C635" i="8"/>
  <c r="B228" i="8"/>
  <c r="C694" i="8"/>
  <c r="D694" i="8" s="1"/>
  <c r="B700" i="8"/>
  <c r="C88" i="8"/>
  <c r="C668" i="8"/>
  <c r="C306" i="8"/>
  <c r="F306" i="8" s="1"/>
  <c r="C883" i="8"/>
  <c r="F883" i="8" s="1"/>
  <c r="C510" i="8"/>
  <c r="B134" i="7"/>
  <c r="B566" i="7"/>
  <c r="B995" i="7"/>
  <c r="B366" i="7"/>
  <c r="C748" i="8"/>
  <c r="B317" i="8"/>
  <c r="B494" i="8"/>
  <c r="B990" i="8"/>
  <c r="B667" i="8"/>
  <c r="B607" i="8"/>
  <c r="B478" i="8"/>
  <c r="B251" i="8"/>
  <c r="B383" i="8"/>
  <c r="B751" i="7"/>
  <c r="B854" i="7"/>
  <c r="B700" i="7"/>
  <c r="B267" i="7"/>
  <c r="B676" i="7"/>
  <c r="B651" i="7"/>
  <c r="B607" i="7"/>
  <c r="B731" i="7"/>
  <c r="B879" i="7"/>
  <c r="B171" i="7"/>
  <c r="B875" i="7"/>
  <c r="B499" i="8"/>
  <c r="B420" i="8"/>
  <c r="B434" i="8"/>
  <c r="B587" i="7"/>
  <c r="B24" i="7"/>
  <c r="B415" i="7"/>
  <c r="B331" i="7"/>
  <c r="B763" i="7"/>
  <c r="B398" i="7"/>
  <c r="C375" i="8"/>
  <c r="F375" i="8" s="1"/>
  <c r="B535" i="8"/>
  <c r="B195" i="7"/>
  <c r="C508" i="8"/>
  <c r="B838" i="7"/>
  <c r="B596" i="7"/>
  <c r="B166" i="7"/>
  <c r="B591" i="7"/>
  <c r="C867" i="8"/>
  <c r="F867" i="8" s="1"/>
  <c r="B670" i="7"/>
  <c r="C511" i="8"/>
  <c r="B724" i="7"/>
  <c r="B783" i="7"/>
  <c r="B774" i="7"/>
  <c r="B358" i="7"/>
  <c r="C908" i="8"/>
  <c r="C759" i="8"/>
  <c r="F759" i="8" s="1"/>
  <c r="C791" i="8"/>
  <c r="F791" i="8" s="1"/>
  <c r="C232" i="8"/>
  <c r="C540" i="8"/>
  <c r="B972" i="8"/>
  <c r="C727" i="8"/>
  <c r="F727" i="8" s="1"/>
  <c r="C660" i="8"/>
  <c r="C444" i="8"/>
  <c r="C447" i="8"/>
  <c r="F447" i="8" s="1"/>
  <c r="B527" i="8"/>
  <c r="C630" i="8"/>
  <c r="B839" i="8"/>
  <c r="B543" i="8"/>
  <c r="B764" i="8"/>
  <c r="C780" i="8"/>
  <c r="C651" i="8"/>
  <c r="C622" i="8"/>
  <c r="F622" i="8" s="1"/>
  <c r="B876" i="8"/>
  <c r="G876" i="8" s="1"/>
  <c r="B107" i="8"/>
  <c r="C891" i="8"/>
  <c r="C828" i="8"/>
  <c r="F828" i="8" s="1"/>
  <c r="C839" i="8"/>
  <c r="D839" i="8" s="1"/>
  <c r="E839" i="8" s="1"/>
  <c r="G839" i="8" s="1"/>
  <c r="C543" i="8"/>
  <c r="B419" i="8"/>
  <c r="B716" i="8"/>
  <c r="C788" i="8"/>
  <c r="D788" i="8" s="1"/>
  <c r="E788" i="8" s="1"/>
  <c r="G788" i="8" s="1"/>
  <c r="B580" i="7"/>
  <c r="B543" i="7"/>
  <c r="B860" i="7"/>
  <c r="B667" i="7"/>
  <c r="B614" i="7"/>
  <c r="B787" i="8"/>
  <c r="B355" i="8"/>
  <c r="B120" i="8"/>
  <c r="B375" i="8"/>
  <c r="B999" i="7"/>
  <c r="C315" i="8"/>
  <c r="D315" i="8" s="1"/>
  <c r="E315" i="8" s="1"/>
  <c r="G315" i="8" s="1"/>
  <c r="C659" i="8"/>
  <c r="F659" i="8" s="1"/>
  <c r="B11" i="7"/>
  <c r="B571" i="7"/>
  <c r="B588" i="8"/>
  <c r="B535" i="7"/>
  <c r="C104" i="8"/>
  <c r="C582" i="8"/>
  <c r="B679" i="7"/>
  <c r="C591" i="8"/>
  <c r="F591" i="8" s="1"/>
  <c r="C518" i="8"/>
  <c r="C726" i="8"/>
  <c r="C431" i="8"/>
  <c r="D431" i="8" s="1"/>
  <c r="E431" i="8" s="1"/>
  <c r="G431" i="8" s="1"/>
  <c r="C903" i="8"/>
  <c r="F903" i="8" s="1"/>
  <c r="B652" i="8"/>
  <c r="B788" i="8"/>
  <c r="C515" i="8"/>
  <c r="F515" i="8" s="1"/>
  <c r="B660" i="8"/>
  <c r="B444" i="8"/>
  <c r="B756" i="8"/>
  <c r="B819" i="8"/>
  <c r="B622" i="8"/>
  <c r="B115" i="8"/>
  <c r="B614" i="8"/>
  <c r="C219" i="8"/>
  <c r="C323" i="8"/>
  <c r="F323" i="8" s="1"/>
  <c r="C406" i="8"/>
  <c r="C603" i="8"/>
  <c r="C702" i="8"/>
  <c r="F702" i="8" s="1"/>
  <c r="C795" i="8"/>
  <c r="D795" i="8" s="1"/>
  <c r="E795" i="8" s="1"/>
  <c r="G795" i="8" s="1"/>
  <c r="C75" i="8"/>
  <c r="C443" i="8"/>
  <c r="C631" i="8"/>
  <c r="F631" i="8" s="1"/>
  <c r="B823" i="8"/>
  <c r="G823" i="8" s="1"/>
  <c r="C647" i="8"/>
  <c r="C887" i="8"/>
  <c r="B534" i="8"/>
  <c r="B635" i="8"/>
  <c r="G635" i="8" s="1"/>
  <c r="B270" i="8"/>
  <c r="B862" i="8"/>
  <c r="B984" i="7"/>
  <c r="B206" i="7"/>
  <c r="B987" i="7"/>
  <c r="B423" i="7"/>
  <c r="B804" i="7"/>
  <c r="B326" i="7"/>
  <c r="B30" i="7"/>
  <c r="B895" i="7"/>
  <c r="B278" i="7"/>
  <c r="B270" i="7"/>
  <c r="B59" i="7"/>
  <c r="B743" i="7"/>
  <c r="C775" i="8"/>
  <c r="D775" i="8" s="1"/>
  <c r="E775" i="8" s="1"/>
  <c r="G775" i="8" s="1"/>
  <c r="B999" i="8"/>
  <c r="B956" i="8"/>
  <c r="B974" i="8"/>
  <c r="B343" i="8"/>
  <c r="B726" i="8"/>
  <c r="B139" i="8"/>
  <c r="B495" i="8"/>
  <c r="B619" i="8"/>
  <c r="B860" i="8"/>
  <c r="B363" i="7"/>
  <c r="B486" i="7"/>
  <c r="B956" i="7"/>
  <c r="B863" i="7"/>
  <c r="B918" i="7"/>
  <c r="B891" i="7"/>
  <c r="B286" i="7"/>
  <c r="B635" i="7"/>
  <c r="B932" i="7"/>
  <c r="B683" i="7"/>
  <c r="B555" i="7"/>
  <c r="B950" i="7"/>
  <c r="B874" i="8"/>
  <c r="B771" i="7"/>
  <c r="C587" i="8"/>
  <c r="D587" i="8" s="1"/>
  <c r="E587" i="8" s="1"/>
  <c r="G587" i="8" s="1"/>
  <c r="B643" i="7"/>
  <c r="C420" i="8"/>
  <c r="B420" i="7"/>
  <c r="C24" i="8"/>
  <c r="B966" i="7"/>
  <c r="C415" i="8"/>
  <c r="C139" i="8"/>
  <c r="B899" i="7"/>
  <c r="B91" i="7"/>
  <c r="B454" i="7"/>
  <c r="B915" i="7"/>
  <c r="B679" i="8"/>
  <c r="B812" i="8"/>
  <c r="B499" i="7"/>
  <c r="C588" i="8"/>
  <c r="B104" i="7"/>
  <c r="B508" i="7"/>
  <c r="B867" i="7"/>
  <c r="B931" i="7"/>
  <c r="C335" i="8"/>
  <c r="F335" i="8" s="1"/>
  <c r="B539" i="7"/>
  <c r="C575" i="8"/>
  <c r="B414" i="7"/>
  <c r="C732" i="8"/>
  <c r="F732" i="8" s="1"/>
  <c r="C790" i="8"/>
  <c r="D790" i="8" s="1"/>
  <c r="B102" i="8"/>
  <c r="B790" i="8"/>
  <c r="C556" i="8"/>
  <c r="B294" i="8"/>
  <c r="B447" i="8"/>
  <c r="B438" i="8"/>
  <c r="B306" i="8"/>
  <c r="C534" i="8"/>
  <c r="D534" i="8" s="1"/>
  <c r="E534" i="8" s="1"/>
  <c r="G534" i="8" s="1"/>
  <c r="B798" i="8"/>
  <c r="B982" i="8"/>
  <c r="B427" i="8"/>
  <c r="C230" i="8"/>
  <c r="F230" i="8" s="1"/>
  <c r="B6" i="8"/>
  <c r="C450" i="8"/>
  <c r="C598" i="8"/>
  <c r="B748" i="8"/>
  <c r="G748" i="8" s="1"/>
  <c r="F94" i="8"/>
  <c r="D94" i="8"/>
  <c r="E94" i="8" s="1"/>
  <c r="F86" i="8"/>
  <c r="D86" i="8"/>
  <c r="E86" i="8" s="1"/>
  <c r="G86" i="8" s="1"/>
  <c r="F956" i="8"/>
  <c r="D956" i="8"/>
  <c r="E956" i="8" s="1"/>
  <c r="F383" i="8"/>
  <c r="D383" i="8"/>
  <c r="E383" i="8" s="1"/>
  <c r="G383" i="8" s="1"/>
  <c r="F636" i="8"/>
  <c r="D636" i="8"/>
  <c r="E636" i="8" s="1"/>
  <c r="G636" i="8" s="1"/>
  <c r="F127" i="8"/>
  <c r="D127" i="8"/>
  <c r="E127" i="8" s="1"/>
  <c r="G127" i="8" s="1"/>
  <c r="F535" i="8"/>
  <c r="D535" i="8"/>
  <c r="E535" i="8" s="1"/>
  <c r="F771" i="8"/>
  <c r="D771" i="8"/>
  <c r="E771" i="8" s="1"/>
  <c r="G771" i="8" s="1"/>
  <c r="F692" i="8"/>
  <c r="D692" i="8"/>
  <c r="E692" i="8" s="1"/>
  <c r="G692" i="8" s="1"/>
  <c r="F652" i="8"/>
  <c r="E652" i="8"/>
  <c r="G652" i="8" s="1"/>
  <c r="D652" i="8"/>
  <c r="F75" i="8"/>
  <c r="D75" i="8"/>
  <c r="E75" i="8" s="1"/>
  <c r="G75" i="8" s="1"/>
  <c r="F684" i="8"/>
  <c r="D684" i="8"/>
  <c r="E684" i="8" s="1"/>
  <c r="G684" i="8" s="1"/>
  <c r="F22" i="8"/>
  <c r="D22" i="8"/>
  <c r="E22" i="8" s="1"/>
  <c r="G22" i="8" s="1"/>
  <c r="F355" i="8"/>
  <c r="D355" i="8"/>
  <c r="E355" i="8" s="1"/>
  <c r="E139" i="8"/>
  <c r="G139" i="8" s="1"/>
  <c r="F139" i="8"/>
  <c r="D139" i="8"/>
  <c r="F195" i="8"/>
  <c r="D195" i="8"/>
  <c r="E195" i="8" s="1"/>
  <c r="G195" i="8" s="1"/>
  <c r="F301" i="8"/>
  <c r="D301" i="8"/>
  <c r="E301" i="8" s="1"/>
  <c r="G301" i="8" s="1"/>
  <c r="F113" i="8"/>
  <c r="D113" i="8"/>
  <c r="E113" i="8" s="1"/>
  <c r="G113" i="8" s="1"/>
  <c r="F379" i="8"/>
  <c r="D379" i="8"/>
  <c r="E379" i="8" s="1"/>
  <c r="F147" i="8"/>
  <c r="D147" i="8"/>
  <c r="E147" i="8" s="1"/>
  <c r="G147" i="8" s="1"/>
  <c r="F918" i="8"/>
  <c r="D918" i="8"/>
  <c r="E918" i="8" s="1"/>
  <c r="G918" i="8" s="1"/>
  <c r="F716" i="8"/>
  <c r="D716" i="8"/>
  <c r="E716" i="8" s="1"/>
  <c r="G716" i="8" s="1"/>
  <c r="F495" i="8"/>
  <c r="D495" i="8"/>
  <c r="E495" i="8" s="1"/>
  <c r="F819" i="8"/>
  <c r="D819" i="8"/>
  <c r="E819" i="8" s="1"/>
  <c r="G819" i="8" s="1"/>
  <c r="F438" i="8"/>
  <c r="F285" i="8"/>
  <c r="D285" i="8"/>
  <c r="E285" i="8" s="1"/>
  <c r="G285" i="8" s="1"/>
  <c r="F97" i="8"/>
  <c r="D97" i="8"/>
  <c r="E97" i="8" s="1"/>
  <c r="G97" i="8" s="1"/>
  <c r="F668" i="8"/>
  <c r="D668" i="8"/>
  <c r="E668" i="8" s="1"/>
  <c r="G668" i="8" s="1"/>
  <c r="F510" i="8"/>
  <c r="D510" i="8"/>
  <c r="E510" i="8" s="1"/>
  <c r="G510" i="8" s="1"/>
  <c r="F158" i="8"/>
  <c r="D158" i="8"/>
  <c r="E158" i="8" s="1"/>
  <c r="F551" i="8"/>
  <c r="D551" i="8"/>
  <c r="E551" i="8" s="1"/>
  <c r="G551" i="8" s="1"/>
  <c r="F494" i="8"/>
  <c r="D494" i="8"/>
  <c r="E494" i="8" s="1"/>
  <c r="G494" i="8" s="1"/>
  <c r="F527" i="8"/>
  <c r="D527" i="8"/>
  <c r="E527" i="8" s="1"/>
  <c r="F294" i="8"/>
  <c r="D294" i="8"/>
  <c r="E294" i="8" s="1"/>
  <c r="G294" i="8" s="1"/>
  <c r="F363" i="8"/>
  <c r="D363" i="8"/>
  <c r="E363" i="8" s="1"/>
  <c r="G363" i="8" s="1"/>
  <c r="F486" i="8"/>
  <c r="D486" i="8"/>
  <c r="E486" i="8" s="1"/>
  <c r="G486" i="8" s="1"/>
  <c r="F434" i="8"/>
  <c r="D434" i="8"/>
  <c r="E434" i="8" s="1"/>
  <c r="F283" i="8"/>
  <c r="D283" i="8"/>
  <c r="E283" i="8" s="1"/>
  <c r="G283" i="8" s="1"/>
  <c r="F563" i="8"/>
  <c r="D563" i="8"/>
  <c r="E563" i="8" s="1"/>
  <c r="G563" i="8" s="1"/>
  <c r="F334" i="8"/>
  <c r="E334" i="8"/>
  <c r="G334" i="8" s="1"/>
  <c r="D334" i="8"/>
  <c r="F844" i="8"/>
  <c r="D844" i="8"/>
  <c r="E844" i="8" s="1"/>
  <c r="F756" i="8"/>
  <c r="D756" i="8"/>
  <c r="E756" i="8"/>
  <c r="F806" i="8"/>
  <c r="D806" i="8"/>
  <c r="E806" i="8" s="1"/>
  <c r="G806" i="8" s="1"/>
  <c r="F700" i="8"/>
  <c r="D700" i="8"/>
  <c r="E700" i="8" s="1"/>
  <c r="G700" i="8" s="1"/>
  <c r="F876" i="8"/>
  <c r="D876" i="8"/>
  <c r="E876" i="8" s="1"/>
  <c r="F419" i="8"/>
  <c r="D419" i="8"/>
  <c r="E419" i="8" s="1"/>
  <c r="G419" i="8" s="1"/>
  <c r="F982" i="8"/>
  <c r="D982" i="8"/>
  <c r="E982" i="8" s="1"/>
  <c r="F6" i="8"/>
  <c r="D6" i="8"/>
  <c r="E6" i="8" s="1"/>
  <c r="G6" i="8" s="1"/>
  <c r="F947" i="8"/>
  <c r="D947" i="8"/>
  <c r="E947" i="8" s="1"/>
  <c r="G947" i="8" s="1"/>
  <c r="D695" i="8"/>
  <c r="E695" i="8" s="1"/>
  <c r="G695" i="8" s="1"/>
  <c r="F530" i="8"/>
  <c r="D530" i="8"/>
  <c r="E530" i="8" s="1"/>
  <c r="G530" i="8" s="1"/>
  <c r="F838" i="8"/>
  <c r="F670" i="8"/>
  <c r="D670" i="8"/>
  <c r="E670" i="8" s="1"/>
  <c r="G670" i="8" s="1"/>
  <c r="F235" i="8"/>
  <c r="F663" i="8"/>
  <c r="D663" i="8"/>
  <c r="E663" i="8" s="1"/>
  <c r="G663" i="8" s="1"/>
  <c r="F102" i="8"/>
  <c r="E102" i="8"/>
  <c r="G102" i="8" s="1"/>
  <c r="D102" i="8"/>
  <c r="F862" i="8"/>
  <c r="D862" i="8"/>
  <c r="E862" i="8" s="1"/>
  <c r="G862" i="8" s="1"/>
  <c r="F632" i="8"/>
  <c r="D632" i="8"/>
  <c r="E632" i="8"/>
  <c r="G632" i="8" s="1"/>
  <c r="F996" i="8"/>
  <c r="D996" i="8"/>
  <c r="E996" i="8" s="1"/>
  <c r="G996" i="8" s="1"/>
  <c r="F635" i="8"/>
  <c r="D635" i="8"/>
  <c r="E635" i="8" s="1"/>
  <c r="F694" i="8"/>
  <c r="F88" i="8"/>
  <c r="D88" i="8"/>
  <c r="E88" i="8" s="1"/>
  <c r="G88" i="8" s="1"/>
  <c r="F221" i="8"/>
  <c r="D221" i="8"/>
  <c r="E221" i="8" s="1"/>
  <c r="G221" i="8" s="1"/>
  <c r="D883" i="8"/>
  <c r="E883" i="8" s="1"/>
  <c r="G883" i="8" s="1"/>
  <c r="C800" i="8"/>
  <c r="B800" i="8"/>
  <c r="C737" i="8"/>
  <c r="B737" i="8"/>
  <c r="C541" i="8"/>
  <c r="B541" i="8"/>
  <c r="C709" i="8"/>
  <c r="B709" i="8"/>
  <c r="B481" i="7"/>
  <c r="C140" i="8"/>
  <c r="B140" i="8"/>
  <c r="B224" i="7"/>
  <c r="B434" i="7"/>
  <c r="B833" i="7"/>
  <c r="C436" i="8"/>
  <c r="B436" i="8"/>
  <c r="C500" i="8"/>
  <c r="B500" i="8"/>
  <c r="C564" i="8"/>
  <c r="B564" i="8"/>
  <c r="B654" i="7"/>
  <c r="B993" i="7"/>
  <c r="B408" i="7"/>
  <c r="C856" i="8"/>
  <c r="B856" i="8"/>
  <c r="B252" i="7"/>
  <c r="B949" i="7"/>
  <c r="C50" i="8"/>
  <c r="B50" i="8"/>
  <c r="B779" i="8"/>
  <c r="C779" i="8"/>
  <c r="C448" i="8"/>
  <c r="B448" i="8"/>
  <c r="B364" i="7"/>
  <c r="B946" i="7"/>
  <c r="B536" i="7"/>
  <c r="B642" i="7"/>
  <c r="C400" i="8"/>
  <c r="B400" i="8"/>
  <c r="C933" i="8"/>
  <c r="B933" i="8"/>
  <c r="C901" i="8"/>
  <c r="B901" i="8"/>
  <c r="C346" i="8"/>
  <c r="B346" i="8"/>
  <c r="C634" i="8"/>
  <c r="B634" i="8"/>
  <c r="C180" i="8"/>
  <c r="B180" i="8"/>
  <c r="C401" i="8"/>
  <c r="B401" i="8"/>
  <c r="C626" i="8"/>
  <c r="B626" i="8"/>
  <c r="C292" i="8"/>
  <c r="B292" i="8"/>
  <c r="B727" i="7"/>
  <c r="B681" i="7"/>
  <c r="B544" i="7"/>
  <c r="B684" i="7"/>
  <c r="B995" i="8"/>
  <c r="C995" i="8"/>
  <c r="B715" i="8"/>
  <c r="C715" i="8"/>
  <c r="B953" i="7"/>
  <c r="B753" i="7"/>
  <c r="B98" i="8"/>
  <c r="C98" i="8"/>
  <c r="C186" i="8"/>
  <c r="B186" i="8"/>
  <c r="C403" i="8"/>
  <c r="B403" i="8"/>
  <c r="B970" i="7"/>
  <c r="B522" i="7"/>
  <c r="C106" i="8"/>
  <c r="B106" i="8"/>
  <c r="C19" i="8"/>
  <c r="B19" i="8"/>
  <c r="B377" i="7"/>
  <c r="B509" i="7"/>
  <c r="B520" i="7"/>
  <c r="C934" i="8"/>
  <c r="B934" i="8"/>
  <c r="B138" i="7"/>
  <c r="B866" i="8"/>
  <c r="C866" i="8"/>
  <c r="C435" i="8"/>
  <c r="B435" i="8"/>
  <c r="C311" i="8"/>
  <c r="B311" i="8"/>
  <c r="B413" i="7"/>
  <c r="B488" i="7"/>
  <c r="C114" i="8"/>
  <c r="B114" i="8"/>
  <c r="B570" i="7"/>
  <c r="C255" i="8"/>
  <c r="B255" i="8"/>
  <c r="C848" i="8"/>
  <c r="B848" i="8"/>
  <c r="B479" i="7"/>
  <c r="C512" i="8"/>
  <c r="B512" i="8"/>
  <c r="B464" i="7"/>
  <c r="C51" i="8"/>
  <c r="B51" i="8"/>
  <c r="C824" i="8"/>
  <c r="B824" i="8"/>
  <c r="B765" i="7"/>
  <c r="C381" i="8"/>
  <c r="B381" i="8"/>
  <c r="B10" i="7"/>
  <c r="B498" i="7"/>
  <c r="B416" i="7"/>
  <c r="C241" i="8"/>
  <c r="B241" i="8"/>
  <c r="B95" i="7"/>
  <c r="C293" i="8"/>
  <c r="B293" i="8"/>
  <c r="C284" i="8"/>
  <c r="B284" i="8"/>
  <c r="B128" i="7"/>
  <c r="C463" i="8"/>
  <c r="B463" i="8"/>
  <c r="F764" i="8"/>
  <c r="E764" i="8"/>
  <c r="D764" i="8"/>
  <c r="B14" i="7"/>
  <c r="B322" i="7"/>
  <c r="B711" i="7"/>
  <c r="B741" i="7"/>
  <c r="C236" i="8"/>
  <c r="B236" i="8"/>
  <c r="B627" i="8"/>
  <c r="C627" i="8"/>
  <c r="C736" i="8"/>
  <c r="B736" i="8"/>
  <c r="C154" i="8"/>
  <c r="B154" i="8"/>
  <c r="C92" i="8"/>
  <c r="B92" i="8"/>
  <c r="C740" i="8"/>
  <c r="B740" i="8"/>
  <c r="C836" i="8"/>
  <c r="B836" i="8"/>
  <c r="C916" i="8"/>
  <c r="B916" i="8"/>
  <c r="B991" i="8"/>
  <c r="C991" i="8"/>
  <c r="B54" i="7"/>
  <c r="B150" i="7"/>
  <c r="B342" i="7"/>
  <c r="B438" i="7"/>
  <c r="B579" i="7"/>
  <c r="B675" i="7"/>
  <c r="B739" i="7"/>
  <c r="B473" i="7"/>
  <c r="B525" i="7"/>
  <c r="C664" i="8"/>
  <c r="B664" i="8"/>
  <c r="C449" i="8"/>
  <c r="B449" i="8"/>
  <c r="C600" i="8"/>
  <c r="B600" i="8"/>
  <c r="B538" i="7"/>
  <c r="C592" i="8"/>
  <c r="B592" i="8"/>
  <c r="F967" i="8"/>
  <c r="D967" i="8"/>
  <c r="E967" i="8" s="1"/>
  <c r="F238" i="8"/>
  <c r="E238" i="8"/>
  <c r="D238" i="8"/>
  <c r="F940" i="8"/>
  <c r="D940" i="8"/>
  <c r="E940" i="8" s="1"/>
  <c r="G940" i="8" s="1"/>
  <c r="F391" i="8"/>
  <c r="D391" i="8"/>
  <c r="E391" i="8" s="1"/>
  <c r="G391" i="8" s="1"/>
  <c r="F814" i="8"/>
  <c r="D814" i="8"/>
  <c r="E814" i="8" s="1"/>
  <c r="F607" i="8"/>
  <c r="D607" i="8"/>
  <c r="E607" i="8" s="1"/>
  <c r="F478" i="8"/>
  <c r="D478" i="8"/>
  <c r="E478" i="8" s="1"/>
  <c r="F168" i="8"/>
  <c r="D168" i="8"/>
  <c r="E168" i="8" s="1"/>
  <c r="D947" i="4"/>
  <c r="D432" i="4"/>
  <c r="F499" i="8"/>
  <c r="D499" i="8"/>
  <c r="E499" i="8" s="1"/>
  <c r="G499" i="8" s="1"/>
  <c r="F748" i="8"/>
  <c r="D748" i="8"/>
  <c r="E748" i="8" s="1"/>
  <c r="F686" i="8"/>
  <c r="D686" i="8"/>
  <c r="E686" i="8" s="1"/>
  <c r="G686" i="8" s="1"/>
  <c r="F182" i="8"/>
  <c r="D182" i="8"/>
  <c r="E182" i="8" s="1"/>
  <c r="G182" i="8" s="1"/>
  <c r="F871" i="8"/>
  <c r="D871" i="8"/>
  <c r="E871" i="8" s="1"/>
  <c r="G871" i="8" s="1"/>
  <c r="F980" i="8"/>
  <c r="D980" i="8"/>
  <c r="E980" i="8" s="1"/>
  <c r="G980" i="8" s="1"/>
  <c r="F136" i="8"/>
  <c r="D136" i="8"/>
  <c r="E136" i="8" s="1"/>
  <c r="G136" i="8" s="1"/>
  <c r="F892" i="8"/>
  <c r="D892" i="8"/>
  <c r="E892" i="8" s="1"/>
  <c r="G892" i="8" s="1"/>
  <c r="F508" i="8"/>
  <c r="D508" i="8"/>
  <c r="E508" i="8" s="1"/>
  <c r="G508" i="8" s="1"/>
  <c r="F511" i="8"/>
  <c r="D511" i="8"/>
  <c r="E511" i="8" s="1"/>
  <c r="G511" i="8" s="1"/>
  <c r="F758" i="8"/>
  <c r="F812" i="8"/>
  <c r="D812" i="8"/>
  <c r="E812" i="8" s="1"/>
  <c r="G812" i="8" s="1"/>
  <c r="F460" i="8"/>
  <c r="D460" i="8"/>
  <c r="E460" i="8" s="1"/>
  <c r="G460" i="8" s="1"/>
  <c r="F347" i="8"/>
  <c r="D347" i="8"/>
  <c r="E347" i="8" s="1"/>
  <c r="F855" i="8"/>
  <c r="D855" i="8"/>
  <c r="E855" i="8" s="1"/>
  <c r="G855" i="8" s="1"/>
  <c r="F908" i="8"/>
  <c r="D908" i="8"/>
  <c r="E908" i="8" s="1"/>
  <c r="D791" i="8"/>
  <c r="E791" i="8" s="1"/>
  <c r="G791" i="8" s="1"/>
  <c r="F900" i="8"/>
  <c r="D900" i="8"/>
  <c r="E900" i="8" s="1"/>
  <c r="F232" i="8"/>
  <c r="D232" i="8"/>
  <c r="E232" i="8" s="1"/>
  <c r="G232" i="8" s="1"/>
  <c r="F540" i="8"/>
  <c r="D540" i="8"/>
  <c r="E540" i="8" s="1"/>
  <c r="G540" i="8" s="1"/>
  <c r="F878" i="8"/>
  <c r="D878" i="8"/>
  <c r="E878" i="8" s="1"/>
  <c r="G878" i="8" s="1"/>
  <c r="F708" i="8"/>
  <c r="D708" i="8"/>
  <c r="E708" i="8" s="1"/>
  <c r="G708" i="8" s="1"/>
  <c r="D727" i="8"/>
  <c r="E727" i="8" s="1"/>
  <c r="G727" i="8" s="1"/>
  <c r="F660" i="8"/>
  <c r="D660" i="8"/>
  <c r="E660" i="8" s="1"/>
  <c r="F444" i="8"/>
  <c r="D444" i="8"/>
  <c r="E444" i="8" s="1"/>
  <c r="G444" i="8" s="1"/>
  <c r="F630" i="8"/>
  <c r="D630" i="8"/>
  <c r="E630" i="8"/>
  <c r="G764" i="8"/>
  <c r="F780" i="8"/>
  <c r="D780" i="8"/>
  <c r="E780" i="8" s="1"/>
  <c r="G780" i="8" s="1"/>
  <c r="F651" i="8"/>
  <c r="D651" i="8"/>
  <c r="E651" i="8" s="1"/>
  <c r="G651" i="8" s="1"/>
  <c r="F891" i="8"/>
  <c r="D891" i="8"/>
  <c r="E891" i="8" s="1"/>
  <c r="G891" i="8" s="1"/>
  <c r="D828" i="8"/>
  <c r="B247" i="7"/>
  <c r="C497" i="8"/>
  <c r="B497" i="8"/>
  <c r="C733" i="8"/>
  <c r="B733" i="8"/>
  <c r="C865" i="8"/>
  <c r="B865" i="8"/>
  <c r="B245" i="7"/>
  <c r="C156" i="8"/>
  <c r="B156" i="8"/>
  <c r="B466" i="7"/>
  <c r="C638" i="8"/>
  <c r="B638" i="8"/>
  <c r="C84" i="8"/>
  <c r="B84" i="8"/>
  <c r="B257" i="7"/>
  <c r="C253" i="8"/>
  <c r="B253" i="8"/>
  <c r="C388" i="8"/>
  <c r="B388" i="8"/>
  <c r="B639" i="8"/>
  <c r="C639" i="8"/>
  <c r="B703" i="8"/>
  <c r="C703" i="8"/>
  <c r="B767" i="8"/>
  <c r="C767" i="8"/>
  <c r="B831" i="8"/>
  <c r="C831" i="8"/>
  <c r="B895" i="8"/>
  <c r="C895" i="8"/>
  <c r="B959" i="8"/>
  <c r="C959" i="8"/>
  <c r="B67" i="7"/>
  <c r="B131" i="7"/>
  <c r="B259" i="7"/>
  <c r="B323" i="7"/>
  <c r="B387" i="7"/>
  <c r="B462" i="7"/>
  <c r="B526" i="7"/>
  <c r="B590" i="7"/>
  <c r="B686" i="7"/>
  <c r="B750" i="7"/>
  <c r="B814" i="7"/>
  <c r="B878" i="7"/>
  <c r="B942" i="7"/>
  <c r="F214" i="8"/>
  <c r="D214" i="8"/>
  <c r="E214" i="8" s="1"/>
  <c r="C204" i="8"/>
  <c r="B204" i="8"/>
  <c r="C325" i="8"/>
  <c r="B325" i="8"/>
  <c r="B578" i="7"/>
  <c r="B898" i="8"/>
  <c r="C898" i="8"/>
  <c r="C192" i="8"/>
  <c r="B192" i="8"/>
  <c r="B553" i="7"/>
  <c r="C205" i="8"/>
  <c r="B205" i="8"/>
  <c r="B240" i="7"/>
  <c r="B652" i="7"/>
  <c r="C12" i="8"/>
  <c r="B12" i="8"/>
  <c r="C215" i="8"/>
  <c r="B215" i="8"/>
  <c r="C985" i="8"/>
  <c r="B985" i="8"/>
  <c r="B80" i="7"/>
  <c r="B338" i="7"/>
  <c r="C925" i="8"/>
  <c r="B925" i="8"/>
  <c r="B584" i="7"/>
  <c r="B441" i="7"/>
  <c r="B461" i="7"/>
  <c r="B7" i="7"/>
  <c r="C477" i="8"/>
  <c r="B477" i="8"/>
  <c r="B756" i="7"/>
  <c r="C682" i="8"/>
  <c r="B682" i="8"/>
  <c r="B519" i="7"/>
  <c r="C712" i="8"/>
  <c r="B712" i="8"/>
  <c r="B258" i="7"/>
  <c r="B773" i="7"/>
  <c r="C845" i="8"/>
  <c r="B845" i="8"/>
  <c r="B930" i="8"/>
  <c r="C930" i="8"/>
  <c r="C944" i="8"/>
  <c r="B944" i="8"/>
  <c r="B218" i="7"/>
  <c r="B72" i="7"/>
  <c r="C58" i="8"/>
  <c r="B58" i="8"/>
  <c r="C26" i="8"/>
  <c r="B26" i="8"/>
  <c r="C754" i="8"/>
  <c r="B754" i="8"/>
  <c r="B785" i="7"/>
  <c r="B340" i="7"/>
  <c r="C324" i="8"/>
  <c r="B324" i="8"/>
  <c r="C697" i="8"/>
  <c r="B697" i="8"/>
  <c r="B314" i="7"/>
  <c r="B260" i="7"/>
  <c r="B776" i="7"/>
  <c r="B41" i="7"/>
  <c r="C153" i="8"/>
  <c r="B153" i="8"/>
  <c r="C281" i="8"/>
  <c r="B281" i="8"/>
  <c r="C67" i="8"/>
  <c r="B67" i="8"/>
  <c r="B93" i="7"/>
  <c r="C490" i="8"/>
  <c r="B490" i="8"/>
  <c r="B424" i="7"/>
  <c r="B829" i="7"/>
  <c r="B1001" i="7"/>
  <c r="C728" i="8"/>
  <c r="B728" i="8"/>
  <c r="C374" i="8"/>
  <c r="B374" i="8"/>
  <c r="C437" i="8"/>
  <c r="B437" i="8"/>
  <c r="B172" i="7"/>
  <c r="B755" i="8"/>
  <c r="C755" i="8"/>
  <c r="C112" i="8"/>
  <c r="B112" i="8"/>
  <c r="C489" i="8"/>
  <c r="B489" i="8"/>
  <c r="B613" i="7"/>
  <c r="B745" i="7"/>
  <c r="C625" i="8"/>
  <c r="B625" i="8"/>
  <c r="C917" i="8"/>
  <c r="B917" i="8"/>
  <c r="B623" i="8"/>
  <c r="C623" i="8"/>
  <c r="C924" i="8"/>
  <c r="B924" i="8"/>
  <c r="B795" i="7"/>
  <c r="B242" i="7"/>
  <c r="B237" i="7"/>
  <c r="C606" i="8"/>
  <c r="B606" i="8"/>
  <c r="B45" i="7"/>
  <c r="C188" i="8"/>
  <c r="B188" i="8"/>
  <c r="C926" i="8"/>
  <c r="B926" i="8"/>
  <c r="B193" i="7"/>
  <c r="C674" i="8"/>
  <c r="B674" i="8"/>
  <c r="D631" i="8"/>
  <c r="C289" i="8"/>
  <c r="B289" i="8"/>
  <c r="C769" i="8"/>
  <c r="B769" i="8"/>
  <c r="B900" i="7"/>
  <c r="B42" i="7"/>
  <c r="B274" i="7"/>
  <c r="B165" i="7"/>
  <c r="C288" i="8"/>
  <c r="B288" i="8"/>
  <c r="B376" i="7"/>
  <c r="C397" i="8"/>
  <c r="B397" i="8"/>
  <c r="C213" i="8"/>
  <c r="B213" i="8"/>
  <c r="B61" i="7"/>
  <c r="B623" i="7"/>
  <c r="B407" i="7"/>
  <c r="C200" i="8"/>
  <c r="B200" i="8"/>
  <c r="C439" i="8"/>
  <c r="B439" i="8"/>
  <c r="C503" i="8"/>
  <c r="B503" i="8"/>
  <c r="C583" i="8"/>
  <c r="B583" i="8"/>
  <c r="C676" i="8"/>
  <c r="B676" i="8"/>
  <c r="B182" i="7"/>
  <c r="C39" i="8"/>
  <c r="B39" i="8"/>
  <c r="C618" i="8"/>
  <c r="B618" i="8"/>
  <c r="B888" i="7"/>
  <c r="B969" i="7"/>
  <c r="B583" i="7"/>
  <c r="B362" i="7"/>
  <c r="B88" i="7"/>
  <c r="B701" i="7"/>
  <c r="F142" i="8"/>
  <c r="D142" i="8"/>
  <c r="E142" i="8" s="1"/>
  <c r="G142" i="8" s="1"/>
  <c r="F519" i="8"/>
  <c r="D519" i="8"/>
  <c r="E519" i="8" s="1"/>
  <c r="G519" i="8" s="1"/>
  <c r="F619" i="8"/>
  <c r="D619" i="8"/>
  <c r="E619" i="8" s="1"/>
  <c r="D243" i="8"/>
  <c r="E243" i="8" s="1"/>
  <c r="G243" i="8" s="1"/>
  <c r="F860" i="8"/>
  <c r="D860" i="8"/>
  <c r="E860" i="8" s="1"/>
  <c r="F251" i="8"/>
  <c r="D251" i="8"/>
  <c r="E251" i="8" s="1"/>
  <c r="G251" i="8" s="1"/>
  <c r="F731" i="8"/>
  <c r="D731" i="8"/>
  <c r="E731" i="8" s="1"/>
  <c r="G731" i="8" s="1"/>
  <c r="F798" i="8"/>
  <c r="D798" i="8"/>
  <c r="E798" i="8" s="1"/>
  <c r="G798" i="8" s="1"/>
  <c r="D107" i="8"/>
  <c r="E107" i="8" s="1"/>
  <c r="G107" i="8" s="1"/>
  <c r="F107" i="8"/>
  <c r="F427" i="8"/>
  <c r="D427" i="8"/>
  <c r="E427" i="8" s="1"/>
  <c r="G427" i="8" s="1"/>
  <c r="F614" i="8"/>
  <c r="D614" i="8"/>
  <c r="E614" i="8" s="1"/>
  <c r="G614" i="8" s="1"/>
  <c r="F317" i="8"/>
  <c r="D317" i="8"/>
  <c r="E317" i="8" s="1"/>
  <c r="G317" i="8" s="1"/>
  <c r="F228" i="8"/>
  <c r="D228" i="8"/>
  <c r="E228" i="8" s="1"/>
  <c r="G228" i="8" s="1"/>
  <c r="F315" i="8"/>
  <c r="F966" i="8"/>
  <c r="D966" i="8"/>
  <c r="E966" i="8" s="1"/>
  <c r="G966" i="8" s="1"/>
  <c r="D659" i="8"/>
  <c r="E659" i="8" s="1"/>
  <c r="G659" i="8" s="1"/>
  <c r="F104" i="8"/>
  <c r="D104" i="8"/>
  <c r="E104" i="8" s="1"/>
  <c r="G104" i="8" s="1"/>
  <c r="F582" i="8"/>
  <c r="D582" i="8"/>
  <c r="E582" i="8" s="1"/>
  <c r="G582" i="8" s="1"/>
  <c r="F679" i="8"/>
  <c r="E679" i="8"/>
  <c r="D679" i="8"/>
  <c r="F524" i="8"/>
  <c r="E524" i="8"/>
  <c r="G524" i="8" s="1"/>
  <c r="D524" i="8"/>
  <c r="F518" i="8"/>
  <c r="D518" i="8"/>
  <c r="E518" i="8" s="1"/>
  <c r="G518" i="8" s="1"/>
  <c r="F726" i="8"/>
  <c r="D726" i="8"/>
  <c r="E726" i="8" s="1"/>
  <c r="F120" i="8"/>
  <c r="D120" i="8"/>
  <c r="E120" i="8" s="1"/>
  <c r="G120" i="8" s="1"/>
  <c r="F431" i="8"/>
  <c r="D903" i="8"/>
  <c r="F270" i="8"/>
  <c r="D270" i="8"/>
  <c r="E270" i="8" s="1"/>
  <c r="G270" i="8" s="1"/>
  <c r="F550" i="8"/>
  <c r="F72" i="8"/>
  <c r="E72" i="8"/>
  <c r="G72" i="8" s="1"/>
  <c r="D72" i="8"/>
  <c r="G756" i="8"/>
  <c r="F972" i="8"/>
  <c r="D972" i="8"/>
  <c r="E972" i="8" s="1"/>
  <c r="F219" i="8"/>
  <c r="D219" i="8"/>
  <c r="F406" i="8"/>
  <c r="D406" i="8"/>
  <c r="E406" i="8" s="1"/>
  <c r="G406" i="8" s="1"/>
  <c r="F603" i="8"/>
  <c r="D603" i="8"/>
  <c r="E603" i="8" s="1"/>
  <c r="G603" i="8" s="1"/>
  <c r="F795" i="8"/>
  <c r="F443" i="8"/>
  <c r="D443" i="8"/>
  <c r="E443" i="8" s="1"/>
  <c r="G443" i="8" s="1"/>
  <c r="B632" i="7"/>
  <c r="C928" i="8"/>
  <c r="B928" i="8"/>
  <c r="C777" i="8"/>
  <c r="B777" i="8"/>
  <c r="B132" i="7"/>
  <c r="B273" i="7"/>
  <c r="B18" i="7"/>
  <c r="B300" i="7"/>
  <c r="C468" i="8"/>
  <c r="B468" i="8"/>
  <c r="C532" i="8"/>
  <c r="B532" i="8"/>
  <c r="C174" i="8"/>
  <c r="B174" i="8"/>
  <c r="B616" i="7"/>
  <c r="B945" i="7"/>
  <c r="C958" i="8"/>
  <c r="B958" i="8"/>
  <c r="C25" i="8"/>
  <c r="B25" i="8"/>
  <c r="C998" i="8"/>
  <c r="B998" i="8"/>
  <c r="B349" i="7"/>
  <c r="B920" i="7"/>
  <c r="C199" i="8"/>
  <c r="B199" i="8"/>
  <c r="C665" i="8"/>
  <c r="B665" i="8"/>
  <c r="C352" i="8"/>
  <c r="B352" i="8"/>
  <c r="C770" i="8"/>
  <c r="B770" i="8"/>
  <c r="B978" i="7"/>
  <c r="C640" i="8"/>
  <c r="B640" i="8"/>
  <c r="B696" i="7"/>
  <c r="C109" i="8"/>
  <c r="B109" i="8"/>
  <c r="B808" i="7"/>
  <c r="C794" i="8"/>
  <c r="B794" i="8"/>
  <c r="B529" i="7"/>
  <c r="B290" i="8"/>
  <c r="C290" i="8"/>
  <c r="C144" i="8"/>
  <c r="B144" i="8"/>
  <c r="B458" i="7"/>
  <c r="B220" i="7"/>
  <c r="B690" i="7"/>
  <c r="B130" i="8"/>
  <c r="C130" i="8"/>
  <c r="B501" i="7"/>
  <c r="B418" i="8"/>
  <c r="C418" i="8"/>
  <c r="B244" i="7"/>
  <c r="B108" i="7"/>
  <c r="B934" i="7"/>
  <c r="B505" i="7"/>
  <c r="B899" i="8"/>
  <c r="C899" i="8"/>
  <c r="B877" i="7"/>
  <c r="C135" i="8"/>
  <c r="B135" i="8"/>
  <c r="C826" i="8"/>
  <c r="B826" i="8"/>
  <c r="B305" i="7"/>
  <c r="C28" i="8"/>
  <c r="B28" i="8"/>
  <c r="C246" i="8"/>
  <c r="B246" i="8"/>
  <c r="B976" i="7"/>
  <c r="C558" i="8"/>
  <c r="B558" i="8"/>
  <c r="C70" i="8"/>
  <c r="B70" i="8"/>
  <c r="B37" i="7"/>
  <c r="C77" i="8"/>
  <c r="B77" i="8"/>
  <c r="C328" i="8"/>
  <c r="B328" i="8"/>
  <c r="C846" i="8"/>
  <c r="B846" i="8"/>
  <c r="C141" i="8"/>
  <c r="B141" i="8"/>
  <c r="C358" i="8"/>
  <c r="B358" i="8"/>
  <c r="B335" i="7"/>
  <c r="C853" i="8"/>
  <c r="B853" i="8"/>
  <c r="C432" i="8"/>
  <c r="B432" i="8"/>
  <c r="B137" i="7"/>
  <c r="C648" i="8"/>
  <c r="B648" i="8"/>
  <c r="C557" i="8"/>
  <c r="B557" i="8"/>
  <c r="C571" i="8"/>
  <c r="B571" i="8"/>
  <c r="C151" i="8"/>
  <c r="B151" i="8"/>
  <c r="B197" i="7"/>
  <c r="B968" i="7"/>
  <c r="C341" i="8"/>
  <c r="B341" i="8"/>
  <c r="B717" i="7"/>
  <c r="B831" i="7"/>
  <c r="B561" i="7"/>
  <c r="C469" i="8"/>
  <c r="B469" i="8"/>
  <c r="B601" i="7"/>
  <c r="B158" i="7"/>
  <c r="B350" i="7"/>
  <c r="C122" i="8"/>
  <c r="B122" i="8"/>
  <c r="B177" i="7"/>
  <c r="C688" i="8"/>
  <c r="B688" i="8"/>
  <c r="C649" i="8"/>
  <c r="B649" i="8"/>
  <c r="C167" i="8"/>
  <c r="B167" i="8"/>
  <c r="C506" i="8"/>
  <c r="B506" i="8"/>
  <c r="B312" i="7"/>
  <c r="B869" i="7"/>
  <c r="C621" i="8"/>
  <c r="B621" i="8"/>
  <c r="C744" i="8"/>
  <c r="B744" i="8"/>
  <c r="C53" i="8"/>
  <c r="B53" i="8"/>
  <c r="C804" i="8"/>
  <c r="B804" i="8"/>
  <c r="C868" i="8"/>
  <c r="B868" i="8"/>
  <c r="C948" i="8"/>
  <c r="B948" i="8"/>
  <c r="B22" i="7"/>
  <c r="B102" i="7"/>
  <c r="B406" i="7"/>
  <c r="B467" i="7"/>
  <c r="B531" i="7"/>
  <c r="B707" i="7"/>
  <c r="B216" i="7"/>
  <c r="B839" i="7"/>
  <c r="B445" i="7"/>
  <c r="B954" i="8"/>
  <c r="C954" i="8"/>
  <c r="B723" i="8"/>
  <c r="C723" i="8"/>
  <c r="C271" i="8"/>
  <c r="B271" i="8"/>
  <c r="F190" i="8"/>
  <c r="D190" i="8"/>
  <c r="E190" i="8" s="1"/>
  <c r="G190" i="8" s="1"/>
  <c r="F787" i="8"/>
  <c r="D787" i="8"/>
  <c r="E787" i="8" s="1"/>
  <c r="G787" i="8" s="1"/>
  <c r="F491" i="8"/>
  <c r="D491" i="8"/>
  <c r="E491" i="8" s="1"/>
  <c r="G491" i="8" s="1"/>
  <c r="F274" i="8"/>
  <c r="D274" i="8"/>
  <c r="E274" i="8" s="1"/>
  <c r="G274" i="8" s="1"/>
  <c r="G967" i="8"/>
  <c r="G900" i="8"/>
  <c r="G347" i="8"/>
  <c r="F942" i="8"/>
  <c r="D942" i="8"/>
  <c r="E942" i="8" s="1"/>
  <c r="G942" i="8" s="1"/>
  <c r="F974" i="8"/>
  <c r="D974" i="8"/>
  <c r="E974" i="8" s="1"/>
  <c r="G974" i="8" s="1"/>
  <c r="F343" i="8"/>
  <c r="D343" i="8"/>
  <c r="E343" i="8" s="1"/>
  <c r="F990" i="8"/>
  <c r="D990" i="8"/>
  <c r="E990" i="8" s="1"/>
  <c r="G990" i="8" s="1"/>
  <c r="F318" i="8"/>
  <c r="D318" i="8"/>
  <c r="E318" i="8" s="1"/>
  <c r="G318" i="8" s="1"/>
  <c r="F502" i="8"/>
  <c r="D502" i="8"/>
  <c r="E502" i="8" s="1"/>
  <c r="G502" i="8" s="1"/>
  <c r="G630" i="8"/>
  <c r="F579" i="8"/>
  <c r="E579" i="8"/>
  <c r="G579" i="8" s="1"/>
  <c r="D579" i="8"/>
  <c r="F4" i="6"/>
  <c r="C4" i="6"/>
  <c r="E4" i="6" s="1"/>
  <c r="B4" i="6"/>
  <c r="G4" i="6"/>
  <c r="H4" i="6"/>
  <c r="F971" i="8"/>
  <c r="E971" i="8"/>
  <c r="G971" i="8" s="1"/>
  <c r="D971" i="8"/>
  <c r="F823" i="8"/>
  <c r="D823" i="8"/>
  <c r="E823" i="8" s="1"/>
  <c r="F775" i="8"/>
  <c r="G214" i="8"/>
  <c r="G956" i="8"/>
  <c r="G495" i="8"/>
  <c r="G814" i="8"/>
  <c r="F402" i="8"/>
  <c r="D402" i="8"/>
  <c r="E402" i="8" s="1"/>
  <c r="G402" i="8" s="1"/>
  <c r="F420" i="8"/>
  <c r="D420" i="8"/>
  <c r="E420" i="8" s="1"/>
  <c r="G420" i="8" s="1"/>
  <c r="F24" i="8"/>
  <c r="F415" i="8"/>
  <c r="D415" i="8"/>
  <c r="E415" i="8" s="1"/>
  <c r="G415" i="8" s="1"/>
  <c r="F572" i="8"/>
  <c r="D572" i="8"/>
  <c r="E572" i="8" s="1"/>
  <c r="G679" i="8"/>
  <c r="F588" i="8"/>
  <c r="D588" i="8"/>
  <c r="E588" i="8" s="1"/>
  <c r="G588" i="8" s="1"/>
  <c r="F874" i="8"/>
  <c r="E874" i="8"/>
  <c r="G874" i="8" s="1"/>
  <c r="D874" i="8"/>
  <c r="F596" i="8"/>
  <c r="D596" i="8"/>
  <c r="E596" i="8" s="1"/>
  <c r="G596" i="8" s="1"/>
  <c r="F166" i="8"/>
  <c r="D166" i="8"/>
  <c r="E166" i="8" s="1"/>
  <c r="G166" i="8" s="1"/>
  <c r="D335" i="8"/>
  <c r="F479" i="8"/>
  <c r="D479" i="8"/>
  <c r="E479" i="8" s="1"/>
  <c r="G479" i="8" s="1"/>
  <c r="F575" i="8"/>
  <c r="D575" i="8"/>
  <c r="E575" i="8" s="1"/>
  <c r="G575" i="8" s="1"/>
  <c r="F790" i="8"/>
  <c r="F556" i="8"/>
  <c r="F711" i="8"/>
  <c r="D711" i="8"/>
  <c r="E711" i="8" s="1"/>
  <c r="G711" i="8" s="1"/>
  <c r="F620" i="8"/>
  <c r="D620" i="8"/>
  <c r="E620" i="8" s="1"/>
  <c r="G620" i="8" s="1"/>
  <c r="F407" i="8"/>
  <c r="D407" i="8"/>
  <c r="E407" i="8" s="1"/>
  <c r="F210" i="8"/>
  <c r="D210" i="8"/>
  <c r="E210" i="8" s="1"/>
  <c r="G210" i="8" s="1"/>
  <c r="F534" i="8"/>
  <c r="F115" i="8"/>
  <c r="D115" i="8"/>
  <c r="E115" i="8" s="1"/>
  <c r="G115" i="8" s="1"/>
  <c r="G982" i="8"/>
  <c r="F450" i="8"/>
  <c r="D450" i="8"/>
  <c r="E450" i="8" s="1"/>
  <c r="G450" i="8" s="1"/>
  <c r="F984" i="8"/>
  <c r="D984" i="8"/>
  <c r="E984" i="8" s="1"/>
  <c r="G984" i="8" s="1"/>
  <c r="B351" i="7"/>
  <c r="C677" i="8"/>
  <c r="B677" i="8"/>
  <c r="C581" i="8"/>
  <c r="B581" i="8"/>
  <c r="C801" i="8"/>
  <c r="B801" i="8"/>
  <c r="B521" i="7"/>
  <c r="B874" i="7"/>
  <c r="C909" i="8"/>
  <c r="B909" i="8"/>
  <c r="C163" i="8"/>
  <c r="B163" i="8"/>
  <c r="C517" i="8"/>
  <c r="B517" i="8"/>
  <c r="B309" i="7"/>
  <c r="C146" i="8"/>
  <c r="B146" i="8"/>
  <c r="C327" i="8"/>
  <c r="B327" i="8"/>
  <c r="C612" i="8"/>
  <c r="B612" i="8"/>
  <c r="B671" i="8"/>
  <c r="C671" i="8"/>
  <c r="B735" i="8"/>
  <c r="C735" i="8"/>
  <c r="B799" i="8"/>
  <c r="C799" i="8"/>
  <c r="B863" i="8"/>
  <c r="C863" i="8"/>
  <c r="B927" i="8"/>
  <c r="C927" i="8"/>
  <c r="C988" i="8"/>
  <c r="B988" i="8"/>
  <c r="B35" i="7"/>
  <c r="B99" i="7"/>
  <c r="B227" i="7"/>
  <c r="B291" i="7"/>
  <c r="B419" i="7"/>
  <c r="B494" i="7"/>
  <c r="B558" i="7"/>
  <c r="B622" i="7"/>
  <c r="B718" i="7"/>
  <c r="B782" i="7"/>
  <c r="B846" i="7"/>
  <c r="B910" i="7"/>
  <c r="B974" i="7"/>
  <c r="B573" i="7"/>
  <c r="C333" i="8"/>
  <c r="B333" i="8"/>
  <c r="B725" i="8"/>
  <c r="C725" i="8"/>
  <c r="C9" i="8"/>
  <c r="B9" i="8"/>
  <c r="B34" i="8"/>
  <c r="C34" i="8"/>
  <c r="B175" i="7"/>
  <c r="C861" i="8"/>
  <c r="B861" i="8"/>
  <c r="C203" i="8"/>
  <c r="B203" i="8"/>
  <c r="B117" i="7"/>
  <c r="C523" i="8"/>
  <c r="B523" i="8"/>
  <c r="C480" i="8"/>
  <c r="B480" i="8"/>
  <c r="B207" i="7"/>
  <c r="B81" i="7"/>
  <c r="B103" i="7"/>
  <c r="C849" i="8"/>
  <c r="B849" i="8"/>
  <c r="C713" i="8"/>
  <c r="B713" i="8"/>
  <c r="B721" i="7"/>
  <c r="B825" i="7"/>
  <c r="B386" i="8"/>
  <c r="C386" i="8"/>
  <c r="B433" i="7"/>
  <c r="C470" i="8"/>
  <c r="B470" i="8"/>
  <c r="C784" i="8"/>
  <c r="B784" i="8"/>
  <c r="B380" i="7"/>
  <c r="B624" i="7"/>
  <c r="C545" i="8"/>
  <c r="B545" i="8"/>
  <c r="C155" i="8"/>
  <c r="B155" i="8"/>
  <c r="C217" i="8"/>
  <c r="B217" i="8"/>
  <c r="B850" i="8"/>
  <c r="C850" i="8"/>
  <c r="B457" i="7"/>
  <c r="C817" i="8"/>
  <c r="B817" i="8"/>
  <c r="C562" i="8"/>
  <c r="B562" i="8"/>
  <c r="B484" i="7"/>
  <c r="B239" i="7"/>
  <c r="C957" i="8"/>
  <c r="B957" i="8"/>
  <c r="B2" i="8"/>
  <c r="C2" i="8"/>
  <c r="B319" i="7"/>
  <c r="C602" i="8"/>
  <c r="B602" i="8"/>
  <c r="B425" i="7"/>
  <c r="C749" i="8"/>
  <c r="B749" i="8"/>
  <c r="B348" i="7"/>
  <c r="C405" i="8"/>
  <c r="B405" i="8"/>
  <c r="B4" i="7"/>
  <c r="C816" i="8"/>
  <c r="B816" i="8"/>
  <c r="C729" i="8"/>
  <c r="B729" i="8"/>
  <c r="B162" i="8"/>
  <c r="C162" i="8"/>
  <c r="C992" i="8"/>
  <c r="B992" i="8"/>
  <c r="B904" i="7"/>
  <c r="B760" i="7"/>
  <c r="C277" i="8"/>
  <c r="B277" i="8"/>
  <c r="B296" i="7"/>
  <c r="C272" i="8"/>
  <c r="B272" i="8"/>
  <c r="C528" i="8"/>
  <c r="B528" i="8"/>
  <c r="C593" i="8"/>
  <c r="B593" i="8"/>
  <c r="C125" i="8"/>
  <c r="B125" i="8"/>
  <c r="C59" i="8"/>
  <c r="B59" i="8"/>
  <c r="C250" i="8"/>
  <c r="B250" i="8"/>
  <c r="B594" i="7"/>
  <c r="C566" i="8"/>
  <c r="B566" i="8"/>
  <c r="B183" i="7"/>
  <c r="C554" i="8"/>
  <c r="B554" i="8"/>
  <c r="C242" i="8"/>
  <c r="B242" i="8"/>
  <c r="C910" i="8"/>
  <c r="B910" i="8"/>
  <c r="B914" i="7"/>
  <c r="B372" i="7"/>
  <c r="C304" i="8"/>
  <c r="B304" i="8"/>
  <c r="B202" i="7"/>
  <c r="C666" i="8"/>
  <c r="B666" i="8"/>
  <c r="B834" i="7"/>
  <c r="C569" i="8"/>
  <c r="B569" i="8"/>
  <c r="C131" i="8"/>
  <c r="B131" i="8"/>
  <c r="C805" i="8"/>
  <c r="B805" i="8"/>
  <c r="C212" i="8"/>
  <c r="B212" i="8"/>
  <c r="C149" i="8"/>
  <c r="B149" i="8"/>
  <c r="B792" i="7"/>
  <c r="C223" i="8"/>
  <c r="B223" i="8"/>
  <c r="C262" i="8"/>
  <c r="B262" i="8"/>
  <c r="B421" i="7"/>
  <c r="B803" i="8"/>
  <c r="C803" i="8"/>
  <c r="C768" i="8"/>
  <c r="B768" i="8"/>
  <c r="B33" i="7"/>
  <c r="F14" i="8"/>
  <c r="D14" i="8"/>
  <c r="E14" i="8" s="1"/>
  <c r="G14" i="8" s="1"/>
  <c r="B994" i="7"/>
  <c r="C746" i="8"/>
  <c r="B746" i="8"/>
  <c r="B586" i="7"/>
  <c r="C537" i="8"/>
  <c r="B537" i="8"/>
  <c r="C8" i="8"/>
  <c r="B8" i="8"/>
  <c r="C367" i="8"/>
  <c r="B367" i="8"/>
  <c r="C471" i="8"/>
  <c r="B471" i="8"/>
  <c r="C615" i="8"/>
  <c r="B615" i="8"/>
  <c r="B230" i="7"/>
  <c r="B979" i="7"/>
  <c r="C357" i="8"/>
  <c r="B357" i="8"/>
  <c r="B21" i="7"/>
  <c r="B706" i="7"/>
  <c r="C981" i="8"/>
  <c r="B981" i="8"/>
  <c r="B268" i="7"/>
  <c r="B161" i="7"/>
  <c r="B979" i="8"/>
  <c r="C979" i="8"/>
  <c r="B612" i="7"/>
  <c r="C485" i="8"/>
  <c r="B485" i="8"/>
  <c r="C133" i="8"/>
  <c r="B133" i="8"/>
  <c r="B256" i="7"/>
  <c r="B321" i="7"/>
  <c r="B5" i="7"/>
  <c r="C369" i="8"/>
  <c r="B369" i="8"/>
  <c r="C360" i="8"/>
  <c r="B360" i="8"/>
  <c r="C797" i="8"/>
  <c r="B797" i="8"/>
  <c r="C249" i="8"/>
  <c r="B249" i="8"/>
  <c r="B748" i="7"/>
  <c r="B585" i="7"/>
  <c r="C885" i="8"/>
  <c r="B885" i="8"/>
  <c r="B66" i="7"/>
  <c r="C913" i="8"/>
  <c r="B913" i="8"/>
  <c r="F267" i="8"/>
  <c r="D267" i="8"/>
  <c r="E267" i="8" s="1"/>
  <c r="G267" i="8" s="1"/>
  <c r="B353" i="7"/>
  <c r="C483" i="8"/>
  <c r="B483" i="8"/>
  <c r="C145" i="8"/>
  <c r="B145" i="8"/>
  <c r="B160" i="7"/>
  <c r="C287" i="8"/>
  <c r="B287" i="8"/>
  <c r="B997" i="7"/>
  <c r="B74" i="7"/>
  <c r="C417" i="8"/>
  <c r="B417" i="8"/>
  <c r="C440" i="8"/>
  <c r="B440" i="8"/>
  <c r="C965" i="8"/>
  <c r="B965" i="8"/>
  <c r="C280" i="8"/>
  <c r="B280" i="8"/>
  <c r="B282" i="7"/>
  <c r="B90" i="7"/>
  <c r="B789" i="8"/>
  <c r="C789" i="8"/>
  <c r="B17" i="7"/>
  <c r="B129" i="7"/>
  <c r="C32" i="8"/>
  <c r="B32" i="8"/>
  <c r="B889" i="7"/>
  <c r="B767" i="7"/>
  <c r="B989" i="7"/>
  <c r="B329" i="7"/>
  <c r="B720" i="7"/>
  <c r="C936" i="8"/>
  <c r="B936" i="8"/>
  <c r="C738" i="8"/>
  <c r="B738" i="8"/>
  <c r="C373" i="8"/>
  <c r="B373" i="8"/>
  <c r="B905" i="7"/>
  <c r="C873" i="8"/>
  <c r="B873" i="8"/>
  <c r="B818" i="7"/>
  <c r="B264" i="7"/>
  <c r="C837" i="8"/>
  <c r="B837" i="8"/>
  <c r="B568" i="7"/>
  <c r="C565" i="8"/>
  <c r="B565" i="8"/>
  <c r="C345" i="8"/>
  <c r="B345" i="8"/>
  <c r="C48" i="8"/>
  <c r="B48" i="8"/>
  <c r="B368" i="7"/>
  <c r="C208" i="8"/>
  <c r="B208" i="8"/>
  <c r="B297" i="7"/>
  <c r="B752" i="7"/>
  <c r="C20" i="8"/>
  <c r="B20" i="8"/>
  <c r="C356" i="8"/>
  <c r="B356" i="8"/>
  <c r="C337" i="8"/>
  <c r="B337" i="8"/>
  <c r="B645" i="7"/>
  <c r="C722" i="8"/>
  <c r="B722" i="8"/>
  <c r="B955" i="8"/>
  <c r="C955" i="8"/>
  <c r="B813" i="7"/>
  <c r="C52" i="8"/>
  <c r="B52" i="8"/>
  <c r="C96" i="8"/>
  <c r="B96" i="8"/>
  <c r="B82" i="7"/>
  <c r="B394" i="7"/>
  <c r="B764" i="7"/>
  <c r="B617" i="7"/>
  <c r="B231" i="7"/>
  <c r="B786" i="7"/>
  <c r="B685" i="7"/>
  <c r="B496" i="7"/>
  <c r="C809" i="8"/>
  <c r="B809" i="8"/>
  <c r="B633" i="7"/>
  <c r="C266" i="8"/>
  <c r="B266" i="8"/>
  <c r="C29" i="8"/>
  <c r="B29" i="8"/>
  <c r="B683" i="8"/>
  <c r="C683" i="8"/>
  <c r="C184" i="8"/>
  <c r="B184" i="8"/>
  <c r="C555" i="8"/>
  <c r="B555" i="8"/>
  <c r="B858" i="7"/>
  <c r="C47" i="8"/>
  <c r="B47" i="8"/>
  <c r="C950" i="8"/>
  <c r="B950" i="8"/>
  <c r="B698" i="7"/>
  <c r="C100" i="8"/>
  <c r="B100" i="8"/>
  <c r="B361" i="7"/>
  <c r="B493" i="7"/>
  <c r="B986" i="8"/>
  <c r="C986" i="8"/>
  <c r="B691" i="8"/>
  <c r="C691" i="8"/>
  <c r="B929" i="7"/>
  <c r="C705" i="8"/>
  <c r="B705" i="8"/>
  <c r="C35" i="8"/>
  <c r="B35" i="8"/>
  <c r="C121" i="8"/>
  <c r="B121" i="8"/>
  <c r="B880" i="7"/>
  <c r="C840" i="8"/>
  <c r="B840" i="8"/>
  <c r="B65" i="7"/>
  <c r="C589" i="8"/>
  <c r="B589" i="8"/>
  <c r="B948" i="7"/>
  <c r="C513" i="8"/>
  <c r="B513" i="8"/>
  <c r="B487" i="7"/>
  <c r="C371" i="8"/>
  <c r="B371" i="8"/>
  <c r="C472" i="8"/>
  <c r="B472" i="8"/>
  <c r="C344" i="8"/>
  <c r="B344" i="8"/>
  <c r="C504" i="8"/>
  <c r="B504" i="8"/>
  <c r="C181" i="8"/>
  <c r="B181" i="8"/>
  <c r="B475" i="7"/>
  <c r="F887" i="8"/>
  <c r="D887" i="8"/>
  <c r="E887" i="8" s="1"/>
  <c r="G887" i="8" s="1"/>
  <c r="G168" i="8"/>
  <c r="F598" i="8"/>
  <c r="D598" i="8"/>
  <c r="B301" i="7"/>
  <c r="C456" i="8"/>
  <c r="B456" i="8"/>
  <c r="C832" i="8"/>
  <c r="B832" i="8"/>
  <c r="B127" i="7"/>
  <c r="B497" i="7"/>
  <c r="B737" i="7"/>
  <c r="B541" i="7"/>
  <c r="B677" i="7"/>
  <c r="B581" i="7"/>
  <c r="B801" i="7"/>
  <c r="B140" i="7"/>
  <c r="C273" i="8"/>
  <c r="B273" i="8"/>
  <c r="B156" i="7"/>
  <c r="B643" i="8"/>
  <c r="C643" i="8"/>
  <c r="C18" i="8"/>
  <c r="B18" i="8"/>
  <c r="C247" i="8"/>
  <c r="B247" i="8"/>
  <c r="B84" i="7"/>
  <c r="C309" i="8"/>
  <c r="B309" i="8"/>
  <c r="C3" i="8"/>
  <c r="B3" i="8"/>
  <c r="C296" i="8"/>
  <c r="B296" i="8"/>
  <c r="C404" i="8"/>
  <c r="B404" i="8"/>
  <c r="C452" i="8"/>
  <c r="B452" i="8"/>
  <c r="C516" i="8"/>
  <c r="B516" i="8"/>
  <c r="C580" i="8"/>
  <c r="B580" i="8"/>
  <c r="C628" i="8"/>
  <c r="B628" i="8"/>
  <c r="B687" i="8"/>
  <c r="C687" i="8"/>
  <c r="B751" i="8"/>
  <c r="C751" i="8"/>
  <c r="B815" i="8"/>
  <c r="C815" i="8"/>
  <c r="B879" i="8"/>
  <c r="C879" i="8"/>
  <c r="B943" i="8"/>
  <c r="C943" i="8"/>
  <c r="B19" i="7"/>
  <c r="B83" i="7"/>
  <c r="B147" i="7"/>
  <c r="B211" i="7"/>
  <c r="B275" i="7"/>
  <c r="B339" i="7"/>
  <c r="B403" i="7"/>
  <c r="B478" i="7"/>
  <c r="B542" i="7"/>
  <c r="B606" i="7"/>
  <c r="B734" i="7"/>
  <c r="B798" i="7"/>
  <c r="B862" i="7"/>
  <c r="B926" i="7"/>
  <c r="B990" i="7"/>
  <c r="C993" i="8"/>
  <c r="B993" i="8"/>
  <c r="C573" i="8"/>
  <c r="B573" i="8"/>
  <c r="C408" i="8"/>
  <c r="B408" i="8"/>
  <c r="C252" i="8"/>
  <c r="B252" i="8"/>
  <c r="B50" i="7"/>
  <c r="B333" i="7"/>
  <c r="B204" i="7"/>
  <c r="B725" i="7"/>
  <c r="C578" i="8"/>
  <c r="B578" i="8"/>
  <c r="B34" i="7"/>
  <c r="B861" i="7"/>
  <c r="C553" i="8"/>
  <c r="B553" i="8"/>
  <c r="B448" i="7"/>
  <c r="C179" i="8"/>
  <c r="B179" i="8"/>
  <c r="B946" i="8"/>
  <c r="C946" i="8"/>
  <c r="C590" i="8"/>
  <c r="B590" i="8"/>
  <c r="C117" i="8"/>
  <c r="B117" i="8"/>
  <c r="B480" i="7"/>
  <c r="C207" i="8"/>
  <c r="B207" i="8"/>
  <c r="B12" i="7"/>
  <c r="C103" i="8"/>
  <c r="B103" i="8"/>
  <c r="B215" i="7"/>
  <c r="B985" i="7"/>
  <c r="B343" i="7"/>
  <c r="C80" i="8"/>
  <c r="B80" i="8"/>
  <c r="C721" i="8"/>
  <c r="B721" i="8"/>
  <c r="B708" i="7"/>
  <c r="B925" i="7"/>
  <c r="C825" i="8"/>
  <c r="B825" i="8"/>
  <c r="C584" i="8"/>
  <c r="B584" i="8"/>
  <c r="B433" i="8"/>
  <c r="C433" i="8"/>
  <c r="C461" i="8"/>
  <c r="B461" i="8"/>
  <c r="C642" i="8"/>
  <c r="B642" i="8"/>
  <c r="B400" i="7"/>
  <c r="C782" i="8"/>
  <c r="B782" i="8"/>
  <c r="B847" i="7"/>
  <c r="B859" i="8"/>
  <c r="C859" i="8"/>
  <c r="C920" i="8"/>
  <c r="B920" i="8"/>
  <c r="B199" i="7"/>
  <c r="B180" i="7"/>
  <c r="B665" i="7"/>
  <c r="B770" i="7"/>
  <c r="B292" i="7"/>
  <c r="C339" i="8"/>
  <c r="B339" i="8"/>
  <c r="B784" i="7"/>
  <c r="B477" i="7"/>
  <c r="B682" i="7"/>
  <c r="B217" i="7"/>
  <c r="C457" i="8"/>
  <c r="B457" i="8"/>
  <c r="B845" i="7"/>
  <c r="B930" i="7"/>
  <c r="C239" i="8"/>
  <c r="B239" i="8"/>
  <c r="I4" i="6"/>
  <c r="B978" i="8"/>
  <c r="C978" i="8"/>
  <c r="C542" i="8"/>
  <c r="B542" i="8"/>
  <c r="B602" i="7"/>
  <c r="B749" i="7"/>
  <c r="C310" i="8"/>
  <c r="B310" i="8"/>
  <c r="C348" i="8"/>
  <c r="B348" i="8"/>
  <c r="B655" i="7"/>
  <c r="B405" i="7"/>
  <c r="C785" i="8"/>
  <c r="B785" i="8"/>
  <c r="B324" i="7"/>
  <c r="C718" i="8"/>
  <c r="B718" i="8"/>
  <c r="B729" i="7"/>
  <c r="C314" i="8"/>
  <c r="B314" i="8"/>
  <c r="B162" i="7"/>
  <c r="B210" i="7"/>
  <c r="B660" i="7"/>
  <c r="C904" i="8"/>
  <c r="B904" i="8"/>
  <c r="C760" i="8"/>
  <c r="B760" i="8"/>
  <c r="B153" i="7"/>
  <c r="B277" i="7"/>
  <c r="B281" i="7"/>
  <c r="C696" i="8"/>
  <c r="B696" i="8"/>
  <c r="B490" i="7"/>
  <c r="C424" i="8"/>
  <c r="B424" i="8"/>
  <c r="B528" i="7"/>
  <c r="C134" i="8"/>
  <c r="B134" i="8"/>
  <c r="C254" i="8"/>
  <c r="B254" i="8"/>
  <c r="B437" i="7"/>
  <c r="C172" i="8"/>
  <c r="B172" i="8"/>
  <c r="C594" i="8"/>
  <c r="B594" i="8"/>
  <c r="B489" i="7"/>
  <c r="B972" i="7"/>
  <c r="C613" i="8"/>
  <c r="B613" i="8"/>
  <c r="B168" i="7"/>
  <c r="C808" i="8"/>
  <c r="B808" i="8"/>
  <c r="B794" i="7"/>
  <c r="C681" i="8"/>
  <c r="B681" i="8"/>
  <c r="C99" i="8"/>
  <c r="B99" i="8"/>
  <c r="B290" i="7"/>
  <c r="B144" i="7"/>
  <c r="C220" i="8"/>
  <c r="B220" i="8"/>
  <c r="B130" i="7"/>
  <c r="C366" i="8"/>
  <c r="B366" i="8"/>
  <c r="B418" i="7"/>
  <c r="C953" i="8"/>
  <c r="B953" i="8"/>
  <c r="C244" i="8"/>
  <c r="B244" i="8"/>
  <c r="C753" i="8"/>
  <c r="B753" i="8"/>
  <c r="C505" i="8"/>
  <c r="B505" i="8"/>
  <c r="C745" i="8"/>
  <c r="B745" i="8"/>
  <c r="B554" i="7"/>
  <c r="B917" i="7"/>
  <c r="B186" i="7"/>
  <c r="C877" i="8"/>
  <c r="B877" i="8"/>
  <c r="C382" i="8"/>
  <c r="B382" i="8"/>
  <c r="C110" i="8"/>
  <c r="B110" i="8"/>
  <c r="B106" i="7"/>
  <c r="B305" i="8"/>
  <c r="C305" i="8"/>
  <c r="B931" i="8"/>
  <c r="C931" i="8"/>
  <c r="B812" i="7"/>
  <c r="C520" i="8"/>
  <c r="B520" i="8"/>
  <c r="B866" i="7"/>
  <c r="C37" i="8"/>
  <c r="B37" i="8"/>
  <c r="B328" i="7"/>
  <c r="B311" i="7"/>
  <c r="C488" i="8"/>
  <c r="B488" i="8"/>
  <c r="B141" i="7"/>
  <c r="B114" i="7"/>
  <c r="B255" i="7"/>
  <c r="C507" i="8"/>
  <c r="B507" i="8"/>
  <c r="B915" i="8"/>
  <c r="C915" i="8"/>
  <c r="B432" i="7"/>
  <c r="C464" i="8"/>
  <c r="B464" i="8"/>
  <c r="B648" i="7"/>
  <c r="B911" i="7"/>
  <c r="B381" i="7"/>
  <c r="C197" i="8"/>
  <c r="B197" i="8"/>
  <c r="C734" i="8"/>
  <c r="B734" i="8"/>
  <c r="C416" i="8"/>
  <c r="B416" i="8"/>
  <c r="C717" i="8"/>
  <c r="B717" i="8"/>
  <c r="B241" i="7"/>
  <c r="B293" i="7"/>
  <c r="B561" i="8"/>
  <c r="C561" i="8"/>
  <c r="C128" i="8"/>
  <c r="B128" i="8"/>
  <c r="C601" i="8"/>
  <c r="B601" i="8"/>
  <c r="C178" i="8"/>
  <c r="B178" i="8"/>
  <c r="C796" i="8"/>
  <c r="B796" i="8"/>
  <c r="B843" i="7"/>
  <c r="B907" i="7"/>
  <c r="B971" i="7"/>
  <c r="C372" i="8"/>
  <c r="B372" i="8"/>
  <c r="B304" i="7"/>
  <c r="B666" i="7"/>
  <c r="B569" i="7"/>
  <c r="C45" i="8"/>
  <c r="B45" i="8"/>
  <c r="B188" i="7"/>
  <c r="B805" i="7"/>
  <c r="B149" i="7"/>
  <c r="C193" i="8"/>
  <c r="B193" i="8"/>
  <c r="C792" i="8"/>
  <c r="B792" i="8"/>
  <c r="C741" i="8"/>
  <c r="B741" i="8"/>
  <c r="B649" i="7"/>
  <c r="B167" i="7"/>
  <c r="B631" i="7"/>
  <c r="B289" i="7"/>
  <c r="B769" i="7"/>
  <c r="C421" i="8"/>
  <c r="B421" i="8"/>
  <c r="B940" i="7"/>
  <c r="C710" i="8"/>
  <c r="B710" i="8"/>
  <c r="C165" i="8"/>
  <c r="B165" i="8"/>
  <c r="C33" i="8"/>
  <c r="B33" i="8"/>
  <c r="C312" i="8"/>
  <c r="B312" i="8"/>
  <c r="B236" i="7"/>
  <c r="B621" i="7"/>
  <c r="C198" i="8"/>
  <c r="B198" i="8"/>
  <c r="B288" i="7"/>
  <c r="B744" i="7"/>
  <c r="B232" i="7"/>
  <c r="B559" i="7"/>
  <c r="B53" i="7"/>
  <c r="B397" i="7"/>
  <c r="B213" i="7"/>
  <c r="B994" i="8"/>
  <c r="C994" i="8"/>
  <c r="B540" i="7"/>
  <c r="B746" i="7"/>
  <c r="B537" i="7"/>
  <c r="C264" i="8"/>
  <c r="B264" i="8"/>
  <c r="C455" i="8"/>
  <c r="B455" i="8"/>
  <c r="C567" i="8"/>
  <c r="B567" i="8"/>
  <c r="C644" i="8"/>
  <c r="B644" i="8"/>
  <c r="C724" i="8"/>
  <c r="B724" i="8"/>
  <c r="C820" i="8"/>
  <c r="B820" i="8"/>
  <c r="C884" i="8"/>
  <c r="B884" i="8"/>
  <c r="C964" i="8"/>
  <c r="B964" i="8"/>
  <c r="B38" i="7"/>
  <c r="B118" i="7"/>
  <c r="B214" i="7"/>
  <c r="B390" i="7"/>
  <c r="B451" i="7"/>
  <c r="B515" i="7"/>
  <c r="B595" i="7"/>
  <c r="B691" i="7"/>
  <c r="B883" i="7"/>
  <c r="C525" i="8"/>
  <c r="B525" i="8"/>
  <c r="B39" i="7"/>
  <c r="B618" i="7"/>
  <c r="C256" i="8"/>
  <c r="B256" i="8"/>
  <c r="B981" i="7"/>
  <c r="C268" i="8"/>
  <c r="B268" i="8"/>
  <c r="C321" i="8"/>
  <c r="B321" i="8"/>
  <c r="C5" i="8"/>
  <c r="B5" i="8"/>
  <c r="B360" i="7"/>
  <c r="B954" i="7"/>
  <c r="B249" i="7"/>
  <c r="B449" i="7"/>
  <c r="C585" i="8"/>
  <c r="B585" i="8"/>
  <c r="B66" i="8"/>
  <c r="C66" i="8"/>
  <c r="B963" i="8"/>
  <c r="C963" i="8"/>
  <c r="B271" i="7"/>
  <c r="C888" i="8"/>
  <c r="B888" i="8"/>
  <c r="C353" i="8"/>
  <c r="B353" i="8"/>
  <c r="C160" i="8"/>
  <c r="B160" i="8"/>
  <c r="B485" i="7"/>
  <c r="C997" i="8"/>
  <c r="B997" i="8"/>
  <c r="C74" i="8"/>
  <c r="B74" i="8"/>
  <c r="B440" i="7"/>
  <c r="B68" i="7"/>
  <c r="B280" i="7"/>
  <c r="C282" i="8"/>
  <c r="B282" i="8"/>
  <c r="C90" i="8"/>
  <c r="B90" i="8"/>
  <c r="B549" i="7"/>
  <c r="C656" i="8"/>
  <c r="B656" i="8"/>
  <c r="B32" i="7"/>
  <c r="B124" i="7"/>
  <c r="C889" i="8"/>
  <c r="B889" i="8"/>
  <c r="C989" i="8"/>
  <c r="B989" i="8"/>
  <c r="C384" i="8"/>
  <c r="B384" i="8"/>
  <c r="C329" i="8"/>
  <c r="B329" i="8"/>
  <c r="B393" i="7"/>
  <c r="B936" i="7"/>
  <c r="C654" i="8"/>
  <c r="B654" i="8"/>
  <c r="C576" i="8"/>
  <c r="B576" i="8"/>
  <c r="C905" i="8"/>
  <c r="B905" i="8"/>
  <c r="C818" i="8"/>
  <c r="B818" i="8"/>
  <c r="B641" i="7"/>
  <c r="B927" i="7"/>
  <c r="C196" i="8"/>
  <c r="B196" i="8"/>
  <c r="C680" i="8"/>
  <c r="B680" i="8"/>
  <c r="B69" i="7"/>
  <c r="B48" i="7"/>
  <c r="C678" i="8"/>
  <c r="B678" i="8"/>
  <c r="B699" i="8"/>
  <c r="C699" i="8"/>
  <c r="B669" i="7"/>
  <c r="B279" i="7"/>
  <c r="B410" i="7"/>
  <c r="B356" i="7"/>
  <c r="C645" i="8"/>
  <c r="B645" i="8"/>
  <c r="C813" i="8"/>
  <c r="B813" i="8"/>
  <c r="B389" i="7"/>
  <c r="B482" i="7"/>
  <c r="B85" i="7"/>
  <c r="B96" i="7"/>
  <c r="C82" i="8"/>
  <c r="B82" i="8"/>
  <c r="C394" i="8"/>
  <c r="B394" i="8"/>
  <c r="C617" i="8"/>
  <c r="B617" i="8"/>
  <c r="B841" i="7"/>
  <c r="C231" i="8"/>
  <c r="B231" i="8"/>
  <c r="C786" i="8"/>
  <c r="B786" i="8"/>
  <c r="B938" i="7"/>
  <c r="C685" i="8"/>
  <c r="B685" i="8"/>
  <c r="C150" i="8"/>
  <c r="B150" i="8"/>
  <c r="C633" i="8"/>
  <c r="B633" i="8"/>
  <c r="B647" i="7"/>
  <c r="B184" i="7"/>
  <c r="B858" i="8"/>
  <c r="C858" i="8"/>
  <c r="B31" i="7"/>
  <c r="B426" i="7"/>
  <c r="C698" i="8"/>
  <c r="B698" i="8"/>
  <c r="C361" i="8"/>
  <c r="B361" i="8"/>
  <c r="C392" i="8"/>
  <c r="B392" i="8"/>
  <c r="C493" i="8"/>
  <c r="B493" i="8"/>
  <c r="C446" i="8"/>
  <c r="B446" i="8"/>
  <c r="C960" i="8"/>
  <c r="B960" i="8"/>
  <c r="B209" i="7"/>
  <c r="C929" i="8"/>
  <c r="B929" i="8"/>
  <c r="B657" i="7"/>
  <c r="B330" i="7"/>
  <c r="C105" i="8"/>
  <c r="B105" i="8"/>
  <c r="C308" i="8"/>
  <c r="B308" i="8"/>
  <c r="B121" i="7"/>
  <c r="B840" i="7"/>
  <c r="C91" i="8"/>
  <c r="B91" i="8"/>
  <c r="C331" i="8"/>
  <c r="B331" i="8"/>
  <c r="B884" i="7"/>
  <c r="B285" i="7"/>
  <c r="C78" i="8"/>
  <c r="B78" i="8"/>
  <c r="B229" i="7"/>
  <c r="B675" i="8"/>
  <c r="C675" i="8"/>
  <c r="B962" i="7"/>
  <c r="B472" i="7"/>
  <c r="C552" i="8"/>
  <c r="B552" i="8"/>
  <c r="B344" i="7"/>
  <c r="C1000" i="8"/>
  <c r="B1000" i="8"/>
  <c r="B504" i="7"/>
  <c r="C211" i="8"/>
  <c r="B211" i="8"/>
  <c r="C894" i="8"/>
  <c r="B894" i="8"/>
  <c r="B653" i="7"/>
  <c r="B453" i="7"/>
  <c r="C689" i="8"/>
  <c r="B689" i="8"/>
  <c r="B359" i="7"/>
  <c r="B575" i="7"/>
  <c r="B707" i="8"/>
  <c r="C707" i="8"/>
  <c r="B673" i="7"/>
  <c r="C761" i="8"/>
  <c r="B761" i="8"/>
  <c r="B572" i="7"/>
  <c r="B941" i="7"/>
  <c r="B757" i="8"/>
  <c r="C757" i="8"/>
  <c r="B852" i="7"/>
  <c r="C54" i="8"/>
  <c r="B54" i="8"/>
  <c r="B176" i="7"/>
  <c r="B693" i="8"/>
  <c r="C693" i="8"/>
  <c r="C451" i="8"/>
  <c r="B451" i="8"/>
  <c r="C893" i="8"/>
  <c r="B893" i="8"/>
  <c r="C68" i="8"/>
  <c r="B68" i="8"/>
  <c r="B668" i="7"/>
  <c r="B159" i="7"/>
  <c r="C549" i="8"/>
  <c r="B549" i="8"/>
  <c r="B656" i="7"/>
  <c r="C64" i="8"/>
  <c r="B64" i="8"/>
  <c r="B662" i="8"/>
  <c r="C662" i="8"/>
  <c r="C124" i="8"/>
  <c r="B124" i="8"/>
  <c r="C704" i="8"/>
  <c r="B704" i="8"/>
  <c r="B306" i="7"/>
  <c r="B384" i="7"/>
  <c r="C393" i="8"/>
  <c r="B393" i="8"/>
  <c r="B474" i="7"/>
  <c r="B576" i="7"/>
  <c r="C164" i="8"/>
  <c r="B164" i="8"/>
  <c r="B881" i="7"/>
  <c r="C896" i="8"/>
  <c r="B896" i="8"/>
  <c r="C641" i="8"/>
  <c r="B641" i="8"/>
  <c r="B514" i="7"/>
  <c r="C276" i="8"/>
  <c r="B276" i="8"/>
  <c r="B196" i="7"/>
  <c r="B680" i="7"/>
  <c r="C69" i="8"/>
  <c r="B69" i="8"/>
  <c r="C669" i="8"/>
  <c r="B669" i="8"/>
  <c r="C279" i="8"/>
  <c r="B279" i="8"/>
  <c r="C410" i="8"/>
  <c r="B410" i="8"/>
  <c r="B810" i="7"/>
  <c r="B610" i="7"/>
  <c r="B119" i="7"/>
  <c r="B821" i="7"/>
  <c r="C389" i="8"/>
  <c r="B389" i="8"/>
  <c r="B225" i="7"/>
  <c r="B482" i="8"/>
  <c r="C482" i="8"/>
  <c r="C85" i="8"/>
  <c r="B85" i="8"/>
  <c r="B973" i="7"/>
  <c r="C233" i="8"/>
  <c r="B233" i="8"/>
  <c r="B823" i="7"/>
  <c r="C57" i="8"/>
  <c r="B57" i="8"/>
  <c r="C841" i="8"/>
  <c r="B841" i="8"/>
  <c r="B938" i="8"/>
  <c r="C938" i="8"/>
  <c r="B36" i="7"/>
  <c r="C560" i="8"/>
  <c r="B560" i="8"/>
  <c r="F647" i="8"/>
  <c r="E647" i="8"/>
  <c r="G647" i="8" s="1"/>
  <c r="D647" i="8"/>
  <c r="C265" i="8"/>
  <c r="B265" i="8"/>
  <c r="B409" i="7"/>
  <c r="B365" i="7"/>
  <c r="C750" i="8"/>
  <c r="B750" i="8"/>
  <c r="C608" i="8"/>
  <c r="B608" i="8"/>
  <c r="C31" i="8"/>
  <c r="B31" i="8"/>
  <c r="B577" i="7"/>
  <c r="C426" i="8"/>
  <c r="B426" i="8"/>
  <c r="B828" i="7"/>
  <c r="B392" i="7"/>
  <c r="C171" i="8"/>
  <c r="B171" i="8"/>
  <c r="B875" i="8"/>
  <c r="C875" i="8"/>
  <c r="B886" i="7"/>
  <c r="B960" i="7"/>
  <c r="C209" i="8"/>
  <c r="B209" i="8"/>
  <c r="B802" i="7"/>
  <c r="C657" i="8"/>
  <c r="B657" i="8"/>
  <c r="C330" i="8"/>
  <c r="B330" i="8"/>
  <c r="B105" i="7"/>
  <c r="C185" i="8"/>
  <c r="B185" i="8"/>
  <c r="B308" i="7"/>
  <c r="C774" i="8"/>
  <c r="B774" i="8"/>
  <c r="B87" i="7"/>
  <c r="C454" i="8"/>
  <c r="B454" i="8"/>
  <c r="B465" i="7"/>
  <c r="C332" i="8"/>
  <c r="B332" i="8"/>
  <c r="C229" i="8"/>
  <c r="B229" i="8"/>
  <c r="C313" i="8"/>
  <c r="B313" i="8"/>
  <c r="B962" i="8"/>
  <c r="C962" i="8"/>
  <c r="C11" i="8"/>
  <c r="B11" i="8"/>
  <c r="B552" i="7"/>
  <c r="F839" i="8"/>
  <c r="F543" i="8"/>
  <c r="D543" i="8"/>
  <c r="E543" i="8" s="1"/>
  <c r="G543" i="8" s="1"/>
  <c r="F788" i="8"/>
  <c r="B263" i="7"/>
  <c r="B777" i="7"/>
  <c r="B733" i="7"/>
  <c r="B865" i="7"/>
  <c r="B228" i="7"/>
  <c r="B709" i="7"/>
  <c r="C245" i="8"/>
  <c r="B245" i="8"/>
  <c r="C481" i="8"/>
  <c r="B481" i="8"/>
  <c r="C521" i="8"/>
  <c r="B521" i="8"/>
  <c r="C132" i="8"/>
  <c r="B132" i="8"/>
  <c r="C224" i="8"/>
  <c r="B224" i="8"/>
  <c r="B402" i="7"/>
  <c r="B530" i="7"/>
  <c r="B909" i="7"/>
  <c r="B517" i="7"/>
  <c r="C466" i="8"/>
  <c r="B466" i="8"/>
  <c r="C257" i="8"/>
  <c r="B257" i="8"/>
  <c r="C300" i="8"/>
  <c r="B300" i="8"/>
  <c r="C833" i="8"/>
  <c r="B833" i="8"/>
  <c r="C56" i="8"/>
  <c r="B56" i="8"/>
  <c r="C189" i="8"/>
  <c r="B189" i="8"/>
  <c r="C359" i="8"/>
  <c r="B359" i="8"/>
  <c r="C484" i="8"/>
  <c r="B484" i="8"/>
  <c r="C548" i="8"/>
  <c r="B548" i="8"/>
  <c r="B655" i="8"/>
  <c r="C655" i="8"/>
  <c r="B719" i="8"/>
  <c r="C719" i="8"/>
  <c r="B783" i="8"/>
  <c r="C783" i="8"/>
  <c r="B847" i="8"/>
  <c r="C847" i="8"/>
  <c r="B911" i="8"/>
  <c r="C911" i="8"/>
  <c r="B975" i="8"/>
  <c r="C975" i="8"/>
  <c r="B51" i="7"/>
  <c r="B115" i="7"/>
  <c r="B179" i="7"/>
  <c r="B243" i="7"/>
  <c r="B307" i="7"/>
  <c r="B371" i="7"/>
  <c r="B435" i="7"/>
  <c r="B510" i="7"/>
  <c r="B574" i="7"/>
  <c r="B702" i="7"/>
  <c r="B766" i="7"/>
  <c r="B830" i="7"/>
  <c r="B894" i="7"/>
  <c r="B958" i="7"/>
  <c r="B856" i="7"/>
  <c r="C616" i="8"/>
  <c r="B616" i="8"/>
  <c r="C949" i="8"/>
  <c r="B949" i="8"/>
  <c r="B325" i="7"/>
  <c r="B898" i="7"/>
  <c r="B9" i="7"/>
  <c r="B192" i="7"/>
  <c r="C175" i="8"/>
  <c r="B175" i="8"/>
  <c r="C945" i="8"/>
  <c r="B945" i="8"/>
  <c r="B468" i="7"/>
  <c r="C364" i="8"/>
  <c r="B364" i="8"/>
  <c r="B25" i="7"/>
  <c r="C536" i="8"/>
  <c r="B536" i="8"/>
  <c r="B205" i="7"/>
  <c r="C240" i="8"/>
  <c r="B240" i="8"/>
  <c r="C81" i="8"/>
  <c r="B81" i="8"/>
  <c r="C206" i="8"/>
  <c r="B206" i="8"/>
  <c r="C870" i="8"/>
  <c r="B870" i="8"/>
  <c r="B987" i="8"/>
  <c r="C987" i="8"/>
  <c r="B849" i="7"/>
  <c r="B713" i="7"/>
  <c r="C338" i="8"/>
  <c r="B338" i="8"/>
  <c r="B923" i="8"/>
  <c r="C923" i="8"/>
  <c r="C547" i="8"/>
  <c r="B547" i="8"/>
  <c r="B835" i="8"/>
  <c r="C835" i="8"/>
  <c r="B386" i="7"/>
  <c r="C441" i="8"/>
  <c r="B441" i="8"/>
  <c r="B933" i="7"/>
  <c r="B901" i="7"/>
  <c r="C349" i="8"/>
  <c r="B349" i="8"/>
  <c r="B346" i="7"/>
  <c r="B391" i="7"/>
  <c r="B634" i="7"/>
  <c r="B401" i="7"/>
  <c r="B626" i="7"/>
  <c r="B352" i="7"/>
  <c r="B844" i="7"/>
  <c r="C380" i="8"/>
  <c r="B380" i="8"/>
  <c r="C7" i="8"/>
  <c r="B7" i="8"/>
  <c r="C624" i="8"/>
  <c r="B624" i="8"/>
  <c r="B545" i="7"/>
  <c r="B712" i="7"/>
  <c r="B850" i="7"/>
  <c r="B258" i="8"/>
  <c r="C258" i="8"/>
  <c r="B817" i="7"/>
  <c r="C773" i="8"/>
  <c r="B773" i="8"/>
  <c r="B562" i="7"/>
  <c r="B944" i="7"/>
  <c r="B957" i="7"/>
  <c r="B2" i="7"/>
  <c r="C218" i="8"/>
  <c r="B218" i="8"/>
  <c r="C319" i="8"/>
  <c r="B319" i="8"/>
  <c r="B58" i="7"/>
  <c r="B26" i="7"/>
  <c r="C425" i="8"/>
  <c r="B425" i="8"/>
  <c r="B788" i="7"/>
  <c r="B822" i="8"/>
  <c r="C822" i="8"/>
  <c r="C326" i="8"/>
  <c r="B326" i="8"/>
  <c r="B754" i="7"/>
  <c r="C340" i="8"/>
  <c r="B340" i="8"/>
  <c r="C4" i="8"/>
  <c r="B4" i="8"/>
  <c r="B816" i="7"/>
  <c r="B697" i="7"/>
  <c r="C30" i="8"/>
  <c r="B30" i="8"/>
  <c r="C260" i="8"/>
  <c r="B260" i="8"/>
  <c r="C776" i="8"/>
  <c r="B776" i="8"/>
  <c r="B992" i="7"/>
  <c r="C278" i="8"/>
  <c r="B278" i="8"/>
  <c r="C41" i="8"/>
  <c r="B41" i="8"/>
  <c r="C83" i="8"/>
  <c r="B83" i="8"/>
  <c r="B327" i="7"/>
  <c r="B640" i="7"/>
  <c r="C93" i="8"/>
  <c r="B93" i="8"/>
  <c r="B272" i="7"/>
  <c r="B593" i="7"/>
  <c r="C829" i="8"/>
  <c r="B829" i="8"/>
  <c r="B125" i="7"/>
  <c r="C1001" i="8"/>
  <c r="B1001" i="8"/>
  <c r="B728" i="7"/>
  <c r="B250" i="7"/>
  <c r="C126" i="8"/>
  <c r="B126" i="8"/>
  <c r="B112" i="7"/>
  <c r="B109" i="7"/>
  <c r="B444" i="7"/>
  <c r="B447" i="7"/>
  <c r="C529" i="8"/>
  <c r="B529" i="8"/>
  <c r="B527" i="7"/>
  <c r="C544" i="8"/>
  <c r="B544" i="8"/>
  <c r="C458" i="8"/>
  <c r="B458" i="8"/>
  <c r="C690" i="8"/>
  <c r="B690" i="8"/>
  <c r="C501" i="8"/>
  <c r="B501" i="8"/>
  <c r="B703" i="7"/>
  <c r="B404" i="7"/>
  <c r="B98" i="7"/>
  <c r="C108" i="8"/>
  <c r="B108" i="8"/>
  <c r="C183" i="8"/>
  <c r="B183" i="8"/>
  <c r="B625" i="7"/>
  <c r="B135" i="7"/>
  <c r="B970" i="8"/>
  <c r="C970" i="8"/>
  <c r="B826" i="7"/>
  <c r="C522" i="8"/>
  <c r="B522" i="8"/>
  <c r="B980" i="7"/>
  <c r="B663" i="7"/>
  <c r="B28" i="7"/>
  <c r="C377" i="8"/>
  <c r="B377" i="8"/>
  <c r="C976" i="8"/>
  <c r="B976" i="8"/>
  <c r="C509" i="8"/>
  <c r="B509" i="8"/>
  <c r="C138" i="8"/>
  <c r="B138" i="8"/>
  <c r="B77" i="7"/>
  <c r="B892" i="7"/>
  <c r="C413" i="8"/>
  <c r="B413" i="8"/>
  <c r="B747" i="8"/>
  <c r="C747" i="8"/>
  <c r="C570" i="8"/>
  <c r="B570" i="8"/>
  <c r="B848" i="7"/>
  <c r="B695" i="7"/>
  <c r="B853" i="7"/>
  <c r="C137" i="8"/>
  <c r="B137" i="8"/>
  <c r="B512" i="7"/>
  <c r="B557" i="7"/>
  <c r="B824" i="7"/>
  <c r="B151" i="7"/>
  <c r="C765" i="8"/>
  <c r="B765" i="8"/>
  <c r="C968" i="8"/>
  <c r="B968" i="8"/>
  <c r="C10" i="8"/>
  <c r="B10" i="8"/>
  <c r="B341" i="7"/>
  <c r="C498" i="8"/>
  <c r="B498" i="8"/>
  <c r="B375" i="7"/>
  <c r="C95" i="8"/>
  <c r="B95" i="8"/>
  <c r="B469" i="7"/>
  <c r="B284" i="7"/>
  <c r="C399" i="8"/>
  <c r="B399" i="8"/>
  <c r="C559" i="8"/>
  <c r="B559" i="8"/>
  <c r="B334" i="7"/>
  <c r="B811" i="7"/>
  <c r="B939" i="7"/>
  <c r="B122" i="7"/>
  <c r="B322" i="8"/>
  <c r="C322" i="8"/>
  <c r="B914" i="8"/>
  <c r="C914" i="8"/>
  <c r="C237" i="8"/>
  <c r="B237" i="8"/>
  <c r="B851" i="8"/>
  <c r="C851" i="8"/>
  <c r="C202" i="8"/>
  <c r="B202" i="8"/>
  <c r="C62" i="8"/>
  <c r="B62" i="8"/>
  <c r="B908" i="7"/>
  <c r="C834" i="8"/>
  <c r="B834" i="8"/>
  <c r="C411" i="8"/>
  <c r="B411" i="8"/>
  <c r="B212" i="7"/>
  <c r="B674" i="7"/>
  <c r="B796" i="7"/>
  <c r="B177" i="8"/>
  <c r="C177" i="8"/>
  <c r="B688" i="7"/>
  <c r="B939" i="8"/>
  <c r="C939" i="8"/>
  <c r="B611" i="8"/>
  <c r="C611" i="8"/>
  <c r="B811" i="8"/>
  <c r="C811" i="8"/>
  <c r="B843" i="8"/>
  <c r="C843" i="8"/>
  <c r="B620" i="7"/>
  <c r="B791" i="7"/>
  <c r="B223" i="7"/>
  <c r="C42" i="8"/>
  <c r="B42" i="8"/>
  <c r="B506" i="7"/>
  <c r="B768" i="7"/>
  <c r="C869" i="8"/>
  <c r="B869" i="8"/>
  <c r="C742" i="8"/>
  <c r="B742" i="8"/>
  <c r="B736" i="7"/>
  <c r="C376" i="8"/>
  <c r="B376" i="8"/>
  <c r="B463" i="7"/>
  <c r="B154" i="7"/>
  <c r="B92" i="7"/>
  <c r="C61" i="8"/>
  <c r="B61" i="8"/>
  <c r="C302" i="8"/>
  <c r="B302" i="8"/>
  <c r="B586" i="8"/>
  <c r="C586" i="8"/>
  <c r="C157" i="8"/>
  <c r="B157" i="8"/>
  <c r="C423" i="8"/>
  <c r="B423" i="8"/>
  <c r="C487" i="8"/>
  <c r="B487" i="8"/>
  <c r="C599" i="8"/>
  <c r="B599" i="8"/>
  <c r="C772" i="8"/>
  <c r="B772" i="8"/>
  <c r="C852" i="8"/>
  <c r="B852" i="8"/>
  <c r="C932" i="8"/>
  <c r="B932" i="8"/>
  <c r="B6" i="7"/>
  <c r="B86" i="7"/>
  <c r="B422" i="7"/>
  <c r="B483" i="7"/>
  <c r="B563" i="7"/>
  <c r="B659" i="7"/>
  <c r="B723" i="7"/>
  <c r="B819" i="7"/>
  <c r="B963" i="7"/>
  <c r="C216" i="8"/>
  <c r="B216" i="8"/>
  <c r="C473" i="8"/>
  <c r="B473" i="8"/>
  <c r="B827" i="8"/>
  <c r="C827" i="8"/>
  <c r="B357" i="7"/>
  <c r="B133" i="7"/>
  <c r="C21" i="8"/>
  <c r="B21" i="8"/>
  <c r="C706" i="8"/>
  <c r="B706" i="8"/>
  <c r="C422" i="8"/>
  <c r="B422" i="8"/>
  <c r="C161" i="8"/>
  <c r="B161" i="8"/>
  <c r="C118" i="8"/>
  <c r="B118" i="8"/>
  <c r="B369" i="7"/>
  <c r="B797" i="7"/>
  <c r="C445" i="8"/>
  <c r="B445" i="8"/>
  <c r="B664" i="7"/>
  <c r="B600" i="7"/>
  <c r="B885" i="7"/>
  <c r="C538" i="8"/>
  <c r="B538" i="8"/>
  <c r="B592" i="7"/>
  <c r="C854" i="8"/>
  <c r="B854" i="8"/>
  <c r="B913" i="7"/>
  <c r="C969" i="8"/>
  <c r="B969" i="8"/>
  <c r="B145" i="7"/>
  <c r="B287" i="7"/>
  <c r="C362" i="8"/>
  <c r="B362" i="8"/>
  <c r="B417" i="7"/>
  <c r="C701" i="8"/>
  <c r="B701" i="8"/>
  <c r="C286" i="8"/>
  <c r="B286" i="8"/>
  <c r="B965" i="7"/>
  <c r="C38" i="8"/>
  <c r="B38" i="8"/>
  <c r="C159" i="8"/>
  <c r="B159" i="8"/>
  <c r="B789" i="7"/>
  <c r="C17" i="8"/>
  <c r="B17" i="8"/>
  <c r="B64" i="7"/>
  <c r="C129" i="8"/>
  <c r="B129" i="8"/>
  <c r="C299" i="8"/>
  <c r="B299" i="8"/>
  <c r="B704" i="7"/>
  <c r="C720" i="8"/>
  <c r="B720" i="8"/>
  <c r="B780" i="7"/>
  <c r="B738" i="7"/>
  <c r="B373" i="7"/>
  <c r="C474" i="8"/>
  <c r="B474" i="8"/>
  <c r="B873" i="7"/>
  <c r="B164" i="7"/>
  <c r="C881" i="8"/>
  <c r="B881" i="8"/>
  <c r="B837" i="7"/>
  <c r="B896" i="7"/>
  <c r="C568" i="8"/>
  <c r="B568" i="8"/>
  <c r="B514" i="8"/>
  <c r="C514" i="8"/>
  <c r="B276" i="7"/>
  <c r="B565" i="7"/>
  <c r="B345" i="7"/>
  <c r="C368" i="8"/>
  <c r="B368" i="8"/>
  <c r="B208" i="7"/>
  <c r="C297" i="8"/>
  <c r="B297" i="8"/>
  <c r="B500" i="7"/>
  <c r="C752" i="8"/>
  <c r="B752" i="8"/>
  <c r="B20" i="7"/>
  <c r="B337" i="7"/>
  <c r="C810" i="8"/>
  <c r="B810" i="8"/>
  <c r="C610" i="8"/>
  <c r="B610" i="8"/>
  <c r="B722" i="7"/>
  <c r="C119" i="8"/>
  <c r="B119" i="8"/>
  <c r="B821" i="8"/>
  <c r="C821" i="8"/>
  <c r="C467" i="8"/>
  <c r="B467" i="8"/>
  <c r="B52" i="7"/>
  <c r="C225" i="8"/>
  <c r="B225" i="8"/>
  <c r="C973" i="8"/>
  <c r="B973" i="8"/>
  <c r="B233" i="7"/>
  <c r="B57" i="7"/>
  <c r="C36" i="8"/>
  <c r="B36" i="8"/>
  <c r="C496" i="8"/>
  <c r="B496" i="8"/>
  <c r="B809" i="7"/>
  <c r="B560" i="7"/>
  <c r="B266" i="7"/>
  <c r="B615" i="7"/>
  <c r="B29" i="7"/>
  <c r="B265" i="7"/>
  <c r="C409" i="8"/>
  <c r="B409" i="8"/>
  <c r="C365" i="8"/>
  <c r="B365" i="8"/>
  <c r="B608" i="7"/>
  <c r="B47" i="7"/>
  <c r="C577" i="8"/>
  <c r="B577" i="8"/>
  <c r="B100" i="7"/>
  <c r="C387" i="8"/>
  <c r="B387" i="8"/>
  <c r="B820" i="7"/>
  <c r="B986" i="7"/>
  <c r="B902" i="7"/>
  <c r="C459" i="8"/>
  <c r="B459" i="8"/>
  <c r="C802" i="8"/>
  <c r="B802" i="8"/>
  <c r="B705" i="7"/>
  <c r="B120" i="7"/>
  <c r="B185" i="7"/>
  <c r="C880" i="8"/>
  <c r="B880" i="8"/>
  <c r="C65" i="8"/>
  <c r="B65" i="8"/>
  <c r="C87" i="8"/>
  <c r="B87" i="8"/>
  <c r="B589" i="7"/>
  <c r="C465" i="8"/>
  <c r="B465" i="8"/>
  <c r="B136" i="7"/>
  <c r="C275" i="8"/>
  <c r="B275" i="8"/>
  <c r="B513" i="7"/>
  <c r="B332" i="7"/>
  <c r="C902" i="8"/>
  <c r="B902" i="8"/>
  <c r="B313" i="7"/>
  <c r="B532" i="7"/>
  <c r="B799" i="7"/>
  <c r="B763" i="8"/>
  <c r="C763" i="8"/>
  <c r="B181" i="7"/>
  <c r="B201" i="7"/>
  <c r="C430" i="8"/>
  <c r="B430" i="8"/>
  <c r="C539" i="8"/>
  <c r="B539" i="8"/>
  <c r="C15" i="8"/>
  <c r="B15" i="8"/>
  <c r="B546" i="7"/>
  <c r="C533" i="8"/>
  <c r="B533" i="8"/>
  <c r="B842" i="7"/>
  <c r="B73" i="7"/>
  <c r="C414" i="8"/>
  <c r="B414" i="8"/>
  <c r="B298" i="7"/>
  <c r="B152" i="7"/>
  <c r="B442" i="7"/>
  <c r="B922" i="8"/>
  <c r="C922" i="8"/>
  <c r="C123" i="8"/>
  <c r="B123" i="8"/>
  <c r="B431" i="7"/>
  <c r="C830" i="8"/>
  <c r="B830" i="8"/>
  <c r="C46" i="8"/>
  <c r="B46" i="8"/>
  <c r="C872" i="8"/>
  <c r="B872" i="8"/>
  <c r="C370" i="8"/>
  <c r="B370" i="8"/>
  <c r="C148" i="8"/>
  <c r="B148" i="8"/>
  <c r="B190" i="7"/>
  <c r="C605" i="8"/>
  <c r="B605" i="8"/>
  <c r="B650" i="8"/>
  <c r="C650" i="8"/>
  <c r="B952" i="7"/>
  <c r="B169" i="7"/>
  <c r="B595" i="8"/>
  <c r="C595" i="8"/>
  <c r="C259" i="8"/>
  <c r="B259" i="8"/>
  <c r="B320" i="7"/>
  <c r="B116" i="7"/>
  <c r="C378" i="8"/>
  <c r="B378" i="8"/>
  <c r="B170" i="7"/>
  <c r="C76" i="8"/>
  <c r="B76" i="8"/>
  <c r="C864" i="8"/>
  <c r="B864" i="8"/>
  <c r="C79" i="8"/>
  <c r="B79" i="8"/>
  <c r="B295" i="7"/>
  <c r="B906" i="8"/>
  <c r="C906" i="8"/>
  <c r="C291" i="8"/>
  <c r="B291" i="8"/>
  <c r="B269" i="7"/>
  <c r="B23" i="7"/>
  <c r="B49" i="7"/>
  <c r="B897" i="7"/>
  <c r="B89" i="7"/>
  <c r="C234" i="8"/>
  <c r="B234" i="8"/>
  <c r="B781" i="7"/>
  <c r="C303" i="8"/>
  <c r="B303" i="8"/>
  <c r="B191" i="7"/>
  <c r="B597" i="7"/>
  <c r="C961" i="8"/>
  <c r="B961" i="8"/>
  <c r="B609" i="7"/>
  <c r="C526" i="8"/>
  <c r="B526" i="8"/>
  <c r="B890" i="7"/>
  <c r="C60" i="8"/>
  <c r="B60" i="8"/>
  <c r="B629" i="8"/>
  <c r="C629" i="8"/>
  <c r="B248" i="7"/>
  <c r="C16" i="8"/>
  <c r="B16" i="8"/>
  <c r="B385" i="7"/>
  <c r="C55" i="8"/>
  <c r="B55" i="8"/>
  <c r="B637" i="7"/>
  <c r="C71" i="8"/>
  <c r="B71" i="8"/>
  <c r="B937" i="7"/>
  <c r="B672" i="7"/>
  <c r="C912" i="8"/>
  <c r="B912" i="8"/>
  <c r="B882" i="8"/>
  <c r="C882" i="8"/>
  <c r="C476" i="8"/>
  <c r="B476" i="8"/>
  <c r="C604" i="8"/>
  <c r="B604" i="8"/>
  <c r="C807" i="8"/>
  <c r="B807" i="8"/>
  <c r="B107" i="7"/>
  <c r="B219" i="7"/>
  <c r="B283" i="7"/>
  <c r="B379" i="7"/>
  <c r="C398" i="8"/>
  <c r="B398" i="8"/>
  <c r="B689" i="7"/>
  <c r="B546" i="8"/>
  <c r="C546" i="8"/>
  <c r="B842" i="8"/>
  <c r="C842" i="8"/>
  <c r="C298" i="8"/>
  <c r="B298" i="8"/>
  <c r="B761" i="7"/>
  <c r="C442" i="8"/>
  <c r="B442" i="8"/>
  <c r="B991" i="7"/>
  <c r="B757" i="7"/>
  <c r="B460" i="7"/>
  <c r="B693" i="7"/>
  <c r="B872" i="7"/>
  <c r="B148" i="7"/>
  <c r="C227" i="8"/>
  <c r="B227" i="8"/>
  <c r="C350" i="8"/>
  <c r="B350" i="8"/>
  <c r="C475" i="8"/>
  <c r="B475" i="8"/>
  <c r="B719" i="7"/>
  <c r="B893" i="7"/>
  <c r="B855" i="7"/>
  <c r="B178" i="7"/>
  <c r="B924" i="7"/>
  <c r="C342" i="8"/>
  <c r="B342" i="8"/>
  <c r="B857" i="7"/>
  <c r="C320" i="8"/>
  <c r="B320" i="8"/>
  <c r="B658" i="7"/>
  <c r="C116" i="8"/>
  <c r="B116" i="8"/>
  <c r="C395" i="8"/>
  <c r="B395" i="8"/>
  <c r="C170" i="8"/>
  <c r="B170" i="8"/>
  <c r="B864" i="7"/>
  <c r="C295" i="8"/>
  <c r="B295" i="8"/>
  <c r="C646" i="8"/>
  <c r="B646" i="8"/>
  <c r="B143" i="7"/>
  <c r="C23" i="8"/>
  <c r="B23" i="8"/>
  <c r="B778" i="7"/>
  <c r="C897" i="8"/>
  <c r="B897" i="8"/>
  <c r="C43" i="8"/>
  <c r="B43" i="8"/>
  <c r="B44" i="7"/>
  <c r="C781" i="8"/>
  <c r="B781" i="8"/>
  <c r="B354" i="7"/>
  <c r="C191" i="8"/>
  <c r="B191" i="8"/>
  <c r="B261" i="7"/>
  <c r="B597" i="8"/>
  <c r="C597" i="8"/>
  <c r="B977" i="7"/>
  <c r="C609" i="8"/>
  <c r="B609" i="8"/>
  <c r="B890" i="8"/>
  <c r="C890" i="8"/>
  <c r="C390" i="8"/>
  <c r="B390" i="8"/>
  <c r="C574" i="8"/>
  <c r="B574" i="8"/>
  <c r="B793" i="7"/>
  <c r="B16" i="7"/>
  <c r="C336" i="8"/>
  <c r="B336" i="8"/>
  <c r="C385" i="8"/>
  <c r="B385" i="8"/>
  <c r="C222" i="8"/>
  <c r="B222" i="8"/>
  <c r="B63" i="7"/>
  <c r="C637" i="8"/>
  <c r="B637" i="8"/>
  <c r="C937" i="8"/>
  <c r="B937" i="8"/>
  <c r="B907" i="8"/>
  <c r="C907" i="8"/>
  <c r="B912" i="7"/>
  <c r="B687" i="7"/>
  <c r="C462" i="8"/>
  <c r="B462" i="8"/>
  <c r="C396" i="8"/>
  <c r="B396" i="8"/>
  <c r="C492" i="8"/>
  <c r="B492" i="8"/>
  <c r="B919" i="8"/>
  <c r="C919" i="8"/>
  <c r="B139" i="7"/>
  <c r="B235" i="7"/>
  <c r="B726" i="7"/>
  <c r="B714" i="7"/>
  <c r="B762" i="7"/>
  <c r="C857" i="8"/>
  <c r="B857" i="8"/>
  <c r="B194" i="7"/>
  <c r="B111" i="7"/>
  <c r="C658" i="8"/>
  <c r="B658" i="8"/>
  <c r="B556" i="7"/>
  <c r="C531" i="8"/>
  <c r="B531" i="8"/>
  <c r="C766" i="8"/>
  <c r="B766" i="8"/>
  <c r="B13" i="7"/>
  <c r="B739" i="8"/>
  <c r="C739" i="8"/>
  <c r="B628" i="7"/>
  <c r="C143" i="8"/>
  <c r="B143" i="8"/>
  <c r="B921" i="7"/>
  <c r="B778" i="8"/>
  <c r="C778" i="8"/>
  <c r="C44" i="8"/>
  <c r="B44" i="8"/>
  <c r="B354" i="8"/>
  <c r="C354" i="8"/>
  <c r="B730" i="7"/>
  <c r="C316" i="8"/>
  <c r="B316" i="8"/>
  <c r="C261" i="8"/>
  <c r="B261" i="8"/>
  <c r="C977" i="8"/>
  <c r="B977" i="8"/>
  <c r="B101" i="7"/>
  <c r="B429" i="7"/>
  <c r="B226" i="7"/>
  <c r="C793" i="8"/>
  <c r="B793" i="8"/>
  <c r="B336" i="7"/>
  <c r="C63" i="8"/>
  <c r="B63" i="8"/>
  <c r="C173" i="8"/>
  <c r="B173" i="8"/>
  <c r="B772" i="7"/>
  <c r="B661" i="7"/>
  <c r="C412" i="8"/>
  <c r="B412" i="8"/>
  <c r="B935" i="8"/>
  <c r="C935" i="8"/>
  <c r="B983" i="8"/>
  <c r="C983" i="8"/>
  <c r="B187" i="7"/>
  <c r="B251" i="7"/>
  <c r="B347" i="7"/>
  <c r="B443" i="7"/>
  <c r="B518" i="7"/>
  <c r="B758" i="7"/>
  <c r="B1000" i="7"/>
  <c r="C201" i="8"/>
  <c r="B201" i="8"/>
  <c r="C653" i="8"/>
  <c r="B653" i="8"/>
  <c r="B15" i="7"/>
  <c r="C453" i="8"/>
  <c r="B453" i="8"/>
  <c r="B533" i="7"/>
  <c r="C73" i="8"/>
  <c r="B73" i="8"/>
  <c r="C152" i="8"/>
  <c r="B152" i="8"/>
  <c r="C673" i="8"/>
  <c r="B673" i="8"/>
  <c r="B922" i="7"/>
  <c r="C941" i="8"/>
  <c r="B941" i="8"/>
  <c r="B732" i="7"/>
  <c r="C176" i="8"/>
  <c r="B176" i="8"/>
  <c r="B503" i="7"/>
  <c r="B370" i="7"/>
  <c r="C40" i="8"/>
  <c r="B40" i="8"/>
  <c r="F351" i="8"/>
  <c r="D351" i="8"/>
  <c r="E351" i="8" s="1"/>
  <c r="G351" i="8" s="1"/>
  <c r="B222" i="7"/>
  <c r="B491" i="7"/>
  <c r="B603" i="7"/>
  <c r="C27" i="8"/>
  <c r="B27" i="8"/>
  <c r="B996" i="7"/>
  <c r="B605" i="7"/>
  <c r="B650" i="7"/>
  <c r="B189" i="7"/>
  <c r="C952" i="8"/>
  <c r="B952" i="8"/>
  <c r="B714" i="8"/>
  <c r="C714" i="8"/>
  <c r="C169" i="8"/>
  <c r="B169" i="8"/>
  <c r="C762" i="8"/>
  <c r="B762" i="8"/>
  <c r="B759" i="7"/>
  <c r="B194" i="8"/>
  <c r="C194" i="8"/>
  <c r="C111" i="8"/>
  <c r="B111" i="8"/>
  <c r="C307" i="8"/>
  <c r="B307" i="8"/>
  <c r="B378" i="7"/>
  <c r="B76" i="7"/>
  <c r="B79" i="7"/>
  <c r="C13" i="8"/>
  <c r="B13" i="8"/>
  <c r="B906" i="7"/>
  <c r="C269" i="8"/>
  <c r="B269" i="8"/>
  <c r="C921" i="8"/>
  <c r="B921" i="8"/>
  <c r="B49" i="8"/>
  <c r="C49" i="8"/>
  <c r="C89" i="8"/>
  <c r="B89" i="8"/>
  <c r="B234" i="7"/>
  <c r="C886" i="8"/>
  <c r="B886" i="8"/>
  <c r="C730" i="8"/>
  <c r="B730" i="8"/>
  <c r="B303" i="7"/>
  <c r="B316" i="7"/>
  <c r="B961" i="7"/>
  <c r="C101" i="8"/>
  <c r="B101" i="8"/>
  <c r="C429" i="8"/>
  <c r="B429" i="8"/>
  <c r="B226" i="8"/>
  <c r="C226" i="8"/>
  <c r="B60" i="7"/>
  <c r="B629" i="7"/>
  <c r="B836" i="7"/>
  <c r="C248" i="8"/>
  <c r="B248" i="8"/>
  <c r="B887" i="7"/>
  <c r="B55" i="7"/>
  <c r="B567" i="7"/>
  <c r="B71" i="7"/>
  <c r="B173" i="7"/>
  <c r="B516" i="7"/>
  <c r="C672" i="8"/>
  <c r="B672" i="8"/>
  <c r="B882" i="7"/>
  <c r="B661" i="8"/>
  <c r="C661" i="8"/>
  <c r="B775" i="7"/>
  <c r="C428" i="8"/>
  <c r="B428" i="8"/>
  <c r="C743" i="8"/>
  <c r="B743" i="8"/>
  <c r="B951" i="8"/>
  <c r="C951" i="8"/>
  <c r="B75" i="7"/>
  <c r="B598" i="7"/>
  <c r="D419" i="4"/>
  <c r="D796" i="4"/>
  <c r="D549" i="4"/>
  <c r="D539" i="4"/>
  <c r="D96" i="4"/>
  <c r="D577" i="4"/>
  <c r="D1000" i="4"/>
  <c r="D795" i="4"/>
  <c r="D443" i="4"/>
  <c r="D220" i="4"/>
  <c r="D313" i="4"/>
  <c r="D911" i="4"/>
  <c r="D727" i="4"/>
  <c r="D801" i="4"/>
  <c r="D164" i="4"/>
  <c r="D749" i="4"/>
  <c r="D339" i="4"/>
  <c r="D764" i="4"/>
  <c r="D495" i="4"/>
  <c r="D176" i="4"/>
  <c r="D114" i="4"/>
  <c r="D583" i="4"/>
  <c r="D799" i="4"/>
  <c r="D100" i="4"/>
  <c r="D870" i="4"/>
  <c r="D721" i="4"/>
  <c r="D21" i="4"/>
  <c r="D929" i="4"/>
  <c r="D365" i="4"/>
  <c r="D301" i="4"/>
  <c r="D491" i="4"/>
  <c r="D958" i="4"/>
  <c r="D948" i="4"/>
  <c r="D938" i="4"/>
  <c r="B5" i="5"/>
  <c r="D790" i="4"/>
  <c r="B2" i="5"/>
  <c r="B4" i="5"/>
  <c r="D158" i="4"/>
  <c r="D287" i="4"/>
  <c r="D695" i="4"/>
  <c r="D849" i="4"/>
  <c r="D998" i="4"/>
  <c r="D1001" i="4"/>
  <c r="D866" i="4"/>
  <c r="D813" i="4"/>
  <c r="D49" i="4"/>
  <c r="D641" i="4"/>
  <c r="D639" i="4"/>
  <c r="D818" i="4"/>
  <c r="D356" i="4"/>
  <c r="D758" i="4"/>
  <c r="B6" i="5"/>
  <c r="D97" i="4"/>
  <c r="D198" i="4"/>
  <c r="D982" i="4"/>
  <c r="B3" i="5"/>
  <c r="D245" i="4"/>
  <c r="D848" i="4"/>
  <c r="D873" i="4"/>
  <c r="D541" i="4"/>
  <c r="D594" i="4"/>
  <c r="D750" i="4"/>
  <c r="D334" i="4"/>
  <c r="D448" i="4"/>
  <c r="D437" i="4"/>
  <c r="D212" i="4"/>
  <c r="D984" i="4"/>
  <c r="D388" i="4"/>
  <c r="D673" i="4"/>
  <c r="D450" i="4"/>
  <c r="D274" i="4"/>
  <c r="D601" i="4"/>
  <c r="D277" i="4"/>
  <c r="D106" i="4"/>
  <c r="D716" i="4"/>
  <c r="D692" i="4"/>
  <c r="D735" i="4"/>
  <c r="D69" i="4"/>
  <c r="D917" i="4"/>
  <c r="D956" i="4"/>
  <c r="D780" i="4"/>
  <c r="D492" i="4"/>
  <c r="D143" i="4"/>
  <c r="D423" i="4"/>
  <c r="D60" i="4"/>
  <c r="D182" i="4"/>
  <c r="D674" i="4"/>
  <c r="D383" i="4"/>
  <c r="D104" i="4"/>
  <c r="D364" i="4"/>
  <c r="D717" i="4"/>
  <c r="D768" i="4"/>
  <c r="D513" i="4"/>
  <c r="D701" i="4"/>
  <c r="D401" i="4"/>
  <c r="D55" i="4"/>
  <c r="D390" i="4"/>
  <c r="D578" i="4"/>
  <c r="D191" i="4"/>
  <c r="D936" i="4"/>
  <c r="D249" i="4"/>
  <c r="D457" i="4"/>
  <c r="D12" i="4"/>
  <c r="D87" i="4"/>
  <c r="D378" i="4"/>
  <c r="D154" i="4"/>
  <c r="D477" i="4"/>
  <c r="D677" i="4"/>
  <c r="D903" i="4"/>
  <c r="D434" i="4"/>
  <c r="D850" i="4"/>
  <c r="D475" i="4"/>
  <c r="D871" i="4"/>
  <c r="D545" i="4"/>
  <c r="D680" i="4"/>
  <c r="D150" i="4"/>
  <c r="D109" i="4"/>
  <c r="D480" i="4"/>
  <c r="D858" i="4"/>
  <c r="D983" i="4"/>
  <c r="D527" i="4"/>
  <c r="D629" i="4"/>
  <c r="D778" i="4"/>
  <c r="D862" i="4"/>
  <c r="D153" i="4"/>
  <c r="D501" i="4"/>
  <c r="D355" i="4"/>
  <c r="D628" i="4"/>
  <c r="D343" i="4"/>
  <c r="D630" i="4"/>
  <c r="D68" i="4"/>
  <c r="D530" i="4"/>
  <c r="D58" i="4"/>
  <c r="D426" i="4"/>
  <c r="D886" i="4"/>
  <c r="D905" i="4"/>
  <c r="D946" i="4"/>
  <c r="D77" i="4"/>
  <c r="D978" i="4"/>
  <c r="D242" i="4"/>
  <c r="D105" i="4"/>
  <c r="D739" i="4"/>
  <c r="D705" i="4"/>
  <c r="D614" i="4"/>
  <c r="D4" i="4"/>
  <c r="D864" i="4"/>
  <c r="D3" i="4"/>
  <c r="D500" i="4"/>
  <c r="D190" i="4"/>
  <c r="D30" i="4"/>
  <c r="D520" i="4"/>
  <c r="D959" i="4"/>
  <c r="D570" i="4"/>
  <c r="D595" i="4"/>
  <c r="D344" i="4"/>
  <c r="D94" i="4"/>
  <c r="D820" i="4"/>
  <c r="D975" i="4"/>
  <c r="D694" i="4"/>
  <c r="D486" i="4"/>
  <c r="D187" i="4"/>
  <c r="D377" i="4"/>
  <c r="D361" i="4"/>
  <c r="D823" i="4"/>
  <c r="D111" i="4"/>
  <c r="D413" i="4"/>
  <c r="D510" i="4"/>
  <c r="D295" i="4"/>
  <c r="D140" i="4"/>
  <c r="D6" i="4"/>
  <c r="D64" i="4"/>
  <c r="D914" i="4"/>
  <c r="D841" i="4"/>
  <c r="D78" i="4"/>
  <c r="D566" i="4"/>
  <c r="D852" i="4"/>
  <c r="D79" i="4"/>
  <c r="D729" i="4"/>
  <c r="D845" i="4"/>
  <c r="D83" i="4"/>
  <c r="D976" i="4"/>
  <c r="D828" i="4"/>
  <c r="D303" i="4"/>
  <c r="D363" i="4"/>
  <c r="D181" i="4"/>
  <c r="D228" i="4"/>
  <c r="D736" i="4"/>
  <c r="D174" i="4"/>
  <c r="D194" i="4"/>
  <c r="D489" i="4"/>
  <c r="D11" i="4"/>
  <c r="D882" i="4"/>
  <c r="D375" i="4"/>
  <c r="D67" i="4"/>
  <c r="D919" i="4"/>
  <c r="D536" i="4"/>
  <c r="D329" i="4"/>
  <c r="D465" i="4"/>
  <c r="D672" i="4"/>
  <c r="D285" i="4"/>
  <c r="D275" i="4"/>
  <c r="D167" i="4"/>
  <c r="D462" i="4"/>
  <c r="D281" i="4"/>
  <c r="D711" i="4"/>
  <c r="D406" i="4"/>
  <c r="D794" i="4"/>
  <c r="D32" i="4"/>
  <c r="D587" i="4"/>
  <c r="D918" i="4"/>
  <c r="D615" i="4"/>
  <c r="D229" i="4"/>
  <c r="D266" i="4"/>
  <c r="D118" i="4"/>
  <c r="D710" i="4"/>
  <c r="D259" i="4"/>
  <c r="D963" i="4"/>
  <c r="D62" i="4"/>
  <c r="D74" i="4"/>
  <c r="D950" i="4"/>
  <c r="D836" i="4"/>
  <c r="D7" i="4"/>
  <c r="D966" i="4"/>
  <c r="D895" i="4"/>
  <c r="D906" i="4"/>
  <c r="D792" i="4"/>
  <c r="D53" i="4"/>
  <c r="D972" i="4"/>
  <c r="D555" i="4"/>
  <c r="D788" i="4"/>
  <c r="D233" i="4"/>
  <c r="D347" i="4"/>
  <c r="D901" i="4"/>
  <c r="D997" i="4"/>
  <c r="D115" i="4"/>
  <c r="D29" i="4"/>
  <c r="D608" i="4"/>
  <c r="D804" i="4"/>
  <c r="D280" i="4"/>
  <c r="D533" i="4"/>
  <c r="D627" i="4"/>
  <c r="D707" i="4"/>
  <c r="D342" i="4"/>
  <c r="D136" i="4"/>
  <c r="D369" i="4"/>
  <c r="D159" i="4"/>
  <c r="D748" i="4"/>
  <c r="D19" i="4"/>
  <c r="D557" i="4"/>
  <c r="D46" i="4"/>
  <c r="D86" i="4"/>
  <c r="D953" i="4"/>
  <c r="D885" i="4"/>
  <c r="D234" i="4"/>
  <c r="D188" i="4"/>
  <c r="D316" i="4"/>
  <c r="D839" i="4"/>
  <c r="D920" i="4"/>
  <c r="D576" i="4"/>
  <c r="D28" i="4"/>
  <c r="D241" i="4"/>
  <c r="D591" i="4"/>
  <c r="D185" i="4"/>
  <c r="D376" i="4"/>
  <c r="D141" i="4"/>
  <c r="D263" i="4"/>
  <c r="D535" i="4"/>
  <c r="D196" i="4"/>
  <c r="D515" i="4"/>
  <c r="D214" i="4"/>
  <c r="D412" i="4"/>
  <c r="D586" i="4"/>
  <c r="D969" i="4"/>
  <c r="D37" i="4"/>
  <c r="D893" i="4"/>
  <c r="D733" i="4"/>
  <c r="D551" i="4"/>
  <c r="D321" i="4"/>
  <c r="D42" i="4"/>
  <c r="D699" i="4"/>
  <c r="D767" i="4"/>
  <c r="D620" i="4"/>
  <c r="D2" i="4"/>
  <c r="D271" i="4"/>
  <c r="D525" i="4"/>
  <c r="D178" i="4"/>
  <c r="D793" i="4"/>
  <c r="D130" i="4"/>
  <c r="D331" i="4"/>
  <c r="D876" i="4"/>
  <c r="D766" i="4"/>
  <c r="D803" i="4"/>
  <c r="D757" i="4"/>
  <c r="D33" i="4"/>
  <c r="D898" i="4"/>
  <c r="D961" i="4"/>
  <c r="D464" i="4"/>
  <c r="D759" i="4"/>
  <c r="D534" i="4"/>
  <c r="D756" i="4"/>
  <c r="D484" i="4"/>
  <c r="D499" i="4"/>
  <c r="D511" i="4"/>
  <c r="D160" i="4"/>
  <c r="D993" i="4"/>
  <c r="D734" i="4"/>
  <c r="D251" i="4"/>
  <c r="D418" i="4"/>
  <c r="D698" i="4"/>
  <c r="D589" i="4"/>
  <c r="D971" i="4"/>
  <c r="D26" i="4"/>
  <c r="D221" i="4"/>
  <c r="D200" i="4"/>
  <c r="D405" i="4"/>
  <c r="D909" i="4"/>
  <c r="D994" i="4"/>
  <c r="D258" i="4"/>
  <c r="D696" i="4"/>
  <c r="D340" i="4"/>
  <c r="D467" i="4"/>
  <c r="D133" i="4"/>
  <c r="D317" i="4"/>
  <c r="D937" i="4"/>
  <c r="D590" i="4"/>
  <c r="D92" i="4"/>
  <c r="D669" i="4"/>
  <c r="D485" i="4"/>
  <c r="D927" i="4"/>
  <c r="D834" i="4"/>
  <c r="D293" i="4"/>
  <c r="D558" i="4"/>
  <c r="D15" i="4"/>
  <c r="D172" i="4"/>
  <c r="D847" i="4"/>
  <c r="D730" i="4"/>
  <c r="D206" i="4"/>
  <c r="D211" i="4"/>
  <c r="D889" i="4"/>
  <c r="D440" i="4"/>
  <c r="D817" i="4"/>
  <c r="D352" i="4"/>
  <c r="D543" i="4"/>
  <c r="D776" i="4"/>
  <c r="D81" i="4"/>
  <c r="D248" i="4"/>
  <c r="D666" i="4"/>
  <c r="D382" i="4"/>
  <c r="D490" i="4"/>
  <c r="D808" i="4"/>
  <c r="D76" i="4"/>
  <c r="D478" i="4"/>
  <c r="D253" i="4"/>
  <c r="D50" i="4"/>
  <c r="D256" i="4"/>
  <c r="D137" i="4"/>
  <c r="D471" i="4"/>
  <c r="D955" i="4"/>
  <c r="D840" i="4"/>
  <c r="D599" i="4"/>
  <c r="D108" i="4"/>
  <c r="D974" i="4"/>
  <c r="D326" i="4"/>
  <c r="D270" i="4"/>
  <c r="D132" i="4"/>
  <c r="D80" i="4"/>
  <c r="D403" i="4"/>
  <c r="D926" i="4"/>
  <c r="D675" i="4"/>
  <c r="D881" i="4"/>
  <c r="D681" i="4"/>
  <c r="D145" i="4"/>
  <c r="D517" i="4"/>
  <c r="D970" i="4"/>
  <c r="D838" i="4"/>
  <c r="D195" i="4"/>
  <c r="D360" i="4"/>
  <c r="D604" i="4"/>
  <c r="D473" i="4"/>
  <c r="D18" i="4"/>
  <c r="D676" i="4"/>
  <c r="D967" i="4"/>
  <c r="D923" i="4"/>
  <c r="D312" i="4"/>
  <c r="D652" i="4"/>
  <c r="D151" i="4"/>
  <c r="D387" i="4"/>
  <c r="D529" i="4"/>
  <c r="D968" i="4"/>
  <c r="D319" i="4"/>
  <c r="D751" i="4"/>
  <c r="D891" i="4"/>
  <c r="D22" i="4"/>
  <c r="D469" i="4"/>
  <c r="D147" i="4"/>
  <c r="D395" i="4"/>
  <c r="D311" i="4"/>
  <c r="D671" i="4"/>
  <c r="D747" i="4"/>
  <c r="D400" i="4"/>
  <c r="D10" i="4"/>
  <c r="D856" i="4"/>
  <c r="D460" i="4"/>
  <c r="D262" i="4"/>
  <c r="D684" i="4"/>
  <c r="D763" i="4"/>
  <c r="D573" i="4"/>
  <c r="D718" i="4"/>
  <c r="D561" i="4"/>
  <c r="D807" i="4"/>
  <c r="D138" i="4"/>
  <c r="D775" i="4"/>
  <c r="D192" i="4"/>
  <c r="D879" i="4"/>
  <c r="D567" i="4"/>
  <c r="D247" i="4"/>
  <c r="D328" i="4"/>
  <c r="D149" i="4"/>
  <c r="D374" i="4"/>
  <c r="D559" i="4"/>
  <c r="D943" i="4"/>
  <c r="D157" i="4"/>
  <c r="D602" i="4"/>
  <c r="D325" i="4"/>
  <c r="D908" i="4"/>
  <c r="D668" i="4"/>
  <c r="D165" i="4"/>
  <c r="D624" i="4"/>
  <c r="D593" i="4"/>
  <c r="D746" i="4"/>
  <c r="D496" i="4"/>
  <c r="D777" i="4"/>
  <c r="D651" i="4"/>
  <c r="D155" i="4"/>
  <c r="D518" i="4"/>
  <c r="D346" i="4"/>
  <c r="D204" i="4"/>
  <c r="D455" i="4"/>
  <c r="D935" i="4"/>
  <c r="D144" i="4"/>
  <c r="D728" i="4"/>
  <c r="D745" i="4"/>
  <c r="D635" i="4"/>
  <c r="D571" i="4"/>
  <c r="D949" i="4"/>
  <c r="D642" i="4"/>
  <c r="D34" i="4"/>
  <c r="D634" i="4"/>
  <c r="D910" i="4"/>
  <c r="D719" i="4"/>
  <c r="D720" i="4"/>
  <c r="D327" i="4"/>
  <c r="D445" i="4"/>
  <c r="D896" i="4"/>
  <c r="D798" i="4"/>
  <c r="D607" i="4"/>
  <c r="D425" i="4"/>
  <c r="D9" i="4"/>
  <c r="D394" i="4"/>
  <c r="D302" i="4"/>
  <c r="D706" i="4"/>
  <c r="D664" i="4"/>
  <c r="D985" i="4"/>
  <c r="D665" i="4"/>
  <c r="D218" i="4"/>
  <c r="D504" i="4"/>
  <c r="D134" i="4"/>
  <c r="D107" i="4"/>
  <c r="D291" i="4"/>
  <c r="D414" i="4"/>
  <c r="D952" i="4"/>
  <c r="D273" i="4"/>
  <c r="D359" i="4"/>
  <c r="D987" i="4"/>
  <c r="D398" i="4"/>
  <c r="D112" i="4"/>
  <c r="D354" i="4"/>
  <c r="D700" i="4"/>
  <c r="D538" i="4"/>
  <c r="D435" i="4"/>
  <c r="D724" i="4"/>
  <c r="D142" i="4"/>
  <c r="D110" i="4"/>
  <c r="D878" i="4"/>
  <c r="D531" i="4"/>
  <c r="D177" i="4"/>
  <c r="D16" i="4"/>
  <c r="D973" i="4"/>
  <c r="D564" i="4"/>
  <c r="D483" i="4"/>
  <c r="D809" i="4"/>
  <c r="D714" i="4"/>
  <c r="D990" i="4"/>
  <c r="D125" i="4"/>
  <c r="D723" i="4"/>
  <c r="D704" i="4"/>
  <c r="D24" i="4"/>
  <c r="D621" i="4"/>
  <c r="D268" i="4"/>
  <c r="D957" i="4"/>
  <c r="D791" i="4"/>
  <c r="D429" i="4"/>
  <c r="D240" i="4"/>
  <c r="D944" i="4"/>
  <c r="D753" i="4"/>
  <c r="D128" i="4"/>
  <c r="D409" i="4"/>
  <c r="D951" i="4"/>
  <c r="D219" i="4"/>
  <c r="D183" i="4"/>
  <c r="D600" i="4"/>
  <c r="D8" i="4"/>
  <c r="D463" i="4"/>
  <c r="D686" i="4"/>
  <c r="D877" i="4"/>
  <c r="D296" i="4"/>
  <c r="D867" i="4"/>
  <c r="D596" i="4"/>
  <c r="D575" i="4"/>
  <c r="D656" i="4"/>
  <c r="D332" i="4"/>
  <c r="D742" i="4"/>
  <c r="D421" i="4"/>
  <c r="D186" i="4"/>
  <c r="D774" i="4"/>
  <c r="D127" i="4"/>
  <c r="D408" i="4"/>
  <c r="D605" i="4"/>
  <c r="D322" i="4"/>
  <c r="D103" i="4"/>
  <c r="D410" i="4"/>
  <c r="D324" i="4"/>
  <c r="D523" i="4"/>
  <c r="D487" i="4"/>
  <c r="D288" i="4"/>
  <c r="D863" i="4"/>
  <c r="D474" i="4"/>
  <c r="D497" i="4"/>
  <c r="D842" i="4"/>
  <c r="D631" i="4"/>
  <c r="D210" i="4"/>
  <c r="D662" i="4"/>
  <c r="D446" i="4"/>
  <c r="D41" i="4"/>
  <c r="D854" i="4"/>
  <c r="D71" i="4"/>
  <c r="D622" i="4"/>
  <c r="D162" i="4"/>
  <c r="D646" i="4"/>
  <c r="D91" i="4"/>
  <c r="D781" i="4"/>
  <c r="D826" i="4"/>
  <c r="D422" i="4"/>
  <c r="D335" i="4"/>
  <c r="D333" i="4"/>
  <c r="D98" i="4"/>
  <c r="D397" i="4"/>
  <c r="D644" i="4"/>
  <c r="D135" i="4"/>
  <c r="D441" i="4"/>
  <c r="D647" i="4"/>
  <c r="D875" i="4"/>
  <c r="D913" i="4"/>
  <c r="D56" i="4"/>
  <c r="D853" i="4"/>
  <c r="D493" i="4"/>
  <c r="D433" i="4"/>
  <c r="D708" i="4"/>
  <c r="D119" i="4"/>
  <c r="D170" i="4"/>
  <c r="D928" i="4"/>
  <c r="D367" i="4"/>
  <c r="D17" i="4"/>
  <c r="D308" i="4"/>
  <c r="D592" i="4"/>
  <c r="D645" i="4"/>
  <c r="D459" i="4"/>
  <c r="D161" i="4"/>
  <c r="D932" i="4"/>
  <c r="D786" i="4"/>
  <c r="D964" i="4"/>
  <c r="D833" i="4"/>
  <c r="D341" i="4"/>
  <c r="D619" i="4"/>
  <c r="D402" i="4"/>
  <c r="D784" i="4"/>
  <c r="D709" i="4"/>
  <c r="D632" i="4"/>
  <c r="D626" i="4"/>
  <c r="D93" i="4"/>
  <c r="D617" i="4"/>
  <c r="D825" i="4"/>
  <c r="D565" i="4"/>
  <c r="D611" i="4"/>
  <c r="D44" i="4"/>
  <c r="D563" i="4"/>
  <c r="D208" i="4"/>
  <c r="D254" i="4"/>
  <c r="D612" i="4"/>
  <c r="D503" i="4"/>
  <c r="D691" i="4"/>
  <c r="D184" i="4"/>
  <c r="D257" i="4"/>
  <c r="D43" i="4"/>
  <c r="D148" i="4"/>
  <c r="D606" i="4"/>
  <c r="D282" i="4"/>
  <c r="D827" i="4"/>
  <c r="D941" i="4"/>
  <c r="D765" i="4"/>
  <c r="D205" i="4"/>
  <c r="D991" i="4"/>
  <c r="D358" i="4"/>
  <c r="D526" i="4"/>
  <c r="D278" i="4"/>
  <c r="D761" i="4"/>
  <c r="D276" i="4"/>
  <c r="D584" i="4"/>
  <c r="D860" i="4"/>
  <c r="D904" i="4"/>
  <c r="D805" i="4"/>
  <c r="D199" i="4"/>
  <c r="D323" i="4"/>
  <c r="D23" i="4"/>
  <c r="D385" i="4"/>
  <c r="D416" i="4"/>
  <c r="D679" i="4"/>
  <c r="D368" i="4"/>
  <c r="D546" i="4"/>
  <c r="D654" i="4"/>
  <c r="D797" i="4"/>
  <c r="D299" i="4"/>
  <c r="D357" i="4"/>
  <c r="D552" i="4"/>
  <c r="D556" i="4"/>
  <c r="D222" i="4"/>
  <c r="D560" i="4"/>
  <c r="D667" i="4"/>
  <c r="D424" i="4"/>
  <c r="D226" i="4"/>
  <c r="D237" i="4"/>
  <c r="D812" i="4"/>
  <c r="D297" i="4"/>
  <c r="D509" i="4"/>
  <c r="D122" i="4"/>
  <c r="D407" i="4"/>
  <c r="D516" i="4"/>
  <c r="D999" i="4"/>
  <c r="D52" i="4"/>
  <c r="D580" i="4"/>
  <c r="D542" i="4"/>
  <c r="D231" i="4"/>
  <c r="D239" i="4"/>
  <c r="D366" i="4"/>
  <c r="D213" i="4"/>
  <c r="D451" i="4"/>
  <c r="D265" i="4"/>
  <c r="D769" i="4"/>
  <c r="D163" i="4"/>
  <c r="D54" i="4"/>
  <c r="D865" i="4"/>
  <c r="D524" i="4"/>
  <c r="D116" i="4"/>
  <c r="D139" i="4"/>
  <c r="D743" i="4"/>
  <c r="D660" i="4"/>
  <c r="D66" i="4"/>
  <c r="D380" i="4"/>
  <c r="D830" i="4"/>
  <c r="D789" i="4"/>
  <c r="D458" i="4"/>
  <c r="D494" i="4"/>
  <c r="D585" i="4"/>
  <c r="D995" i="4"/>
  <c r="D869" i="4"/>
  <c r="D522" i="4"/>
  <c r="D989" i="4"/>
  <c r="D156" i="4"/>
  <c r="D806" i="4"/>
  <c r="D528" i="4"/>
  <c r="D201" i="4"/>
  <c r="D389" i="4"/>
  <c r="D307" i="4"/>
  <c r="D207" i="4"/>
  <c r="D173" i="4"/>
  <c r="D640" i="4"/>
  <c r="D844" i="4"/>
  <c r="D225" i="4"/>
  <c r="D90" i="4"/>
  <c r="D930" i="4"/>
  <c r="D197" i="4"/>
  <c r="D829" i="4"/>
  <c r="D922" i="4"/>
  <c r="D113" i="4"/>
  <c r="D306" i="4"/>
  <c r="D616" i="4"/>
  <c r="D738" i="4"/>
  <c r="D267" i="4"/>
  <c r="D169" i="4"/>
  <c r="D725" i="4"/>
  <c r="D915" i="4"/>
  <c r="D57" i="4"/>
  <c r="D846" i="4"/>
  <c r="D670" i="4"/>
  <c r="D430" i="4"/>
  <c r="D216" i="4"/>
  <c r="D610" i="4"/>
  <c r="D189" i="4"/>
  <c r="D762" i="4"/>
  <c r="D731" i="4"/>
  <c r="D722" i="4"/>
  <c r="D63" i="4"/>
  <c r="D264" i="4"/>
  <c r="D924" i="4"/>
  <c r="D51" i="4"/>
  <c r="D314" i="4"/>
  <c r="D61" i="4"/>
  <c r="D655" i="4"/>
  <c r="D373" i="4"/>
  <c r="D310" i="4"/>
  <c r="D298" i="4"/>
  <c r="D661" i="4"/>
  <c r="D59" i="4"/>
  <c r="D648" i="4"/>
  <c r="D272" i="4"/>
  <c r="D13" i="4"/>
  <c r="D689" i="4"/>
  <c r="D772" i="4"/>
  <c r="D892" i="4"/>
  <c r="D292" i="4"/>
  <c r="D202" i="4"/>
  <c r="D931" i="4"/>
  <c r="D246" i="4"/>
  <c r="D532" i="4"/>
  <c r="D65" i="4"/>
  <c r="D636" i="4"/>
  <c r="D988" i="4"/>
  <c r="D349" i="4"/>
  <c r="D309" i="4"/>
  <c r="D232" i="4"/>
  <c r="D420" i="4"/>
  <c r="D466" i="4"/>
  <c r="D38" i="4"/>
  <c r="D712" i="4"/>
  <c r="D934" i="4"/>
  <c r="D597" i="4"/>
  <c r="D572" i="4"/>
  <c r="D962" i="4"/>
  <c r="D574" i="4"/>
  <c r="D452" i="4"/>
  <c r="D238" i="4"/>
  <c r="D800" i="4"/>
  <c r="D439" i="4"/>
  <c r="D502" i="4"/>
  <c r="D417" i="4"/>
  <c r="D88" i="4"/>
  <c r="D770" i="4"/>
  <c r="D872" i="4"/>
  <c r="D482" i="4"/>
  <c r="D548" i="4"/>
  <c r="D223" i="4"/>
  <c r="D979" i="4"/>
  <c r="D625" i="4"/>
  <c r="D787" i="4"/>
  <c r="D980" i="4"/>
  <c r="D47" i="4"/>
  <c r="D859" i="4"/>
  <c r="D868" i="4"/>
  <c r="D726" i="4"/>
  <c r="D907" i="4"/>
  <c r="D897" i="4"/>
  <c r="D294" i="4"/>
  <c r="D25" i="4"/>
  <c r="D782" i="4"/>
  <c r="D411" i="4"/>
  <c r="D537" i="4"/>
  <c r="D284" i="4"/>
  <c r="D512" i="4"/>
  <c r="D260" i="4"/>
  <c r="D603" i="4"/>
  <c r="D481" i="4"/>
  <c r="D120" i="4"/>
  <c r="D121" i="4"/>
  <c r="D392" i="4"/>
  <c r="D370" i="4"/>
  <c r="D996" i="4"/>
  <c r="D14" i="4"/>
  <c r="D965" i="4"/>
  <c r="D384" i="4"/>
  <c r="D286" i="4"/>
  <c r="D783" i="4"/>
  <c r="D305" i="4"/>
  <c r="D521" i="4"/>
  <c r="D884" i="4"/>
  <c r="D396" i="4"/>
  <c r="D456" i="4"/>
  <c r="D252" i="4"/>
  <c r="D447" i="4"/>
  <c r="D36" i="4"/>
  <c r="D345" i="4"/>
  <c r="D740" i="4"/>
  <c r="D861" i="4"/>
  <c r="D415" i="4"/>
  <c r="D117" i="4"/>
  <c r="D855" i="4"/>
  <c r="D837" i="4"/>
  <c r="D146" i="4"/>
  <c r="D693" i="4"/>
  <c r="D687" i="4"/>
  <c r="D653" i="4"/>
  <c r="D633" i="4"/>
  <c r="D569" i="4"/>
  <c r="D643" i="4"/>
  <c r="D5" i="4"/>
  <c r="D894" i="4"/>
  <c r="D900" i="4"/>
  <c r="D802" i="4"/>
  <c r="D851" i="4"/>
  <c r="D72" i="4"/>
  <c r="D171" i="4"/>
  <c r="D843" i="4"/>
  <c r="D479" i="4"/>
  <c r="D244" i="4"/>
  <c r="D760" i="4"/>
  <c r="D638" i="4"/>
  <c r="D771" i="4"/>
  <c r="D887" i="4"/>
  <c r="D657" i="4"/>
  <c r="D824" i="4"/>
  <c r="D269" i="4"/>
  <c r="D235" i="4"/>
  <c r="D102" i="4"/>
  <c r="D217" i="4"/>
  <c r="D48" i="4"/>
  <c r="D40" i="4"/>
  <c r="D250" i="4"/>
  <c r="D579" i="4"/>
  <c r="D351" i="4"/>
  <c r="D562" i="4"/>
  <c r="D819" i="4"/>
  <c r="D372" i="4"/>
  <c r="D505" i="4"/>
  <c r="D84" i="4"/>
  <c r="D75" i="4"/>
  <c r="D318" i="4"/>
  <c r="D683" i="4"/>
  <c r="D330" i="4"/>
  <c r="D659" i="4"/>
  <c r="D744" i="4"/>
  <c r="D203" i="4"/>
  <c r="D821" i="4"/>
  <c r="D945" i="4"/>
  <c r="D442" i="4"/>
  <c r="D468" i="4"/>
  <c r="D300" i="4"/>
  <c r="D508" i="4"/>
  <c r="D637" i="4"/>
  <c r="D488" i="4"/>
  <c r="D336" i="4"/>
  <c r="D857" i="4"/>
  <c r="D350" i="4"/>
  <c r="D544" i="4"/>
  <c r="D99" i="4"/>
  <c r="D431" i="4"/>
  <c r="D832" i="4"/>
  <c r="D553" i="4"/>
  <c r="D470" i="4"/>
  <c r="D732" i="4"/>
  <c r="D95" i="4"/>
  <c r="D261" i="4"/>
  <c r="D902" i="4"/>
  <c r="D540" i="4"/>
  <c r="D688" i="4"/>
  <c r="D362" i="4"/>
  <c r="D123" i="4"/>
  <c r="D283" i="4"/>
  <c r="D755" i="4"/>
  <c r="D658" i="4"/>
  <c r="D550" i="4"/>
  <c r="D243" i="4"/>
  <c r="D290" i="4"/>
  <c r="D912" i="4"/>
  <c r="D39" i="4"/>
  <c r="D404" i="4"/>
  <c r="D715" i="4"/>
  <c r="D315" i="4"/>
  <c r="D921" i="4"/>
  <c r="D822" i="4"/>
  <c r="D180" i="4"/>
  <c r="D899" i="4"/>
  <c r="D960" i="4"/>
  <c r="D737" i="4"/>
  <c r="D588" i="4"/>
  <c r="D547" i="4"/>
  <c r="D942" i="4"/>
  <c r="D35" i="4"/>
  <c r="D713" i="4"/>
  <c r="D773" i="4"/>
  <c r="D224" i="4"/>
  <c r="D289" i="4"/>
  <c r="D101" i="4"/>
  <c r="D227" i="4"/>
  <c r="D381" i="4"/>
  <c r="D507" i="4"/>
  <c r="D986" i="4"/>
  <c r="D741" i="4"/>
  <c r="D779" i="4"/>
  <c r="D27" i="4"/>
  <c r="D933" i="4"/>
  <c r="D977" i="4"/>
  <c r="D393" i="4"/>
  <c r="D649" i="4"/>
  <c r="D703" i="4"/>
  <c r="D20" i="4"/>
  <c r="D70" i="4"/>
  <c r="D831" i="4"/>
  <c r="D428" i="4"/>
  <c r="D131" i="4"/>
  <c r="D702" i="4"/>
  <c r="D152" i="4"/>
  <c r="D427" i="4"/>
  <c r="I19" i="2"/>
  <c r="I5" i="2"/>
  <c r="I22" i="2"/>
  <c r="I6" i="2"/>
  <c r="I7" i="2"/>
  <c r="I23" i="2"/>
  <c r="I21" i="2"/>
  <c r="I8" i="2"/>
  <c r="E21" i="2"/>
  <c r="D21" i="2"/>
  <c r="E8" i="2"/>
  <c r="D8" i="2"/>
  <c r="D20" i="2"/>
  <c r="E20" i="2"/>
  <c r="E7" i="2"/>
  <c r="D7" i="2"/>
  <c r="E19" i="2"/>
  <c r="D19" i="2"/>
  <c r="D9" i="2"/>
  <c r="E9" i="2"/>
  <c r="D5" i="2"/>
  <c r="E5" i="2"/>
  <c r="D6" i="2"/>
  <c r="E6" i="2"/>
  <c r="E22" i="2"/>
  <c r="D22" i="2"/>
  <c r="E4" i="3"/>
  <c r="C6" i="3"/>
  <c r="B6" i="3"/>
  <c r="D230" i="8" l="1"/>
  <c r="E230" i="8" s="1"/>
  <c r="G230" i="8" s="1"/>
  <c r="E903" i="8"/>
  <c r="G903" i="8" s="1"/>
  <c r="G478" i="8"/>
  <c r="D667" i="8"/>
  <c r="E667" i="8" s="1"/>
  <c r="G667" i="8" s="1"/>
  <c r="E598" i="8"/>
  <c r="G598" i="8" s="1"/>
  <c r="G619" i="8"/>
  <c r="E219" i="8"/>
  <c r="G219" i="8" s="1"/>
  <c r="G158" i="8"/>
  <c r="E790" i="8"/>
  <c r="G790" i="8" s="1"/>
  <c r="G572" i="8"/>
  <c r="E550" i="8"/>
  <c r="G550" i="8" s="1"/>
  <c r="G726" i="8"/>
  <c r="G860" i="8"/>
  <c r="G660" i="8"/>
  <c r="G908" i="8"/>
  <c r="D187" i="8"/>
  <c r="E187" i="8" s="1"/>
  <c r="G187" i="8" s="1"/>
  <c r="G434" i="8"/>
  <c r="G527" i="8"/>
  <c r="D323" i="8"/>
  <c r="E323" i="8" s="1"/>
  <c r="G323" i="8" s="1"/>
  <c r="G535" i="8"/>
  <c r="G94" i="8"/>
  <c r="G407" i="8"/>
  <c r="G238" i="8"/>
  <c r="G379" i="8"/>
  <c r="C598" i="7"/>
  <c r="D556" i="8"/>
  <c r="E556" i="8" s="1"/>
  <c r="G556" i="8" s="1"/>
  <c r="E335" i="8"/>
  <c r="G335" i="8" s="1"/>
  <c r="D24" i="8"/>
  <c r="E24" i="8" s="1"/>
  <c r="G24" i="8" s="1"/>
  <c r="E631" i="8"/>
  <c r="G631" i="8" s="1"/>
  <c r="E828" i="8"/>
  <c r="G828" i="8" s="1"/>
  <c r="D622" i="8"/>
  <c r="E622" i="8" s="1"/>
  <c r="G622" i="8" s="1"/>
  <c r="D759" i="8"/>
  <c r="D867" i="8"/>
  <c r="D306" i="8"/>
  <c r="E306" i="8" s="1"/>
  <c r="G306" i="8" s="1"/>
  <c r="D999" i="8"/>
  <c r="E999" i="8" s="1"/>
  <c r="G999" i="8" s="1"/>
  <c r="G355" i="8"/>
  <c r="F587" i="8"/>
  <c r="D702" i="8"/>
  <c r="D515" i="8"/>
  <c r="E515" i="8" s="1"/>
  <c r="G515" i="8" s="1"/>
  <c r="D591" i="8"/>
  <c r="E591" i="8" s="1"/>
  <c r="G591" i="8" s="1"/>
  <c r="G343" i="8"/>
  <c r="G972" i="8"/>
  <c r="D447" i="8"/>
  <c r="E447" i="8" s="1"/>
  <c r="G447" i="8" s="1"/>
  <c r="E759" i="8"/>
  <c r="G759" i="8" s="1"/>
  <c r="E867" i="8"/>
  <c r="G867" i="8" s="1"/>
  <c r="D375" i="8"/>
  <c r="E375" i="8" s="1"/>
  <c r="G375" i="8" s="1"/>
  <c r="G607" i="8"/>
  <c r="E694" i="8"/>
  <c r="G694" i="8" s="1"/>
  <c r="D263" i="8"/>
  <c r="E263" i="8" s="1"/>
  <c r="G263" i="8" s="1"/>
  <c r="D732" i="8"/>
  <c r="E732" i="8" s="1"/>
  <c r="G732" i="8" s="1"/>
  <c r="E702" i="8"/>
  <c r="G702" i="8" s="1"/>
  <c r="G844" i="8"/>
  <c r="F428" i="8"/>
  <c r="D428" i="8"/>
  <c r="E428" i="8" s="1"/>
  <c r="G428" i="8" s="1"/>
  <c r="C882" i="7"/>
  <c r="C173" i="7"/>
  <c r="C887" i="7"/>
  <c r="C629" i="7"/>
  <c r="C961" i="7"/>
  <c r="F730" i="8"/>
  <c r="D730" i="8"/>
  <c r="E730" i="8" s="1"/>
  <c r="G730" i="8" s="1"/>
  <c r="C906" i="7"/>
  <c r="C76" i="7"/>
  <c r="C759" i="7"/>
  <c r="F169" i="8"/>
  <c r="D169" i="8"/>
  <c r="E169" i="8" s="1"/>
  <c r="G169" i="8" s="1"/>
  <c r="F952" i="8"/>
  <c r="D952" i="8"/>
  <c r="E952" i="8"/>
  <c r="C996" i="7"/>
  <c r="C491" i="7"/>
  <c r="C503" i="7"/>
  <c r="F673" i="8"/>
  <c r="D673" i="8"/>
  <c r="E673" i="8" s="1"/>
  <c r="G673" i="8" s="1"/>
  <c r="F73" i="8"/>
  <c r="D73" i="8"/>
  <c r="E73" i="8" s="1"/>
  <c r="G73" i="8" s="1"/>
  <c r="C15" i="7"/>
  <c r="F201" i="8"/>
  <c r="D201" i="8"/>
  <c r="E201" i="8" s="1"/>
  <c r="G201" i="8" s="1"/>
  <c r="C443" i="7"/>
  <c r="F983" i="8"/>
  <c r="D983" i="8"/>
  <c r="E983" i="8" s="1"/>
  <c r="G983" i="8" s="1"/>
  <c r="C336" i="7"/>
  <c r="C429" i="7"/>
  <c r="C730" i="7"/>
  <c r="F44" i="8"/>
  <c r="D44" i="8"/>
  <c r="E44" i="8" s="1"/>
  <c r="G44" i="8" s="1"/>
  <c r="F658" i="8"/>
  <c r="D658" i="8"/>
  <c r="E658" i="8" s="1"/>
  <c r="G658" i="8" s="1"/>
  <c r="D857" i="8"/>
  <c r="E857" i="8" s="1"/>
  <c r="G857" i="8" s="1"/>
  <c r="F857" i="8"/>
  <c r="C235" i="7"/>
  <c r="F907" i="8"/>
  <c r="D907" i="8"/>
  <c r="E907" i="8" s="1"/>
  <c r="G907" i="8" s="1"/>
  <c r="F222" i="8"/>
  <c r="E222" i="8"/>
  <c r="D222" i="8"/>
  <c r="F336" i="8"/>
  <c r="D336" i="8"/>
  <c r="E336" i="8" s="1"/>
  <c r="G336" i="8" s="1"/>
  <c r="F574" i="8"/>
  <c r="D574" i="8"/>
  <c r="E574" i="8" s="1"/>
  <c r="G574" i="8" s="1"/>
  <c r="F597" i="8"/>
  <c r="E597" i="8"/>
  <c r="D597" i="8"/>
  <c r="F191" i="8"/>
  <c r="D191" i="8"/>
  <c r="E191" i="8" s="1"/>
  <c r="G191" i="8" s="1"/>
  <c r="C44" i="7"/>
  <c r="F897" i="8"/>
  <c r="D897" i="8"/>
  <c r="E897" i="8" s="1"/>
  <c r="G897" i="8" s="1"/>
  <c r="C143" i="7"/>
  <c r="F295" i="8"/>
  <c r="D295" i="8"/>
  <c r="E295" i="8"/>
  <c r="G295" i="8" s="1"/>
  <c r="C658" i="7"/>
  <c r="C855" i="7"/>
  <c r="F475" i="8"/>
  <c r="D475" i="8"/>
  <c r="E475" i="8" s="1"/>
  <c r="G475" i="8" s="1"/>
  <c r="F227" i="8"/>
  <c r="D227" i="8"/>
  <c r="E227" i="8"/>
  <c r="C460" i="7"/>
  <c r="F442" i="8"/>
  <c r="D442" i="8"/>
  <c r="E442" i="8" s="1"/>
  <c r="G442" i="8" s="1"/>
  <c r="F842" i="8"/>
  <c r="D842" i="8"/>
  <c r="E842" i="8" s="1"/>
  <c r="G842" i="8" s="1"/>
  <c r="C689" i="7"/>
  <c r="C283" i="7"/>
  <c r="F807" i="8"/>
  <c r="D807" i="8"/>
  <c r="E807" i="8" s="1"/>
  <c r="G807" i="8" s="1"/>
  <c r="F476" i="8"/>
  <c r="D476" i="8"/>
  <c r="E476" i="8" s="1"/>
  <c r="G476" i="8" s="1"/>
  <c r="F912" i="8"/>
  <c r="D912" i="8"/>
  <c r="E912" i="8" s="1"/>
  <c r="G912" i="8" s="1"/>
  <c r="F71" i="8"/>
  <c r="D71" i="8"/>
  <c r="E71" i="8" s="1"/>
  <c r="G71" i="8" s="1"/>
  <c r="C385" i="7"/>
  <c r="F629" i="8"/>
  <c r="D629" i="8"/>
  <c r="E629" i="8" s="1"/>
  <c r="G629" i="8" s="1"/>
  <c r="C890" i="7"/>
  <c r="F234" i="8"/>
  <c r="D234" i="8"/>
  <c r="E234" i="8" s="1"/>
  <c r="G234" i="8" s="1"/>
  <c r="C23" i="7"/>
  <c r="D906" i="8"/>
  <c r="E906" i="8" s="1"/>
  <c r="G906" i="8" s="1"/>
  <c r="F906" i="8"/>
  <c r="F79" i="8"/>
  <c r="D79" i="8"/>
  <c r="E79" i="8" s="1"/>
  <c r="G79" i="8" s="1"/>
  <c r="C775" i="7"/>
  <c r="C71" i="7"/>
  <c r="C60" i="7"/>
  <c r="F429" i="8"/>
  <c r="D429" i="8"/>
  <c r="E429" i="8" s="1"/>
  <c r="G429" i="8" s="1"/>
  <c r="C316" i="7"/>
  <c r="F89" i="8"/>
  <c r="D89" i="8"/>
  <c r="E89" i="8" s="1"/>
  <c r="G89" i="8" s="1"/>
  <c r="D921" i="8"/>
  <c r="E921" i="8" s="1"/>
  <c r="G921" i="8" s="1"/>
  <c r="F921" i="8"/>
  <c r="C378" i="7"/>
  <c r="F111" i="8"/>
  <c r="D111" i="8"/>
  <c r="E111" i="8" s="1"/>
  <c r="G111" i="8" s="1"/>
  <c r="D714" i="8"/>
  <c r="E714" i="8" s="1"/>
  <c r="G714" i="8" s="1"/>
  <c r="F714" i="8"/>
  <c r="C189" i="7"/>
  <c r="C222" i="7"/>
  <c r="F941" i="8"/>
  <c r="D941" i="8"/>
  <c r="E941" i="8" s="1"/>
  <c r="G941" i="8" s="1"/>
  <c r="C533" i="7"/>
  <c r="C1000" i="7"/>
  <c r="C347" i="7"/>
  <c r="F412" i="8"/>
  <c r="E412" i="8"/>
  <c r="G412" i="8" s="1"/>
  <c r="D412" i="8"/>
  <c r="F173" i="8"/>
  <c r="D173" i="8"/>
  <c r="E173" i="8" s="1"/>
  <c r="G173" i="8" s="1"/>
  <c r="C101" i="7"/>
  <c r="F261" i="8"/>
  <c r="D261" i="8"/>
  <c r="E261" i="8" s="1"/>
  <c r="G261" i="8" s="1"/>
  <c r="F354" i="8"/>
  <c r="D354" i="8"/>
  <c r="E354" i="8" s="1"/>
  <c r="G354" i="8" s="1"/>
  <c r="F778" i="8"/>
  <c r="D778" i="8"/>
  <c r="E778" i="8" s="1"/>
  <c r="G778" i="8" s="1"/>
  <c r="F143" i="8"/>
  <c r="D143" i="8"/>
  <c r="E143" i="8" s="1"/>
  <c r="G143" i="8" s="1"/>
  <c r="C13" i="7"/>
  <c r="F531" i="8"/>
  <c r="D531" i="8"/>
  <c r="E531" i="8" s="1"/>
  <c r="G531" i="8" s="1"/>
  <c r="C111" i="7"/>
  <c r="C762" i="7"/>
  <c r="C139" i="7"/>
  <c r="F492" i="8"/>
  <c r="D492" i="8"/>
  <c r="E492" i="8" s="1"/>
  <c r="G492" i="8" s="1"/>
  <c r="F462" i="8"/>
  <c r="E462" i="8"/>
  <c r="G462" i="8" s="1"/>
  <c r="D462" i="8"/>
  <c r="F637" i="8"/>
  <c r="E637" i="8"/>
  <c r="G637" i="8" s="1"/>
  <c r="D637" i="8"/>
  <c r="C16" i="7"/>
  <c r="G597" i="8"/>
  <c r="C354" i="7"/>
  <c r="C778" i="7"/>
  <c r="C864" i="7"/>
  <c r="F395" i="8"/>
  <c r="D395" i="8"/>
  <c r="E395" i="8" s="1"/>
  <c r="G395" i="8" s="1"/>
  <c r="F342" i="8"/>
  <c r="D342" i="8"/>
  <c r="E342" i="8" s="1"/>
  <c r="G342" i="8" s="1"/>
  <c r="C893" i="7"/>
  <c r="C148" i="7"/>
  <c r="C757" i="7"/>
  <c r="C761" i="7"/>
  <c r="C219" i="7"/>
  <c r="F882" i="8"/>
  <c r="D882" i="8"/>
  <c r="E882" i="8" s="1"/>
  <c r="G882" i="8" s="1"/>
  <c r="C672" i="7"/>
  <c r="C637" i="7"/>
  <c r="F961" i="8"/>
  <c r="D961" i="8"/>
  <c r="E961" i="8" s="1"/>
  <c r="G961" i="8" s="1"/>
  <c r="F303" i="8"/>
  <c r="D303" i="8"/>
  <c r="E303" i="8" s="1"/>
  <c r="G303" i="8" s="1"/>
  <c r="C89" i="7"/>
  <c r="C269" i="7"/>
  <c r="C170" i="7"/>
  <c r="C320" i="7"/>
  <c r="F123" i="8"/>
  <c r="D123" i="8"/>
  <c r="E123" i="8" s="1"/>
  <c r="G123" i="8" s="1"/>
  <c r="C152" i="7"/>
  <c r="C73" i="7"/>
  <c r="C546" i="7"/>
  <c r="F539" i="8"/>
  <c r="D539" i="8"/>
  <c r="E539" i="8" s="1"/>
  <c r="G539" i="8" s="1"/>
  <c r="C181" i="7"/>
  <c r="C532" i="7"/>
  <c r="C332" i="7"/>
  <c r="C136" i="7"/>
  <c r="C705" i="7"/>
  <c r="F459" i="8"/>
  <c r="D459" i="8"/>
  <c r="E459" i="8" s="1"/>
  <c r="G459" i="8" s="1"/>
  <c r="F577" i="8"/>
  <c r="D577" i="8"/>
  <c r="E577" i="8" s="1"/>
  <c r="G577" i="8" s="1"/>
  <c r="F365" i="8"/>
  <c r="D365" i="8"/>
  <c r="E365" i="8" s="1"/>
  <c r="G365" i="8" s="1"/>
  <c r="C29" i="7"/>
  <c r="C809" i="7"/>
  <c r="F36" i="8"/>
  <c r="D36" i="8"/>
  <c r="E36" i="8" s="1"/>
  <c r="G36" i="8" s="1"/>
  <c r="C52" i="7"/>
  <c r="C337" i="7"/>
  <c r="C500" i="7"/>
  <c r="C276" i="7"/>
  <c r="F568" i="8"/>
  <c r="D568" i="8"/>
  <c r="E568" i="8" s="1"/>
  <c r="G568" i="8" s="1"/>
  <c r="F881" i="8"/>
  <c r="D881" i="8"/>
  <c r="E881" i="8" s="1"/>
  <c r="G881" i="8" s="1"/>
  <c r="F474" i="8"/>
  <c r="D474" i="8"/>
  <c r="E474" i="8" s="1"/>
  <c r="G474" i="8" s="1"/>
  <c r="F299" i="8"/>
  <c r="D299" i="8"/>
  <c r="E299" i="8" s="1"/>
  <c r="G299" i="8" s="1"/>
  <c r="F159" i="8"/>
  <c r="D159" i="8"/>
  <c r="E159" i="8" s="1"/>
  <c r="G159" i="8" s="1"/>
  <c r="C417" i="7"/>
  <c r="C75" i="7"/>
  <c r="F743" i="8"/>
  <c r="D743" i="8"/>
  <c r="E743" i="8" s="1"/>
  <c r="G743" i="8" s="1"/>
  <c r="F661" i="8"/>
  <c r="E661" i="8"/>
  <c r="G661" i="8" s="1"/>
  <c r="D661" i="8"/>
  <c r="F672" i="8"/>
  <c r="D672" i="8"/>
  <c r="E672" i="8" s="1"/>
  <c r="G672" i="8" s="1"/>
  <c r="C567" i="7"/>
  <c r="F248" i="8"/>
  <c r="D248" i="8"/>
  <c r="E248" i="8" s="1"/>
  <c r="G248" i="8" s="1"/>
  <c r="F226" i="8"/>
  <c r="D226" i="8"/>
  <c r="E226" i="8" s="1"/>
  <c r="G226" i="8" s="1"/>
  <c r="C303" i="7"/>
  <c r="F886" i="8"/>
  <c r="D886" i="8"/>
  <c r="E886" i="8" s="1"/>
  <c r="G886" i="8" s="1"/>
  <c r="F49" i="8"/>
  <c r="D49" i="8"/>
  <c r="E49" i="8" s="1"/>
  <c r="G49" i="8" s="1"/>
  <c r="F13" i="8"/>
  <c r="D13" i="8"/>
  <c r="E13" i="8" s="1"/>
  <c r="G13" i="8" s="1"/>
  <c r="F194" i="8"/>
  <c r="D194" i="8"/>
  <c r="E194" i="8" s="1"/>
  <c r="G194" i="8" s="1"/>
  <c r="F762" i="8"/>
  <c r="D762" i="8"/>
  <c r="E762" i="8" s="1"/>
  <c r="G762" i="8" s="1"/>
  <c r="C650" i="7"/>
  <c r="F27" i="8"/>
  <c r="D27" i="8"/>
  <c r="E27" i="8" s="1"/>
  <c r="G27" i="8" s="1"/>
  <c r="F40" i="8"/>
  <c r="D40" i="8"/>
  <c r="E40" i="8" s="1"/>
  <c r="G40" i="8" s="1"/>
  <c r="F176" i="8"/>
  <c r="E176" i="8"/>
  <c r="G176" i="8" s="1"/>
  <c r="D176" i="8"/>
  <c r="C922" i="7"/>
  <c r="F152" i="8"/>
  <c r="E152" i="8"/>
  <c r="G152" i="8" s="1"/>
  <c r="D152" i="8"/>
  <c r="F653" i="8"/>
  <c r="D653" i="8"/>
  <c r="E653" i="8" s="1"/>
  <c r="G653" i="8" s="1"/>
  <c r="C758" i="7"/>
  <c r="C251" i="7"/>
  <c r="F935" i="8"/>
  <c r="D935" i="8"/>
  <c r="E935" i="8" s="1"/>
  <c r="G935" i="8" s="1"/>
  <c r="C661" i="7"/>
  <c r="D793" i="8"/>
  <c r="E793" i="8" s="1"/>
  <c r="G793" i="8" s="1"/>
  <c r="F793" i="8"/>
  <c r="C628" i="7"/>
  <c r="C556" i="7"/>
  <c r="C194" i="7"/>
  <c r="C714" i="7"/>
  <c r="F919" i="8"/>
  <c r="D919" i="8"/>
  <c r="E919" i="8" s="1"/>
  <c r="G919" i="8" s="1"/>
  <c r="C687" i="7"/>
  <c r="C63" i="7"/>
  <c r="F385" i="8"/>
  <c r="D385" i="8"/>
  <c r="E385" i="8" s="1"/>
  <c r="G385" i="8" s="1"/>
  <c r="C793" i="7"/>
  <c r="F390" i="8"/>
  <c r="D390" i="8"/>
  <c r="E390" i="8" s="1"/>
  <c r="G390" i="8" s="1"/>
  <c r="E609" i="8"/>
  <c r="G609" i="8" s="1"/>
  <c r="F609" i="8"/>
  <c r="D609" i="8"/>
  <c r="C261" i="7"/>
  <c r="F43" i="8"/>
  <c r="D43" i="8"/>
  <c r="E43" i="8" s="1"/>
  <c r="G43" i="8" s="1"/>
  <c r="F646" i="8"/>
  <c r="D646" i="8"/>
  <c r="E646" i="8" s="1"/>
  <c r="G646" i="8" s="1"/>
  <c r="F320" i="8"/>
  <c r="D320" i="8"/>
  <c r="E320" i="8" s="1"/>
  <c r="G320" i="8" s="1"/>
  <c r="C924" i="7"/>
  <c r="C719" i="7"/>
  <c r="F350" i="8"/>
  <c r="D350" i="8"/>
  <c r="E350" i="8" s="1"/>
  <c r="G350" i="8" s="1"/>
  <c r="C872" i="7"/>
  <c r="C991" i="7"/>
  <c r="F546" i="8"/>
  <c r="D546" i="8"/>
  <c r="E546" i="8" s="1"/>
  <c r="G546" i="8" s="1"/>
  <c r="F398" i="8"/>
  <c r="E398" i="8"/>
  <c r="G398" i="8" s="1"/>
  <c r="D398" i="8"/>
  <c r="C107" i="7"/>
  <c r="F604" i="8"/>
  <c r="E604" i="8"/>
  <c r="G604" i="8" s="1"/>
  <c r="D604" i="8"/>
  <c r="C937" i="7"/>
  <c r="F16" i="8"/>
  <c r="D16" i="8"/>
  <c r="E16" i="8" s="1"/>
  <c r="G16" i="8" s="1"/>
  <c r="F526" i="8"/>
  <c r="D526" i="8"/>
  <c r="E526" i="8" s="1"/>
  <c r="G526" i="8" s="1"/>
  <c r="C597" i="7"/>
  <c r="C781" i="7"/>
  <c r="C897" i="7"/>
  <c r="C295" i="7"/>
  <c r="F864" i="8"/>
  <c r="D864" i="8"/>
  <c r="E864" i="8" s="1"/>
  <c r="G864" i="8" s="1"/>
  <c r="F951" i="8"/>
  <c r="D951" i="8"/>
  <c r="E951" i="8" s="1"/>
  <c r="G951" i="8" s="1"/>
  <c r="C516" i="7"/>
  <c r="C55" i="7"/>
  <c r="C836" i="7"/>
  <c r="F101" i="8"/>
  <c r="D101" i="8"/>
  <c r="E101" i="8" s="1"/>
  <c r="G101" i="8" s="1"/>
  <c r="C234" i="7"/>
  <c r="F269" i="8"/>
  <c r="D269" i="8"/>
  <c r="E269" i="8" s="1"/>
  <c r="G269" i="8" s="1"/>
  <c r="C79" i="7"/>
  <c r="F307" i="8"/>
  <c r="D307" i="8"/>
  <c r="E307" i="8" s="1"/>
  <c r="G307" i="8" s="1"/>
  <c r="G952" i="8"/>
  <c r="C605" i="7"/>
  <c r="C603" i="7"/>
  <c r="C370" i="7"/>
  <c r="C732" i="7"/>
  <c r="F453" i="8"/>
  <c r="D453" i="8"/>
  <c r="E453" i="8" s="1"/>
  <c r="G453" i="8" s="1"/>
  <c r="C518" i="7"/>
  <c r="C187" i="7"/>
  <c r="C772" i="7"/>
  <c r="F63" i="8"/>
  <c r="D63" i="8"/>
  <c r="E63" i="8" s="1"/>
  <c r="G63" i="8" s="1"/>
  <c r="C226" i="7"/>
  <c r="F977" i="8"/>
  <c r="D977" i="8"/>
  <c r="E977" i="8" s="1"/>
  <c r="G977" i="8" s="1"/>
  <c r="F316" i="8"/>
  <c r="D316" i="8"/>
  <c r="E316" i="8" s="1"/>
  <c r="G316" i="8" s="1"/>
  <c r="C921" i="7"/>
  <c r="F739" i="8"/>
  <c r="D739" i="8"/>
  <c r="E739" i="8" s="1"/>
  <c r="G739" i="8" s="1"/>
  <c r="F766" i="8"/>
  <c r="D766" i="8"/>
  <c r="E766" i="8" s="1"/>
  <c r="G766" i="8" s="1"/>
  <c r="C726" i="7"/>
  <c r="F396" i="8"/>
  <c r="D396" i="8"/>
  <c r="E396" i="8" s="1"/>
  <c r="G396" i="8" s="1"/>
  <c r="C912" i="7"/>
  <c r="D937" i="8"/>
  <c r="E937" i="8" s="1"/>
  <c r="G937" i="8" s="1"/>
  <c r="F937" i="8"/>
  <c r="G222" i="8"/>
  <c r="F890" i="8"/>
  <c r="D890" i="8"/>
  <c r="E890" i="8" s="1"/>
  <c r="G890" i="8" s="1"/>
  <c r="C977" i="7"/>
  <c r="F781" i="8"/>
  <c r="D781" i="8"/>
  <c r="E781" i="8" s="1"/>
  <c r="G781" i="8" s="1"/>
  <c r="F23" i="8"/>
  <c r="D23" i="8"/>
  <c r="E23" i="8" s="1"/>
  <c r="G23" i="8" s="1"/>
  <c r="F170" i="8"/>
  <c r="D170" i="8"/>
  <c r="E170" i="8" s="1"/>
  <c r="G170" i="8" s="1"/>
  <c r="F116" i="8"/>
  <c r="D116" i="8"/>
  <c r="E116" i="8" s="1"/>
  <c r="G116" i="8" s="1"/>
  <c r="C857" i="7"/>
  <c r="C178" i="7"/>
  <c r="G227" i="8"/>
  <c r="C693" i="7"/>
  <c r="F298" i="8"/>
  <c r="D298" i="8"/>
  <c r="E298" i="8" s="1"/>
  <c r="G298" i="8" s="1"/>
  <c r="C379" i="7"/>
  <c r="F55" i="8"/>
  <c r="E55" i="8"/>
  <c r="G55" i="8" s="1"/>
  <c r="D55" i="8"/>
  <c r="C248" i="7"/>
  <c r="F60" i="8"/>
  <c r="D60" i="8"/>
  <c r="E60" i="8" s="1"/>
  <c r="G60" i="8" s="1"/>
  <c r="C609" i="7"/>
  <c r="C191" i="7"/>
  <c r="C49" i="7"/>
  <c r="F291" i="8"/>
  <c r="D291" i="8"/>
  <c r="E291" i="8" s="1"/>
  <c r="G291" i="8" s="1"/>
  <c r="E378" i="8"/>
  <c r="G378" i="8" s="1"/>
  <c r="F378" i="8"/>
  <c r="D378" i="8"/>
  <c r="F259" i="8"/>
  <c r="D259" i="8"/>
  <c r="E259" i="8" s="1"/>
  <c r="G259" i="8" s="1"/>
  <c r="C952" i="7"/>
  <c r="F605" i="8"/>
  <c r="D605" i="8"/>
  <c r="E605" i="8" s="1"/>
  <c r="G605" i="8" s="1"/>
  <c r="C431" i="7"/>
  <c r="F15" i="8"/>
  <c r="E15" i="8"/>
  <c r="D15" i="8"/>
  <c r="F430" i="8"/>
  <c r="D430" i="8"/>
  <c r="E430" i="8" s="1"/>
  <c r="G430" i="8" s="1"/>
  <c r="F465" i="8"/>
  <c r="D465" i="8"/>
  <c r="E465" i="8" s="1"/>
  <c r="G465" i="8" s="1"/>
  <c r="C185" i="7"/>
  <c r="F802" i="8"/>
  <c r="D802" i="8"/>
  <c r="E802" i="8" s="1"/>
  <c r="G802" i="8" s="1"/>
  <c r="C986" i="7"/>
  <c r="C100" i="7"/>
  <c r="C608" i="7"/>
  <c r="D409" i="8"/>
  <c r="E409" i="8" s="1"/>
  <c r="G409" i="8" s="1"/>
  <c r="F409" i="8"/>
  <c r="C266" i="7"/>
  <c r="F496" i="8"/>
  <c r="D496" i="8"/>
  <c r="E496" i="8" s="1"/>
  <c r="G496" i="8" s="1"/>
  <c r="F467" i="8"/>
  <c r="E467" i="8"/>
  <c r="G467" i="8" s="1"/>
  <c r="D467" i="8"/>
  <c r="F119" i="8"/>
  <c r="D119" i="8"/>
  <c r="E119" i="8" s="1"/>
  <c r="G119" i="8" s="1"/>
  <c r="E297" i="8"/>
  <c r="G297" i="8" s="1"/>
  <c r="F297" i="8"/>
  <c r="D297" i="8"/>
  <c r="C62" i="7"/>
  <c r="F76" i="8"/>
  <c r="D76" i="8"/>
  <c r="E76" i="8" s="1"/>
  <c r="G76" i="8" s="1"/>
  <c r="C116" i="7"/>
  <c r="F595" i="8"/>
  <c r="E595" i="8"/>
  <c r="G595" i="8" s="1"/>
  <c r="D595" i="8"/>
  <c r="D650" i="8"/>
  <c r="E650" i="8" s="1"/>
  <c r="G650" i="8" s="1"/>
  <c r="F650" i="8"/>
  <c r="C190" i="7"/>
  <c r="F370" i="8"/>
  <c r="D370" i="8"/>
  <c r="E370" i="8" s="1"/>
  <c r="G370" i="8" s="1"/>
  <c r="F46" i="8"/>
  <c r="D46" i="8"/>
  <c r="E46" i="8" s="1"/>
  <c r="G46" i="8" s="1"/>
  <c r="C442" i="7"/>
  <c r="F414" i="8"/>
  <c r="D414" i="8"/>
  <c r="E414" i="8" s="1"/>
  <c r="G414" i="8" s="1"/>
  <c r="F533" i="8"/>
  <c r="D533" i="8"/>
  <c r="E533" i="8" s="1"/>
  <c r="G533" i="8" s="1"/>
  <c r="C201" i="7"/>
  <c r="C799" i="7"/>
  <c r="F902" i="8"/>
  <c r="D902" i="8"/>
  <c r="E902" i="8" s="1"/>
  <c r="G902" i="8" s="1"/>
  <c r="F275" i="8"/>
  <c r="D275" i="8"/>
  <c r="E275" i="8" s="1"/>
  <c r="G275" i="8" s="1"/>
  <c r="C589" i="7"/>
  <c r="F65" i="8"/>
  <c r="D65" i="8"/>
  <c r="E65" i="8" s="1"/>
  <c r="G65" i="8" s="1"/>
  <c r="C120" i="7"/>
  <c r="C820" i="7"/>
  <c r="C265" i="7"/>
  <c r="C560" i="7"/>
  <c r="C233" i="7"/>
  <c r="F225" i="8"/>
  <c r="D225" i="8"/>
  <c r="E225" i="8" s="1"/>
  <c r="G225" i="8" s="1"/>
  <c r="F821" i="8"/>
  <c r="D821" i="8"/>
  <c r="E821" i="8" s="1"/>
  <c r="G821" i="8" s="1"/>
  <c r="C722" i="7"/>
  <c r="F810" i="8"/>
  <c r="D810" i="8"/>
  <c r="E810" i="8" s="1"/>
  <c r="G810" i="8" s="1"/>
  <c r="F752" i="8"/>
  <c r="D752" i="8"/>
  <c r="E752" i="8" s="1"/>
  <c r="G752" i="8" s="1"/>
  <c r="C208" i="7"/>
  <c r="C565" i="7"/>
  <c r="C780" i="7"/>
  <c r="C64" i="7"/>
  <c r="C965" i="7"/>
  <c r="F701" i="8"/>
  <c r="D701" i="8"/>
  <c r="E701" i="8" s="1"/>
  <c r="G701" i="8" s="1"/>
  <c r="C287" i="7"/>
  <c r="C913" i="7"/>
  <c r="C664" i="7"/>
  <c r="C369" i="7"/>
  <c r="F161" i="8"/>
  <c r="D161" i="8"/>
  <c r="E161" i="8" s="1"/>
  <c r="G161" i="8" s="1"/>
  <c r="F706" i="8"/>
  <c r="D706" i="8"/>
  <c r="E706" i="8" s="1"/>
  <c r="G706" i="8" s="1"/>
  <c r="C357" i="7"/>
  <c r="D473" i="8"/>
  <c r="E473" i="8" s="1"/>
  <c r="G473" i="8" s="1"/>
  <c r="F473" i="8"/>
  <c r="C819" i="7"/>
  <c r="C483" i="7"/>
  <c r="C92" i="7"/>
  <c r="F376" i="8"/>
  <c r="D376" i="8"/>
  <c r="E376" i="8" s="1"/>
  <c r="G376" i="8" s="1"/>
  <c r="C620" i="7"/>
  <c r="C796" i="7"/>
  <c r="F411" i="8"/>
  <c r="D411" i="8"/>
  <c r="E411" i="8" s="1"/>
  <c r="G411" i="8" s="1"/>
  <c r="F851" i="8"/>
  <c r="D851" i="8"/>
  <c r="E851" i="8" s="1"/>
  <c r="G851" i="8" s="1"/>
  <c r="F914" i="8"/>
  <c r="D914" i="8"/>
  <c r="E914" i="8" s="1"/>
  <c r="G914" i="8" s="1"/>
  <c r="C122" i="7"/>
  <c r="C284" i="7"/>
  <c r="C375" i="7"/>
  <c r="C557" i="7"/>
  <c r="C853" i="7"/>
  <c r="F570" i="8"/>
  <c r="D570" i="8"/>
  <c r="E570" i="8" s="1"/>
  <c r="G570" i="8" s="1"/>
  <c r="F413" i="8"/>
  <c r="D413" i="8"/>
  <c r="E413" i="8" s="1"/>
  <c r="G413" i="8" s="1"/>
  <c r="F138" i="8"/>
  <c r="D138" i="8"/>
  <c r="E138" i="8" s="1"/>
  <c r="G138" i="8" s="1"/>
  <c r="F976" i="8"/>
  <c r="D976" i="8"/>
  <c r="E976" i="8" s="1"/>
  <c r="G976" i="8" s="1"/>
  <c r="C663" i="7"/>
  <c r="C826" i="7"/>
  <c r="C625" i="7"/>
  <c r="F108" i="8"/>
  <c r="D108" i="8"/>
  <c r="E108" i="8" s="1"/>
  <c r="G108" i="8" s="1"/>
  <c r="C527" i="7"/>
  <c r="C444" i="7"/>
  <c r="F126" i="8"/>
  <c r="D126" i="8"/>
  <c r="E126" i="8" s="1"/>
  <c r="G126" i="8" s="1"/>
  <c r="D1001" i="8"/>
  <c r="E1001" i="8" s="1"/>
  <c r="F1001" i="8"/>
  <c r="C593" i="7"/>
  <c r="C640" i="7"/>
  <c r="C992" i="7"/>
  <c r="F260" i="8"/>
  <c r="D260" i="8"/>
  <c r="E260" i="8" s="1"/>
  <c r="G260" i="8" s="1"/>
  <c r="C816" i="7"/>
  <c r="F340" i="8"/>
  <c r="D340" i="8"/>
  <c r="E340" i="8" s="1"/>
  <c r="G340" i="8" s="1"/>
  <c r="F822" i="8"/>
  <c r="D822" i="8"/>
  <c r="E822" i="8"/>
  <c r="E425" i="8"/>
  <c r="D425" i="8"/>
  <c r="F425" i="8"/>
  <c r="F319" i="8"/>
  <c r="D319" i="8"/>
  <c r="E319" i="8" s="1"/>
  <c r="G319" i="8" s="1"/>
  <c r="C957" i="7"/>
  <c r="F773" i="8"/>
  <c r="D773" i="8"/>
  <c r="E773" i="8" s="1"/>
  <c r="G773" i="8" s="1"/>
  <c r="C850" i="7"/>
  <c r="F624" i="8"/>
  <c r="D624" i="8"/>
  <c r="E624" i="8" s="1"/>
  <c r="G624" i="8" s="1"/>
  <c r="F380" i="8"/>
  <c r="D380" i="8"/>
  <c r="E380" i="8" s="1"/>
  <c r="G380" i="8" s="1"/>
  <c r="C401" i="7"/>
  <c r="C849" i="7"/>
  <c r="F870" i="8"/>
  <c r="D870" i="8"/>
  <c r="E870" i="8" s="1"/>
  <c r="G870" i="8" s="1"/>
  <c r="F81" i="8"/>
  <c r="D81" i="8"/>
  <c r="E81" i="8" s="1"/>
  <c r="G81" i="8" s="1"/>
  <c r="F364" i="8"/>
  <c r="D364" i="8"/>
  <c r="E364" i="8" s="1"/>
  <c r="G364" i="8" s="1"/>
  <c r="C898" i="7"/>
  <c r="C894" i="7"/>
  <c r="C574" i="7"/>
  <c r="C307" i="7"/>
  <c r="C51" i="7"/>
  <c r="F484" i="8"/>
  <c r="D484" i="8"/>
  <c r="E484" i="8" s="1"/>
  <c r="G484" i="8" s="1"/>
  <c r="F189" i="8"/>
  <c r="D189" i="8"/>
  <c r="E189" i="8" s="1"/>
  <c r="G189" i="8" s="1"/>
  <c r="F833" i="8"/>
  <c r="D833" i="8"/>
  <c r="E833" i="8" s="1"/>
  <c r="G833" i="8" s="1"/>
  <c r="F257" i="8"/>
  <c r="D257" i="8"/>
  <c r="E257" i="8" s="1"/>
  <c r="G257" i="8" s="1"/>
  <c r="C909" i="7"/>
  <c r="F224" i="8"/>
  <c r="D224" i="8"/>
  <c r="E224" i="8" s="1"/>
  <c r="G224" i="8" s="1"/>
  <c r="D521" i="8"/>
  <c r="E521" i="8" s="1"/>
  <c r="G521" i="8" s="1"/>
  <c r="F521" i="8"/>
  <c r="F245" i="8"/>
  <c r="D245" i="8"/>
  <c r="E245" i="8" s="1"/>
  <c r="G245" i="8" s="1"/>
  <c r="C733" i="7"/>
  <c r="F962" i="8"/>
  <c r="D962" i="8"/>
  <c r="E962" i="8" s="1"/>
  <c r="G962" i="8" s="1"/>
  <c r="C465" i="7"/>
  <c r="F185" i="8"/>
  <c r="D185" i="8"/>
  <c r="E185" i="8" s="1"/>
  <c r="G185" i="8" s="1"/>
  <c r="F209" i="8"/>
  <c r="D209" i="8"/>
  <c r="E209" i="8" s="1"/>
  <c r="G209" i="8" s="1"/>
  <c r="C828" i="7"/>
  <c r="F938" i="8"/>
  <c r="D938" i="8"/>
  <c r="E938" i="8" s="1"/>
  <c r="G938" i="8" s="1"/>
  <c r="F233" i="8"/>
  <c r="E233" i="8"/>
  <c r="D233" i="8"/>
  <c r="E482" i="8"/>
  <c r="F482" i="8"/>
  <c r="D482" i="8"/>
  <c r="F389" i="8"/>
  <c r="D389" i="8"/>
  <c r="E389" i="8" s="1"/>
  <c r="G389" i="8" s="1"/>
  <c r="C810" i="7"/>
  <c r="F279" i="8"/>
  <c r="D279" i="8"/>
  <c r="E279" i="8"/>
  <c r="F69" i="8"/>
  <c r="D69" i="8"/>
  <c r="E69" i="8" s="1"/>
  <c r="G69" i="8" s="1"/>
  <c r="F276" i="8"/>
  <c r="D276" i="8"/>
  <c r="E276" i="8" s="1"/>
  <c r="F164" i="8"/>
  <c r="D164" i="8"/>
  <c r="E164" i="8" s="1"/>
  <c r="G164" i="8" s="1"/>
  <c r="D393" i="8"/>
  <c r="E393" i="8" s="1"/>
  <c r="G393" i="8" s="1"/>
  <c r="F393" i="8"/>
  <c r="F704" i="8"/>
  <c r="D704" i="8"/>
  <c r="E704" i="8" s="1"/>
  <c r="G704" i="8" s="1"/>
  <c r="C176" i="7"/>
  <c r="F757" i="8"/>
  <c r="D757" i="8"/>
  <c r="E757" i="8" s="1"/>
  <c r="G757" i="8" s="1"/>
  <c r="F689" i="8"/>
  <c r="D689" i="8"/>
  <c r="E689" i="8" s="1"/>
  <c r="G689" i="8" s="1"/>
  <c r="F894" i="8"/>
  <c r="D894" i="8"/>
  <c r="E894" i="8" s="1"/>
  <c r="G894" i="8" s="1"/>
  <c r="F552" i="8"/>
  <c r="D552" i="8"/>
  <c r="E552" i="8" s="1"/>
  <c r="C285" i="7"/>
  <c r="C330" i="7"/>
  <c r="C209" i="7"/>
  <c r="F446" i="8"/>
  <c r="D446" i="8"/>
  <c r="E446" i="8" s="1"/>
  <c r="F392" i="8"/>
  <c r="D392" i="8"/>
  <c r="E392" i="8" s="1"/>
  <c r="G392" i="8" s="1"/>
  <c r="E698" i="8"/>
  <c r="F698" i="8"/>
  <c r="D698" i="8"/>
  <c r="D633" i="8"/>
  <c r="E633" i="8" s="1"/>
  <c r="G633" i="8" s="1"/>
  <c r="F633" i="8"/>
  <c r="F685" i="8"/>
  <c r="D685" i="8"/>
  <c r="E685" i="8" s="1"/>
  <c r="G685" i="8" s="1"/>
  <c r="D617" i="8"/>
  <c r="E617" i="8" s="1"/>
  <c r="G617" i="8" s="1"/>
  <c r="F617" i="8"/>
  <c r="F82" i="8"/>
  <c r="D82" i="8"/>
  <c r="E82" i="8" s="1"/>
  <c r="G82" i="8" s="1"/>
  <c r="C389" i="7"/>
  <c r="F645" i="8"/>
  <c r="D645" i="8"/>
  <c r="E645" i="8" s="1"/>
  <c r="C669" i="7"/>
  <c r="F678" i="8"/>
  <c r="D678" i="8"/>
  <c r="E678" i="8" s="1"/>
  <c r="G678" i="8" s="1"/>
  <c r="F680" i="8"/>
  <c r="D680" i="8"/>
  <c r="E680" i="8" s="1"/>
  <c r="G680" i="8" s="1"/>
  <c r="C641" i="7"/>
  <c r="E905" i="8"/>
  <c r="D905" i="8"/>
  <c r="F905" i="8"/>
  <c r="F654" i="8"/>
  <c r="E654" i="8"/>
  <c r="D654" i="8"/>
  <c r="D329" i="8"/>
  <c r="E329" i="8" s="1"/>
  <c r="G329" i="8" s="1"/>
  <c r="F329" i="8"/>
  <c r="F989" i="8"/>
  <c r="D989" i="8"/>
  <c r="E989" i="8" s="1"/>
  <c r="G989" i="8" s="1"/>
  <c r="C32" i="7"/>
  <c r="C280" i="7"/>
  <c r="F74" i="8"/>
  <c r="D74" i="8"/>
  <c r="E74" i="8" s="1"/>
  <c r="G74" i="8" s="1"/>
  <c r="D585" i="8"/>
  <c r="E585" i="8" s="1"/>
  <c r="G585" i="8" s="1"/>
  <c r="F585" i="8"/>
  <c r="C954" i="7"/>
  <c r="C981" i="7"/>
  <c r="C39" i="7"/>
  <c r="C691" i="7"/>
  <c r="C390" i="7"/>
  <c r="C537" i="7"/>
  <c r="C559" i="7"/>
  <c r="C940" i="7"/>
  <c r="C289" i="7"/>
  <c r="C188" i="7"/>
  <c r="C666" i="7"/>
  <c r="C971" i="7"/>
  <c r="F796" i="8"/>
  <c r="D796" i="8"/>
  <c r="E796" i="8" s="1"/>
  <c r="D601" i="8"/>
  <c r="E601" i="8" s="1"/>
  <c r="G601" i="8" s="1"/>
  <c r="F601" i="8"/>
  <c r="F717" i="8"/>
  <c r="D717" i="8"/>
  <c r="E717" i="8" s="1"/>
  <c r="G717" i="8" s="1"/>
  <c r="F734" i="8"/>
  <c r="D734" i="8"/>
  <c r="E734" i="8" s="1"/>
  <c r="C911" i="7"/>
  <c r="C432" i="7"/>
  <c r="F507" i="8"/>
  <c r="D507" i="8"/>
  <c r="E507" i="8" s="1"/>
  <c r="G507" i="8" s="1"/>
  <c r="F520" i="8"/>
  <c r="D520" i="8"/>
  <c r="E520" i="8" s="1"/>
  <c r="G520" i="8" s="1"/>
  <c r="E305" i="8"/>
  <c r="F305" i="8"/>
  <c r="D305" i="8"/>
  <c r="F110" i="8"/>
  <c r="D110" i="8"/>
  <c r="E110" i="8" s="1"/>
  <c r="F877" i="8"/>
  <c r="D877" i="8"/>
  <c r="E877" i="8" s="1"/>
  <c r="G877" i="8" s="1"/>
  <c r="F366" i="8"/>
  <c r="D366" i="8"/>
  <c r="E366" i="8" s="1"/>
  <c r="G366" i="8" s="1"/>
  <c r="C144" i="7"/>
  <c r="F808" i="8"/>
  <c r="D808" i="8"/>
  <c r="E808" i="8" s="1"/>
  <c r="G808" i="8" s="1"/>
  <c r="C972" i="7"/>
  <c r="F254" i="8"/>
  <c r="D254" i="8"/>
  <c r="E254" i="8" s="1"/>
  <c r="G254" i="8" s="1"/>
  <c r="F696" i="8"/>
  <c r="D696" i="8"/>
  <c r="E696" i="8" s="1"/>
  <c r="G696" i="8" s="1"/>
  <c r="C660" i="7"/>
  <c r="F314" i="8"/>
  <c r="D314" i="8"/>
  <c r="E314" i="8" s="1"/>
  <c r="G314" i="8" s="1"/>
  <c r="C324" i="7"/>
  <c r="C655" i="7"/>
  <c r="F310" i="8"/>
  <c r="D310" i="8"/>
  <c r="E310" i="8" s="1"/>
  <c r="G310" i="8" s="1"/>
  <c r="F542" i="8"/>
  <c r="D542" i="8"/>
  <c r="E542" i="8" s="1"/>
  <c r="G542" i="8" s="1"/>
  <c r="C477" i="7"/>
  <c r="C292" i="7"/>
  <c r="C199" i="7"/>
  <c r="C400" i="7"/>
  <c r="F461" i="8"/>
  <c r="D461" i="8"/>
  <c r="E461" i="8" s="1"/>
  <c r="G461" i="8" s="1"/>
  <c r="F584" i="8"/>
  <c r="D584" i="8"/>
  <c r="E584" i="8"/>
  <c r="C708" i="7"/>
  <c r="F80" i="8"/>
  <c r="D80" i="8"/>
  <c r="E80" i="8" s="1"/>
  <c r="G80" i="8" s="1"/>
  <c r="F207" i="8"/>
  <c r="D207" i="8"/>
  <c r="E207" i="8" s="1"/>
  <c r="G207" i="8" s="1"/>
  <c r="D553" i="8"/>
  <c r="E553" i="8" s="1"/>
  <c r="G553" i="8" s="1"/>
  <c r="F553" i="8"/>
  <c r="E578" i="8"/>
  <c r="F578" i="8"/>
  <c r="D578" i="8"/>
  <c r="C50" i="7"/>
  <c r="F408" i="8"/>
  <c r="D408" i="8"/>
  <c r="E408" i="8" s="1"/>
  <c r="G408" i="8" s="1"/>
  <c r="F993" i="8"/>
  <c r="D993" i="8"/>
  <c r="E993" i="8" s="1"/>
  <c r="G993" i="8" s="1"/>
  <c r="C798" i="7"/>
  <c r="C478" i="7"/>
  <c r="C211" i="7"/>
  <c r="F943" i="8"/>
  <c r="E943" i="8"/>
  <c r="G943" i="8" s="1"/>
  <c r="D943" i="8"/>
  <c r="F815" i="8"/>
  <c r="D815" i="8"/>
  <c r="E815" i="8" s="1"/>
  <c r="G815" i="8" s="1"/>
  <c r="F687" i="8"/>
  <c r="E687" i="8"/>
  <c r="D687" i="8"/>
  <c r="F247" i="8"/>
  <c r="D247" i="8"/>
  <c r="E247" i="8" s="1"/>
  <c r="G247" i="8" s="1"/>
  <c r="C140" i="7"/>
  <c r="C541" i="7"/>
  <c r="C301" i="7"/>
  <c r="F181" i="8"/>
  <c r="D181" i="8"/>
  <c r="E181" i="8" s="1"/>
  <c r="G181" i="8" s="1"/>
  <c r="F344" i="8"/>
  <c r="D344" i="8"/>
  <c r="E344" i="8" s="1"/>
  <c r="G344" i="8" s="1"/>
  <c r="F371" i="8"/>
  <c r="D371" i="8"/>
  <c r="E371" i="8" s="1"/>
  <c r="G371" i="8" s="1"/>
  <c r="C948" i="7"/>
  <c r="F121" i="8"/>
  <c r="E121" i="8"/>
  <c r="D121" i="8"/>
  <c r="F705" i="8"/>
  <c r="D705" i="8"/>
  <c r="E705" i="8" s="1"/>
  <c r="G705" i="8" s="1"/>
  <c r="E986" i="8"/>
  <c r="F986" i="8"/>
  <c r="D986" i="8"/>
  <c r="F950" i="8"/>
  <c r="D950" i="8"/>
  <c r="E950" i="8" s="1"/>
  <c r="G950" i="8" s="1"/>
  <c r="F683" i="8"/>
  <c r="D683" i="8"/>
  <c r="E683" i="8" s="1"/>
  <c r="G683" i="8" s="1"/>
  <c r="D809" i="8"/>
  <c r="E809" i="8" s="1"/>
  <c r="G809" i="8" s="1"/>
  <c r="F809" i="8"/>
  <c r="C231" i="7"/>
  <c r="C82" i="7"/>
  <c r="F52" i="8"/>
  <c r="D52" i="8"/>
  <c r="E52" i="8" s="1"/>
  <c r="F337" i="8"/>
  <c r="D337" i="8"/>
  <c r="E337" i="8" s="1"/>
  <c r="G337" i="8" s="1"/>
  <c r="F20" i="8"/>
  <c r="D20" i="8"/>
  <c r="E20" i="8" s="1"/>
  <c r="G20" i="8" s="1"/>
  <c r="F208" i="8"/>
  <c r="D208" i="8"/>
  <c r="E208" i="8" s="1"/>
  <c r="G208" i="8" s="1"/>
  <c r="C568" i="7"/>
  <c r="C818" i="7"/>
  <c r="C989" i="7"/>
  <c r="F32" i="8"/>
  <c r="D32" i="8"/>
  <c r="E32" i="8" s="1"/>
  <c r="G32" i="8" s="1"/>
  <c r="F280" i="8"/>
  <c r="D280" i="8"/>
  <c r="E280" i="8" s="1"/>
  <c r="G280" i="8" s="1"/>
  <c r="F440" i="8"/>
  <c r="D440" i="8"/>
  <c r="E440" i="8" s="1"/>
  <c r="C997" i="7"/>
  <c r="C353" i="7"/>
  <c r="F885" i="8"/>
  <c r="D885" i="8"/>
  <c r="E885" i="8" s="1"/>
  <c r="F249" i="8"/>
  <c r="D249" i="8"/>
  <c r="E249" i="8" s="1"/>
  <c r="G249" i="8" s="1"/>
  <c r="F360" i="8"/>
  <c r="D360" i="8"/>
  <c r="E360" i="8" s="1"/>
  <c r="G360" i="8" s="1"/>
  <c r="C321" i="7"/>
  <c r="F981" i="8"/>
  <c r="D981" i="8"/>
  <c r="E981" i="8" s="1"/>
  <c r="G981" i="8" s="1"/>
  <c r="F357" i="8"/>
  <c r="D357" i="8"/>
  <c r="E357" i="8" s="1"/>
  <c r="G357" i="8" s="1"/>
  <c r="F615" i="8"/>
  <c r="D615" i="8"/>
  <c r="E615" i="8" s="1"/>
  <c r="F367" i="8"/>
  <c r="D367" i="8"/>
  <c r="E367" i="8" s="1"/>
  <c r="G367" i="8" s="1"/>
  <c r="D537" i="8"/>
  <c r="E537" i="8" s="1"/>
  <c r="G537" i="8" s="1"/>
  <c r="F537" i="8"/>
  <c r="C994" i="7"/>
  <c r="C33" i="7"/>
  <c r="F149" i="8"/>
  <c r="D149" i="8"/>
  <c r="E149" i="8" s="1"/>
  <c r="G149" i="8" s="1"/>
  <c r="F805" i="8"/>
  <c r="E805" i="8"/>
  <c r="D805" i="8"/>
  <c r="D569" i="8"/>
  <c r="E569" i="8" s="1"/>
  <c r="F569" i="8"/>
  <c r="C202" i="7"/>
  <c r="C914" i="7"/>
  <c r="F242" i="8"/>
  <c r="D242" i="8"/>
  <c r="E242" i="8" s="1"/>
  <c r="G242" i="8" s="1"/>
  <c r="F250" i="8"/>
  <c r="D250" i="8"/>
  <c r="E250" i="8" s="1"/>
  <c r="G250" i="8" s="1"/>
  <c r="F125" i="8"/>
  <c r="D125" i="8"/>
  <c r="E125" i="8" s="1"/>
  <c r="G125" i="8" s="1"/>
  <c r="F528" i="8"/>
  <c r="D528" i="8"/>
  <c r="E528" i="8" s="1"/>
  <c r="G528" i="8" s="1"/>
  <c r="C4" i="7"/>
  <c r="F602" i="8"/>
  <c r="D602" i="8"/>
  <c r="E602" i="8" s="1"/>
  <c r="G602" i="8" s="1"/>
  <c r="C457" i="7"/>
  <c r="F217" i="8"/>
  <c r="D217" i="8"/>
  <c r="E217" i="8" s="1"/>
  <c r="G217" i="8" s="1"/>
  <c r="F545" i="8"/>
  <c r="D545" i="8"/>
  <c r="E545" i="8" s="1"/>
  <c r="F784" i="8"/>
  <c r="D784" i="8"/>
  <c r="E784" i="8" s="1"/>
  <c r="G784" i="8" s="1"/>
  <c r="F386" i="8"/>
  <c r="D386" i="8"/>
  <c r="E386" i="8" s="1"/>
  <c r="G386" i="8" s="1"/>
  <c r="C103" i="7"/>
  <c r="F480" i="8"/>
  <c r="D480" i="8"/>
  <c r="E480" i="8" s="1"/>
  <c r="G480" i="8" s="1"/>
  <c r="C175" i="7"/>
  <c r="F9" i="8"/>
  <c r="D9" i="8"/>
  <c r="E9" i="8" s="1"/>
  <c r="G9" i="8" s="1"/>
  <c r="F333" i="8"/>
  <c r="D333" i="8"/>
  <c r="E333" i="8" s="1"/>
  <c r="C846" i="7"/>
  <c r="C558" i="7"/>
  <c r="C227" i="7"/>
  <c r="F988" i="8"/>
  <c r="D988" i="8"/>
  <c r="E988" i="8" s="1"/>
  <c r="G988" i="8" s="1"/>
  <c r="F612" i="8"/>
  <c r="D612" i="8"/>
  <c r="E612" i="8"/>
  <c r="F146" i="8"/>
  <c r="D146" i="8"/>
  <c r="E146" i="8" s="1"/>
  <c r="C874" i="7"/>
  <c r="C351" i="7"/>
  <c r="C508" i="7"/>
  <c r="C91" i="7"/>
  <c r="C771" i="7"/>
  <c r="C950" i="7"/>
  <c r="C918" i="7"/>
  <c r="C59" i="7"/>
  <c r="C895" i="7"/>
  <c r="C804" i="7"/>
  <c r="C716" i="7"/>
  <c r="C646" i="7"/>
  <c r="C735" i="7"/>
  <c r="C551" i="7"/>
  <c r="C839" i="7"/>
  <c r="C467" i="7"/>
  <c r="C869" i="7"/>
  <c r="F122" i="8"/>
  <c r="D122" i="8"/>
  <c r="E122" i="8" s="1"/>
  <c r="C717" i="7"/>
  <c r="C197" i="7"/>
  <c r="F571" i="8"/>
  <c r="D571" i="8"/>
  <c r="E571" i="8" s="1"/>
  <c r="F648" i="8"/>
  <c r="D648" i="8"/>
  <c r="E648" i="8"/>
  <c r="F358" i="8"/>
  <c r="D358" i="8"/>
  <c r="E358" i="8" s="1"/>
  <c r="F846" i="8"/>
  <c r="E846" i="8"/>
  <c r="D846" i="8"/>
  <c r="F77" i="8"/>
  <c r="D77" i="8"/>
  <c r="E77" i="8" s="1"/>
  <c r="G77" i="8" s="1"/>
  <c r="F246" i="8"/>
  <c r="D246" i="8"/>
  <c r="E246" i="8" s="1"/>
  <c r="G246" i="8" s="1"/>
  <c r="C877" i="7"/>
  <c r="C934" i="7"/>
  <c r="C690" i="7"/>
  <c r="F144" i="8"/>
  <c r="D144" i="8"/>
  <c r="E144" i="8" s="1"/>
  <c r="G144" i="8" s="1"/>
  <c r="C145" i="7"/>
  <c r="F538" i="8"/>
  <c r="D538" i="8"/>
  <c r="E538" i="8" s="1"/>
  <c r="G538" i="8" s="1"/>
  <c r="F827" i="8"/>
  <c r="D827" i="8"/>
  <c r="E827" i="8" s="1"/>
  <c r="G827" i="8" s="1"/>
  <c r="C723" i="7"/>
  <c r="C422" i="7"/>
  <c r="F932" i="8"/>
  <c r="D932" i="8"/>
  <c r="E932" i="8" s="1"/>
  <c r="G932" i="8" s="1"/>
  <c r="F772" i="8"/>
  <c r="D772" i="8"/>
  <c r="E772" i="8" s="1"/>
  <c r="G772" i="8" s="1"/>
  <c r="F487" i="8"/>
  <c r="E487" i="8"/>
  <c r="G487" i="8" s="1"/>
  <c r="D487" i="8"/>
  <c r="F157" i="8"/>
  <c r="D157" i="8"/>
  <c r="E157" i="8" s="1"/>
  <c r="G157" i="8" s="1"/>
  <c r="F302" i="8"/>
  <c r="D302" i="8"/>
  <c r="E302" i="8" s="1"/>
  <c r="G302" i="8" s="1"/>
  <c r="C154" i="7"/>
  <c r="C736" i="7"/>
  <c r="F869" i="8"/>
  <c r="D869" i="8"/>
  <c r="E869" i="8" s="1"/>
  <c r="G869" i="8" s="1"/>
  <c r="F42" i="8"/>
  <c r="D42" i="8"/>
  <c r="E42" i="8" s="1"/>
  <c r="G42" i="8" s="1"/>
  <c r="F843" i="8"/>
  <c r="D843" i="8"/>
  <c r="E843" i="8" s="1"/>
  <c r="G843" i="8" s="1"/>
  <c r="F611" i="8"/>
  <c r="D611" i="8"/>
  <c r="E611" i="8" s="1"/>
  <c r="G611" i="8" s="1"/>
  <c r="C688" i="7"/>
  <c r="C674" i="7"/>
  <c r="F62" i="8"/>
  <c r="E62" i="8"/>
  <c r="G62" i="8" s="1"/>
  <c r="D62" i="8"/>
  <c r="C939" i="7"/>
  <c r="F559" i="8"/>
  <c r="D559" i="8"/>
  <c r="E559" i="8" s="1"/>
  <c r="G559" i="8" s="1"/>
  <c r="C469" i="7"/>
  <c r="F10" i="8"/>
  <c r="D10" i="8"/>
  <c r="E10" i="8" s="1"/>
  <c r="G10" i="8" s="1"/>
  <c r="F765" i="8"/>
  <c r="E765" i="8"/>
  <c r="G765" i="8" s="1"/>
  <c r="D765" i="8"/>
  <c r="C512" i="7"/>
  <c r="C695" i="7"/>
  <c r="F747" i="8"/>
  <c r="D747" i="8"/>
  <c r="E747" i="8" s="1"/>
  <c r="G747" i="8" s="1"/>
  <c r="C892" i="7"/>
  <c r="C980" i="7"/>
  <c r="D970" i="8"/>
  <c r="E970" i="8" s="1"/>
  <c r="G970" i="8" s="1"/>
  <c r="F970" i="8"/>
  <c r="C98" i="7"/>
  <c r="F501" i="8"/>
  <c r="D501" i="8"/>
  <c r="E501" i="8" s="1"/>
  <c r="G501" i="8" s="1"/>
  <c r="D458" i="8"/>
  <c r="E458" i="8" s="1"/>
  <c r="G458" i="8" s="1"/>
  <c r="F458" i="8"/>
  <c r="C109" i="7"/>
  <c r="C250" i="7"/>
  <c r="C125" i="7"/>
  <c r="C272" i="7"/>
  <c r="C327" i="7"/>
  <c r="F41" i="8"/>
  <c r="D41" i="8"/>
  <c r="E41" i="8" s="1"/>
  <c r="G41" i="8" s="1"/>
  <c r="C754" i="7"/>
  <c r="G822" i="8"/>
  <c r="C26" i="7"/>
  <c r="C944" i="7"/>
  <c r="C817" i="7"/>
  <c r="C712" i="7"/>
  <c r="C844" i="7"/>
  <c r="C634" i="7"/>
  <c r="F349" i="8"/>
  <c r="D349" i="8"/>
  <c r="E349" i="8" s="1"/>
  <c r="G349" i="8" s="1"/>
  <c r="E441" i="8"/>
  <c r="G441" i="8" s="1"/>
  <c r="D441" i="8"/>
  <c r="F441" i="8"/>
  <c r="F987" i="8"/>
  <c r="D987" i="8"/>
  <c r="E987" i="8" s="1"/>
  <c r="G987" i="8" s="1"/>
  <c r="F536" i="8"/>
  <c r="D536" i="8"/>
  <c r="E536" i="8" s="1"/>
  <c r="G536" i="8" s="1"/>
  <c r="C468" i="7"/>
  <c r="F175" i="8"/>
  <c r="D175" i="8"/>
  <c r="E175" i="8" s="1"/>
  <c r="G175" i="8" s="1"/>
  <c r="C325" i="7"/>
  <c r="F616" i="8"/>
  <c r="D616" i="8"/>
  <c r="E616" i="8" s="1"/>
  <c r="G616" i="8" s="1"/>
  <c r="C830" i="7"/>
  <c r="C510" i="7"/>
  <c r="C243" i="7"/>
  <c r="F975" i="8"/>
  <c r="D975" i="8"/>
  <c r="E975" i="8" s="1"/>
  <c r="G975" i="8" s="1"/>
  <c r="F847" i="8"/>
  <c r="D847" i="8"/>
  <c r="E847" i="8" s="1"/>
  <c r="G847" i="8" s="1"/>
  <c r="F719" i="8"/>
  <c r="D719" i="8"/>
  <c r="E719" i="8" s="1"/>
  <c r="G719" i="8" s="1"/>
  <c r="C530" i="7"/>
  <c r="C709" i="7"/>
  <c r="C777" i="7"/>
  <c r="C552" i="7"/>
  <c r="F229" i="8"/>
  <c r="D229" i="8"/>
  <c r="E229" i="8" s="1"/>
  <c r="G229" i="8" s="1"/>
  <c r="F774" i="8"/>
  <c r="D774" i="8"/>
  <c r="E774" i="8" s="1"/>
  <c r="G774" i="8" s="1"/>
  <c r="C105" i="7"/>
  <c r="F657" i="8"/>
  <c r="D657" i="8"/>
  <c r="E657" i="8" s="1"/>
  <c r="G657" i="8" s="1"/>
  <c r="C960" i="7"/>
  <c r="F31" i="8"/>
  <c r="D31" i="8"/>
  <c r="E31" i="8" s="1"/>
  <c r="G31" i="8" s="1"/>
  <c r="F750" i="8"/>
  <c r="D750" i="8"/>
  <c r="E750" i="8" s="1"/>
  <c r="G750" i="8" s="1"/>
  <c r="F265" i="8"/>
  <c r="D265" i="8"/>
  <c r="E265" i="8" s="1"/>
  <c r="G265" i="8" s="1"/>
  <c r="F57" i="8"/>
  <c r="D57" i="8"/>
  <c r="E57" i="8" s="1"/>
  <c r="G57" i="8" s="1"/>
  <c r="C973" i="7"/>
  <c r="G482" i="8"/>
  <c r="C821" i="7"/>
  <c r="C680" i="7"/>
  <c r="C514" i="7"/>
  <c r="F896" i="8"/>
  <c r="D896" i="8"/>
  <c r="E896" i="8" s="1"/>
  <c r="G896" i="8" s="1"/>
  <c r="C576" i="7"/>
  <c r="C384" i="7"/>
  <c r="F549" i="8"/>
  <c r="D549" i="8"/>
  <c r="E549" i="8" s="1"/>
  <c r="G549" i="8" s="1"/>
  <c r="F68" i="8"/>
  <c r="D68" i="8"/>
  <c r="E68" i="8" s="1"/>
  <c r="G68" i="8" s="1"/>
  <c r="F451" i="8"/>
  <c r="D451" i="8"/>
  <c r="E451" i="8" s="1"/>
  <c r="G451" i="8" s="1"/>
  <c r="D761" i="8"/>
  <c r="E761" i="8" s="1"/>
  <c r="G761" i="8" s="1"/>
  <c r="F761" i="8"/>
  <c r="C575" i="7"/>
  <c r="C453" i="7"/>
  <c r="F1000" i="8"/>
  <c r="D1000" i="8"/>
  <c r="E1000" i="8" s="1"/>
  <c r="G1000" i="8" s="1"/>
  <c r="C472" i="7"/>
  <c r="C229" i="7"/>
  <c r="C884" i="7"/>
  <c r="F91" i="8"/>
  <c r="D91" i="8"/>
  <c r="E91" i="8" s="1"/>
  <c r="G91" i="8" s="1"/>
  <c r="F308" i="8"/>
  <c r="D308" i="8"/>
  <c r="E308" i="8" s="1"/>
  <c r="G308" i="8" s="1"/>
  <c r="C657" i="7"/>
  <c r="C426" i="7"/>
  <c r="C184" i="7"/>
  <c r="C938" i="7"/>
  <c r="F231" i="8"/>
  <c r="D231" i="8"/>
  <c r="E231" i="8" s="1"/>
  <c r="G231" i="8" s="1"/>
  <c r="C96" i="7"/>
  <c r="C356" i="7"/>
  <c r="F699" i="8"/>
  <c r="D699" i="8"/>
  <c r="E699" i="8" s="1"/>
  <c r="G699" i="8" s="1"/>
  <c r="C48" i="7"/>
  <c r="C936" i="7"/>
  <c r="F90" i="8"/>
  <c r="D90" i="8"/>
  <c r="E90" i="8" s="1"/>
  <c r="G90" i="8" s="1"/>
  <c r="C68" i="7"/>
  <c r="F160" i="8"/>
  <c r="D160" i="8"/>
  <c r="E160" i="8" s="1"/>
  <c r="G160" i="8" s="1"/>
  <c r="F888" i="8"/>
  <c r="D888" i="8"/>
  <c r="E888" i="8" s="1"/>
  <c r="G888" i="8" s="1"/>
  <c r="F66" i="8"/>
  <c r="D66" i="8"/>
  <c r="E66" i="8" s="1"/>
  <c r="G66" i="8" s="1"/>
  <c r="C360" i="7"/>
  <c r="F321" i="8"/>
  <c r="D321" i="8"/>
  <c r="E321" i="8" s="1"/>
  <c r="G321" i="8" s="1"/>
  <c r="C595" i="7"/>
  <c r="C214" i="7"/>
  <c r="F964" i="8"/>
  <c r="D964" i="8"/>
  <c r="E964" i="8" s="1"/>
  <c r="G964" i="8" s="1"/>
  <c r="F820" i="8"/>
  <c r="D820" i="8"/>
  <c r="E820" i="8" s="1"/>
  <c r="G820" i="8" s="1"/>
  <c r="F644" i="8"/>
  <c r="D644" i="8"/>
  <c r="E644" i="8" s="1"/>
  <c r="G644" i="8" s="1"/>
  <c r="F455" i="8"/>
  <c r="D455" i="8"/>
  <c r="E455" i="8" s="1"/>
  <c r="G455" i="8" s="1"/>
  <c r="C746" i="7"/>
  <c r="C213" i="7"/>
  <c r="C232" i="7"/>
  <c r="F198" i="8"/>
  <c r="D198" i="8"/>
  <c r="E198" i="8" s="1"/>
  <c r="G198" i="8" s="1"/>
  <c r="F312" i="8"/>
  <c r="D312" i="8"/>
  <c r="E312" i="8" s="1"/>
  <c r="G312" i="8" s="1"/>
  <c r="F165" i="8"/>
  <c r="D165" i="8"/>
  <c r="E165" i="8" s="1"/>
  <c r="G165" i="8" s="1"/>
  <c r="C631" i="7"/>
  <c r="F741" i="8"/>
  <c r="D741" i="8"/>
  <c r="E741" i="8" s="1"/>
  <c r="G741" i="8" s="1"/>
  <c r="F193" i="8"/>
  <c r="D193" i="8"/>
  <c r="E193" i="8" s="1"/>
  <c r="G193" i="8" s="1"/>
  <c r="C304" i="7"/>
  <c r="C907" i="7"/>
  <c r="C293" i="7"/>
  <c r="C648" i="7"/>
  <c r="F915" i="8"/>
  <c r="D915" i="8"/>
  <c r="E915" i="8" s="1"/>
  <c r="G915" i="8" s="1"/>
  <c r="C255" i="7"/>
  <c r="F488" i="8"/>
  <c r="D488" i="8"/>
  <c r="E488" i="8"/>
  <c r="G488" i="8" s="1"/>
  <c r="F37" i="8"/>
  <c r="E37" i="8"/>
  <c r="G37" i="8" s="1"/>
  <c r="D37" i="8"/>
  <c r="C812" i="7"/>
  <c r="G305" i="8"/>
  <c r="C186" i="7"/>
  <c r="D745" i="8"/>
  <c r="E745" i="8" s="1"/>
  <c r="G745" i="8" s="1"/>
  <c r="F745" i="8"/>
  <c r="F753" i="8"/>
  <c r="D753" i="8"/>
  <c r="E753" i="8" s="1"/>
  <c r="G753" i="8" s="1"/>
  <c r="D953" i="8"/>
  <c r="E953" i="8" s="1"/>
  <c r="G953" i="8" s="1"/>
  <c r="F953" i="8"/>
  <c r="C130" i="7"/>
  <c r="C290" i="7"/>
  <c r="D681" i="8"/>
  <c r="E681" i="8" s="1"/>
  <c r="G681" i="8" s="1"/>
  <c r="F681" i="8"/>
  <c r="C168" i="7"/>
  <c r="C489" i="7"/>
  <c r="F172" i="8"/>
  <c r="D172" i="8"/>
  <c r="E172" i="8" s="1"/>
  <c r="G172" i="8" s="1"/>
  <c r="F424" i="8"/>
  <c r="D424" i="8"/>
  <c r="E424" i="8" s="1"/>
  <c r="G424" i="8" s="1"/>
  <c r="C281" i="7"/>
  <c r="F760" i="8"/>
  <c r="D760" i="8"/>
  <c r="E760" i="8" s="1"/>
  <c r="G760" i="8" s="1"/>
  <c r="C210" i="7"/>
  <c r="C729" i="7"/>
  <c r="C749" i="7"/>
  <c r="F978" i="8"/>
  <c r="D978" i="8"/>
  <c r="E978" i="8" s="1"/>
  <c r="G978" i="8" s="1"/>
  <c r="F239" i="8"/>
  <c r="D239" i="8"/>
  <c r="E239" i="8" s="1"/>
  <c r="G239" i="8" s="1"/>
  <c r="D457" i="8"/>
  <c r="E457" i="8" s="1"/>
  <c r="G457" i="8" s="1"/>
  <c r="F457" i="8"/>
  <c r="C784" i="7"/>
  <c r="C770" i="7"/>
  <c r="C847" i="7"/>
  <c r="F433" i="8"/>
  <c r="D433" i="8"/>
  <c r="E433" i="8" s="1"/>
  <c r="G433" i="8" s="1"/>
  <c r="C343" i="7"/>
  <c r="F103" i="8"/>
  <c r="D103" i="8"/>
  <c r="E103" i="8" s="1"/>
  <c r="G103" i="8" s="1"/>
  <c r="C480" i="7"/>
  <c r="F590" i="8"/>
  <c r="D590" i="8"/>
  <c r="E590" i="8" s="1"/>
  <c r="G590" i="8" s="1"/>
  <c r="F179" i="8"/>
  <c r="D179" i="8"/>
  <c r="E179" i="8" s="1"/>
  <c r="G179" i="8" s="1"/>
  <c r="C861" i="7"/>
  <c r="C725" i="7"/>
  <c r="C990" i="7"/>
  <c r="C734" i="7"/>
  <c r="C403" i="7"/>
  <c r="C147" i="7"/>
  <c r="G687" i="8"/>
  <c r="F580" i="8"/>
  <c r="D580" i="8"/>
  <c r="E580" i="8" s="1"/>
  <c r="G580" i="8" s="1"/>
  <c r="F452" i="8"/>
  <c r="D452" i="8"/>
  <c r="E452" i="8" s="1"/>
  <c r="G452" i="8" s="1"/>
  <c r="F296" i="8"/>
  <c r="D296" i="8"/>
  <c r="E296" i="8" s="1"/>
  <c r="G296" i="8" s="1"/>
  <c r="F309" i="8"/>
  <c r="D309" i="8"/>
  <c r="E309" i="8" s="1"/>
  <c r="G309" i="8" s="1"/>
  <c r="C156" i="7"/>
  <c r="C801" i="7"/>
  <c r="C737" i="7"/>
  <c r="F832" i="8"/>
  <c r="D832" i="8"/>
  <c r="E832" i="8" s="1"/>
  <c r="G832" i="8" s="1"/>
  <c r="C487" i="7"/>
  <c r="F840" i="8"/>
  <c r="D840" i="8"/>
  <c r="E840" i="8"/>
  <c r="G840" i="8" s="1"/>
  <c r="C929" i="7"/>
  <c r="G986" i="8"/>
  <c r="F100" i="8"/>
  <c r="D100" i="8"/>
  <c r="E100" i="8"/>
  <c r="G100" i="8" s="1"/>
  <c r="F555" i="8"/>
  <c r="D555" i="8"/>
  <c r="E555" i="8" s="1"/>
  <c r="G555" i="8" s="1"/>
  <c r="F266" i="8"/>
  <c r="D266" i="8"/>
  <c r="E266" i="8" s="1"/>
  <c r="G266" i="8" s="1"/>
  <c r="C496" i="7"/>
  <c r="C617" i="7"/>
  <c r="C813" i="7"/>
  <c r="E722" i="8"/>
  <c r="G722" i="8" s="1"/>
  <c r="F722" i="8"/>
  <c r="D722" i="8"/>
  <c r="C752" i="7"/>
  <c r="C368" i="7"/>
  <c r="D345" i="8"/>
  <c r="E345" i="8" s="1"/>
  <c r="G345" i="8" s="1"/>
  <c r="F345" i="8"/>
  <c r="F373" i="8"/>
  <c r="D373" i="8"/>
  <c r="E373" i="8" s="1"/>
  <c r="G373" i="8" s="1"/>
  <c r="F936" i="8"/>
  <c r="D936" i="8"/>
  <c r="E936" i="8" s="1"/>
  <c r="G936" i="8" s="1"/>
  <c r="C767" i="7"/>
  <c r="C129" i="7"/>
  <c r="C90" i="7"/>
  <c r="F145" i="8"/>
  <c r="D145" i="8"/>
  <c r="E145" i="8" s="1"/>
  <c r="G145" i="8" s="1"/>
  <c r="F913" i="8"/>
  <c r="D913" i="8"/>
  <c r="E913" i="8" s="1"/>
  <c r="G913" i="8" s="1"/>
  <c r="C585" i="7"/>
  <c r="C256" i="7"/>
  <c r="F485" i="8"/>
  <c r="D485" i="8"/>
  <c r="E485" i="8" s="1"/>
  <c r="G485" i="8" s="1"/>
  <c r="C161" i="7"/>
  <c r="C706" i="7"/>
  <c r="C979" i="7"/>
  <c r="C586" i="7"/>
  <c r="C421" i="7"/>
  <c r="F223" i="8"/>
  <c r="D223" i="8"/>
  <c r="E223" i="8" s="1"/>
  <c r="G223" i="8" s="1"/>
  <c r="C834" i="7"/>
  <c r="F566" i="8"/>
  <c r="D566" i="8"/>
  <c r="E566" i="8"/>
  <c r="G566" i="8" s="1"/>
  <c r="F277" i="8"/>
  <c r="D277" i="8"/>
  <c r="E277" i="8" s="1"/>
  <c r="G277" i="8" s="1"/>
  <c r="F992" i="8"/>
  <c r="D992" i="8"/>
  <c r="E992" i="8" s="1"/>
  <c r="G992" i="8" s="1"/>
  <c r="D729" i="8"/>
  <c r="E729" i="8" s="1"/>
  <c r="G729" i="8" s="1"/>
  <c r="F729" i="8"/>
  <c r="F749" i="8"/>
  <c r="D749" i="8"/>
  <c r="E749" i="8" s="1"/>
  <c r="G749" i="8" s="1"/>
  <c r="C319" i="7"/>
  <c r="F957" i="8"/>
  <c r="D957" i="8"/>
  <c r="E957" i="8" s="1"/>
  <c r="G957" i="8" s="1"/>
  <c r="F562" i="8"/>
  <c r="D562" i="8"/>
  <c r="E562" i="8" s="1"/>
  <c r="G562" i="8" s="1"/>
  <c r="F850" i="8"/>
  <c r="D850" i="8"/>
  <c r="E850" i="8" s="1"/>
  <c r="G850" i="8" s="1"/>
  <c r="C624" i="7"/>
  <c r="D713" i="8"/>
  <c r="E713" i="8" s="1"/>
  <c r="G713" i="8" s="1"/>
  <c r="F713" i="8"/>
  <c r="C81" i="7"/>
  <c r="F203" i="8"/>
  <c r="D203" i="8"/>
  <c r="E203" i="8" s="1"/>
  <c r="G203" i="8" s="1"/>
  <c r="F34" i="8"/>
  <c r="D34" i="8"/>
  <c r="E34" i="8" s="1"/>
  <c r="G34" i="8" s="1"/>
  <c r="F725" i="8"/>
  <c r="D725" i="8"/>
  <c r="E725" i="8" s="1"/>
  <c r="G725" i="8" s="1"/>
  <c r="C573" i="7"/>
  <c r="C782" i="7"/>
  <c r="C494" i="7"/>
  <c r="C99" i="7"/>
  <c r="F927" i="8"/>
  <c r="D927" i="8"/>
  <c r="E927" i="8" s="1"/>
  <c r="G927" i="8" s="1"/>
  <c r="F799" i="8"/>
  <c r="D799" i="8"/>
  <c r="E799" i="8" s="1"/>
  <c r="G799" i="8" s="1"/>
  <c r="F671" i="8"/>
  <c r="D671" i="8"/>
  <c r="E671" i="8" s="1"/>
  <c r="G671" i="8" s="1"/>
  <c r="C309" i="7"/>
  <c r="F163" i="8"/>
  <c r="D163" i="8"/>
  <c r="E163" i="8"/>
  <c r="G163" i="8" s="1"/>
  <c r="C521" i="7"/>
  <c r="F581" i="8"/>
  <c r="D581" i="8"/>
  <c r="E581" i="8" s="1"/>
  <c r="G581" i="8" s="1"/>
  <c r="C539" i="7"/>
  <c r="C931" i="7"/>
  <c r="C104" i="7"/>
  <c r="C588" i="7"/>
  <c r="C899" i="7"/>
  <c r="C966" i="7"/>
  <c r="C683" i="7"/>
  <c r="C863" i="7"/>
  <c r="C126" i="7"/>
  <c r="C270" i="7"/>
  <c r="C30" i="7"/>
  <c r="C604" i="7"/>
  <c r="C984" i="7"/>
  <c r="C611" i="7"/>
  <c r="C959" i="7"/>
  <c r="C967" i="7"/>
  <c r="F954" i="8"/>
  <c r="D954" i="8"/>
  <c r="E954" i="8" s="1"/>
  <c r="G954" i="8" s="1"/>
  <c r="C216" i="7"/>
  <c r="C406" i="7"/>
  <c r="F948" i="8"/>
  <c r="D948" i="8"/>
  <c r="E948" i="8" s="1"/>
  <c r="G948" i="8" s="1"/>
  <c r="F804" i="8"/>
  <c r="D804" i="8"/>
  <c r="E804" i="8"/>
  <c r="G804" i="8" s="1"/>
  <c r="F744" i="8"/>
  <c r="D744" i="8"/>
  <c r="E744" i="8" s="1"/>
  <c r="G744" i="8" s="1"/>
  <c r="C312" i="7"/>
  <c r="F167" i="8"/>
  <c r="D167" i="8"/>
  <c r="E167" i="8" s="1"/>
  <c r="G167" i="8" s="1"/>
  <c r="F688" i="8"/>
  <c r="D688" i="8"/>
  <c r="E688" i="8"/>
  <c r="G688" i="8" s="1"/>
  <c r="C350" i="7"/>
  <c r="F469" i="8"/>
  <c r="D469" i="8"/>
  <c r="E469" i="8" s="1"/>
  <c r="G469" i="8" s="1"/>
  <c r="C137" i="7"/>
  <c r="F853" i="8"/>
  <c r="D853" i="8"/>
  <c r="E853" i="8" s="1"/>
  <c r="G853" i="8" s="1"/>
  <c r="C37" i="7"/>
  <c r="F558" i="8"/>
  <c r="D558" i="8"/>
  <c r="E558" i="8" s="1"/>
  <c r="G558" i="8" s="1"/>
  <c r="F826" i="8"/>
  <c r="D826" i="8"/>
  <c r="E826" i="8" s="1"/>
  <c r="G826" i="8" s="1"/>
  <c r="F899" i="8"/>
  <c r="D899" i="8"/>
  <c r="E899" i="8" s="1"/>
  <c r="G899" i="8" s="1"/>
  <c r="C108" i="7"/>
  <c r="C501" i="7"/>
  <c r="C220" i="7"/>
  <c r="F290" i="8"/>
  <c r="D290" i="8"/>
  <c r="E290" i="8" s="1"/>
  <c r="G290" i="8" s="1"/>
  <c r="F794" i="8"/>
  <c r="D794" i="8"/>
  <c r="E794" i="8" s="1"/>
  <c r="G794" i="8" s="1"/>
  <c r="C696" i="7"/>
  <c r="C169" i="7"/>
  <c r="F148" i="8"/>
  <c r="D148" i="8"/>
  <c r="E148" i="8" s="1"/>
  <c r="G148" i="8" s="1"/>
  <c r="F872" i="8"/>
  <c r="D872" i="8"/>
  <c r="E872" i="8" s="1"/>
  <c r="G872" i="8" s="1"/>
  <c r="F830" i="8"/>
  <c r="D830" i="8"/>
  <c r="E830" i="8" s="1"/>
  <c r="G830" i="8" s="1"/>
  <c r="F922" i="8"/>
  <c r="D922" i="8"/>
  <c r="E922" i="8" s="1"/>
  <c r="G922" i="8" s="1"/>
  <c r="C298" i="7"/>
  <c r="C842" i="7"/>
  <c r="G15" i="8"/>
  <c r="F763" i="8"/>
  <c r="D763" i="8"/>
  <c r="E763" i="8" s="1"/>
  <c r="G763" i="8" s="1"/>
  <c r="C313" i="7"/>
  <c r="C513" i="7"/>
  <c r="F87" i="8"/>
  <c r="D87" i="8"/>
  <c r="E87" i="8" s="1"/>
  <c r="G87" i="8" s="1"/>
  <c r="F880" i="8"/>
  <c r="D880" i="8"/>
  <c r="E880" i="8" s="1"/>
  <c r="G880" i="8" s="1"/>
  <c r="C902" i="7"/>
  <c r="F387" i="8"/>
  <c r="D387" i="8"/>
  <c r="E387" i="8" s="1"/>
  <c r="G387" i="8" s="1"/>
  <c r="C47" i="7"/>
  <c r="C615" i="7"/>
  <c r="C57" i="7"/>
  <c r="F973" i="8"/>
  <c r="D973" i="8"/>
  <c r="E973" i="8" s="1"/>
  <c r="G973" i="8" s="1"/>
  <c r="F610" i="8"/>
  <c r="D610" i="8"/>
  <c r="E610" i="8" s="1"/>
  <c r="G610" i="8" s="1"/>
  <c r="C20" i="7"/>
  <c r="F368" i="8"/>
  <c r="D368" i="8"/>
  <c r="E368" i="8" s="1"/>
  <c r="G368" i="8" s="1"/>
  <c r="F514" i="8"/>
  <c r="D514" i="8"/>
  <c r="E514" i="8" s="1"/>
  <c r="G514" i="8" s="1"/>
  <c r="C896" i="7"/>
  <c r="C164" i="7"/>
  <c r="C373" i="7"/>
  <c r="F720" i="8"/>
  <c r="D720" i="8"/>
  <c r="E720" i="8" s="1"/>
  <c r="G720" i="8" s="1"/>
  <c r="F17" i="8"/>
  <c r="D17" i="8"/>
  <c r="E17" i="8" s="1"/>
  <c r="G17" i="8" s="1"/>
  <c r="F286" i="8"/>
  <c r="D286" i="8"/>
  <c r="E286" i="8" s="1"/>
  <c r="G286" i="8" s="1"/>
  <c r="F854" i="8"/>
  <c r="D854" i="8"/>
  <c r="E854" i="8" s="1"/>
  <c r="G854" i="8" s="1"/>
  <c r="C885" i="7"/>
  <c r="F445" i="8"/>
  <c r="D445" i="8"/>
  <c r="E445" i="8" s="1"/>
  <c r="G445" i="8" s="1"/>
  <c r="F118" i="8"/>
  <c r="D118" i="8"/>
  <c r="E118" i="8" s="1"/>
  <c r="G118" i="8" s="1"/>
  <c r="F422" i="8"/>
  <c r="D422" i="8"/>
  <c r="E422" i="8" s="1"/>
  <c r="G422" i="8" s="1"/>
  <c r="F21" i="8"/>
  <c r="D21" i="8"/>
  <c r="E21" i="8" s="1"/>
  <c r="G21" i="8" s="1"/>
  <c r="F216" i="8"/>
  <c r="D216" i="8"/>
  <c r="E216" i="8" s="1"/>
  <c r="G216" i="8" s="1"/>
  <c r="C659" i="7"/>
  <c r="C86" i="7"/>
  <c r="F586" i="8"/>
  <c r="D586" i="8"/>
  <c r="E586" i="8" s="1"/>
  <c r="G586" i="8" s="1"/>
  <c r="C463" i="7"/>
  <c r="C768" i="7"/>
  <c r="C223" i="7"/>
  <c r="F177" i="8"/>
  <c r="D177" i="8"/>
  <c r="E177" i="8" s="1"/>
  <c r="G177" i="8" s="1"/>
  <c r="C212" i="7"/>
  <c r="F834" i="8"/>
  <c r="D834" i="8"/>
  <c r="E834" i="8" s="1"/>
  <c r="G834" i="8" s="1"/>
  <c r="F322" i="8"/>
  <c r="D322" i="8"/>
  <c r="E322" i="8" s="1"/>
  <c r="G322" i="8" s="1"/>
  <c r="C811" i="7"/>
  <c r="F498" i="8"/>
  <c r="D498" i="8"/>
  <c r="E498" i="8" s="1"/>
  <c r="G498" i="8" s="1"/>
  <c r="C151" i="7"/>
  <c r="C848" i="7"/>
  <c r="C77" i="7"/>
  <c r="F509" i="8"/>
  <c r="D509" i="8"/>
  <c r="E509" i="8" s="1"/>
  <c r="G509" i="8" s="1"/>
  <c r="D377" i="8"/>
  <c r="E377" i="8" s="1"/>
  <c r="G377" i="8" s="1"/>
  <c r="F377" i="8"/>
  <c r="F183" i="8"/>
  <c r="D183" i="8"/>
  <c r="E183" i="8" s="1"/>
  <c r="G183" i="8" s="1"/>
  <c r="C404" i="7"/>
  <c r="F529" i="8"/>
  <c r="D529" i="8"/>
  <c r="E529" i="8" s="1"/>
  <c r="G529" i="8" s="1"/>
  <c r="C112" i="7"/>
  <c r="C728" i="7"/>
  <c r="F776" i="8"/>
  <c r="D776" i="8"/>
  <c r="E776" i="8"/>
  <c r="G776" i="8" s="1"/>
  <c r="F30" i="8"/>
  <c r="D30" i="8"/>
  <c r="E30" i="8" s="1"/>
  <c r="G30" i="8" s="1"/>
  <c r="F4" i="8"/>
  <c r="D4" i="8"/>
  <c r="E4" i="8" s="1"/>
  <c r="C788" i="7"/>
  <c r="C58" i="7"/>
  <c r="F218" i="8"/>
  <c r="D218" i="8"/>
  <c r="E218" i="8" s="1"/>
  <c r="G218" i="8" s="1"/>
  <c r="C562" i="7"/>
  <c r="F258" i="8"/>
  <c r="D258" i="8"/>
  <c r="E258" i="8" s="1"/>
  <c r="G258" i="8" s="1"/>
  <c r="C545" i="7"/>
  <c r="F7" i="8"/>
  <c r="D7" i="8"/>
  <c r="E7" i="8" s="1"/>
  <c r="G7" i="8" s="1"/>
  <c r="C352" i="7"/>
  <c r="C391" i="7"/>
  <c r="C901" i="7"/>
  <c r="C386" i="7"/>
  <c r="F547" i="8"/>
  <c r="D547" i="8"/>
  <c r="E547" i="8" s="1"/>
  <c r="G547" i="8" s="1"/>
  <c r="F338" i="8"/>
  <c r="D338" i="8"/>
  <c r="E338" i="8" s="1"/>
  <c r="G338" i="8" s="1"/>
  <c r="F206" i="8"/>
  <c r="D206" i="8"/>
  <c r="E206" i="8" s="1"/>
  <c r="G206" i="8" s="1"/>
  <c r="F240" i="8"/>
  <c r="D240" i="8"/>
  <c r="E240" i="8" s="1"/>
  <c r="G240" i="8" s="1"/>
  <c r="C25" i="7"/>
  <c r="C192" i="7"/>
  <c r="C856" i="7"/>
  <c r="C766" i="7"/>
  <c r="C435" i="7"/>
  <c r="C179" i="7"/>
  <c r="F548" i="8"/>
  <c r="D548" i="8"/>
  <c r="E548" i="8" s="1"/>
  <c r="G548" i="8" s="1"/>
  <c r="F359" i="8"/>
  <c r="D359" i="8"/>
  <c r="E359" i="8" s="1"/>
  <c r="G359" i="8" s="1"/>
  <c r="F56" i="8"/>
  <c r="D56" i="8"/>
  <c r="E56" i="8" s="1"/>
  <c r="G56" i="8" s="1"/>
  <c r="F300" i="8"/>
  <c r="D300" i="8"/>
  <c r="E300" i="8"/>
  <c r="G300" i="8" s="1"/>
  <c r="F466" i="8"/>
  <c r="D466" i="8"/>
  <c r="E466" i="8" s="1"/>
  <c r="G466" i="8" s="1"/>
  <c r="C402" i="7"/>
  <c r="F132" i="8"/>
  <c r="D132" i="8"/>
  <c r="E132" i="8" s="1"/>
  <c r="G132" i="8" s="1"/>
  <c r="F481" i="8"/>
  <c r="D481" i="8"/>
  <c r="E481" i="8" s="1"/>
  <c r="G481" i="8" s="1"/>
  <c r="C228" i="7"/>
  <c r="C263" i="7"/>
  <c r="F454" i="8"/>
  <c r="D454" i="8"/>
  <c r="E454" i="8" s="1"/>
  <c r="G454" i="8" s="1"/>
  <c r="C308" i="7"/>
  <c r="C802" i="7"/>
  <c r="C886" i="7"/>
  <c r="F171" i="8"/>
  <c r="D171" i="8"/>
  <c r="E171" i="8" s="1"/>
  <c r="G171" i="8" s="1"/>
  <c r="F426" i="8"/>
  <c r="D426" i="8"/>
  <c r="E426" i="8" s="1"/>
  <c r="G426" i="8" s="1"/>
  <c r="C365" i="7"/>
  <c r="F560" i="8"/>
  <c r="D560" i="8"/>
  <c r="E560" i="8" s="1"/>
  <c r="G560" i="8" s="1"/>
  <c r="C823" i="7"/>
  <c r="C225" i="7"/>
  <c r="C119" i="7"/>
  <c r="F410" i="8"/>
  <c r="D410" i="8"/>
  <c r="E410" i="8" s="1"/>
  <c r="G410" i="8" s="1"/>
  <c r="F669" i="8"/>
  <c r="D669" i="8"/>
  <c r="E669" i="8" s="1"/>
  <c r="G669" i="8" s="1"/>
  <c r="C196" i="7"/>
  <c r="C881" i="7"/>
  <c r="C474" i="7"/>
  <c r="C306" i="7"/>
  <c r="F124" i="8"/>
  <c r="D124" i="8"/>
  <c r="E124" i="8" s="1"/>
  <c r="G124" i="8" s="1"/>
  <c r="F64" i="8"/>
  <c r="D64" i="8"/>
  <c r="E64" i="8" s="1"/>
  <c r="G64" i="8" s="1"/>
  <c r="C159" i="7"/>
  <c r="F693" i="8"/>
  <c r="D693" i="8"/>
  <c r="E693" i="8" s="1"/>
  <c r="G693" i="8" s="1"/>
  <c r="F54" i="8"/>
  <c r="D54" i="8"/>
  <c r="E54" i="8" s="1"/>
  <c r="G54" i="8" s="1"/>
  <c r="C941" i="7"/>
  <c r="C673" i="7"/>
  <c r="C359" i="7"/>
  <c r="C653" i="7"/>
  <c r="F211" i="8"/>
  <c r="D211" i="8"/>
  <c r="E211" i="8" s="1"/>
  <c r="G211" i="8" s="1"/>
  <c r="C344" i="7"/>
  <c r="C962" i="7"/>
  <c r="C840" i="7"/>
  <c r="F960" i="8"/>
  <c r="D960" i="8"/>
  <c r="E960" i="8"/>
  <c r="G960" i="8" s="1"/>
  <c r="F493" i="8"/>
  <c r="D493" i="8"/>
  <c r="E493" i="8" s="1"/>
  <c r="G493" i="8" s="1"/>
  <c r="D361" i="8"/>
  <c r="E361" i="8" s="1"/>
  <c r="G361" i="8" s="1"/>
  <c r="F361" i="8"/>
  <c r="C31" i="7"/>
  <c r="C647" i="7"/>
  <c r="F150" i="8"/>
  <c r="E150" i="8"/>
  <c r="G150" i="8" s="1"/>
  <c r="D150" i="8"/>
  <c r="C841" i="7"/>
  <c r="D394" i="8"/>
  <c r="E394" i="8" s="1"/>
  <c r="G394" i="8" s="1"/>
  <c r="F394" i="8"/>
  <c r="C85" i="7"/>
  <c r="F813" i="8"/>
  <c r="D813" i="8"/>
  <c r="E813" i="8" s="1"/>
  <c r="G813" i="8" s="1"/>
  <c r="C410" i="7"/>
  <c r="C69" i="7"/>
  <c r="F196" i="8"/>
  <c r="D196" i="8"/>
  <c r="E196" i="8" s="1"/>
  <c r="G196" i="8" s="1"/>
  <c r="F818" i="8"/>
  <c r="D818" i="8"/>
  <c r="E818" i="8" s="1"/>
  <c r="G818" i="8" s="1"/>
  <c r="F576" i="8"/>
  <c r="D576" i="8"/>
  <c r="E576" i="8" s="1"/>
  <c r="G576" i="8" s="1"/>
  <c r="C393" i="7"/>
  <c r="F384" i="8"/>
  <c r="D384" i="8"/>
  <c r="E384" i="8" s="1"/>
  <c r="G384" i="8" s="1"/>
  <c r="D889" i="8"/>
  <c r="E889" i="8" s="1"/>
  <c r="G889" i="8" s="1"/>
  <c r="F889" i="8"/>
  <c r="F656" i="8"/>
  <c r="D656" i="8"/>
  <c r="E656" i="8"/>
  <c r="G656" i="8" s="1"/>
  <c r="C440" i="7"/>
  <c r="F997" i="8"/>
  <c r="D997" i="8"/>
  <c r="E997" i="8" s="1"/>
  <c r="G997" i="8" s="1"/>
  <c r="C271" i="7"/>
  <c r="C449" i="7"/>
  <c r="F256" i="8"/>
  <c r="D256" i="8"/>
  <c r="E256" i="8"/>
  <c r="G256" i="8" s="1"/>
  <c r="F525" i="8"/>
  <c r="D525" i="8"/>
  <c r="E525" i="8" s="1"/>
  <c r="G525" i="8" s="1"/>
  <c r="C515" i="7"/>
  <c r="C118" i="7"/>
  <c r="C540" i="7"/>
  <c r="C397" i="7"/>
  <c r="C744" i="7"/>
  <c r="C621" i="7"/>
  <c r="F421" i="8"/>
  <c r="D421" i="8"/>
  <c r="E421" i="8" s="1"/>
  <c r="G421" i="8" s="1"/>
  <c r="C167" i="7"/>
  <c r="C149" i="7"/>
  <c r="F45" i="8"/>
  <c r="D45" i="8"/>
  <c r="E45" i="8" s="1"/>
  <c r="G45" i="8" s="1"/>
  <c r="C843" i="7"/>
  <c r="F178" i="8"/>
  <c r="D178" i="8"/>
  <c r="E178" i="8" s="1"/>
  <c r="G178" i="8" s="1"/>
  <c r="F128" i="8"/>
  <c r="D128" i="8"/>
  <c r="E128" i="8" s="1"/>
  <c r="G128" i="8" s="1"/>
  <c r="C241" i="7"/>
  <c r="F416" i="8"/>
  <c r="D416" i="8"/>
  <c r="E416" i="8" s="1"/>
  <c r="G416" i="8" s="1"/>
  <c r="F197" i="8"/>
  <c r="D197" i="8"/>
  <c r="E197" i="8" s="1"/>
  <c r="G197" i="8" s="1"/>
  <c r="C114" i="7"/>
  <c r="C311" i="7"/>
  <c r="C866" i="7"/>
  <c r="F931" i="8"/>
  <c r="E931" i="8"/>
  <c r="G931" i="8" s="1"/>
  <c r="D931" i="8"/>
  <c r="C106" i="7"/>
  <c r="F382" i="8"/>
  <c r="E382" i="8"/>
  <c r="G382" i="8" s="1"/>
  <c r="D382" i="8"/>
  <c r="C917" i="7"/>
  <c r="C418" i="7"/>
  <c r="C794" i="7"/>
  <c r="C437" i="7"/>
  <c r="F134" i="8"/>
  <c r="D134" i="8"/>
  <c r="E134" i="8" s="1"/>
  <c r="G134" i="8" s="1"/>
  <c r="C490" i="7"/>
  <c r="C277" i="7"/>
  <c r="C162" i="7"/>
  <c r="F785" i="8"/>
  <c r="D785" i="8"/>
  <c r="E785" i="8" s="1"/>
  <c r="G785" i="8" s="1"/>
  <c r="F348" i="8"/>
  <c r="D348" i="8"/>
  <c r="E348" i="8" s="1"/>
  <c r="G348" i="8" s="1"/>
  <c r="C602" i="7"/>
  <c r="C930" i="7"/>
  <c r="C217" i="7"/>
  <c r="C665" i="7"/>
  <c r="F920" i="8"/>
  <c r="D920" i="8"/>
  <c r="E920" i="8" s="1"/>
  <c r="G920" i="8" s="1"/>
  <c r="F642" i="8"/>
  <c r="D642" i="8"/>
  <c r="E642" i="8" s="1"/>
  <c r="G642" i="8" s="1"/>
  <c r="D825" i="8"/>
  <c r="E825" i="8" s="1"/>
  <c r="G825" i="8" s="1"/>
  <c r="F825" i="8"/>
  <c r="F721" i="8"/>
  <c r="D721" i="8"/>
  <c r="E721" i="8" s="1"/>
  <c r="G721" i="8" s="1"/>
  <c r="C985" i="7"/>
  <c r="C12" i="7"/>
  <c r="F946" i="8"/>
  <c r="D946" i="8"/>
  <c r="E946" i="8" s="1"/>
  <c r="G946" i="8" s="1"/>
  <c r="C448" i="7"/>
  <c r="C34" i="7"/>
  <c r="C204" i="7"/>
  <c r="F252" i="8"/>
  <c r="D252" i="8"/>
  <c r="E252" i="8" s="1"/>
  <c r="G252" i="8" s="1"/>
  <c r="F573" i="8"/>
  <c r="D573" i="8"/>
  <c r="E573" i="8" s="1"/>
  <c r="G573" i="8" s="1"/>
  <c r="C926" i="7"/>
  <c r="C606" i="7"/>
  <c r="C339" i="7"/>
  <c r="C83" i="7"/>
  <c r="F879" i="8"/>
  <c r="E879" i="8"/>
  <c r="D879" i="8"/>
  <c r="F751" i="8"/>
  <c r="D751" i="8"/>
  <c r="E751" i="8" s="1"/>
  <c r="G751" i="8" s="1"/>
  <c r="C84" i="7"/>
  <c r="F18" i="8"/>
  <c r="D18" i="8"/>
  <c r="E18" i="8" s="1"/>
  <c r="G18" i="8" s="1"/>
  <c r="C581" i="7"/>
  <c r="C497" i="7"/>
  <c r="C475" i="7"/>
  <c r="F504" i="8"/>
  <c r="D504" i="8"/>
  <c r="E504" i="8" s="1"/>
  <c r="G504" i="8" s="1"/>
  <c r="F472" i="8"/>
  <c r="D472" i="8"/>
  <c r="E472" i="8" s="1"/>
  <c r="G472" i="8" s="1"/>
  <c r="F589" i="8"/>
  <c r="E589" i="8"/>
  <c r="G589" i="8" s="1"/>
  <c r="D589" i="8"/>
  <c r="C880" i="7"/>
  <c r="F35" i="8"/>
  <c r="D35" i="8"/>
  <c r="E35" i="8" s="1"/>
  <c r="G35" i="8" s="1"/>
  <c r="F691" i="8"/>
  <c r="D691" i="8"/>
  <c r="E691" i="8" s="1"/>
  <c r="G691" i="8" s="1"/>
  <c r="C493" i="7"/>
  <c r="C698" i="7"/>
  <c r="F47" i="8"/>
  <c r="D47" i="8"/>
  <c r="E47" i="8" s="1"/>
  <c r="G47" i="8" s="1"/>
  <c r="C633" i="7"/>
  <c r="C685" i="7"/>
  <c r="C764" i="7"/>
  <c r="F96" i="8"/>
  <c r="E96" i="8"/>
  <c r="G96" i="8" s="1"/>
  <c r="D96" i="8"/>
  <c r="F955" i="8"/>
  <c r="D955" i="8"/>
  <c r="E955" i="8" s="1"/>
  <c r="G955" i="8" s="1"/>
  <c r="C645" i="7"/>
  <c r="F356" i="8"/>
  <c r="D356" i="8"/>
  <c r="E356" i="8"/>
  <c r="G356" i="8" s="1"/>
  <c r="C297" i="7"/>
  <c r="F837" i="8"/>
  <c r="D837" i="8"/>
  <c r="E837" i="8" s="1"/>
  <c r="G837" i="8" s="1"/>
  <c r="D873" i="8"/>
  <c r="E873" i="8" s="1"/>
  <c r="G873" i="8" s="1"/>
  <c r="F873" i="8"/>
  <c r="C720" i="7"/>
  <c r="C889" i="7"/>
  <c r="C17" i="7"/>
  <c r="C282" i="7"/>
  <c r="F965" i="8"/>
  <c r="D965" i="8"/>
  <c r="E965" i="8" s="1"/>
  <c r="G965" i="8" s="1"/>
  <c r="E417" i="8"/>
  <c r="G417" i="8" s="1"/>
  <c r="F417" i="8"/>
  <c r="D417" i="8"/>
  <c r="F287" i="8"/>
  <c r="D287" i="8"/>
  <c r="E287" i="8" s="1"/>
  <c r="G287" i="8" s="1"/>
  <c r="C66" i="7"/>
  <c r="C748" i="7"/>
  <c r="F797" i="8"/>
  <c r="D797" i="8"/>
  <c r="E797" i="8" s="1"/>
  <c r="G797" i="8" s="1"/>
  <c r="F369" i="8"/>
  <c r="D369" i="8"/>
  <c r="E369" i="8" s="1"/>
  <c r="G369" i="8" s="1"/>
  <c r="C612" i="7"/>
  <c r="C268" i="7"/>
  <c r="C21" i="7"/>
  <c r="C230" i="7"/>
  <c r="F471" i="8"/>
  <c r="D471" i="8"/>
  <c r="E471" i="8" s="1"/>
  <c r="G471" i="8" s="1"/>
  <c r="F8" i="8"/>
  <c r="D8" i="8"/>
  <c r="E8" i="8" s="1"/>
  <c r="G8" i="8" s="1"/>
  <c r="F768" i="8"/>
  <c r="D768" i="8"/>
  <c r="E768" i="8" s="1"/>
  <c r="G768" i="8" s="1"/>
  <c r="C792" i="7"/>
  <c r="F212" i="8"/>
  <c r="D212" i="8"/>
  <c r="E212" i="8" s="1"/>
  <c r="G212" i="8" s="1"/>
  <c r="F131" i="8"/>
  <c r="D131" i="8"/>
  <c r="E131" i="8" s="1"/>
  <c r="G131" i="8" s="1"/>
  <c r="F304" i="8"/>
  <c r="E304" i="8"/>
  <c r="G304" i="8" s="1"/>
  <c r="D304" i="8"/>
  <c r="F910" i="8"/>
  <c r="D910" i="8"/>
  <c r="E910" i="8" s="1"/>
  <c r="G910" i="8" s="1"/>
  <c r="F554" i="8"/>
  <c r="D554" i="8"/>
  <c r="E554" i="8" s="1"/>
  <c r="G554" i="8" s="1"/>
  <c r="C594" i="7"/>
  <c r="F59" i="8"/>
  <c r="D59" i="8"/>
  <c r="E59" i="8" s="1"/>
  <c r="G59" i="8" s="1"/>
  <c r="F593" i="8"/>
  <c r="D593" i="8"/>
  <c r="E593" i="8" s="1"/>
  <c r="G593" i="8" s="1"/>
  <c r="F272" i="8"/>
  <c r="D272" i="8"/>
  <c r="E272" i="8" s="1"/>
  <c r="G272" i="8" s="1"/>
  <c r="C760" i="7"/>
  <c r="F162" i="8"/>
  <c r="D162" i="8"/>
  <c r="E162" i="8" s="1"/>
  <c r="G162" i="8" s="1"/>
  <c r="F405" i="8"/>
  <c r="D405" i="8"/>
  <c r="E405" i="8" s="1"/>
  <c r="G405" i="8" s="1"/>
  <c r="C425" i="7"/>
  <c r="F2" i="8"/>
  <c r="D2" i="8"/>
  <c r="E2" i="8" s="1"/>
  <c r="G2" i="8" s="1"/>
  <c r="C239" i="7"/>
  <c r="F155" i="8"/>
  <c r="D155" i="8"/>
  <c r="E155" i="8" s="1"/>
  <c r="G155" i="8" s="1"/>
  <c r="C380" i="7"/>
  <c r="F470" i="8"/>
  <c r="D470" i="8"/>
  <c r="E470" i="8" s="1"/>
  <c r="G470" i="8" s="1"/>
  <c r="C825" i="7"/>
  <c r="C207" i="7"/>
  <c r="F523" i="8"/>
  <c r="D523" i="8"/>
  <c r="E523" i="8" s="1"/>
  <c r="G523" i="8" s="1"/>
  <c r="C974" i="7"/>
  <c r="C718" i="7"/>
  <c r="C419" i="7"/>
  <c r="C35" i="7"/>
  <c r="F327" i="8"/>
  <c r="D327" i="8"/>
  <c r="E327" i="8" s="1"/>
  <c r="G327" i="8" s="1"/>
  <c r="C414" i="7"/>
  <c r="C915" i="7"/>
  <c r="C932" i="7"/>
  <c r="C486" i="7"/>
  <c r="C374" i="7"/>
  <c r="C200" i="7"/>
  <c r="C326" i="7"/>
  <c r="C423" i="7"/>
  <c r="C43" i="7"/>
  <c r="C815" i="7"/>
  <c r="C262" i="7"/>
  <c r="F271" i="8"/>
  <c r="D271" i="8"/>
  <c r="E271" i="8" s="1"/>
  <c r="G271" i="8" s="1"/>
  <c r="C707" i="7"/>
  <c r="C102" i="7"/>
  <c r="C177" i="7"/>
  <c r="C158" i="7"/>
  <c r="C561" i="7"/>
  <c r="F341" i="8"/>
  <c r="D341" i="8"/>
  <c r="E341" i="8" s="1"/>
  <c r="G341" i="8" s="1"/>
  <c r="F151" i="8"/>
  <c r="D151" i="8"/>
  <c r="E151" i="8" s="1"/>
  <c r="G151" i="8" s="1"/>
  <c r="F557" i="8"/>
  <c r="D557" i="8"/>
  <c r="E557" i="8" s="1"/>
  <c r="G557" i="8" s="1"/>
  <c r="C335" i="7"/>
  <c r="F141" i="8"/>
  <c r="E141" i="8"/>
  <c r="G141" i="8" s="1"/>
  <c r="D141" i="8"/>
  <c r="F328" i="8"/>
  <c r="D328" i="8"/>
  <c r="E328" i="8"/>
  <c r="G328" i="8" s="1"/>
  <c r="C976" i="7"/>
  <c r="F28" i="8"/>
  <c r="D28" i="8"/>
  <c r="E28" i="8" s="1"/>
  <c r="G28" i="8" s="1"/>
  <c r="C244" i="7"/>
  <c r="F130" i="8"/>
  <c r="D130" i="8"/>
  <c r="E130" i="8" s="1"/>
  <c r="C458" i="7"/>
  <c r="C345" i="7"/>
  <c r="C837" i="7"/>
  <c r="C873" i="7"/>
  <c r="C738" i="7"/>
  <c r="C704" i="7"/>
  <c r="F129" i="8"/>
  <c r="D129" i="8"/>
  <c r="E129" i="8" s="1"/>
  <c r="G129" i="8" s="1"/>
  <c r="C789" i="7"/>
  <c r="F38" i="8"/>
  <c r="D38" i="8"/>
  <c r="E38" i="8" s="1"/>
  <c r="G38" i="8" s="1"/>
  <c r="F362" i="8"/>
  <c r="D362" i="8"/>
  <c r="E362" i="8" s="1"/>
  <c r="G362" i="8" s="1"/>
  <c r="D969" i="8"/>
  <c r="E969" i="8" s="1"/>
  <c r="G969" i="8" s="1"/>
  <c r="F969" i="8"/>
  <c r="C592" i="7"/>
  <c r="C600" i="7"/>
  <c r="C797" i="7"/>
  <c r="C133" i="7"/>
  <c r="C963" i="7"/>
  <c r="C563" i="7"/>
  <c r="C6" i="7"/>
  <c r="F852" i="8"/>
  <c r="D852" i="8"/>
  <c r="E852" i="8"/>
  <c r="G852" i="8" s="1"/>
  <c r="F599" i="8"/>
  <c r="D599" i="8"/>
  <c r="E599" i="8" s="1"/>
  <c r="G599" i="8" s="1"/>
  <c r="F423" i="8"/>
  <c r="D423" i="8"/>
  <c r="E423" i="8" s="1"/>
  <c r="G423" i="8" s="1"/>
  <c r="F61" i="8"/>
  <c r="D61" i="8"/>
  <c r="E61" i="8" s="1"/>
  <c r="G61" i="8" s="1"/>
  <c r="F742" i="8"/>
  <c r="D742" i="8"/>
  <c r="E742" i="8" s="1"/>
  <c r="G742" i="8" s="1"/>
  <c r="C506" i="7"/>
  <c r="C791" i="7"/>
  <c r="F811" i="8"/>
  <c r="D811" i="8"/>
  <c r="E811" i="8" s="1"/>
  <c r="G811" i="8" s="1"/>
  <c r="F939" i="8"/>
  <c r="D939" i="8"/>
  <c r="E939" i="8"/>
  <c r="G939" i="8" s="1"/>
  <c r="C908" i="7"/>
  <c r="F202" i="8"/>
  <c r="D202" i="8"/>
  <c r="E202" i="8" s="1"/>
  <c r="G202" i="8" s="1"/>
  <c r="F237" i="8"/>
  <c r="D237" i="8"/>
  <c r="E237" i="8" s="1"/>
  <c r="G237" i="8" s="1"/>
  <c r="C334" i="7"/>
  <c r="F399" i="8"/>
  <c r="D399" i="8"/>
  <c r="E399" i="8" s="1"/>
  <c r="G399" i="8" s="1"/>
  <c r="F95" i="8"/>
  <c r="D95" i="8"/>
  <c r="E95" i="8" s="1"/>
  <c r="G95" i="8" s="1"/>
  <c r="C341" i="7"/>
  <c r="F968" i="8"/>
  <c r="D968" i="8"/>
  <c r="E968" i="8" s="1"/>
  <c r="G968" i="8" s="1"/>
  <c r="C824" i="7"/>
  <c r="F137" i="8"/>
  <c r="D137" i="8"/>
  <c r="E137" i="8" s="1"/>
  <c r="G137" i="8" s="1"/>
  <c r="C28" i="7"/>
  <c r="E522" i="8"/>
  <c r="G522" i="8" s="1"/>
  <c r="F522" i="8"/>
  <c r="D522" i="8"/>
  <c r="C135" i="7"/>
  <c r="C703" i="7"/>
  <c r="F690" i="8"/>
  <c r="D690" i="8"/>
  <c r="E690" i="8" s="1"/>
  <c r="G690" i="8" s="1"/>
  <c r="F544" i="8"/>
  <c r="D544" i="8"/>
  <c r="E544" i="8" s="1"/>
  <c r="G544" i="8" s="1"/>
  <c r="C447" i="7"/>
  <c r="G1001" i="8"/>
  <c r="F829" i="8"/>
  <c r="D829" i="8"/>
  <c r="E829" i="8" s="1"/>
  <c r="G829" i="8" s="1"/>
  <c r="F93" i="8"/>
  <c r="D93" i="8"/>
  <c r="E93" i="8" s="1"/>
  <c r="G93" i="8" s="1"/>
  <c r="F83" i="8"/>
  <c r="D83" i="8"/>
  <c r="E83" i="8" s="1"/>
  <c r="G83" i="8" s="1"/>
  <c r="F278" i="8"/>
  <c r="D278" i="8"/>
  <c r="E278" i="8" s="1"/>
  <c r="G278" i="8" s="1"/>
  <c r="C697" i="7"/>
  <c r="F326" i="8"/>
  <c r="D326" i="8"/>
  <c r="E326" i="8" s="1"/>
  <c r="G326" i="8" s="1"/>
  <c r="G425" i="8"/>
  <c r="C2" i="7"/>
  <c r="C113" i="7"/>
  <c r="C543" i="7"/>
  <c r="C947" i="7"/>
  <c r="C163" i="7"/>
  <c r="C206" i="7"/>
  <c r="C956" i="7"/>
  <c r="C982" i="7"/>
  <c r="C420" i="7"/>
  <c r="C459" i="7"/>
  <c r="C499" i="7"/>
  <c r="C867" i="7"/>
  <c r="C383" i="7"/>
  <c r="C157" i="7"/>
  <c r="C854" i="7"/>
  <c r="C195" i="7"/>
  <c r="C638" i="7"/>
  <c r="C174" i="7"/>
  <c r="C470" i="7"/>
  <c r="C534" i="7"/>
  <c r="C564" i="7"/>
  <c r="C70" i="7"/>
  <c r="C800" i="7"/>
  <c r="C582" i="7"/>
  <c r="C710" i="7"/>
  <c r="C198" i="7"/>
  <c r="C450" i="7"/>
  <c r="C550" i="7"/>
  <c r="C56" i="7"/>
  <c r="C995" i="7"/>
  <c r="C267" i="7"/>
  <c r="C607" i="7"/>
  <c r="C875" i="7"/>
  <c r="C24" i="7"/>
  <c r="C596" i="7"/>
  <c r="C774" i="7"/>
  <c r="C358" i="7"/>
  <c r="C396" i="7"/>
  <c r="C742" i="7"/>
  <c r="C40" i="7"/>
  <c r="C599" i="7"/>
  <c r="C715" i="7"/>
  <c r="C142" i="7"/>
  <c r="C619" i="7"/>
  <c r="C667" i="7"/>
  <c r="C446" i="7"/>
  <c r="C11" i="7"/>
  <c r="C987" i="7"/>
  <c r="C891" i="7"/>
  <c r="C635" i="7"/>
  <c r="C859" i="7"/>
  <c r="C355" i="7"/>
  <c r="C832" i="7"/>
  <c r="C412" i="7"/>
  <c r="C879" i="7"/>
  <c r="C436" i="7"/>
  <c r="C523" i="7"/>
  <c r="C452" i="7"/>
  <c r="C476" i="7"/>
  <c r="C678" i="7"/>
  <c r="C630" i="7"/>
  <c r="C238" i="7"/>
  <c r="C315" i="7"/>
  <c r="C430" i="7"/>
  <c r="C524" i="7"/>
  <c r="C692" i="7"/>
  <c r="C455" i="7"/>
  <c r="C246" i="7"/>
  <c r="C27" i="7"/>
  <c r="C903" i="7"/>
  <c r="C998" i="7"/>
  <c r="C134" i="7"/>
  <c r="C366" i="7"/>
  <c r="C751" i="7"/>
  <c r="C676" i="7"/>
  <c r="C964" i="7"/>
  <c r="C415" i="7"/>
  <c r="C331" i="7"/>
  <c r="C166" i="7"/>
  <c r="C428" i="7"/>
  <c r="C439" i="7"/>
  <c r="C627" i="7"/>
  <c r="C294" i="7"/>
  <c r="C203" i="7"/>
  <c r="C662" i="7"/>
  <c r="C806" i="7"/>
  <c r="C502" i="7"/>
  <c r="C507" i="7"/>
  <c r="C535" i="7"/>
  <c r="C679" i="7"/>
  <c r="C511" i="7"/>
  <c r="C286" i="7"/>
  <c r="C555" i="7"/>
  <c r="C3" i="7"/>
  <c r="C317" i="7"/>
  <c r="C699" i="7"/>
  <c r="C787" i="7"/>
  <c r="C78" i="7"/>
  <c r="C923" i="7"/>
  <c r="C763" i="7"/>
  <c r="C935" i="7"/>
  <c r="C146" i="7"/>
  <c r="C302" i="7"/>
  <c r="C870" i="7"/>
  <c r="C254" i="7"/>
  <c r="C876" i="7"/>
  <c r="C548" i="7"/>
  <c r="C456" i="7"/>
  <c r="C382" i="7"/>
  <c r="C747" i="7"/>
  <c r="C399" i="7"/>
  <c r="C983" i="7"/>
  <c r="C395" i="7"/>
  <c r="C779" i="7"/>
  <c r="C155" i="7"/>
  <c r="C975" i="7"/>
  <c r="C943" i="7"/>
  <c r="C651" i="7"/>
  <c r="C731" i="7"/>
  <c r="C591" i="7"/>
  <c r="C670" i="7"/>
  <c r="C8" i="7"/>
  <c r="C724" i="7"/>
  <c r="C988" i="7"/>
  <c r="C636" i="7"/>
  <c r="C868" i="7"/>
  <c r="C495" i="7"/>
  <c r="C860" i="7"/>
  <c r="C253" i="7"/>
  <c r="C871" i="7"/>
  <c r="C571" i="7"/>
  <c r="C928" i="7"/>
  <c r="C97" i="7"/>
  <c r="C492" i="7"/>
  <c r="C955" i="7"/>
  <c r="C643" i="7"/>
  <c r="C639" i="7"/>
  <c r="C221" i="7"/>
  <c r="C827" i="7"/>
  <c r="C398" i="7"/>
  <c r="C411" i="7"/>
  <c r="C388" i="7"/>
  <c r="C835" i="7"/>
  <c r="C755" i="7"/>
  <c r="C299" i="7"/>
  <c r="C694" i="7"/>
  <c r="C110" i="7"/>
  <c r="C46" i="7"/>
  <c r="C807" i="7"/>
  <c r="C851" i="7"/>
  <c r="C919" i="7"/>
  <c r="C547" i="7"/>
  <c r="C310" i="7"/>
  <c r="C566" i="7"/>
  <c r="C700" i="7"/>
  <c r="C644" i="7"/>
  <c r="C171" i="7"/>
  <c r="C587" i="7"/>
  <c r="C838" i="7"/>
  <c r="C783" i="7"/>
  <c r="C740" i="7"/>
  <c r="C803" i="7"/>
  <c r="C367" i="7"/>
  <c r="C790" i="7"/>
  <c r="C580" i="7"/>
  <c r="C318" i="7"/>
  <c r="C614" i="7"/>
  <c r="C999" i="7"/>
  <c r="C123" i="7"/>
  <c r="C626" i="7"/>
  <c r="C346" i="7"/>
  <c r="C933" i="7"/>
  <c r="F835" i="8"/>
  <c r="D835" i="8"/>
  <c r="E835" i="8" s="1"/>
  <c r="G835" i="8" s="1"/>
  <c r="F923" i="8"/>
  <c r="E923" i="8"/>
  <c r="G923" i="8" s="1"/>
  <c r="D923" i="8"/>
  <c r="C713" i="7"/>
  <c r="C205" i="7"/>
  <c r="F945" i="8"/>
  <c r="D945" i="8"/>
  <c r="E945" i="8" s="1"/>
  <c r="G945" i="8" s="1"/>
  <c r="C9" i="7"/>
  <c r="F949" i="8"/>
  <c r="E949" i="8"/>
  <c r="G949" i="8" s="1"/>
  <c r="D949" i="8"/>
  <c r="C958" i="7"/>
  <c r="C702" i="7"/>
  <c r="C371" i="7"/>
  <c r="C115" i="7"/>
  <c r="F911" i="8"/>
  <c r="D911" i="8"/>
  <c r="E911" i="8" s="1"/>
  <c r="G911" i="8" s="1"/>
  <c r="F783" i="8"/>
  <c r="D783" i="8"/>
  <c r="E783" i="8" s="1"/>
  <c r="G783" i="8" s="1"/>
  <c r="F655" i="8"/>
  <c r="D655" i="8"/>
  <c r="E655" i="8" s="1"/>
  <c r="G655" i="8" s="1"/>
  <c r="C517" i="7"/>
  <c r="C865" i="7"/>
  <c r="F11" i="8"/>
  <c r="D11" i="8"/>
  <c r="E11" i="8" s="1"/>
  <c r="G11" i="8" s="1"/>
  <c r="D313" i="8"/>
  <c r="E313" i="8" s="1"/>
  <c r="G313" i="8" s="1"/>
  <c r="F313" i="8"/>
  <c r="F332" i="8"/>
  <c r="D332" i="8"/>
  <c r="E332" i="8" s="1"/>
  <c r="G332" i="8" s="1"/>
  <c r="C87" i="7"/>
  <c r="D330" i="8"/>
  <c r="E330" i="8" s="1"/>
  <c r="G330" i="8" s="1"/>
  <c r="F330" i="8"/>
  <c r="F875" i="8"/>
  <c r="D875" i="8"/>
  <c r="E875" i="8" s="1"/>
  <c r="G875" i="8" s="1"/>
  <c r="C392" i="7"/>
  <c r="C577" i="7"/>
  <c r="F608" i="8"/>
  <c r="D608" i="8"/>
  <c r="E608" i="8" s="1"/>
  <c r="G608" i="8" s="1"/>
  <c r="C409" i="7"/>
  <c r="C36" i="7"/>
  <c r="D841" i="8"/>
  <c r="E841" i="8" s="1"/>
  <c r="G841" i="8" s="1"/>
  <c r="F841" i="8"/>
  <c r="G233" i="8"/>
  <c r="F85" i="8"/>
  <c r="E85" i="8"/>
  <c r="G85" i="8" s="1"/>
  <c r="D85" i="8"/>
  <c r="C610" i="7"/>
  <c r="G279" i="8"/>
  <c r="G276" i="8"/>
  <c r="F641" i="8"/>
  <c r="D641" i="8"/>
  <c r="E641" i="8" s="1"/>
  <c r="G641" i="8" s="1"/>
  <c r="F662" i="8"/>
  <c r="D662" i="8"/>
  <c r="E662" i="8" s="1"/>
  <c r="G662" i="8" s="1"/>
  <c r="C656" i="7"/>
  <c r="C668" i="7"/>
  <c r="F893" i="8"/>
  <c r="D893" i="8"/>
  <c r="E893" i="8" s="1"/>
  <c r="G893" i="8" s="1"/>
  <c r="C852" i="7"/>
  <c r="C572" i="7"/>
  <c r="F707" i="8"/>
  <c r="D707" i="8"/>
  <c r="E707" i="8" s="1"/>
  <c r="G707" i="8" s="1"/>
  <c r="C504" i="7"/>
  <c r="G552" i="8"/>
  <c r="F675" i="8"/>
  <c r="D675" i="8"/>
  <c r="E675" i="8" s="1"/>
  <c r="G675" i="8" s="1"/>
  <c r="F78" i="8"/>
  <c r="D78" i="8"/>
  <c r="E78" i="8" s="1"/>
  <c r="G78" i="8" s="1"/>
  <c r="F331" i="8"/>
  <c r="D331" i="8"/>
  <c r="E331" i="8" s="1"/>
  <c r="G331" i="8" s="1"/>
  <c r="C121" i="7"/>
  <c r="F105" i="8"/>
  <c r="D105" i="8"/>
  <c r="E105" i="8" s="1"/>
  <c r="G105" i="8" s="1"/>
  <c r="F929" i="8"/>
  <c r="D929" i="8"/>
  <c r="E929" i="8" s="1"/>
  <c r="G929" i="8" s="1"/>
  <c r="G446" i="8"/>
  <c r="G698" i="8"/>
  <c r="F858" i="8"/>
  <c r="D858" i="8"/>
  <c r="E858" i="8" s="1"/>
  <c r="G858" i="8" s="1"/>
  <c r="E786" i="8"/>
  <c r="G786" i="8" s="1"/>
  <c r="F786" i="8"/>
  <c r="D786" i="8"/>
  <c r="C482" i="7"/>
  <c r="G645" i="8"/>
  <c r="C279" i="7"/>
  <c r="C927" i="7"/>
  <c r="G905" i="8"/>
  <c r="G654" i="8"/>
  <c r="C124" i="7"/>
  <c r="C549" i="7"/>
  <c r="F282" i="8"/>
  <c r="D282" i="8"/>
  <c r="E282" i="8" s="1"/>
  <c r="G282" i="8" s="1"/>
  <c r="C485" i="7"/>
  <c r="F353" i="8"/>
  <c r="D353" i="8"/>
  <c r="E353" i="8" s="1"/>
  <c r="G353" i="8" s="1"/>
  <c r="F963" i="8"/>
  <c r="D963" i="8"/>
  <c r="E963" i="8" s="1"/>
  <c r="G963" i="8" s="1"/>
  <c r="C249" i="7"/>
  <c r="F5" i="8"/>
  <c r="D5" i="8"/>
  <c r="E5" i="8" s="1"/>
  <c r="G5" i="8" s="1"/>
  <c r="F268" i="8"/>
  <c r="D268" i="8"/>
  <c r="E268" i="8" s="1"/>
  <c r="G268" i="8" s="1"/>
  <c r="C618" i="7"/>
  <c r="C883" i="7"/>
  <c r="C451" i="7"/>
  <c r="C38" i="7"/>
  <c r="F884" i="8"/>
  <c r="D884" i="8"/>
  <c r="E884" i="8" s="1"/>
  <c r="G884" i="8" s="1"/>
  <c r="F724" i="8"/>
  <c r="D724" i="8"/>
  <c r="E724" i="8"/>
  <c r="G724" i="8" s="1"/>
  <c r="F567" i="8"/>
  <c r="D567" i="8"/>
  <c r="E567" i="8" s="1"/>
  <c r="G567" i="8" s="1"/>
  <c r="F264" i="8"/>
  <c r="D264" i="8"/>
  <c r="E264" i="8" s="1"/>
  <c r="G264" i="8" s="1"/>
  <c r="F994" i="8"/>
  <c r="D994" i="8"/>
  <c r="E994" i="8" s="1"/>
  <c r="G994" i="8" s="1"/>
  <c r="C53" i="7"/>
  <c r="C288" i="7"/>
  <c r="C236" i="7"/>
  <c r="F33" i="8"/>
  <c r="D33" i="8"/>
  <c r="E33" i="8" s="1"/>
  <c r="G33" i="8" s="1"/>
  <c r="F710" i="8"/>
  <c r="D710" i="8"/>
  <c r="E710" i="8" s="1"/>
  <c r="G710" i="8" s="1"/>
  <c r="C769" i="7"/>
  <c r="C649" i="7"/>
  <c r="F792" i="8"/>
  <c r="D792" i="8"/>
  <c r="E792" i="8" s="1"/>
  <c r="G792" i="8" s="1"/>
  <c r="C805" i="7"/>
  <c r="C569" i="7"/>
  <c r="F372" i="8"/>
  <c r="D372" i="8"/>
  <c r="E372" i="8" s="1"/>
  <c r="G372" i="8" s="1"/>
  <c r="G796" i="8"/>
  <c r="F561" i="8"/>
  <c r="D561" i="8"/>
  <c r="E561" i="8" s="1"/>
  <c r="G561" i="8" s="1"/>
  <c r="G734" i="8"/>
  <c r="C381" i="7"/>
  <c r="F464" i="8"/>
  <c r="D464" i="8"/>
  <c r="E464" i="8" s="1"/>
  <c r="G464" i="8" s="1"/>
  <c r="C141" i="7"/>
  <c r="C328" i="7"/>
  <c r="G110" i="8"/>
  <c r="C554" i="7"/>
  <c r="D505" i="8"/>
  <c r="E505" i="8" s="1"/>
  <c r="G505" i="8" s="1"/>
  <c r="F505" i="8"/>
  <c r="F244" i="8"/>
  <c r="D244" i="8"/>
  <c r="E244" i="8" s="1"/>
  <c r="G244" i="8" s="1"/>
  <c r="F220" i="8"/>
  <c r="D220" i="8"/>
  <c r="E220" i="8" s="1"/>
  <c r="G220" i="8" s="1"/>
  <c r="F99" i="8"/>
  <c r="D99" i="8"/>
  <c r="E99" i="8"/>
  <c r="G99" i="8" s="1"/>
  <c r="F613" i="8"/>
  <c r="D613" i="8"/>
  <c r="E613" i="8" s="1"/>
  <c r="G613" i="8" s="1"/>
  <c r="F594" i="8"/>
  <c r="D594" i="8"/>
  <c r="E594" i="8" s="1"/>
  <c r="G594" i="8" s="1"/>
  <c r="C528" i="7"/>
  <c r="C153" i="7"/>
  <c r="F904" i="8"/>
  <c r="D904" i="8"/>
  <c r="E904" i="8" s="1"/>
  <c r="G904" i="8" s="1"/>
  <c r="F718" i="8"/>
  <c r="D718" i="8"/>
  <c r="E718" i="8" s="1"/>
  <c r="G718" i="8" s="1"/>
  <c r="C405" i="7"/>
  <c r="C845" i="7"/>
  <c r="C682" i="7"/>
  <c r="F339" i="8"/>
  <c r="D339" i="8"/>
  <c r="E339" i="8" s="1"/>
  <c r="G339" i="8" s="1"/>
  <c r="C180" i="7"/>
  <c r="F859" i="8"/>
  <c r="D859" i="8"/>
  <c r="E859" i="8" s="1"/>
  <c r="G859" i="8" s="1"/>
  <c r="F782" i="8"/>
  <c r="E782" i="8"/>
  <c r="G782" i="8" s="1"/>
  <c r="D782" i="8"/>
  <c r="G584" i="8"/>
  <c r="C925" i="7"/>
  <c r="C215" i="7"/>
  <c r="F117" i="8"/>
  <c r="D117" i="8"/>
  <c r="E117" i="8" s="1"/>
  <c r="G117" i="8" s="1"/>
  <c r="G578" i="8"/>
  <c r="C333" i="7"/>
  <c r="C862" i="7"/>
  <c r="C542" i="7"/>
  <c r="C275" i="7"/>
  <c r="C19" i="7"/>
  <c r="G879" i="8"/>
  <c r="F628" i="8"/>
  <c r="D628" i="8"/>
  <c r="E628" i="8" s="1"/>
  <c r="G628" i="8" s="1"/>
  <c r="F516" i="8"/>
  <c r="D516" i="8"/>
  <c r="E516" i="8" s="1"/>
  <c r="G516" i="8" s="1"/>
  <c r="F404" i="8"/>
  <c r="D404" i="8"/>
  <c r="E404" i="8" s="1"/>
  <c r="G404" i="8" s="1"/>
  <c r="F3" i="8"/>
  <c r="D3" i="8"/>
  <c r="E3" i="8" s="1"/>
  <c r="G3" i="8" s="1"/>
  <c r="F643" i="8"/>
  <c r="D643" i="8"/>
  <c r="E643" i="8" s="1"/>
  <c r="G643" i="8" s="1"/>
  <c r="F273" i="8"/>
  <c r="D273" i="8"/>
  <c r="E273" i="8" s="1"/>
  <c r="G273" i="8" s="1"/>
  <c r="C677" i="7"/>
  <c r="C127" i="7"/>
  <c r="F456" i="8"/>
  <c r="D456" i="8"/>
  <c r="E456" i="8"/>
  <c r="G456" i="8" s="1"/>
  <c r="F513" i="8"/>
  <c r="D513" i="8"/>
  <c r="E513" i="8" s="1"/>
  <c r="G513" i="8" s="1"/>
  <c r="C65" i="7"/>
  <c r="G121" i="8"/>
  <c r="C361" i="7"/>
  <c r="C858" i="7"/>
  <c r="F184" i="8"/>
  <c r="D184" i="8"/>
  <c r="E184" i="8" s="1"/>
  <c r="G184" i="8" s="1"/>
  <c r="F29" i="8"/>
  <c r="D29" i="8"/>
  <c r="E29" i="8" s="1"/>
  <c r="G29" i="8" s="1"/>
  <c r="C786" i="7"/>
  <c r="C394" i="7"/>
  <c r="G52" i="8"/>
  <c r="F48" i="8"/>
  <c r="D48" i="8"/>
  <c r="E48" i="8" s="1"/>
  <c r="G48" i="8" s="1"/>
  <c r="F565" i="8"/>
  <c r="D565" i="8"/>
  <c r="E565" i="8" s="1"/>
  <c r="G565" i="8" s="1"/>
  <c r="C264" i="7"/>
  <c r="C905" i="7"/>
  <c r="F738" i="8"/>
  <c r="D738" i="8"/>
  <c r="E738" i="8" s="1"/>
  <c r="G738" i="8" s="1"/>
  <c r="C329" i="7"/>
  <c r="F789" i="8"/>
  <c r="D789" i="8"/>
  <c r="E789" i="8" s="1"/>
  <c r="G789" i="8" s="1"/>
  <c r="G440" i="8"/>
  <c r="C74" i="7"/>
  <c r="C160" i="7"/>
  <c r="F483" i="8"/>
  <c r="D483" i="8"/>
  <c r="E483" i="8" s="1"/>
  <c r="G483" i="8" s="1"/>
  <c r="G885" i="8"/>
  <c r="C5" i="7"/>
  <c r="F133" i="8"/>
  <c r="D133" i="8"/>
  <c r="E133" i="8" s="1"/>
  <c r="G133" i="8" s="1"/>
  <c r="F979" i="8"/>
  <c r="D979" i="8"/>
  <c r="E979" i="8" s="1"/>
  <c r="G979" i="8" s="1"/>
  <c r="G615" i="8"/>
  <c r="F746" i="8"/>
  <c r="D746" i="8"/>
  <c r="E746" i="8" s="1"/>
  <c r="G746" i="8" s="1"/>
  <c r="F803" i="8"/>
  <c r="D803" i="8"/>
  <c r="E803" i="8" s="1"/>
  <c r="G803" i="8" s="1"/>
  <c r="F262" i="8"/>
  <c r="D262" i="8"/>
  <c r="E262" i="8" s="1"/>
  <c r="G262" i="8" s="1"/>
  <c r="G805" i="8"/>
  <c r="G569" i="8"/>
  <c r="F666" i="8"/>
  <c r="D666" i="8"/>
  <c r="E666" i="8" s="1"/>
  <c r="G666" i="8" s="1"/>
  <c r="C372" i="7"/>
  <c r="C183" i="7"/>
  <c r="C296" i="7"/>
  <c r="C904" i="7"/>
  <c r="F816" i="8"/>
  <c r="D816" i="8"/>
  <c r="E816" i="8"/>
  <c r="G816" i="8" s="1"/>
  <c r="C348" i="7"/>
  <c r="C484" i="7"/>
  <c r="F817" i="8"/>
  <c r="D817" i="8"/>
  <c r="E817" i="8" s="1"/>
  <c r="G817" i="8" s="1"/>
  <c r="G545" i="8"/>
  <c r="C433" i="7"/>
  <c r="C721" i="7"/>
  <c r="E849" i="8"/>
  <c r="G849" i="8" s="1"/>
  <c r="F849" i="8"/>
  <c r="D849" i="8"/>
  <c r="C117" i="7"/>
  <c r="F861" i="8"/>
  <c r="D861" i="8"/>
  <c r="E861" i="8" s="1"/>
  <c r="G861" i="8" s="1"/>
  <c r="G333" i="8"/>
  <c r="C910" i="7"/>
  <c r="C622" i="7"/>
  <c r="C291" i="7"/>
  <c r="F863" i="8"/>
  <c r="D863" i="8"/>
  <c r="E863" i="8" s="1"/>
  <c r="G863" i="8" s="1"/>
  <c r="F735" i="8"/>
  <c r="D735" i="8"/>
  <c r="E735" i="8" s="1"/>
  <c r="G735" i="8" s="1"/>
  <c r="G612" i="8"/>
  <c r="G146" i="8"/>
  <c r="F517" i="8"/>
  <c r="E517" i="8"/>
  <c r="G517" i="8" s="1"/>
  <c r="D517" i="8"/>
  <c r="F909" i="8"/>
  <c r="D909" i="8"/>
  <c r="E909" i="8" s="1"/>
  <c r="G909" i="8" s="1"/>
  <c r="F801" i="8"/>
  <c r="D801" i="8"/>
  <c r="E801" i="8" s="1"/>
  <c r="G801" i="8" s="1"/>
  <c r="F677" i="8"/>
  <c r="D677" i="8"/>
  <c r="E677" i="8" s="1"/>
  <c r="G677" i="8" s="1"/>
  <c r="C454" i="7"/>
  <c r="C427" i="7"/>
  <c r="C363" i="7"/>
  <c r="C743" i="7"/>
  <c r="C278" i="7"/>
  <c r="C822" i="7"/>
  <c r="C471" i="7"/>
  <c r="C671" i="7"/>
  <c r="C916" i="7"/>
  <c r="C94" i="7"/>
  <c r="C951" i="7"/>
  <c r="F723" i="8"/>
  <c r="D723" i="8"/>
  <c r="E723" i="8" s="1"/>
  <c r="G723" i="8" s="1"/>
  <c r="C445" i="7"/>
  <c r="C531" i="7"/>
  <c r="C22" i="7"/>
  <c r="F868" i="8"/>
  <c r="D868" i="8"/>
  <c r="E868" i="8"/>
  <c r="G868" i="8" s="1"/>
  <c r="F53" i="8"/>
  <c r="D53" i="8"/>
  <c r="E53" i="8" s="1"/>
  <c r="G53" i="8" s="1"/>
  <c r="F621" i="8"/>
  <c r="D621" i="8"/>
  <c r="E621" i="8" s="1"/>
  <c r="G621" i="8" s="1"/>
  <c r="F506" i="8"/>
  <c r="D506" i="8"/>
  <c r="E506" i="8" s="1"/>
  <c r="G506" i="8" s="1"/>
  <c r="D649" i="8"/>
  <c r="E649" i="8" s="1"/>
  <c r="G649" i="8" s="1"/>
  <c r="F649" i="8"/>
  <c r="G122" i="8"/>
  <c r="C601" i="7"/>
  <c r="C831" i="7"/>
  <c r="C968" i="7"/>
  <c r="G571" i="8"/>
  <c r="G648" i="8"/>
  <c r="F432" i="8"/>
  <c r="D432" i="8"/>
  <c r="E432" i="8" s="1"/>
  <c r="G432" i="8" s="1"/>
  <c r="G358" i="8"/>
  <c r="G846" i="8"/>
  <c r="F70" i="8"/>
  <c r="D70" i="8"/>
  <c r="E70" i="8" s="1"/>
  <c r="G70" i="8" s="1"/>
  <c r="C305" i="7"/>
  <c r="F135" i="8"/>
  <c r="D135" i="8"/>
  <c r="E135" i="8" s="1"/>
  <c r="G135" i="8" s="1"/>
  <c r="C505" i="7"/>
  <c r="F418" i="8"/>
  <c r="D418" i="8"/>
  <c r="E418" i="8" s="1"/>
  <c r="G418" i="8" s="1"/>
  <c r="G130" i="8"/>
  <c r="C529" i="7"/>
  <c r="F640" i="8"/>
  <c r="D640" i="8"/>
  <c r="E640" i="8" s="1"/>
  <c r="G640" i="8" s="1"/>
  <c r="C273" i="7"/>
  <c r="C701" i="7"/>
  <c r="C969" i="7"/>
  <c r="F676" i="8"/>
  <c r="D676" i="8"/>
  <c r="E676" i="8" s="1"/>
  <c r="G676" i="8" s="1"/>
  <c r="F503" i="8"/>
  <c r="D503" i="8"/>
  <c r="E503" i="8" s="1"/>
  <c r="G503" i="8" s="1"/>
  <c r="F200" i="8"/>
  <c r="D200" i="8"/>
  <c r="E200" i="8" s="1"/>
  <c r="G200" i="8" s="1"/>
  <c r="C376" i="7"/>
  <c r="C274" i="7"/>
  <c r="F769" i="8"/>
  <c r="D769" i="8"/>
  <c r="E769" i="8" s="1"/>
  <c r="G769" i="8" s="1"/>
  <c r="C193" i="7"/>
  <c r="F188" i="8"/>
  <c r="D188" i="8"/>
  <c r="E188" i="8" s="1"/>
  <c r="G188" i="8" s="1"/>
  <c r="C237" i="7"/>
  <c r="F924" i="8"/>
  <c r="D924" i="8"/>
  <c r="E924" i="8" s="1"/>
  <c r="G924" i="8" s="1"/>
  <c r="F917" i="8"/>
  <c r="D917" i="8"/>
  <c r="E917" i="8" s="1"/>
  <c r="G917" i="8" s="1"/>
  <c r="C613" i="7"/>
  <c r="F112" i="8"/>
  <c r="D112" i="8"/>
  <c r="E112" i="8" s="1"/>
  <c r="G112" i="8" s="1"/>
  <c r="C424" i="7"/>
  <c r="C260" i="7"/>
  <c r="F682" i="8"/>
  <c r="E682" i="8"/>
  <c r="D682" i="8"/>
  <c r="C7" i="7"/>
  <c r="C578" i="7"/>
  <c r="F204" i="8"/>
  <c r="D204" i="8"/>
  <c r="E204" i="8" s="1"/>
  <c r="G204" i="8" s="1"/>
  <c r="C942" i="7"/>
  <c r="C686" i="7"/>
  <c r="C387" i="7"/>
  <c r="C67" i="7"/>
  <c r="F253" i="8"/>
  <c r="D253" i="8"/>
  <c r="E253" i="8" s="1"/>
  <c r="G253" i="8" s="1"/>
  <c r="F156" i="8"/>
  <c r="D156" i="8"/>
  <c r="E156" i="8" s="1"/>
  <c r="G156" i="8" s="1"/>
  <c r="C247" i="7"/>
  <c r="C739" i="7"/>
  <c r="C342" i="7"/>
  <c r="F836" i="8"/>
  <c r="D836" i="8"/>
  <c r="E836" i="8" s="1"/>
  <c r="G836" i="8" s="1"/>
  <c r="F92" i="8"/>
  <c r="D92" i="8"/>
  <c r="E92" i="8" s="1"/>
  <c r="G92" i="8" s="1"/>
  <c r="F736" i="8"/>
  <c r="D736" i="8"/>
  <c r="E736" i="8" s="1"/>
  <c r="G736" i="8" s="1"/>
  <c r="F236" i="8"/>
  <c r="D236" i="8"/>
  <c r="E236" i="8" s="1"/>
  <c r="G236" i="8" s="1"/>
  <c r="C14" i="7"/>
  <c r="F284" i="8"/>
  <c r="D284" i="8"/>
  <c r="E284" i="8" s="1"/>
  <c r="G284" i="8" s="1"/>
  <c r="C10" i="7"/>
  <c r="C464" i="7"/>
  <c r="C570" i="7"/>
  <c r="C413" i="7"/>
  <c r="F435" i="8"/>
  <c r="E435" i="8"/>
  <c r="D435" i="8"/>
  <c r="C377" i="7"/>
  <c r="F106" i="8"/>
  <c r="D106" i="8"/>
  <c r="E106" i="8" s="1"/>
  <c r="G106" i="8" s="1"/>
  <c r="F403" i="8"/>
  <c r="E403" i="8"/>
  <c r="D403" i="8"/>
  <c r="C544" i="7"/>
  <c r="F292" i="8"/>
  <c r="E292" i="8"/>
  <c r="D292" i="8"/>
  <c r="F401" i="8"/>
  <c r="D401" i="8"/>
  <c r="E401" i="8" s="1"/>
  <c r="G401" i="8" s="1"/>
  <c r="F634" i="8"/>
  <c r="D634" i="8"/>
  <c r="E634" i="8" s="1"/>
  <c r="G634" i="8" s="1"/>
  <c r="F901" i="8"/>
  <c r="D901" i="8"/>
  <c r="E901" i="8" s="1"/>
  <c r="G901" i="8" s="1"/>
  <c r="F400" i="8"/>
  <c r="D400" i="8"/>
  <c r="E400" i="8" s="1"/>
  <c r="G400" i="8" s="1"/>
  <c r="C364" i="7"/>
  <c r="C252" i="7"/>
  <c r="C993" i="7"/>
  <c r="C833" i="7"/>
  <c r="F140" i="8"/>
  <c r="D140" i="8"/>
  <c r="E140" i="8" s="1"/>
  <c r="G140" i="8" s="1"/>
  <c r="F109" i="8"/>
  <c r="D109" i="8"/>
  <c r="E109" i="8" s="1"/>
  <c r="G109" i="8" s="1"/>
  <c r="C978" i="7"/>
  <c r="F352" i="8"/>
  <c r="D352" i="8"/>
  <c r="E352" i="8" s="1"/>
  <c r="G352" i="8" s="1"/>
  <c r="F199" i="8"/>
  <c r="D199" i="8"/>
  <c r="E199" i="8" s="1"/>
  <c r="G199" i="8" s="1"/>
  <c r="F998" i="8"/>
  <c r="D998" i="8"/>
  <c r="E998" i="8" s="1"/>
  <c r="G998" i="8" s="1"/>
  <c r="F958" i="8"/>
  <c r="D958" i="8"/>
  <c r="E958" i="8" s="1"/>
  <c r="G958" i="8" s="1"/>
  <c r="F174" i="8"/>
  <c r="D174" i="8"/>
  <c r="E174" i="8" s="1"/>
  <c r="G174" i="8" s="1"/>
  <c r="F468" i="8"/>
  <c r="D468" i="8"/>
  <c r="E468" i="8" s="1"/>
  <c r="G468" i="8" s="1"/>
  <c r="C132" i="7"/>
  <c r="F928" i="8"/>
  <c r="D928" i="8"/>
  <c r="E928" i="8" s="1"/>
  <c r="G928" i="8" s="1"/>
  <c r="C88" i="7"/>
  <c r="C888" i="7"/>
  <c r="F39" i="8"/>
  <c r="D39" i="8"/>
  <c r="E39" i="8" s="1"/>
  <c r="G39" i="8" s="1"/>
  <c r="C407" i="7"/>
  <c r="F213" i="8"/>
  <c r="D213" i="8"/>
  <c r="E213" i="8" s="1"/>
  <c r="G213" i="8" s="1"/>
  <c r="C42" i="7"/>
  <c r="C45" i="7"/>
  <c r="C242" i="7"/>
  <c r="F623" i="8"/>
  <c r="D623" i="8"/>
  <c r="E623" i="8" s="1"/>
  <c r="G623" i="8" s="1"/>
  <c r="F755" i="8"/>
  <c r="D755" i="8"/>
  <c r="E755" i="8" s="1"/>
  <c r="G755" i="8" s="1"/>
  <c r="F437" i="8"/>
  <c r="D437" i="8"/>
  <c r="E437" i="8" s="1"/>
  <c r="G437" i="8" s="1"/>
  <c r="F728" i="8"/>
  <c r="D728" i="8"/>
  <c r="E728" i="8" s="1"/>
  <c r="G728" i="8" s="1"/>
  <c r="F67" i="8"/>
  <c r="D67" i="8"/>
  <c r="E67" i="8" s="1"/>
  <c r="G67" i="8" s="1"/>
  <c r="F153" i="8"/>
  <c r="D153" i="8"/>
  <c r="E153" i="8" s="1"/>
  <c r="G153" i="8" s="1"/>
  <c r="C314" i="7"/>
  <c r="F324" i="8"/>
  <c r="D324" i="8"/>
  <c r="E324" i="8" s="1"/>
  <c r="G324" i="8" s="1"/>
  <c r="F754" i="8"/>
  <c r="D754" i="8"/>
  <c r="E754" i="8" s="1"/>
  <c r="G754" i="8" s="1"/>
  <c r="E58" i="8"/>
  <c r="G58" i="8" s="1"/>
  <c r="F58" i="8"/>
  <c r="D58" i="8"/>
  <c r="F944" i="8"/>
  <c r="D944" i="8"/>
  <c r="E944" i="8" s="1"/>
  <c r="G944" i="8" s="1"/>
  <c r="F845" i="8"/>
  <c r="D845" i="8"/>
  <c r="E845" i="8" s="1"/>
  <c r="G845" i="8" s="1"/>
  <c r="F712" i="8"/>
  <c r="D712" i="8"/>
  <c r="E712" i="8" s="1"/>
  <c r="G712" i="8" s="1"/>
  <c r="C756" i="7"/>
  <c r="C461" i="7"/>
  <c r="F925" i="8"/>
  <c r="D925" i="8"/>
  <c r="E925" i="8" s="1"/>
  <c r="G925" i="8" s="1"/>
  <c r="D985" i="8"/>
  <c r="E985" i="8" s="1"/>
  <c r="G985" i="8" s="1"/>
  <c r="F985" i="8"/>
  <c r="F12" i="8"/>
  <c r="D12" i="8"/>
  <c r="E12" i="8" s="1"/>
  <c r="G12" i="8" s="1"/>
  <c r="F205" i="8"/>
  <c r="D205" i="8"/>
  <c r="E205" i="8" s="1"/>
  <c r="G205" i="8" s="1"/>
  <c r="F192" i="8"/>
  <c r="D192" i="8"/>
  <c r="E192" i="8" s="1"/>
  <c r="G192" i="8" s="1"/>
  <c r="C878" i="7"/>
  <c r="C590" i="7"/>
  <c r="C323" i="7"/>
  <c r="F959" i="8"/>
  <c r="D959" i="8"/>
  <c r="E959" i="8" s="1"/>
  <c r="G959" i="8" s="1"/>
  <c r="F831" i="8"/>
  <c r="D831" i="8"/>
  <c r="E831" i="8"/>
  <c r="G831" i="8" s="1"/>
  <c r="F703" i="8"/>
  <c r="D703" i="8"/>
  <c r="E703" i="8" s="1"/>
  <c r="G703" i="8" s="1"/>
  <c r="C257" i="7"/>
  <c r="F638" i="8"/>
  <c r="D638" i="8"/>
  <c r="E638" i="8" s="1"/>
  <c r="G638" i="8" s="1"/>
  <c r="C245" i="7"/>
  <c r="F733" i="8"/>
  <c r="D733" i="8"/>
  <c r="E733" i="8" s="1"/>
  <c r="G733" i="8" s="1"/>
  <c r="F600" i="8"/>
  <c r="D600" i="8"/>
  <c r="E600" i="8" s="1"/>
  <c r="G600" i="8" s="1"/>
  <c r="F664" i="8"/>
  <c r="D664" i="8"/>
  <c r="E664" i="8" s="1"/>
  <c r="G664" i="8" s="1"/>
  <c r="C675" i="7"/>
  <c r="C150" i="7"/>
  <c r="F627" i="8"/>
  <c r="D627" i="8"/>
  <c r="E627" i="8" s="1"/>
  <c r="G627" i="8" s="1"/>
  <c r="C741" i="7"/>
  <c r="F463" i="8"/>
  <c r="D463" i="8"/>
  <c r="E463" i="8" s="1"/>
  <c r="G463" i="8" s="1"/>
  <c r="F241" i="8"/>
  <c r="E241" i="8"/>
  <c r="G241" i="8" s="1"/>
  <c r="D241" i="8"/>
  <c r="F824" i="8"/>
  <c r="D824" i="8"/>
  <c r="E824" i="8" s="1"/>
  <c r="G824" i="8" s="1"/>
  <c r="F848" i="8"/>
  <c r="D848" i="8"/>
  <c r="E848" i="8" s="1"/>
  <c r="G848" i="8" s="1"/>
  <c r="E866" i="8"/>
  <c r="G866" i="8" s="1"/>
  <c r="F866" i="8"/>
  <c r="D866" i="8"/>
  <c r="F934" i="8"/>
  <c r="D934" i="8"/>
  <c r="E934" i="8" s="1"/>
  <c r="G934" i="8" s="1"/>
  <c r="C522" i="7"/>
  <c r="C753" i="7"/>
  <c r="F995" i="8"/>
  <c r="D995" i="8"/>
  <c r="E995" i="8" s="1"/>
  <c r="G995" i="8" s="1"/>
  <c r="C681" i="7"/>
  <c r="C642" i="7"/>
  <c r="C654" i="7"/>
  <c r="F500" i="8"/>
  <c r="D500" i="8"/>
  <c r="E500" i="8" s="1"/>
  <c r="G500" i="8" s="1"/>
  <c r="C434" i="7"/>
  <c r="C481" i="7"/>
  <c r="F541" i="8"/>
  <c r="D541" i="8"/>
  <c r="E541" i="8" s="1"/>
  <c r="G541" i="8" s="1"/>
  <c r="F800" i="8"/>
  <c r="D800" i="8"/>
  <c r="E800" i="8" s="1"/>
  <c r="G800" i="8" s="1"/>
  <c r="C920" i="7"/>
  <c r="C945" i="7"/>
  <c r="C300" i="7"/>
  <c r="C632" i="7"/>
  <c r="C362" i="7"/>
  <c r="C182" i="7"/>
  <c r="F583" i="8"/>
  <c r="D583" i="8"/>
  <c r="E583" i="8" s="1"/>
  <c r="G583" i="8" s="1"/>
  <c r="F439" i="8"/>
  <c r="D439" i="8"/>
  <c r="E439" i="8" s="1"/>
  <c r="G439" i="8" s="1"/>
  <c r="C623" i="7"/>
  <c r="F288" i="8"/>
  <c r="D288" i="8"/>
  <c r="E288" i="8" s="1"/>
  <c r="G288" i="8" s="1"/>
  <c r="C900" i="7"/>
  <c r="E289" i="8"/>
  <c r="G289" i="8" s="1"/>
  <c r="F289" i="8"/>
  <c r="D289" i="8"/>
  <c r="F926" i="8"/>
  <c r="D926" i="8"/>
  <c r="E926" i="8" s="1"/>
  <c r="G926" i="8" s="1"/>
  <c r="C795" i="7"/>
  <c r="F625" i="8"/>
  <c r="D625" i="8"/>
  <c r="E625" i="8" s="1"/>
  <c r="G625" i="8" s="1"/>
  <c r="D489" i="8"/>
  <c r="E489" i="8" s="1"/>
  <c r="G489" i="8" s="1"/>
  <c r="F489" i="8"/>
  <c r="C1001" i="7"/>
  <c r="F490" i="8"/>
  <c r="D490" i="8"/>
  <c r="E490" i="8" s="1"/>
  <c r="G490" i="8" s="1"/>
  <c r="C41" i="7"/>
  <c r="C340" i="7"/>
  <c r="C72" i="7"/>
  <c r="F930" i="8"/>
  <c r="D930" i="8"/>
  <c r="E930" i="8" s="1"/>
  <c r="G930" i="8" s="1"/>
  <c r="C773" i="7"/>
  <c r="C519" i="7"/>
  <c r="C441" i="7"/>
  <c r="C338" i="7"/>
  <c r="C652" i="7"/>
  <c r="F898" i="8"/>
  <c r="D898" i="8"/>
  <c r="E898" i="8" s="1"/>
  <c r="G898" i="8" s="1"/>
  <c r="F325" i="8"/>
  <c r="E325" i="8"/>
  <c r="G325" i="8" s="1"/>
  <c r="D325" i="8"/>
  <c r="C814" i="7"/>
  <c r="C526" i="7"/>
  <c r="C259" i="7"/>
  <c r="F388" i="8"/>
  <c r="D388" i="8"/>
  <c r="E388" i="8" s="1"/>
  <c r="G388" i="8" s="1"/>
  <c r="C466" i="7"/>
  <c r="F592" i="8"/>
  <c r="D592" i="8"/>
  <c r="E592" i="8" s="1"/>
  <c r="G592" i="8" s="1"/>
  <c r="C525" i="7"/>
  <c r="C579" i="7"/>
  <c r="C54" i="7"/>
  <c r="F916" i="8"/>
  <c r="D916" i="8"/>
  <c r="E916" i="8" s="1"/>
  <c r="G916" i="8" s="1"/>
  <c r="F740" i="8"/>
  <c r="D740" i="8"/>
  <c r="E740" i="8" s="1"/>
  <c r="G740" i="8" s="1"/>
  <c r="F154" i="8"/>
  <c r="D154" i="8"/>
  <c r="E154" i="8" s="1"/>
  <c r="G154" i="8" s="1"/>
  <c r="C711" i="7"/>
  <c r="C128" i="7"/>
  <c r="F293" i="8"/>
  <c r="D293" i="8"/>
  <c r="E293" i="8" s="1"/>
  <c r="G293" i="8" s="1"/>
  <c r="C416" i="7"/>
  <c r="F381" i="8"/>
  <c r="D381" i="8"/>
  <c r="E381" i="8" s="1"/>
  <c r="G381" i="8" s="1"/>
  <c r="F512" i="8"/>
  <c r="D512" i="8"/>
  <c r="E512" i="8" s="1"/>
  <c r="G512" i="8" s="1"/>
  <c r="F114" i="8"/>
  <c r="D114" i="8"/>
  <c r="E114" i="8" s="1"/>
  <c r="G114" i="8" s="1"/>
  <c r="F311" i="8"/>
  <c r="D311" i="8"/>
  <c r="E311" i="8" s="1"/>
  <c r="G311" i="8" s="1"/>
  <c r="C520" i="7"/>
  <c r="F19" i="8"/>
  <c r="D19" i="8"/>
  <c r="E19" i="8" s="1"/>
  <c r="G19" i="8" s="1"/>
  <c r="C970" i="7"/>
  <c r="F186" i="8"/>
  <c r="D186" i="8"/>
  <c r="E186" i="8" s="1"/>
  <c r="G186" i="8" s="1"/>
  <c r="C953" i="7"/>
  <c r="C727" i="7"/>
  <c r="F626" i="8"/>
  <c r="D626" i="8"/>
  <c r="E626" i="8" s="1"/>
  <c r="G626" i="8" s="1"/>
  <c r="F180" i="8"/>
  <c r="D180" i="8"/>
  <c r="E180" i="8" s="1"/>
  <c r="G180" i="8" s="1"/>
  <c r="F346" i="8"/>
  <c r="D346" i="8"/>
  <c r="E346" i="8" s="1"/>
  <c r="G346" i="8" s="1"/>
  <c r="F933" i="8"/>
  <c r="D933" i="8"/>
  <c r="E933" i="8" s="1"/>
  <c r="G933" i="8" s="1"/>
  <c r="C536" i="7"/>
  <c r="F448" i="8"/>
  <c r="D448" i="8"/>
  <c r="E448" i="8" s="1"/>
  <c r="G448" i="8" s="1"/>
  <c r="F50" i="8"/>
  <c r="D50" i="8"/>
  <c r="E50" i="8" s="1"/>
  <c r="G50" i="8" s="1"/>
  <c r="F856" i="8"/>
  <c r="D856" i="8"/>
  <c r="E856" i="8" s="1"/>
  <c r="G856" i="8" s="1"/>
  <c r="C224" i="7"/>
  <c r="C808" i="7"/>
  <c r="F770" i="8"/>
  <c r="D770" i="8"/>
  <c r="E770" i="8" s="1"/>
  <c r="G770" i="8" s="1"/>
  <c r="E665" i="8"/>
  <c r="G665" i="8" s="1"/>
  <c r="D665" i="8"/>
  <c r="F665" i="8"/>
  <c r="C349" i="7"/>
  <c r="F25" i="8"/>
  <c r="D25" i="8"/>
  <c r="E25" i="8" s="1"/>
  <c r="G25" i="8" s="1"/>
  <c r="C616" i="7"/>
  <c r="F532" i="8"/>
  <c r="D532" i="8"/>
  <c r="E532" i="8" s="1"/>
  <c r="G532" i="8" s="1"/>
  <c r="C18" i="7"/>
  <c r="D777" i="8"/>
  <c r="E777" i="8" s="1"/>
  <c r="G777" i="8" s="1"/>
  <c r="F777" i="8"/>
  <c r="C583" i="7"/>
  <c r="F618" i="8"/>
  <c r="D618" i="8"/>
  <c r="E618" i="8" s="1"/>
  <c r="G618" i="8" s="1"/>
  <c r="C61" i="7"/>
  <c r="F397" i="8"/>
  <c r="E397" i="8"/>
  <c r="G397" i="8" s="1"/>
  <c r="D397" i="8"/>
  <c r="C165" i="7"/>
  <c r="F674" i="8"/>
  <c r="D674" i="8"/>
  <c r="E674" i="8" s="1"/>
  <c r="G674" i="8" s="1"/>
  <c r="F606" i="8"/>
  <c r="D606" i="8"/>
  <c r="E606" i="8" s="1"/>
  <c r="G606" i="8" s="1"/>
  <c r="C745" i="7"/>
  <c r="C172" i="7"/>
  <c r="F374" i="8"/>
  <c r="D374" i="8"/>
  <c r="E374" i="8" s="1"/>
  <c r="G374" i="8" s="1"/>
  <c r="C829" i="7"/>
  <c r="C93" i="7"/>
  <c r="F281" i="8"/>
  <c r="D281" i="8"/>
  <c r="E281" i="8" s="1"/>
  <c r="G281" i="8" s="1"/>
  <c r="C776" i="7"/>
  <c r="D697" i="8"/>
  <c r="E697" i="8" s="1"/>
  <c r="G697" i="8" s="1"/>
  <c r="F697" i="8"/>
  <c r="C785" i="7"/>
  <c r="F26" i="8"/>
  <c r="D26" i="8"/>
  <c r="E26" i="8" s="1"/>
  <c r="G26" i="8" s="1"/>
  <c r="C218" i="7"/>
  <c r="C258" i="7"/>
  <c r="G682" i="8"/>
  <c r="F477" i="8"/>
  <c r="D477" i="8"/>
  <c r="E477" i="8" s="1"/>
  <c r="G477" i="8" s="1"/>
  <c r="C584" i="7"/>
  <c r="C80" i="7"/>
  <c r="F215" i="8"/>
  <c r="D215" i="8"/>
  <c r="E215" i="8" s="1"/>
  <c r="G215" i="8" s="1"/>
  <c r="C240" i="7"/>
  <c r="C553" i="7"/>
  <c r="C750" i="7"/>
  <c r="C462" i="7"/>
  <c r="C131" i="7"/>
  <c r="F895" i="8"/>
  <c r="D895" i="8"/>
  <c r="E895" i="8" s="1"/>
  <c r="G895" i="8" s="1"/>
  <c r="F767" i="8"/>
  <c r="D767" i="8"/>
  <c r="E767" i="8" s="1"/>
  <c r="G767" i="8" s="1"/>
  <c r="F639" i="8"/>
  <c r="D639" i="8"/>
  <c r="E639" i="8" s="1"/>
  <c r="G639" i="8" s="1"/>
  <c r="F84" i="8"/>
  <c r="D84" i="8"/>
  <c r="E84" i="8" s="1"/>
  <c r="G84" i="8" s="1"/>
  <c r="F865" i="8"/>
  <c r="D865" i="8"/>
  <c r="E865" i="8" s="1"/>
  <c r="G865" i="8" s="1"/>
  <c r="F497" i="8"/>
  <c r="D497" i="8"/>
  <c r="E497" i="8" s="1"/>
  <c r="G497" i="8" s="1"/>
  <c r="C538" i="7"/>
  <c r="F449" i="8"/>
  <c r="D449" i="8"/>
  <c r="E449" i="8" s="1"/>
  <c r="G449" i="8" s="1"/>
  <c r="C473" i="7"/>
  <c r="C438" i="7"/>
  <c r="F991" i="8"/>
  <c r="D991" i="8"/>
  <c r="E991" i="8" s="1"/>
  <c r="G991" i="8" s="1"/>
  <c r="C322" i="7"/>
  <c r="C95" i="7"/>
  <c r="C498" i="7"/>
  <c r="C765" i="7"/>
  <c r="F51" i="8"/>
  <c r="D51" i="8"/>
  <c r="E51" i="8" s="1"/>
  <c r="G51" i="8" s="1"/>
  <c r="C479" i="7"/>
  <c r="F255" i="8"/>
  <c r="D255" i="8"/>
  <c r="E255" i="8" s="1"/>
  <c r="G255" i="8" s="1"/>
  <c r="C488" i="7"/>
  <c r="G435" i="8"/>
  <c r="C138" i="7"/>
  <c r="C509" i="7"/>
  <c r="G403" i="8"/>
  <c r="F98" i="8"/>
  <c r="D98" i="8"/>
  <c r="E98" i="8" s="1"/>
  <c r="G98" i="8" s="1"/>
  <c r="F715" i="8"/>
  <c r="D715" i="8"/>
  <c r="E715" i="8" s="1"/>
  <c r="G715" i="8" s="1"/>
  <c r="C684" i="7"/>
  <c r="G292" i="8"/>
  <c r="C946" i="7"/>
  <c r="F779" i="8"/>
  <c r="D779" i="8"/>
  <c r="E779" i="8" s="1"/>
  <c r="G779" i="8" s="1"/>
  <c r="C949" i="7"/>
  <c r="C408" i="7"/>
  <c r="F564" i="8"/>
  <c r="D564" i="8"/>
  <c r="E564" i="8"/>
  <c r="G564" i="8" s="1"/>
  <c r="F436" i="8"/>
  <c r="D436" i="8"/>
  <c r="E436" i="8" s="1"/>
  <c r="G436" i="8" s="1"/>
  <c r="F709" i="8"/>
  <c r="D709" i="8"/>
  <c r="E709" i="8" s="1"/>
  <c r="G709" i="8" s="1"/>
  <c r="F737" i="8"/>
  <c r="D737" i="8"/>
  <c r="E737" i="8" s="1"/>
  <c r="G737" i="8" s="1"/>
  <c r="K22" i="2"/>
  <c r="K19" i="2"/>
  <c r="J23" i="2"/>
  <c r="K6" i="2"/>
  <c r="J20" i="2"/>
  <c r="J19" i="2"/>
  <c r="K23" i="2"/>
  <c r="K8" i="2"/>
  <c r="K20" i="2"/>
  <c r="K5" i="2"/>
  <c r="K21" i="2"/>
  <c r="J22" i="2"/>
  <c r="K7" i="2"/>
  <c r="J7" i="2"/>
  <c r="J8" i="2"/>
  <c r="J5" i="2"/>
  <c r="J6" i="2"/>
  <c r="E10" i="2"/>
  <c r="E23" i="2"/>
  <c r="M12" i="2"/>
  <c r="J21" i="2"/>
  <c r="M10" i="2"/>
  <c r="H7" i="8" l="1"/>
  <c r="G4" i="8"/>
  <c r="M11" i="2"/>
  <c r="K24" i="2"/>
  <c r="M13" i="2"/>
  <c r="K9" i="2"/>
</calcChain>
</file>

<file path=xl/sharedStrings.xml><?xml version="1.0" encoding="utf-8"?>
<sst xmlns="http://schemas.openxmlformats.org/spreadsheetml/2006/main" count="8764" uniqueCount="3784">
  <si>
    <t>Transaction ID</t>
  </si>
  <si>
    <t>Customer Name</t>
  </si>
  <si>
    <t>Customer Email</t>
  </si>
  <si>
    <t>Region</t>
  </si>
  <si>
    <t>Product Category</t>
  </si>
  <si>
    <t>Product</t>
  </si>
  <si>
    <t>Quantity</t>
  </si>
  <si>
    <t>Unit Price</t>
  </si>
  <si>
    <t>Total Sales</t>
  </si>
  <si>
    <t>Transaction Date</t>
  </si>
  <si>
    <t>Payment Method</t>
  </si>
  <si>
    <t>d47ef56f-370e-456b-bf58-8a5440270b85</t>
  </si>
  <si>
    <t>Teresa Armstrong</t>
  </si>
  <si>
    <t>brentclark@lopez.com</t>
  </si>
  <si>
    <t>East</t>
  </si>
  <si>
    <t>Electronics</t>
  </si>
  <si>
    <t>Make</t>
  </si>
  <si>
    <t>18/05/2024</t>
  </si>
  <si>
    <t>Debit Card</t>
  </si>
  <si>
    <t>52cc214a-3d56-4591-a0d0-35a97a79ea2f</t>
  </si>
  <si>
    <t>Christy Payne</t>
  </si>
  <si>
    <t>dmacias@gmail.com</t>
  </si>
  <si>
    <t>Books</t>
  </si>
  <si>
    <t>Production</t>
  </si>
  <si>
    <t>Bank Transfer</t>
  </si>
  <si>
    <t>be0fa309-2649-40d4-a1eb-77229a95896d</t>
  </si>
  <si>
    <t>Erica Walsh</t>
  </si>
  <si>
    <t>williamsanders@martin-gonzalez.com</t>
  </si>
  <si>
    <t>South</t>
  </si>
  <si>
    <t>Food</t>
  </si>
  <si>
    <t>Program</t>
  </si>
  <si>
    <t>27/01/2024</t>
  </si>
  <si>
    <t>Credit Card</t>
  </si>
  <si>
    <t>a21c4653-0d1c-46eb-ba76-6639dfb833e3</t>
  </si>
  <si>
    <t>Samantha Webb</t>
  </si>
  <si>
    <t>darrell84@hotmail.com</t>
  </si>
  <si>
    <t>West</t>
  </si>
  <si>
    <t>Probably</t>
  </si>
  <si>
    <t>19/02/2024</t>
  </si>
  <si>
    <t>86863dc8-af3e-4055-a6d8-72ed4e5b5ede</t>
  </si>
  <si>
    <t>Traci Carpenter</t>
  </si>
  <si>
    <t>zwade@hotmail.com</t>
  </si>
  <si>
    <t>Furniture</t>
  </si>
  <si>
    <t>Reality</t>
  </si>
  <si>
    <t>264198ec-3288-4f71-86b7-e10b046c2bea</t>
  </si>
  <si>
    <t>Samantha Griffin</t>
  </si>
  <si>
    <t>brownjennifer@gray-conner.com</t>
  </si>
  <si>
    <t>Fine</t>
  </si>
  <si>
    <t>PayPal</t>
  </si>
  <si>
    <t>e61e6c60-adcc-40de-8030-986ee7dce509</t>
  </si>
  <si>
    <t>Javier Gray</t>
  </si>
  <si>
    <t>amyrodriguez@nelson.info</t>
  </si>
  <si>
    <t>Clothing</t>
  </si>
  <si>
    <t>Second</t>
  </si>
  <si>
    <t>68a873be-d278-4a27-9bb2-ecc3948aaebf</t>
  </si>
  <si>
    <t>Mark Wolf</t>
  </si>
  <si>
    <t>21/06/2024</t>
  </si>
  <si>
    <t>5281fcd5-e78f-4ea6-a8a3-2ac15fd1d7b3</t>
  </si>
  <si>
    <t>Devin Finley</t>
  </si>
  <si>
    <t>sheppardjessica@hotmail.com</t>
  </si>
  <si>
    <t>Focus</t>
  </si>
  <si>
    <t>16/08/2024</t>
  </si>
  <si>
    <t>c6c5cc48-814e-488a-9b2b-48b7dbd5f1e1</t>
  </si>
  <si>
    <t>Alexandra Maynard</t>
  </si>
  <si>
    <t>petersonrobert@hawkins-mendoza.com</t>
  </si>
  <si>
    <t>18/06/2024</t>
  </si>
  <si>
    <t>7b1a9fd7-a000-4d63-9608-956bcfa2dbb7</t>
  </si>
  <si>
    <t>Kimberly Williams</t>
  </si>
  <si>
    <t>nvasquez@gmail.com</t>
  </si>
  <si>
    <t>North</t>
  </si>
  <si>
    <t>Into</t>
  </si>
  <si>
    <t>72dc7027-c689-4c32-a38f-06dae8a519e3</t>
  </si>
  <si>
    <t>Joseph Tucker</t>
  </si>
  <si>
    <t>wendytran@lee.com</t>
  </si>
  <si>
    <t>Rule</t>
  </si>
  <si>
    <t>6863d769-f438-41f1-bbef-5f4032076761</t>
  </si>
  <si>
    <t>Janet Cook</t>
  </si>
  <si>
    <t>patrick70@gmail.com</t>
  </si>
  <si>
    <t>Bank</t>
  </si>
  <si>
    <t>26/02/2024</t>
  </si>
  <si>
    <t>9f551470-5088-4ccc-a06d-82052a5d4452</t>
  </si>
  <si>
    <t>Brad Gonzalez</t>
  </si>
  <si>
    <t>braunerica@hotmail.com</t>
  </si>
  <si>
    <t>Relationship</t>
  </si>
  <si>
    <t>15/07/2024</t>
  </si>
  <si>
    <t>99f22f68-607b-49be-87b4-c16799bf9231</t>
  </si>
  <si>
    <t>Robert Manning</t>
  </si>
  <si>
    <t>morganbrittany@curtis.biz</t>
  </si>
  <si>
    <t>Player</t>
  </si>
  <si>
    <t>23/03/2024</t>
  </si>
  <si>
    <t>997d0ee2-fdc7-4ea9-b543-c36171743659</t>
  </si>
  <si>
    <t>Judith Thompson</t>
  </si>
  <si>
    <t>isalas@hoffman.com</t>
  </si>
  <si>
    <t>Where</t>
  </si>
  <si>
    <t>20/01/2024</t>
  </si>
  <si>
    <t>276c33f1-a80a-490b-b556-6062b8b20785</t>
  </si>
  <si>
    <t>Tammy Graham</t>
  </si>
  <si>
    <t>parrishmichele@yahoo.com</t>
  </si>
  <si>
    <t>Baby</t>
  </si>
  <si>
    <t>7accdd3c-18f8-4775-8462-0d9c034107df</t>
  </si>
  <si>
    <t>Stephanie Ware</t>
  </si>
  <si>
    <t>thomashubbard@rice.net</t>
  </si>
  <si>
    <t>Begin</t>
  </si>
  <si>
    <t>51c7e639-99f2-4f29-9b71-d572ff78b9ba</t>
  </si>
  <si>
    <t>Joshua Burns</t>
  </si>
  <si>
    <t>justinramos@hotmail.com</t>
  </si>
  <si>
    <t>Standard</t>
  </si>
  <si>
    <t>19/08/2024</t>
  </si>
  <si>
    <t>3cc76361-37e4-44e8-85e7-5a770ec49cc4</t>
  </si>
  <si>
    <t>David Nielsen</t>
  </si>
  <si>
    <t>michaelmiller@hotmail.com</t>
  </si>
  <si>
    <t>Hope</t>
  </si>
  <si>
    <t>24/05/2024</t>
  </si>
  <si>
    <t>b2001b1c-8089-45f8-b7ae-78aa8898f54e</t>
  </si>
  <si>
    <t>Paul Alvarez</t>
  </si>
  <si>
    <t>jacquelinelevy@parker.info</t>
  </si>
  <si>
    <t>Service</t>
  </si>
  <si>
    <t>ac683dc9-e79f-4412-97b3-b795cfc4a9ed</t>
  </si>
  <si>
    <t>Dominique Smith</t>
  </si>
  <si>
    <t>jonesamber@yahoo.com</t>
  </si>
  <si>
    <t>Task</t>
  </si>
  <si>
    <t>25/07/2024</t>
  </si>
  <si>
    <t>8e1064db-e9eb-41d3-b999-1192d06ae464</t>
  </si>
  <si>
    <t>Nicole Davidson MD</t>
  </si>
  <si>
    <t>holmesgregory@hernandez.com</t>
  </si>
  <si>
    <t>Security</t>
  </si>
  <si>
    <t>1f272c3c-23ca-4955-9a13-2ca687329b23</t>
  </si>
  <si>
    <t>Mary Mcgee</t>
  </si>
  <si>
    <t>colonashley@myers-lindsey.com</t>
  </si>
  <si>
    <t>Base</t>
  </si>
  <si>
    <t>26/07/2024</t>
  </si>
  <si>
    <t>d32ddf62-7777-4d86-885e-f5b903f24492</t>
  </si>
  <si>
    <t>Brittney Hodges</t>
  </si>
  <si>
    <t>tstevens@yahoo.com</t>
  </si>
  <si>
    <t>Population</t>
  </si>
  <si>
    <t>29/05/2024</t>
  </si>
  <si>
    <t>2281d5a8-bf3e-4c82-af6d-99f6f4e390ef</t>
  </si>
  <si>
    <t>Timothy Martinez</t>
  </si>
  <si>
    <t>antonio38@gmail.com</t>
  </si>
  <si>
    <t>System</t>
  </si>
  <si>
    <t>30/03/2024</t>
  </si>
  <si>
    <t>3c50ae90-8b58-46c4-b221-cf71df6edfb1</t>
  </si>
  <si>
    <t>Laura Alvarez</t>
  </si>
  <si>
    <t>brianbass@hotmail.com</t>
  </si>
  <si>
    <t>Sometimes</t>
  </si>
  <si>
    <t>26/05/2024</t>
  </si>
  <si>
    <t>1dd3a3d8-f147-46d5-aae0-bfc57bd84a8a</t>
  </si>
  <si>
    <t>Andrea Yang</t>
  </si>
  <si>
    <t>yfernandez@gmail.com</t>
  </si>
  <si>
    <t>Next</t>
  </si>
  <si>
    <t>0f0c2928-b25c-4ee8-9071-71e9ac5a7843</t>
  </si>
  <si>
    <t>Dean Stevens</t>
  </si>
  <si>
    <t>pmcclure@smith-bailey.net</t>
  </si>
  <si>
    <t>Against</t>
  </si>
  <si>
    <t>dfe4148d-2436-456b-ab44-7a6a788e2a9c</t>
  </si>
  <si>
    <t>James Hardy</t>
  </si>
  <si>
    <t>williamwyatt@dean.biz</t>
  </si>
  <si>
    <t>Project</t>
  </si>
  <si>
    <t>57bd94c0-ea79-4a73-b42f-0c6ffe4f093a</t>
  </si>
  <si>
    <t>Laura Potts</t>
  </si>
  <si>
    <t>melendeztonya@rose.net</t>
  </si>
  <si>
    <t>Prevent</t>
  </si>
  <si>
    <t>24/02/2024</t>
  </si>
  <si>
    <t>79e3e141-2886-449d-a5bf-06ad2ff9e746</t>
  </si>
  <si>
    <t>Samantha Smith</t>
  </si>
  <si>
    <t>brandonturner@hotmail.com</t>
  </si>
  <si>
    <t>Result</t>
  </si>
  <si>
    <t>68332479-872d-4507-80cf-4ee53572e94e</t>
  </si>
  <si>
    <t>Rhonda Kane</t>
  </si>
  <si>
    <t>john00@gmail.com</t>
  </si>
  <si>
    <t>a778ad97-a614-4219-98e5-eb8de6b06ca4</t>
  </si>
  <si>
    <t>Jessica Li</t>
  </si>
  <si>
    <t>piercechad@hotmail.com</t>
  </si>
  <si>
    <t>Quite</t>
  </si>
  <si>
    <t>77e6485f-2c71-49ea-bed9-4e544e6dd769</t>
  </si>
  <si>
    <t>James Nichols</t>
  </si>
  <si>
    <t>danielwebb@garcia-johnson.biz</t>
  </si>
  <si>
    <t>Practice</t>
  </si>
  <si>
    <t>2e3538ef-03a2-4540-b66d-e93d552bb111</t>
  </si>
  <si>
    <t>Jennifer Blevins</t>
  </si>
  <si>
    <t>rcole@powers-allen.org</t>
  </si>
  <si>
    <t>To</t>
  </si>
  <si>
    <t>25/02/2024</t>
  </si>
  <si>
    <t>683f1bf4-be4d-4e08-95fa-0e02c0041103</t>
  </si>
  <si>
    <t>Jennifer Lucas</t>
  </si>
  <si>
    <t>Loss</t>
  </si>
  <si>
    <t>20/07/2024</t>
  </si>
  <si>
    <t>fc58fa6e-7aec-4961-b2ae-a7e8eacd081b</t>
  </si>
  <si>
    <t>Mark Thornton</t>
  </si>
  <si>
    <t>victoriahodge@nguyen-davis.net</t>
  </si>
  <si>
    <t>Help</t>
  </si>
  <si>
    <t>74558763-458e-45a0-9e0f-e0109a3cc9a7</t>
  </si>
  <si>
    <t>Samuel White</t>
  </si>
  <si>
    <t>gonzalezkimberly@gmail.com</t>
  </si>
  <si>
    <t>Civil</t>
  </si>
  <si>
    <t>84bda85e-8cc6-4c3d-b8f1-9acc68fee50b</t>
  </si>
  <si>
    <t>David Hines</t>
  </si>
  <si>
    <t>dustin69@frazier.com</t>
  </si>
  <si>
    <t>Inside</t>
  </si>
  <si>
    <t>5772d322-eb86-41ab-8c51-61cda4f219b4</t>
  </si>
  <si>
    <t>Matthew Hernandez</t>
  </si>
  <si>
    <t>romeromichelle@smith.com</t>
  </si>
  <si>
    <t>Way</t>
  </si>
  <si>
    <t>24/08/2024</t>
  </si>
  <si>
    <t>45750459-88cf-4106-8f06-98c1aebe2a0b</t>
  </si>
  <si>
    <t>Tammy Allen</t>
  </si>
  <si>
    <t>harrischristopher@gmail.com</t>
  </si>
  <si>
    <t>Seat</t>
  </si>
  <si>
    <t>bf594274-2408-4cba-87e4-c73b017c4355</t>
  </si>
  <si>
    <t>Alexa Greene</t>
  </si>
  <si>
    <t>dbrooks@yahoo.com</t>
  </si>
  <si>
    <t>Writer</t>
  </si>
  <si>
    <t>20/04/2024</t>
  </si>
  <si>
    <t>6ec2dd08-6cb8-41b0-a5ec-122039b486aa</t>
  </si>
  <si>
    <t>Stacey Smith</t>
  </si>
  <si>
    <t>michael49@miller-graves.net</t>
  </si>
  <si>
    <t>Which</t>
  </si>
  <si>
    <t>a17b4d42-473c-4450-bb95-163d264c8762</t>
  </si>
  <si>
    <t>Walter Olsen</t>
  </si>
  <si>
    <t>victoria67@hotmail.com</t>
  </si>
  <si>
    <t>Own</t>
  </si>
  <si>
    <t>79ab1b26-057c-490f-bd35-76cef5c5106d</t>
  </si>
  <si>
    <t>Christina Johnson</t>
  </si>
  <si>
    <t>walkergeorge@pope.com</t>
  </si>
  <si>
    <t>Everyone</t>
  </si>
  <si>
    <t>14/01/2024</t>
  </si>
  <si>
    <t>ff807dfa-5510-49b0-ac3d-994c706a5e91</t>
  </si>
  <si>
    <t>Christopher Wilkerson</t>
  </si>
  <si>
    <t>State</t>
  </si>
  <si>
    <t>eca1b806-bace-4733-acf0-01cf3b584937</t>
  </si>
  <si>
    <t>Rebecca Smith</t>
  </si>
  <si>
    <t>acevedodestiny@yahoo.com</t>
  </si>
  <si>
    <t>Table</t>
  </si>
  <si>
    <t>13/05/2024</t>
  </si>
  <si>
    <t>f0ebf5b5-07ce-4221-8c77-955df1254c7a</t>
  </si>
  <si>
    <t>James Woodard</t>
  </si>
  <si>
    <t>hannahharris@hotmail.com</t>
  </si>
  <si>
    <t>Cause</t>
  </si>
  <si>
    <t>135ae41d-3202-42db-9b71-9cf21256d61c</t>
  </si>
  <si>
    <t>George Moore</t>
  </si>
  <si>
    <t>keysandra@perkins-anderson.com</t>
  </si>
  <si>
    <t>Born</t>
  </si>
  <si>
    <t>b1866f13-2b0d-4fc5-a3ad-7178b6496b49</t>
  </si>
  <si>
    <t>Matthew Hill</t>
  </si>
  <si>
    <t>jyoung@yahoo.com</t>
  </si>
  <si>
    <t>Any</t>
  </si>
  <si>
    <t>142e89de-9a6e-453f-9c1c-06c3be0525a4</t>
  </si>
  <si>
    <t>Michael Ramos</t>
  </si>
  <si>
    <t>barbara32@gmail.com</t>
  </si>
  <si>
    <t>Trouble</t>
  </si>
  <si>
    <t>24/04/2024</t>
  </si>
  <si>
    <t>ca510b5c-9cad-414e-b1ff-f223a332abb1</t>
  </si>
  <si>
    <t>Colton Kim</t>
  </si>
  <si>
    <t>pateljohn@griffin-perez.info</t>
  </si>
  <si>
    <t>0374631e-2c2f-4f51-b318-76668e4170e5</t>
  </si>
  <si>
    <t>Laura Dixon</t>
  </si>
  <si>
    <t>david72@hotmail.com</t>
  </si>
  <si>
    <t>War</t>
  </si>
  <si>
    <t>c1f85607-6242-4b7a-854f-d78df3d16240</t>
  </si>
  <si>
    <t>Christopher Howe</t>
  </si>
  <si>
    <t>moorecynthia@brown-sullivan.com</t>
  </si>
  <si>
    <t>Policy</t>
  </si>
  <si>
    <t>80224033-5964-442e-b5c8-161040a63026</t>
  </si>
  <si>
    <t>Eric Alexander</t>
  </si>
  <si>
    <t>comptonanna@johnson.com</t>
  </si>
  <si>
    <t>Place</t>
  </si>
  <si>
    <t>25/06/2024</t>
  </si>
  <si>
    <t>8636299e-8554-414c-a6c6-c6b10f226a8e</t>
  </si>
  <si>
    <t>Katelyn Rosales</t>
  </si>
  <si>
    <t>michelleobrien@hotmail.com</t>
  </si>
  <si>
    <t>Information</t>
  </si>
  <si>
    <t>0873e89e-7f1c-4597-82ff-5524c98351da</t>
  </si>
  <si>
    <t>Bryan Parsons</t>
  </si>
  <si>
    <t>amyscott@yahoo.com</t>
  </si>
  <si>
    <t>Be</t>
  </si>
  <si>
    <t>e6748f23-a2c2-4b84-b9f3-e3e1f5a10730</t>
  </si>
  <si>
    <t>James Allen</t>
  </si>
  <si>
    <t>rachel01@anthony.com</t>
  </si>
  <si>
    <t>Serve</t>
  </si>
  <si>
    <t>ecfeed3a-832c-4091-beb7-1a8c56a33c07</t>
  </si>
  <si>
    <t>Ashley Collins</t>
  </si>
  <si>
    <t>millerjacob@yahoo.com</t>
  </si>
  <si>
    <t>High</t>
  </si>
  <si>
    <t>a4c1f929-6cf0-465f-a9ad-42ebc34ff113</t>
  </si>
  <si>
    <t>Jordan Lane</t>
  </si>
  <si>
    <t>david80@hotmail.com</t>
  </si>
  <si>
    <t>During</t>
  </si>
  <si>
    <t>4ed3d06a-7041-4add-93f0-75f68e764c24</t>
  </si>
  <si>
    <t>Mrs. Kelly Park PhD</t>
  </si>
  <si>
    <t>hoffmanerica@hotmail.com</t>
  </si>
  <si>
    <t>What</t>
  </si>
  <si>
    <t>29/06/2024</t>
  </si>
  <si>
    <t>8f3cc6a4-b78b-4648-8933-9d797339d098</t>
  </si>
  <si>
    <t>Michael Mooney</t>
  </si>
  <si>
    <t>norman05@yahoo.com</t>
  </si>
  <si>
    <t>Hotel</t>
  </si>
  <si>
    <t>18/04/2024</t>
  </si>
  <si>
    <t>bd240ed0-65a6-4813-ac31-dd4833f982e2</t>
  </si>
  <si>
    <t>William Cummings</t>
  </si>
  <si>
    <t>sullivanpatrick@hotmail.com</t>
  </si>
  <si>
    <t>Lot</t>
  </si>
  <si>
    <t>0eaeba4a-0cd2-452b-9936-c4f9fac87ff6</t>
  </si>
  <si>
    <t>harrisdaniel@aguirre.net</t>
  </si>
  <si>
    <t>Heart</t>
  </si>
  <si>
    <t>27/07/2024</t>
  </si>
  <si>
    <t>015b6766-387a-45dd-9ce1-320597fd2e2b</t>
  </si>
  <si>
    <t>Timothy Gutierrez</t>
  </si>
  <si>
    <t>tjohnson@gmail.com</t>
  </si>
  <si>
    <t>16/03/2024</t>
  </si>
  <si>
    <t>a2ea7aac-8cb8-414e-b8f4-c2155c7aca60</t>
  </si>
  <si>
    <t>Brian Johnson</t>
  </si>
  <si>
    <t>andrewskelly@yahoo.com</t>
  </si>
  <si>
    <t>Smile</t>
  </si>
  <si>
    <t>ea75ce0a-0133-4670-866a-2ccf776dd3fa</t>
  </si>
  <si>
    <t>Donna Casey</t>
  </si>
  <si>
    <t>charles96@hotmail.com</t>
  </si>
  <si>
    <t>How</t>
  </si>
  <si>
    <t>38b5f699-b33e-46f9-8d42-cc4d407b9068</t>
  </si>
  <si>
    <t>Jessica Roy</t>
  </si>
  <si>
    <t>barbaraweiss@allen.com</t>
  </si>
  <si>
    <t>Beat</t>
  </si>
  <si>
    <t>20/06/2024</t>
  </si>
  <si>
    <t>976baa5a-b858-4162-b154-8649b6b3751c</t>
  </si>
  <si>
    <t>Edward Francis</t>
  </si>
  <si>
    <t>mhinton@davis-reynolds.com</t>
  </si>
  <si>
    <t>Keep</t>
  </si>
  <si>
    <t>fc335056-2ab7-4ea3-820b-a916ab9da1e0</t>
  </si>
  <si>
    <t>Patrick Johnson</t>
  </si>
  <si>
    <t>stephencruz@gmail.com</t>
  </si>
  <si>
    <t>Local</t>
  </si>
  <si>
    <t>c7744c67-4bb4-4b0a-a7a3-9a6e358c1cd4</t>
  </si>
  <si>
    <t>Leslie Miller</t>
  </si>
  <si>
    <t>bburns@gmail.com</t>
  </si>
  <si>
    <t>da96e884-6be1-4106-a31e-f3c2bf15dd3d</t>
  </si>
  <si>
    <t>Barbara Day</t>
  </si>
  <si>
    <t>jason56@yahoo.com</t>
  </si>
  <si>
    <t>Yes</t>
  </si>
  <si>
    <t>5fb5fc79-fe4d-4e46-8331-1278a47704c3</t>
  </si>
  <si>
    <t>Jonathan Cameron</t>
  </si>
  <si>
    <t>jacqueline08@yahoo.com</t>
  </si>
  <si>
    <t>Expect</t>
  </si>
  <si>
    <t>2db751f6-9c30-46f2-9d38-c63b77d777ff</t>
  </si>
  <si>
    <t>Deborah Ward</t>
  </si>
  <si>
    <t>Sing</t>
  </si>
  <si>
    <t>14/04/2024</t>
  </si>
  <si>
    <t>b01c88ac-e64a-484d-90b3-a947785e0dae</t>
  </si>
  <si>
    <t>Shane Mays</t>
  </si>
  <si>
    <t>brandon31@briggs.net</t>
  </si>
  <si>
    <t>Event</t>
  </si>
  <si>
    <t>14/05/2024</t>
  </si>
  <si>
    <t>c93d7889-4a24-4890-887d-10cc8ebcacfc</t>
  </si>
  <si>
    <t>Bryan Nicholson</t>
  </si>
  <si>
    <t>Huge</t>
  </si>
  <si>
    <t>14/07/2024</t>
  </si>
  <si>
    <t>9d71effb-7d05-473e-b7b5-664ab32d5f8f</t>
  </si>
  <si>
    <t>Jeffery Jimenez</t>
  </si>
  <si>
    <t>lauramaldonado@hotmail.com</t>
  </si>
  <si>
    <t>15/03/2024</t>
  </si>
  <si>
    <t>1e4ab913-8f1d-48bd-8966-0a2030ed6140</t>
  </si>
  <si>
    <t>Curtis Thomas</t>
  </si>
  <si>
    <t>edgarcaldwell@gmail.com</t>
  </si>
  <si>
    <t>Must</t>
  </si>
  <si>
    <t>18/03/2024</t>
  </si>
  <si>
    <t>2048191a-7591-46ef-a03a-879b8e2e31fb</t>
  </si>
  <si>
    <t>Ryan Greene Jr.</t>
  </si>
  <si>
    <t>kerrydavila@floyd-spencer.biz</t>
  </si>
  <si>
    <t>Would</t>
  </si>
  <si>
    <t>e433237a-e809-4318-8875-483ab371198a</t>
  </si>
  <si>
    <t>Kevin Stewart</t>
  </si>
  <si>
    <t>penny78@hodges.org</t>
  </si>
  <si>
    <t>Window</t>
  </si>
  <si>
    <t>31/05/2024</t>
  </si>
  <si>
    <t>51a55b05-312e-45ea-926e-6a1fce208063</t>
  </si>
  <si>
    <t>Sarah Porter</t>
  </si>
  <si>
    <t>cynthiadunn@white.net</t>
  </si>
  <si>
    <t>Day</t>
  </si>
  <si>
    <t>8b4d67a3-cc97-49b8-b8e8-e3693f5735bf</t>
  </si>
  <si>
    <t>Catherine Smith</t>
  </si>
  <si>
    <t>robert62@ramsey-hogan.org</t>
  </si>
  <si>
    <t>Story</t>
  </si>
  <si>
    <t>8086eaeb-163d-4e4a-a974-1bdd5aca9f32</t>
  </si>
  <si>
    <t>James Myers</t>
  </si>
  <si>
    <t>lauren90@coleman-avila.net</t>
  </si>
  <si>
    <t>History</t>
  </si>
  <si>
    <t>c03784dc-ab16-4502-b27b-c50e20b3e91a</t>
  </si>
  <si>
    <t>Amanda Hoover</t>
  </si>
  <si>
    <t>barbarathomas@castillo.info</t>
  </si>
  <si>
    <t>Take</t>
  </si>
  <si>
    <t>c91ca10c-0bda-4ba3-8970-cee3b351e432</t>
  </si>
  <si>
    <t>Linda Coleman</t>
  </si>
  <si>
    <t>mrobinson@yahoo.com</t>
  </si>
  <si>
    <t>Development</t>
  </si>
  <si>
    <t>8d0b3e79-7071-483d-af4c-7cef2ea71349</t>
  </si>
  <si>
    <t>Dr. Anthony Bailey</t>
  </si>
  <si>
    <t>stephaniewilliams@hotmail.com</t>
  </si>
  <si>
    <t>Crime</t>
  </si>
  <si>
    <t>9b07e10f-9d04-40a2-bd42-24cc7141fa78</t>
  </si>
  <si>
    <t>Scott Bennett</t>
  </si>
  <si>
    <t>dhernandez@yahoo.com</t>
  </si>
  <si>
    <t>Green</t>
  </si>
  <si>
    <t>29/02/2024</t>
  </si>
  <si>
    <t>5eb03040-b449-4a5a-b155-48605d8602c6</t>
  </si>
  <si>
    <t>Natalie Maynard</t>
  </si>
  <si>
    <t>david74@brown.biz</t>
  </si>
  <si>
    <t>Put</t>
  </si>
  <si>
    <t>27/05/2024</t>
  </si>
  <si>
    <t>8f84fa8a-1715-418b-9c61-e509442c2c41</t>
  </si>
  <si>
    <t>Karen Thompson</t>
  </si>
  <si>
    <t>michaelkeller@anderson.com</t>
  </si>
  <si>
    <t>Sea</t>
  </si>
  <si>
    <t>3ba90b64-c9a0-4864-bcee-34a907c73eb9</t>
  </si>
  <si>
    <t>Kenneth Franco</t>
  </si>
  <si>
    <t>mosborne@hunter.com</t>
  </si>
  <si>
    <t>17/01/2024</t>
  </si>
  <si>
    <t>6480d046-c6cc-42fb-b03a-6ecee5ddc628</t>
  </si>
  <si>
    <t>Daniel Bennett</t>
  </si>
  <si>
    <t>griffincaitlin@hotmail.com</t>
  </si>
  <si>
    <t>Meet</t>
  </si>
  <si>
    <t>26/06/2024</t>
  </si>
  <si>
    <t>92fa2860-84fe-48d3-9762-2e1aa89ecca7</t>
  </si>
  <si>
    <t>Karen Perez</t>
  </si>
  <si>
    <t>jennifer92@wong.biz</t>
  </si>
  <si>
    <t>Lawyer</t>
  </si>
  <si>
    <t>f94f2c28-07fa-4953-8706-0ba41917141d</t>
  </si>
  <si>
    <t>Terry Bautista</t>
  </si>
  <si>
    <t>christopher89@yahoo.com</t>
  </si>
  <si>
    <t>14/06/2024</t>
  </si>
  <si>
    <t>7a89152d-1cfa-4f36-b448-b504c2408829</t>
  </si>
  <si>
    <t>Kathleen Marshall</t>
  </si>
  <si>
    <t>jamiethomas@buckley.com</t>
  </si>
  <si>
    <t>Team</t>
  </si>
  <si>
    <t>bf96e5c2-b970-4888-ac82-5ca316888c87</t>
  </si>
  <si>
    <t>Tammy Daniels</t>
  </si>
  <si>
    <t>donnadominguez@yahoo.com</t>
  </si>
  <si>
    <t>26/01/2024</t>
  </si>
  <si>
    <t>81ea19f5-9a25-4852-873c-76a28af74ad9</t>
  </si>
  <si>
    <t>Eric Gutierrez</t>
  </si>
  <si>
    <t>amber59@gmail.com</t>
  </si>
  <si>
    <t>Land</t>
  </si>
  <si>
    <t>cb1896eb-30a4-4832-94d1-9aa328dc9a33</t>
  </si>
  <si>
    <t>Karen Key</t>
  </si>
  <si>
    <t>judy50@ray.com</t>
  </si>
  <si>
    <t>Collection</t>
  </si>
  <si>
    <t>23/06/2024</t>
  </si>
  <si>
    <t>c4a338c6-0ed9-4f3a-b96c-32292be1c951</t>
  </si>
  <si>
    <t>Teresa Clements</t>
  </si>
  <si>
    <t>brandonroy@mills.com</t>
  </si>
  <si>
    <t>6b4939d8-e025-4f81-945c-7ac3e9a88b9b</t>
  </si>
  <si>
    <t>Anthony Lewis</t>
  </si>
  <si>
    <t>pinedajames@gmail.com</t>
  </si>
  <si>
    <t>Buy</t>
  </si>
  <si>
    <t>e35b4264-b003-420a-a3bd-c079be2e38cc</t>
  </si>
  <si>
    <t>Laura Brown</t>
  </si>
  <si>
    <t>williamsbrittany@gmail.com</t>
  </si>
  <si>
    <t>Student</t>
  </si>
  <si>
    <t>fc0e3318-5834-4250-8763-2f3efaec47db</t>
  </si>
  <si>
    <t>Maria Rodriguez</t>
  </si>
  <si>
    <t>perkinsdaniel@chavez-anderson.com</t>
  </si>
  <si>
    <t>Eye</t>
  </si>
  <si>
    <t>2d6e6f6b-318e-40e0-8791-f881c6ca13fb</t>
  </si>
  <si>
    <t>Jennifer Moore</t>
  </si>
  <si>
    <t>codyyoder@yahoo.com</t>
  </si>
  <si>
    <t>b16b182c-fea8-4803-a4f5-abf7a1733e42</t>
  </si>
  <si>
    <t>Tammy Crawford</t>
  </si>
  <si>
    <t>vhicks@gmail.com</t>
  </si>
  <si>
    <t>Bar</t>
  </si>
  <si>
    <t>cf620b87-254b-4804-a12c-0586bd835b67</t>
  </si>
  <si>
    <t>Brittany Dennis</t>
  </si>
  <si>
    <t>watsonmelanie@hotmail.com</t>
  </si>
  <si>
    <t>Give</t>
  </si>
  <si>
    <t>5e198bfd-bc54-4266-9f28-be769389dd1b</t>
  </si>
  <si>
    <t>Michelle Robinson</t>
  </si>
  <si>
    <t>johnsonshawn@luna.org</t>
  </si>
  <si>
    <t>Natural</t>
  </si>
  <si>
    <t>140f2baa-d191-4071-aef5-3a3c9ef44b2b</t>
  </si>
  <si>
    <t>Melanie Foster</t>
  </si>
  <si>
    <t>rossjustin@hotmail.com</t>
  </si>
  <si>
    <t>Center</t>
  </si>
  <si>
    <t>44a80c2e-7981-4b3f-94b7-afd36b5a9f8f</t>
  </si>
  <si>
    <t>Mark Haley DDS</t>
  </si>
  <si>
    <t>jennifer20@morgan.com</t>
  </si>
  <si>
    <t>Prove</t>
  </si>
  <si>
    <t>13/08/2024</t>
  </si>
  <si>
    <t>fa617904-8305-4840-af41-19bea0d43526</t>
  </si>
  <si>
    <t>Ryan Moody</t>
  </si>
  <si>
    <t>brownanna@yahoo.com</t>
  </si>
  <si>
    <t>Wait</t>
  </si>
  <si>
    <t>d0873aae-ad3e-4ca4-b1f9-e473051bc104</t>
  </si>
  <si>
    <t>Johnny Harmon</t>
  </si>
  <si>
    <t>dmartinez@yahoo.com</t>
  </si>
  <si>
    <t>Available</t>
  </si>
  <si>
    <t>9f0bfe3e-58bc-4156-ab41-c67cf09da0e0</t>
  </si>
  <si>
    <t>Daniel Thompson</t>
  </si>
  <si>
    <t>elizabeth82@bush.biz</t>
  </si>
  <si>
    <t>Improve</t>
  </si>
  <si>
    <t>30/06/2024</t>
  </si>
  <si>
    <t>86c7a098-81a4-45ca-beeb-d575d8e515ba</t>
  </si>
  <si>
    <t>Noah Garcia</t>
  </si>
  <si>
    <t>pfuentes@dickson.com</t>
  </si>
  <si>
    <t>Audience</t>
  </si>
  <si>
    <t>b662c739-2a19-497f-80c6-f177b5bbbf70</t>
  </si>
  <si>
    <t>Brooke Garcia</t>
  </si>
  <si>
    <t>iwalters@yahoo.com</t>
  </si>
  <si>
    <t>Half</t>
  </si>
  <si>
    <t>30/07/2024</t>
  </si>
  <si>
    <t>6605077f-5264-4c7a-b558-8e20bfe156e6</t>
  </si>
  <si>
    <t>Rachel White</t>
  </si>
  <si>
    <t>ugarcia@yahoo.com</t>
  </si>
  <si>
    <t>Resource</t>
  </si>
  <si>
    <t>13/07/2024</t>
  </si>
  <si>
    <t>107402ce-602d-4c93-9476-dfe9d10640e2</t>
  </si>
  <si>
    <t>Mark Lozano</t>
  </si>
  <si>
    <t>bgonzalez@hebert.com</t>
  </si>
  <si>
    <t>School</t>
  </si>
  <si>
    <t>89f7713f-6596-4592-b3a9-b3e4aabaad96</t>
  </si>
  <si>
    <t>Andrew Haas</t>
  </si>
  <si>
    <t>Often</t>
  </si>
  <si>
    <t>d23c23d8-0285-4972-8c1f-f4411b092e1e</t>
  </si>
  <si>
    <t>Marcus Jacobs</t>
  </si>
  <si>
    <t>stacyramirez@gomez-espinoza.biz</t>
  </si>
  <si>
    <t>Quality</t>
  </si>
  <si>
    <t>7b4634e7-fb00-413a-a4e6-752176a6b52b</t>
  </si>
  <si>
    <t>Jennifer Smith</t>
  </si>
  <si>
    <t>rodriguezashley@case.com</t>
  </si>
  <si>
    <t>Most</t>
  </si>
  <si>
    <t>24/07/2024</t>
  </si>
  <si>
    <t>97a0165e-14cb-463f-8420-f8249ed0f388</t>
  </si>
  <si>
    <t>Lisa Dean</t>
  </si>
  <si>
    <t>bryan21@gmail.com</t>
  </si>
  <si>
    <t>Black</t>
  </si>
  <si>
    <t>dee9fe39-c954-47ca-ab9c-309a608db629</t>
  </si>
  <si>
    <t>Kimberly Wilson</t>
  </si>
  <si>
    <t>larryjefferson@yahoo.com</t>
  </si>
  <si>
    <t>4eb0d7b7-014e-40ac-8d16-07e7c3d74b5a</t>
  </si>
  <si>
    <t>Michael Thomas</t>
  </si>
  <si>
    <t>buckleychristine@hotmail.com</t>
  </si>
  <si>
    <t>Travel</t>
  </si>
  <si>
    <t>26/08/2024</t>
  </si>
  <si>
    <t>e07532a1-337c-4e51-81fb-eccd74c38e98</t>
  </si>
  <si>
    <t>Tamara Giles</t>
  </si>
  <si>
    <t>taguilar@williams.com</t>
  </si>
  <si>
    <t>f8861965-d75f-4626-9234-c702ef85372c</t>
  </si>
  <si>
    <t>Derek Wilson</t>
  </si>
  <si>
    <t>rwilliams@hotmail.com</t>
  </si>
  <si>
    <t>Threat</t>
  </si>
  <si>
    <t>ff0f3618-f755-48d0-86c3-e6a7a2567e5b</t>
  </si>
  <si>
    <t>Michael Hensley</t>
  </si>
  <si>
    <t>hillkathy@hickman.com</t>
  </si>
  <si>
    <t>Game</t>
  </si>
  <si>
    <t>333bb91c-fbfe-479c-9536-ca5ab421725c</t>
  </si>
  <si>
    <t>Scott Hernandez</t>
  </si>
  <si>
    <t>bridgetgross@aguirre-mendoza.net</t>
  </si>
  <si>
    <t>Notice</t>
  </si>
  <si>
    <t>bd66c898-b1be-4fd3-a7de-55e996f212aa</t>
  </si>
  <si>
    <t>Colleen Scott</t>
  </si>
  <si>
    <t>suzanne81@hotmail.com</t>
  </si>
  <si>
    <t>Onto</t>
  </si>
  <si>
    <t>21/04/2024</t>
  </si>
  <si>
    <t>e607524f-47f4-41c7-ac06-8f1784ccd1c6</t>
  </si>
  <si>
    <t>Angela Wilson</t>
  </si>
  <si>
    <t>kelly05@crawford.com</t>
  </si>
  <si>
    <t>Gun</t>
  </si>
  <si>
    <t>61babec6-7656-4cea-b347-eac163ccc894</t>
  </si>
  <si>
    <t>Sheila Floyd</t>
  </si>
  <si>
    <t>tsmith@robinson-barker.net</t>
  </si>
  <si>
    <t>Including</t>
  </si>
  <si>
    <t>1cad37e1-7840-4a1e-9f6a-8ace25ebb500</t>
  </si>
  <si>
    <t>Benjamin Oneal</t>
  </si>
  <si>
    <t>johnsonjesse@sullivan.com</t>
  </si>
  <si>
    <t>Use</t>
  </si>
  <si>
    <t>98595fd2-ef9e-4082-a209-35daf33d048c</t>
  </si>
  <si>
    <t>Sherry Melendez</t>
  </si>
  <si>
    <t>osaunders@hotmail.com</t>
  </si>
  <si>
    <t>Minute</t>
  </si>
  <si>
    <t>ddc73335-e759-436a-8b81-48e4d00afa40</t>
  </si>
  <si>
    <t>Colin Blake</t>
  </si>
  <si>
    <t>777eebcc-bc65-410f-ac1c-18200b029ef9</t>
  </si>
  <si>
    <t>Michael Wiley</t>
  </si>
  <si>
    <t>thomas06@murphy-mason.org</t>
  </si>
  <si>
    <t>Democratic</t>
  </si>
  <si>
    <t>23/08/2024</t>
  </si>
  <si>
    <t>29b45f8c-fe24-4277-85f6-e5582d07cf59</t>
  </si>
  <si>
    <t>brianhorn@roth-stark.com</t>
  </si>
  <si>
    <t>Offer</t>
  </si>
  <si>
    <t>34bf3b36-8928-4f60-88f3-82cc7ac64b2e</t>
  </si>
  <si>
    <t>Kenneth Johnson</t>
  </si>
  <si>
    <t>ttucker@ayala-carlson.biz</t>
  </si>
  <si>
    <t>Full</t>
  </si>
  <si>
    <t>ea62682d-45e2-4c77-9920-66def45dbd21</t>
  </si>
  <si>
    <t>Wendy Miller</t>
  </si>
  <si>
    <t>patrickcoleman@smith.com</t>
  </si>
  <si>
    <t>Left</t>
  </si>
  <si>
    <t>19/07/2024</t>
  </si>
  <si>
    <t>767d7698-b736-454e-b1a7-a0edaf1c191c</t>
  </si>
  <si>
    <t>Charlene Sharp</t>
  </si>
  <si>
    <t>dana46@avila-watkins.com</t>
  </si>
  <si>
    <t>Body</t>
  </si>
  <si>
    <t>c3f4f332-5d13-455d-baef-92960dc1b926</t>
  </si>
  <si>
    <t>Julie Warner</t>
  </si>
  <si>
    <t>pgarza@sims-hoover.com</t>
  </si>
  <si>
    <t>Whether</t>
  </si>
  <si>
    <t>a11b5e2d-ee04-4d22-a58f-5f46d1e789a9</t>
  </si>
  <si>
    <t>Peter Wilson</t>
  </si>
  <si>
    <t>agreen@moody.com</t>
  </si>
  <si>
    <t>d05f6126-8bd3-4016-9ef6-d305a5126953</t>
  </si>
  <si>
    <t>Erika Larsen</t>
  </si>
  <si>
    <t>katherine15@orozco.com</t>
  </si>
  <si>
    <t>Fly</t>
  </si>
  <si>
    <t>2071fd74-b110-4dca-bdb2-25fdb7c15c99</t>
  </si>
  <si>
    <t>Gary Hernandez</t>
  </si>
  <si>
    <t>annahernandez@gmail.com</t>
  </si>
  <si>
    <t>Party</t>
  </si>
  <si>
    <t>63c06136-0c91-4a15-884c-787dd884ad57</t>
  </si>
  <si>
    <t>Linda Shields</t>
  </si>
  <si>
    <t>Property</t>
  </si>
  <si>
    <t>16/02/2024</t>
  </si>
  <si>
    <t>2c9fd721-5c70-4c37-a8d9-ee3acd6a4c01</t>
  </si>
  <si>
    <t>Robert Joseph</t>
  </si>
  <si>
    <t>gibbsphilip@gmail.com</t>
  </si>
  <si>
    <t>Human</t>
  </si>
  <si>
    <t>6eb2c71c-b33f-4197-b001-4c63ee8610a3</t>
  </si>
  <si>
    <t>Miss Penny Stevenson</t>
  </si>
  <si>
    <t>freemanalexander@ortiz-joseph.com</t>
  </si>
  <si>
    <t>Avoid</t>
  </si>
  <si>
    <t>edc4f885-086a-42b4-97e4-ec805cceef72</t>
  </si>
  <si>
    <t>Andrew Harris</t>
  </si>
  <si>
    <t>erinli@martin.com</t>
  </si>
  <si>
    <t>02e3a7d4-83c7-4a6a-813d-1110bbd0e95a</t>
  </si>
  <si>
    <t>Donna Silva</t>
  </si>
  <si>
    <t>elizabethcruz@yahoo.com</t>
  </si>
  <si>
    <t>Responsibility</t>
  </si>
  <si>
    <t>23/01/2024</t>
  </si>
  <si>
    <t>24f383e7-14ce-43c0-a576-e1e26aebd6fb</t>
  </si>
  <si>
    <t>Kathy Chen</t>
  </si>
  <si>
    <t>robertconway@hayes-brown.com</t>
  </si>
  <si>
    <t>Strong</t>
  </si>
  <si>
    <t>38c4cb30-2e29-4df6-859a-e9a6a3b6cfd9</t>
  </si>
  <si>
    <t>Tina Ellis</t>
  </si>
  <si>
    <t>john62@lewis.info</t>
  </si>
  <si>
    <t>Yeah</t>
  </si>
  <si>
    <t>14/03/2024</t>
  </si>
  <si>
    <t>30d3bbbd-3d18-4a5e-ad26-d4cff009d4d4</t>
  </si>
  <si>
    <t>Courtney Marquez</t>
  </si>
  <si>
    <t>lisa58@gmail.com</t>
  </si>
  <si>
    <t>Discussion</t>
  </si>
  <si>
    <t>0ccbf5d1-ad0b-4813-a5e3-603a36fe1e2f</t>
  </si>
  <si>
    <t>Brent Young</t>
  </si>
  <si>
    <t>christopherhorne@ellis-hayes.com</t>
  </si>
  <si>
    <t>Financial</t>
  </si>
  <si>
    <t>17/07/2024</t>
  </si>
  <si>
    <t>bc6bdeb6-d711-4a64-bcec-1625ab436bd4</t>
  </si>
  <si>
    <t>Gary Ingram</t>
  </si>
  <si>
    <t>paulmadison@smith.com</t>
  </si>
  <si>
    <t>Old</t>
  </si>
  <si>
    <t>910bf98e-0ba5-4a84-a8ab-27e0412bd3c6</t>
  </si>
  <si>
    <t>John Hughes</t>
  </si>
  <si>
    <t>toddthompson@gmail.com</t>
  </si>
  <si>
    <t>Example</t>
  </si>
  <si>
    <t>2c5589cb-2988-4e93-af5b-2a672b710da5</t>
  </si>
  <si>
    <t>William Hancock</t>
  </si>
  <si>
    <t>cmartinez@mills.org</t>
  </si>
  <si>
    <t>Upon</t>
  </si>
  <si>
    <t>d3082ae3-b8b5-45e2-be46-7cd9a06be45b</t>
  </si>
  <si>
    <t>Michelle Cummings</t>
  </si>
  <si>
    <t>philliplopez@ramirez.org</t>
  </si>
  <si>
    <t>Big</t>
  </si>
  <si>
    <t>93962b0c-ea63-4654-bb4b-4bfbb2da4ee3</t>
  </si>
  <si>
    <t>John Peck</t>
  </si>
  <si>
    <t>jayala@yahoo.com</t>
  </si>
  <si>
    <t>Officer</t>
  </si>
  <si>
    <t>f8a75c18-dc31-455b-8204-d5df3736ff28</t>
  </si>
  <si>
    <t>Charles Price</t>
  </si>
  <si>
    <t>kgomez@gmail.com</t>
  </si>
  <si>
    <t>c7d8f64d-9552-44ad-8111-0a5ef8429acf</t>
  </si>
  <si>
    <t>Tracy Strong</t>
  </si>
  <si>
    <t>Through</t>
  </si>
  <si>
    <t>6afdb403-937a-4b51-9414-85a43ec69615</t>
  </si>
  <si>
    <t>Bradley Knight</t>
  </si>
  <si>
    <t>Lose</t>
  </si>
  <si>
    <t>feefed38-ce99-4d19-9f2c-b74936a9d9c0</t>
  </si>
  <si>
    <t>Savannah Barry</t>
  </si>
  <si>
    <t>erica57@hotmail.com</t>
  </si>
  <si>
    <t>Could</t>
  </si>
  <si>
    <t>f17500a1-ecd6-4949-9b8f-2d3ddbd9397b</t>
  </si>
  <si>
    <t>Keith Washington</t>
  </si>
  <si>
    <t>charleswatkins@taylor.com</t>
  </si>
  <si>
    <t>Firm</t>
  </si>
  <si>
    <t>30/01/2024</t>
  </si>
  <si>
    <t>5b7581c1-6ab4-4792-a354-0da19d40df5b</t>
  </si>
  <si>
    <t>Miranda Riley</t>
  </si>
  <si>
    <t>alishakelly@hotmail.com</t>
  </si>
  <si>
    <t>Interview</t>
  </si>
  <si>
    <t>15/08/2024</t>
  </si>
  <si>
    <t>65ef8dbb-e00b-49ab-bc2c-395c69ea319e</t>
  </si>
  <si>
    <t>Dale Reynolds</t>
  </si>
  <si>
    <t>valeriebrady@garcia.com</t>
  </si>
  <si>
    <t>Performance</t>
  </si>
  <si>
    <t>22/06/2024</t>
  </si>
  <si>
    <t>9d282d34-039a-4228-87b5-905617e61b91</t>
  </si>
  <si>
    <t>Alexandra Shepard</t>
  </si>
  <si>
    <t>Cultural</t>
  </si>
  <si>
    <t>66815f75-03e2-47e6-bbed-963f5dafdc77</t>
  </si>
  <si>
    <t>Nathan Harvey</t>
  </si>
  <si>
    <t>michaelgonzales@hotmail.com</t>
  </si>
  <si>
    <t>570722e1-a4d3-4cf9-b6f3-7938815aa7ae</t>
  </si>
  <si>
    <t>Jessica Castillo</t>
  </si>
  <si>
    <t>whouse@roberts.biz</t>
  </si>
  <si>
    <t>Throw</t>
  </si>
  <si>
    <t>29/01/2024</t>
  </si>
  <si>
    <t>76930971-4994-4969-82f8-5463c7a2b16c</t>
  </si>
  <si>
    <t>Bonnie Rodriguez</t>
  </si>
  <si>
    <t>timothymorales@hotmail.com</t>
  </si>
  <si>
    <t>His</t>
  </si>
  <si>
    <t>d190b65f-48c9-4d23-ba2c-123c2e180af1</t>
  </si>
  <si>
    <t>Francisco Compton</t>
  </si>
  <si>
    <t>ibarraadrienne@galvan.info</t>
  </si>
  <si>
    <t>Moment</t>
  </si>
  <si>
    <t>7a348bab-fb02-4cde-af94-1c9b69aaeb67</t>
  </si>
  <si>
    <t>David Harrison</t>
  </si>
  <si>
    <t>ybell@davenport-mccoy.info</t>
  </si>
  <si>
    <t>Structure</t>
  </si>
  <si>
    <t>19/01/2024</t>
  </si>
  <si>
    <t>960d41c8-7d70-4173-ad2e-59043fc42a3f</t>
  </si>
  <si>
    <t>Tracy Stewart</t>
  </si>
  <si>
    <t>gregorygreen@finley-owens.net</t>
  </si>
  <si>
    <t>Join</t>
  </si>
  <si>
    <t>98e6348a-a8b3-40de-a46e-0883cd5e5b75</t>
  </si>
  <si>
    <t>Ashley Moore</t>
  </si>
  <si>
    <t>fallen@robinson.com</t>
  </si>
  <si>
    <t>Learn</t>
  </si>
  <si>
    <t>27/02/2024</t>
  </si>
  <si>
    <t>ebae19ea-e630-42c2-a905-400dcab079e2</t>
  </si>
  <si>
    <t>Rebecca Wheeler</t>
  </si>
  <si>
    <t>Sure</t>
  </si>
  <si>
    <t>4e35c177-6354-4f58-a6d1-d221e0acf404</t>
  </si>
  <si>
    <t>David Estes</t>
  </si>
  <si>
    <t>brandon50@gmail.com</t>
  </si>
  <si>
    <t>Purpose</t>
  </si>
  <si>
    <t>19/03/2024</t>
  </si>
  <si>
    <t>f8499420-38f0-4783-9ee3-b1e8b5ea4b9d</t>
  </si>
  <si>
    <t>Kyle Hester</t>
  </si>
  <si>
    <t>Continue</t>
  </si>
  <si>
    <t>18/01/2024</t>
  </si>
  <si>
    <t>272376c6-83f5-427e-b1f8-6e5cbde5026b</t>
  </si>
  <si>
    <t>Michael Ross</t>
  </si>
  <si>
    <t>johnnicholson@hotmail.com</t>
  </si>
  <si>
    <t>Stock</t>
  </si>
  <si>
    <t>22/01/2024</t>
  </si>
  <si>
    <t>9671e0ea-1150-4a7d-abaa-87fdcc4376b2</t>
  </si>
  <si>
    <t>Luke Smith</t>
  </si>
  <si>
    <t>jessebowen@gmail.com</t>
  </si>
  <si>
    <t>Something</t>
  </si>
  <si>
    <t>17/06/2024</t>
  </si>
  <si>
    <t>f387e550-a944-44d2-8ee9-aaaf79ab908d</t>
  </si>
  <si>
    <t>Michael Evans</t>
  </si>
  <si>
    <t>daniel14@hotmail.com</t>
  </si>
  <si>
    <t>Director</t>
  </si>
  <si>
    <t>5e176416-f9c8-4159-985e-110b1b344791</t>
  </si>
  <si>
    <t>Timothy Fields</t>
  </si>
  <si>
    <t>katie59@hotmail.com</t>
  </si>
  <si>
    <t>19/05/2024</t>
  </si>
  <si>
    <t>f264c73b-e57d-4545-8f60-d4cba3bf5f21</t>
  </si>
  <si>
    <t>Mr. Stephen Shepard</t>
  </si>
  <si>
    <t>theresa70@yahoo.com</t>
  </si>
  <si>
    <t>18/02/2024</t>
  </si>
  <si>
    <t>f94daa0e-31d1-4750-8831-229c5d579164</t>
  </si>
  <si>
    <t>Hannah Lawson MD</t>
  </si>
  <si>
    <t>cruzkara@yahoo.com</t>
  </si>
  <si>
    <t>Deep</t>
  </si>
  <si>
    <t>28/02/2024</t>
  </si>
  <si>
    <t>00ee2ed3-59e4-41bd-b194-d47f5b01c8dd</t>
  </si>
  <si>
    <t>Ashley Jacobs</t>
  </si>
  <si>
    <t>loganbrewer@pham-cooper.com</t>
  </si>
  <si>
    <t>b9f3f0a3-69b4-4aa1-ab67-6a5ac82c1bb9</t>
  </si>
  <si>
    <t>Bryan Ross</t>
  </si>
  <si>
    <t>ariley@grant.com</t>
  </si>
  <si>
    <t>Interesting</t>
  </si>
  <si>
    <t>0f1c5206-48a1-4b7c-aa2e-fd0b8478f001</t>
  </si>
  <si>
    <t>Derek Webb</t>
  </si>
  <si>
    <t>kylepatel@yahoo.com</t>
  </si>
  <si>
    <t>Citizen</t>
  </si>
  <si>
    <t>cd57c04f-2c9c-409f-8c7c-388005e1cbd8</t>
  </si>
  <si>
    <t>Regina Smith</t>
  </si>
  <si>
    <t>samuel61@simpson-nguyen.com</t>
  </si>
  <si>
    <t>Poor</t>
  </si>
  <si>
    <t>03cc7451-8fc8-42d4-bca9-d5af08a67abc</t>
  </si>
  <si>
    <t>Evan Brown</t>
  </si>
  <si>
    <t>carl44@yahoo.com</t>
  </si>
  <si>
    <t>150c5ea6-2d31-49a9-8f91-9deb47da2fe5</t>
  </si>
  <si>
    <t>John Alvarez</t>
  </si>
  <si>
    <t>qlozano@horn.com</t>
  </si>
  <si>
    <t>21/01/2024</t>
  </si>
  <si>
    <t>00d3dea9-67ff-4dfb-a32d-8b62abda8d18</t>
  </si>
  <si>
    <t>Lauren Ferguson</t>
  </si>
  <si>
    <t>ashleygomez@krueger.com</t>
  </si>
  <si>
    <t>Run</t>
  </si>
  <si>
    <t>bd5f1d54-5aa9-4108-9f4a-24bb57ee12c7</t>
  </si>
  <si>
    <t>Erika Brown</t>
  </si>
  <si>
    <t>blackwelldavid@yahoo.com</t>
  </si>
  <si>
    <t>29/03/2024</t>
  </si>
  <si>
    <t>f7c7539f-46a2-41ad-8d44-563f99a0e96a</t>
  </si>
  <si>
    <t>Juan Harvey</t>
  </si>
  <si>
    <t>lauren55@gmail.com</t>
  </si>
  <si>
    <t>But</t>
  </si>
  <si>
    <t>83f60066-9ea8-42a5-9736-c251d156ba50</t>
  </si>
  <si>
    <t>Lori Farmer</t>
  </si>
  <si>
    <t>vanessa09@kirk.com</t>
  </si>
  <si>
    <t>Long</t>
  </si>
  <si>
    <t>cb645dfd-8850-4538-8d65-14d8d0986700</t>
  </si>
  <si>
    <t>Tina Parker</t>
  </si>
  <si>
    <t>sherri11@hotmail.com</t>
  </si>
  <si>
    <t>17631b7e-1a2f-45e8-beab-6d7c9743bc66</t>
  </si>
  <si>
    <t>Rebecca Morris</t>
  </si>
  <si>
    <t>rlara@gmail.com</t>
  </si>
  <si>
    <t>Plan</t>
  </si>
  <si>
    <t>b71db798-b4c4-4ee3-a474-a676def8d5e1</t>
  </si>
  <si>
    <t>James Williams</t>
  </si>
  <si>
    <t>williamskeith@hughes-mcclure.org</t>
  </si>
  <si>
    <t>Clearly</t>
  </si>
  <si>
    <t>9cd34870-3e67-42a7-981d-5f45e10a0e91</t>
  </si>
  <si>
    <t>Christopher Freeman</t>
  </si>
  <si>
    <t>virginiaboyd@carr.com</t>
  </si>
  <si>
    <t>Want</t>
  </si>
  <si>
    <t>1500ecef-7d33-4a65-8976-8227d136911f</t>
  </si>
  <si>
    <t>Amanda Garcia</t>
  </si>
  <si>
    <t>patriciastevens@cummings.com</t>
  </si>
  <si>
    <t>9e6dc9cc-b4d2-418f-8b67-51f9c4643057</t>
  </si>
  <si>
    <t>Taylor Gonzales</t>
  </si>
  <si>
    <t>njohnson@yahoo.com</t>
  </si>
  <si>
    <t>Reflect</t>
  </si>
  <si>
    <t>7fdbd2d3-fb00-4783-a984-1c522eb1549b</t>
  </si>
  <si>
    <t>John Jordan</t>
  </si>
  <si>
    <t>terrylindsey@jenkins-flowers.info</t>
  </si>
  <si>
    <t>Experience</t>
  </si>
  <si>
    <t>88d968d8-0bc6-419e-b7f0-6b9c67ebb4a0</t>
  </si>
  <si>
    <t>Amanda Galvan</t>
  </si>
  <si>
    <t>zrogers@stewart.org</t>
  </si>
  <si>
    <t>As</t>
  </si>
  <si>
    <t>13/06/2024</t>
  </si>
  <si>
    <t>4047675a-c53f-4bab-abab-7b977a917b92</t>
  </si>
  <si>
    <t>Natalie Martinez</t>
  </si>
  <si>
    <t>dennis68@orr.info</t>
  </si>
  <si>
    <t>Sign</t>
  </si>
  <si>
    <t>25/05/2024</t>
  </si>
  <si>
    <t>80519b50-a6d3-47c2-aa39-c66e33acdd17</t>
  </si>
  <si>
    <t>Chad Bean</t>
  </si>
  <si>
    <t>oscar75@gmail.com</t>
  </si>
  <si>
    <t>Maybe</t>
  </si>
  <si>
    <t>90e8aa87-439a-438e-9200-21929a18ef03</t>
  </si>
  <si>
    <t>James Miller</t>
  </si>
  <si>
    <t>kristen27@hotmail.com</t>
  </si>
  <si>
    <t>Campaign</t>
  </si>
  <si>
    <t>22/02/2024</t>
  </si>
  <si>
    <t>4e550a7b-2634-494a-86b7-ffe40d7d8437</t>
  </si>
  <si>
    <t>Jeffery Norman</t>
  </si>
  <si>
    <t>jonathangay@valencia.com</t>
  </si>
  <si>
    <t>Training</t>
  </si>
  <si>
    <t>27/03/2024</t>
  </si>
  <si>
    <t>746abd20-bfff-4467-bf81-556fe2a6e644</t>
  </si>
  <si>
    <t>Jason Porter</t>
  </si>
  <si>
    <t>morenomichele@gmail.com</t>
  </si>
  <si>
    <t>19/06/2024</t>
  </si>
  <si>
    <t>dc934496-fab2-4ac0-b4b7-aef0e764d54c</t>
  </si>
  <si>
    <t>Michelle Edwards</t>
  </si>
  <si>
    <t>ugutierrez@smith.com</t>
  </si>
  <si>
    <t>17/04/2024</t>
  </si>
  <si>
    <t>f02908d8-40f8-406a-a252-be9b3eafefa2</t>
  </si>
  <si>
    <t>Frank Ford</t>
  </si>
  <si>
    <t>castillocarrie@gmail.com</t>
  </si>
  <si>
    <t>Whole</t>
  </si>
  <si>
    <t>33f7eae4-a0e4-4db8-aa98-bb3d304bb139</t>
  </si>
  <si>
    <t>Henry Deleon</t>
  </si>
  <si>
    <t>uoliver@benjamin.com</t>
  </si>
  <si>
    <t>dbfbd001-eeab-42fe-acf7-ce5eccdba639</t>
  </si>
  <si>
    <t>Kenneth Christensen</t>
  </si>
  <si>
    <t>nnguyen@austin.com</t>
  </si>
  <si>
    <t>42e84d60-2502-41ef-94e4-1a6241f2d0fe</t>
  </si>
  <si>
    <t>Angela Hernandez</t>
  </si>
  <si>
    <t>shaunwarren@hotmail.com</t>
  </si>
  <si>
    <t>71a80423-5e6a-428f-9e74-112f3f7546fb</t>
  </si>
  <si>
    <t>Amber Cox</t>
  </si>
  <si>
    <t>mwalker@clark-dixon.biz</t>
  </si>
  <si>
    <t>Remember</t>
  </si>
  <si>
    <t>efe311be-9f08-450f-9fc7-bc95c1957abd</t>
  </si>
  <si>
    <t>Craig Shaw</t>
  </si>
  <si>
    <t>nicolefrederick@fox.com</t>
  </si>
  <si>
    <t>Main</t>
  </si>
  <si>
    <t>f9d3f21e-e1bc-4cb0-ba08-6a927617c695</t>
  </si>
  <si>
    <t>Tammy Murray</t>
  </si>
  <si>
    <t>jessica19@fowler.com</t>
  </si>
  <si>
    <t>Pass</t>
  </si>
  <si>
    <t>21/07/2024</t>
  </si>
  <si>
    <t>73f66ded-0937-4cd8-b1e8-3d439ace76a8</t>
  </si>
  <si>
    <t>Erin Bentley</t>
  </si>
  <si>
    <t>hallcynthia@boyd.com</t>
  </si>
  <si>
    <t>Build</t>
  </si>
  <si>
    <t>1c8bbec0-1075-4210-bc8c-b969c3332f50</t>
  </si>
  <si>
    <t>Michael Williams</t>
  </si>
  <si>
    <t>shelleycooper@hotmail.com</t>
  </si>
  <si>
    <t>New</t>
  </si>
  <si>
    <t>b49cafbc-631c-473b-ba3c-6494ff09055f</t>
  </si>
  <si>
    <t>Jessica Hill</t>
  </si>
  <si>
    <t>hilljulie@gmail.com</t>
  </si>
  <si>
    <t>All</t>
  </si>
  <si>
    <t>92d41461-7a43-4c22-888f-11e3a83cb775</t>
  </si>
  <si>
    <t>Billy Weaver</t>
  </si>
  <si>
    <t>icook@dorsey.org</t>
  </si>
  <si>
    <t>31/01/2024</t>
  </si>
  <si>
    <t>544e4ab2-0689-4177-9308-c087cfa20004</t>
  </si>
  <si>
    <t>Paul Williams</t>
  </si>
  <si>
    <t>kbenitez@yahoo.com</t>
  </si>
  <si>
    <t>2574fbb2-96dd-47ae-b235-21f1d27e5223</t>
  </si>
  <si>
    <t>Marissa Atkins</t>
  </si>
  <si>
    <t>sbird@gmail.com</t>
  </si>
  <si>
    <t>Argue</t>
  </si>
  <si>
    <t>15/02/2024</t>
  </si>
  <si>
    <t>b97142c6-63c0-419c-aa74-01df8ea0e73a</t>
  </si>
  <si>
    <t>Martha Lewis</t>
  </si>
  <si>
    <t>wsmith@allen-mcguire.com</t>
  </si>
  <si>
    <t>Right</t>
  </si>
  <si>
    <t>87e83a1c-76e8-4cd4-8190-596deb49ea19</t>
  </si>
  <si>
    <t>Jeffrey Michael</t>
  </si>
  <si>
    <t>angela27@yahoo.com</t>
  </si>
  <si>
    <t>Strategy</t>
  </si>
  <si>
    <t>29/04/2024</t>
  </si>
  <si>
    <t>3143d05c-8ea8-4cc1-9331-d1624974ed2c</t>
  </si>
  <si>
    <t>Jack Hopkins</t>
  </si>
  <si>
    <t>haleyholland@gmail.com</t>
  </si>
  <si>
    <t>fa05e4fd-8156-415a-8414-54094ad34c36</t>
  </si>
  <si>
    <t>Mrs. Rachel Davis</t>
  </si>
  <si>
    <t>bellchristopher@deleon-duke.info</t>
  </si>
  <si>
    <t>25/08/2024</t>
  </si>
  <si>
    <t>7c35f664-e554-4173-b1fa-6eae722d01c9</t>
  </si>
  <si>
    <t>Karen Hunt</t>
  </si>
  <si>
    <t>sue72@yahoo.com</t>
  </si>
  <si>
    <t>Possible</t>
  </si>
  <si>
    <t>a5a0deb6-1d2f-442f-b9b9-7eb93902ff57</t>
  </si>
  <si>
    <t>Andrea Thompson</t>
  </si>
  <si>
    <t>ashley68@welch.com</t>
  </si>
  <si>
    <t>22/07/2024</t>
  </si>
  <si>
    <t>df6c1d77-8e55-43e3-9e23-c487fab0bc6f</t>
  </si>
  <si>
    <t>Timothy Chen</t>
  </si>
  <si>
    <t>cassandra42@jackson.biz</t>
  </si>
  <si>
    <t>Do</t>
  </si>
  <si>
    <t>196d3655-204e-44d2-aae3-e937084eb7cf</t>
  </si>
  <si>
    <t>Danielle Rodriguez</t>
  </si>
  <si>
    <t>icurtis@gmail.com</t>
  </si>
  <si>
    <t>6e8743b0-c409-41a6-91f6-301622a3e735</t>
  </si>
  <si>
    <t>James Bishop DVM</t>
  </si>
  <si>
    <t>lawrenceadams@hotmail.com</t>
  </si>
  <si>
    <t>Thousand</t>
  </si>
  <si>
    <t>30/05/2024</t>
  </si>
  <si>
    <t>cb0fad61-6f7b-4159-a615-2cffa9e9bf95</t>
  </si>
  <si>
    <t>Raymond Henderson</t>
  </si>
  <si>
    <t>john41@yahoo.com</t>
  </si>
  <si>
    <t>Simple</t>
  </si>
  <si>
    <t>dfe975e0-cced-402f-b45a-7294f7676188</t>
  </si>
  <si>
    <t>Cynthia Brooks</t>
  </si>
  <si>
    <t>joeljordan@bailey.com</t>
  </si>
  <si>
    <t>d8610af0-881c-427a-b7f0-ef52a0827451</t>
  </si>
  <si>
    <t>Patricia Dean</t>
  </si>
  <si>
    <t>jcastro@gmail.com</t>
  </si>
  <si>
    <t>Itself</t>
  </si>
  <si>
    <t>f847f7e9-34af-427c-ab30-627a50485ca2</t>
  </si>
  <si>
    <t>Chelsea Pierce</t>
  </si>
  <si>
    <t>normanscott@buchanan.com</t>
  </si>
  <si>
    <t>Tonight</t>
  </si>
  <si>
    <t>63b1f3b9-1649-4135-9462-e3bce8a9e20a</t>
  </si>
  <si>
    <t>David Stewart</t>
  </si>
  <si>
    <t>kpowell@ibarra-collins.org</t>
  </si>
  <si>
    <t>Perform</t>
  </si>
  <si>
    <t>6da75d84-3645-45ea-883e-76126a752562</t>
  </si>
  <si>
    <t>Christine Brown</t>
  </si>
  <si>
    <t>25/04/2024</t>
  </si>
  <si>
    <t>e144c0d1-1dcf-4f50-a55c-fc160cda5906</t>
  </si>
  <si>
    <t>Jeffrey Berry</t>
  </si>
  <si>
    <t>qfrank@bentley.info</t>
  </si>
  <si>
    <t>Effect</t>
  </si>
  <si>
    <t>70172ed9-fc69-4ae9-b5a4-6f147655570b</t>
  </si>
  <si>
    <t>William Gilbert</t>
  </si>
  <si>
    <t>zpeterson@ramirez.net</t>
  </si>
  <si>
    <t>Your</t>
  </si>
  <si>
    <t>de070892-6cad-45f9-9cff-90bcbf8452d2</t>
  </si>
  <si>
    <t>Jason Vasquez</t>
  </si>
  <si>
    <t>rperez@rodriguez-coleman.com</t>
  </si>
  <si>
    <t>Enter</t>
  </si>
  <si>
    <t>3fbfc27a-1f84-4074-9f39-caafedd4f1b9</t>
  </si>
  <si>
    <t>Katie Johnston</t>
  </si>
  <si>
    <t>martin81@yahoo.com</t>
  </si>
  <si>
    <t>Wish</t>
  </si>
  <si>
    <t>e775ceb3-711a-430c-8a97-6d201fa16e0f</t>
  </si>
  <si>
    <t>Stephen Williamson</t>
  </si>
  <si>
    <t>kelly11@hotmail.com</t>
  </si>
  <si>
    <t>Dream</t>
  </si>
  <si>
    <t>d9e4850e-9975-495b-b98c-d64b310e48fd</t>
  </si>
  <si>
    <t>Theresa Brown</t>
  </si>
  <si>
    <t>tcarter@duncan.org</t>
  </si>
  <si>
    <t>Personal</t>
  </si>
  <si>
    <t>dfbe1279-b0b5-4796-9e96-3ff753523fca</t>
  </si>
  <si>
    <t>Katherine Harris</t>
  </si>
  <si>
    <t>fcarlson@arellano.org</t>
  </si>
  <si>
    <t>Section</t>
  </si>
  <si>
    <t>59d1fa12-b8cc-4ac5-8b81-9a3b24aeb997</t>
  </si>
  <si>
    <t>Michelle Norris</t>
  </si>
  <si>
    <t>hkane@hotmail.com</t>
  </si>
  <si>
    <t>Early</t>
  </si>
  <si>
    <t>26468dbc-4fc8-4082-a7cb-93297842625e</t>
  </si>
  <si>
    <t>Amy Day</t>
  </si>
  <si>
    <t>patrickbrooks@rogers-green.com</t>
  </si>
  <si>
    <t>Direction</t>
  </si>
  <si>
    <t>73018a58-3abe-42b7-b54b-3cdbe1054a41</t>
  </si>
  <si>
    <t>Sarah Mcdonald</t>
  </si>
  <si>
    <t>ganderson@hotmail.com</t>
  </si>
  <si>
    <t>Bed</t>
  </si>
  <si>
    <t>e061ad69-c1f1-43d6-960e-14cffa30a38f</t>
  </si>
  <si>
    <t>Tracey Myers</t>
  </si>
  <si>
    <t>Somebody</t>
  </si>
  <si>
    <t>7b27dde4-0d23-4db0-a866-6ec5b0e17849</t>
  </si>
  <si>
    <t>Jared Webb</t>
  </si>
  <si>
    <t>98c71b71-a97a-4907-843c-a3fadab1845b</t>
  </si>
  <si>
    <t>Lisa Strong</t>
  </si>
  <si>
    <t>pricejamie@larson.com</t>
  </si>
  <si>
    <t>Protect</t>
  </si>
  <si>
    <t>d8681147-8b7b-40ba-9605-c28f912741d3</t>
  </si>
  <si>
    <t>Rebecca Nicholson</t>
  </si>
  <si>
    <t>mitchellmaynard@carney-russell.com</t>
  </si>
  <si>
    <t>Skill</t>
  </si>
  <si>
    <t>9af46425-aaf5-4d90-8fa1-bd92f66b36d8</t>
  </si>
  <si>
    <t>James Mason</t>
  </si>
  <si>
    <t>yfrank@gmail.com</t>
  </si>
  <si>
    <t>Growth</t>
  </si>
  <si>
    <t>a137b068-558c-444e-8392-09f24907a0ef</t>
  </si>
  <si>
    <t>Joseph Short</t>
  </si>
  <si>
    <t>prussell@forbes.net</t>
  </si>
  <si>
    <t>Western</t>
  </si>
  <si>
    <t>13/04/2024</t>
  </si>
  <si>
    <t>d109c928-a137-4607-858c-6c40a5791e2a</t>
  </si>
  <si>
    <t>Jennifer Hart</t>
  </si>
  <si>
    <t>juan54@thompson-levine.info</t>
  </si>
  <si>
    <t>Five</t>
  </si>
  <si>
    <t>28c8e7cf-86c3-4335-85f0-072caeae8818</t>
  </si>
  <si>
    <t>Mr. Timothy Valentine DVM</t>
  </si>
  <si>
    <t>xjones@robinson-moss.org</t>
  </si>
  <si>
    <t>31/03/2024</t>
  </si>
  <si>
    <t>b559c28e-d9f0-428f-bb93-db86bcd79a59</t>
  </si>
  <si>
    <t>Maria Wheeler MD</t>
  </si>
  <si>
    <t>robin68@nash-vasquez.org</t>
  </si>
  <si>
    <t>Both</t>
  </si>
  <si>
    <t>28/03/2024</t>
  </si>
  <si>
    <t>7abfff35-ede0-4913-90ba-663d991677f6</t>
  </si>
  <si>
    <t>Theresa Zuniga</t>
  </si>
  <si>
    <t>cpoole@yahoo.com</t>
  </si>
  <si>
    <t>3bf93333-1dda-4b1f-97bb-e9f75520e0e6</t>
  </si>
  <si>
    <t>Mary Bolton</t>
  </si>
  <si>
    <t>ariel36@kelly-finley.com</t>
  </si>
  <si>
    <t>Capital</t>
  </si>
  <si>
    <t>8ff2a55e-4aa1-4369-b260-991f153becdd</t>
  </si>
  <si>
    <t>Jared Hurley</t>
  </si>
  <si>
    <t>peter08@simmons-patton.net</t>
  </si>
  <si>
    <t>15/06/2024</t>
  </si>
  <si>
    <t>68290d5a-246f-4e1a-ab79-1bb391c08bf8</t>
  </si>
  <si>
    <t>Linda Larson</t>
  </si>
  <si>
    <t>martinezcheryl@small.info</t>
  </si>
  <si>
    <t>Spend</t>
  </si>
  <si>
    <t>36fa2591-b999-49e9-aa15-51d30033e78a</t>
  </si>
  <si>
    <t>Steven Mason</t>
  </si>
  <si>
    <t>timothysandoval@yahoo.com</t>
  </si>
  <si>
    <t>Grow</t>
  </si>
  <si>
    <t>18/08/2024</t>
  </si>
  <si>
    <t>c357f0dd-090c-4c64-bf5b-db6af1e98aef</t>
  </si>
  <si>
    <t>Carla Wilson</t>
  </si>
  <si>
    <t>lisa81@wilson-franklin.net</t>
  </si>
  <si>
    <t>80259164-ee13-4c56-8c93-6258bf465f64</t>
  </si>
  <si>
    <t>Victoria Brady</t>
  </si>
  <si>
    <t>diana15@ellison-garrison.info</t>
  </si>
  <si>
    <t>Surface</t>
  </si>
  <si>
    <t>df3ed392-1a6e-44ee-8080-badaa3e686fb</t>
  </si>
  <si>
    <t>James Moses</t>
  </si>
  <si>
    <t>jessicaholland@frost.com</t>
  </si>
  <si>
    <t>Play</t>
  </si>
  <si>
    <t>d3229b6b-478e-4eb5-9a0c-91f9ec22db4e</t>
  </si>
  <si>
    <t>Tammy Curry</t>
  </si>
  <si>
    <t>morenomichelle@mcdaniel.com</t>
  </si>
  <si>
    <t>After</t>
  </si>
  <si>
    <t>8cacb3d2-b708-4721-a587-8456d8328855</t>
  </si>
  <si>
    <t>Dr. Michael Blankenship</t>
  </si>
  <si>
    <t>courtney57@gmail.com</t>
  </si>
  <si>
    <t>Site</t>
  </si>
  <si>
    <t>892a6942-8b15-4b56-8d67-869643ab5ccf</t>
  </si>
  <si>
    <t>Melissa Murillo</t>
  </si>
  <si>
    <t>tylerortiz@thompson-martinez.com</t>
  </si>
  <si>
    <t>Speech</t>
  </si>
  <si>
    <t>fc1ad139-1d44-4d09-b195-95f64abc3c38</t>
  </si>
  <si>
    <t>Steven Hernandez</t>
  </si>
  <si>
    <t>joyce33@yahoo.com</t>
  </si>
  <si>
    <t>News</t>
  </si>
  <si>
    <t>2df5fe41-1ee7-4829-9281-9642bfcf8668</t>
  </si>
  <si>
    <t>Molly Patrick</t>
  </si>
  <si>
    <t>jwatts@henderson.com</t>
  </si>
  <si>
    <t>American</t>
  </si>
  <si>
    <t>158b8521-c5d5-4bcc-b23e-5f331cabda22</t>
  </si>
  <si>
    <t>Patricia Summers</t>
  </si>
  <si>
    <t>kathryn99@hotmail.com</t>
  </si>
  <si>
    <t>08067ad9-d240-4fb2-b537-6696d3ee6fea</t>
  </si>
  <si>
    <t>Bonnie Russell</t>
  </si>
  <si>
    <t>tyler56@cole.com</t>
  </si>
  <si>
    <t>A</t>
  </si>
  <si>
    <t>30/04/2024</t>
  </si>
  <si>
    <t>b24c9db9-09ab-4e7e-9e58-6375881c7626</t>
  </si>
  <si>
    <t>William Yu</t>
  </si>
  <si>
    <t>daviskevin@hotmail.com</t>
  </si>
  <si>
    <t>We</t>
  </si>
  <si>
    <t>82606651-2fa3-4fbb-9e49-046f87bbeb19</t>
  </si>
  <si>
    <t>Heather Vega</t>
  </si>
  <si>
    <t>kwells@hotmail.com</t>
  </si>
  <si>
    <t>Pretty</t>
  </si>
  <si>
    <t>39e1b175-a04e-4dae-83ec-5765ca4f478b</t>
  </si>
  <si>
    <t>Jesse Spencer</t>
  </si>
  <si>
    <t>stacey59@hotmail.com</t>
  </si>
  <si>
    <t>Church</t>
  </si>
  <si>
    <t>21/08/2024</t>
  </si>
  <si>
    <t>ccde9818-dfa9-4d7f-b294-4de42631fa07</t>
  </si>
  <si>
    <t>Brian Waller DDS</t>
  </si>
  <si>
    <t>villanuevasharon@yahoo.com</t>
  </si>
  <si>
    <t>25a50a9f-7eb2-4eee-beb8-300870b333a5</t>
  </si>
  <si>
    <t>Austin Ellis</t>
  </si>
  <si>
    <t>donna17@quinn.biz</t>
  </si>
  <si>
    <t>Foot</t>
  </si>
  <si>
    <t>3c7acf51-230f-4f0e-85c6-bf4b96ef580a</t>
  </si>
  <si>
    <t>Jamie Barrera MD</t>
  </si>
  <si>
    <t>ericavaughan@cline-cooper.com</t>
  </si>
  <si>
    <t>Oil</t>
  </si>
  <si>
    <t>ef431755-add3-4fc2-abd5-122a204f1247</t>
  </si>
  <si>
    <t>Marc Morton</t>
  </si>
  <si>
    <t>richardvalenzuela@yahoo.com</t>
  </si>
  <si>
    <t>Care</t>
  </si>
  <si>
    <t>35722e30-1923-4866-a074-d895e1b04672</t>
  </si>
  <si>
    <t>Matthew Mcdonald</t>
  </si>
  <si>
    <t>jwade@turner.org</t>
  </si>
  <si>
    <t>083681ac-7426-4803-b1ff-5fe927380b79</t>
  </si>
  <si>
    <t>Sean Brown</t>
  </si>
  <si>
    <t>walkermelissa@campbell-chavez.biz</t>
  </si>
  <si>
    <t>Candidate</t>
  </si>
  <si>
    <t>dc304cad-d56e-440c-9dea-0c28150f092d</t>
  </si>
  <si>
    <t>Cynthia Pratt</t>
  </si>
  <si>
    <t>ashley26@gallagher.com</t>
  </si>
  <si>
    <t>Speak</t>
  </si>
  <si>
    <t>4dd9d05f-f4f1-48d1-9c38-a3a5273a72cf</t>
  </si>
  <si>
    <t>Dawn Howell</t>
  </si>
  <si>
    <t>ihill@hotmail.com</t>
  </si>
  <si>
    <t>8368460e-7d62-467d-bfb5-da62a2811607</t>
  </si>
  <si>
    <t>Joseph Yang</t>
  </si>
  <si>
    <t>wrightjohn@yahoo.com</t>
  </si>
  <si>
    <t>9b72cc08-1018-40d8-9373-9c0363d94343</t>
  </si>
  <si>
    <t>Chelsea Summers</t>
  </si>
  <si>
    <t>holly25@yahoo.com</t>
  </si>
  <si>
    <t>Include</t>
  </si>
  <si>
    <t>064571dc-0e7c-4dfe-a9a4-72a384777c02</t>
  </si>
  <si>
    <t>Steven Bowman</t>
  </si>
  <si>
    <t>boydwilliam@gmail.com</t>
  </si>
  <si>
    <t>ea2b401c-7102-4871-ac5d-2c36eb1483ad</t>
  </si>
  <si>
    <t>Kelly Oconnor</t>
  </si>
  <si>
    <t>april31@yahoo.com</t>
  </si>
  <si>
    <t>af4eba7b-c086-4287-88a2-1dd99592804b</t>
  </si>
  <si>
    <t>Dr. Steven Saunders</t>
  </si>
  <si>
    <t>rodriguezchristina@pierce-powell.com</t>
  </si>
  <si>
    <t>Another</t>
  </si>
  <si>
    <t>951cf246-47c9-472f-9dcb-0ed044ffd911</t>
  </si>
  <si>
    <t>Mrs. Pamela Huffman</t>
  </si>
  <si>
    <t>ogray@martin.com</t>
  </si>
  <si>
    <t>Ball</t>
  </si>
  <si>
    <t>2703cc75-338a-48fe-98d7-eaabfe9af427</t>
  </si>
  <si>
    <t>Adrian Tran</t>
  </si>
  <si>
    <t>william43@williamson-richardson.net</t>
  </si>
  <si>
    <t>Road</t>
  </si>
  <si>
    <t>e3bc719f-f97e-4232-a26c-d35bacfedabb</t>
  </si>
  <si>
    <t>Cheryl Alvarez</t>
  </si>
  <si>
    <t>mariastevenson@gmail.com</t>
  </si>
  <si>
    <t>Public</t>
  </si>
  <si>
    <t>ac4ef039-12e6-4aa3-bf47-87944618eea2</t>
  </si>
  <si>
    <t>Kimberly Fletcher</t>
  </si>
  <si>
    <t>brandijones@hotmail.com</t>
  </si>
  <si>
    <t>Recognize</t>
  </si>
  <si>
    <t>bc5f63f5-fe26-447e-86ae-6906b5691278</t>
  </si>
  <si>
    <t>Matthew Whitehead</t>
  </si>
  <si>
    <t>bjones@gmail.com</t>
  </si>
  <si>
    <t>Door</t>
  </si>
  <si>
    <t>0a2a2b9c-dfb6-4b5e-aae0-45bc096b482e</t>
  </si>
  <si>
    <t>Rachel Graham</t>
  </si>
  <si>
    <t>dawn31@eaton-hanson.com</t>
  </si>
  <si>
    <t>Address</t>
  </si>
  <si>
    <t>87e3ddbc-24f2-4ed9-ac58-165dbe978c74</t>
  </si>
  <si>
    <t>debrascott@garcia-smith.com</t>
  </si>
  <si>
    <t>View</t>
  </si>
  <si>
    <t>3a85b35e-f1d9-4c6d-bd66-307b1d3a5f6f</t>
  </si>
  <si>
    <t>Valerie Porter</t>
  </si>
  <si>
    <t>anne30@smith.com</t>
  </si>
  <si>
    <t>b8c4107c-a3b6-4ca4-bdb3-e3192441889b</t>
  </si>
  <si>
    <t>Victoria Garcia</t>
  </si>
  <si>
    <t>samuel21@yahoo.com</t>
  </si>
  <si>
    <t>Former</t>
  </si>
  <si>
    <t>404efd69-e3a2-400e-9e1c-790f3cfb7ea7</t>
  </si>
  <si>
    <t>Melissa Meyer</t>
  </si>
  <si>
    <t>gwendolyntaylor@ryan.net</t>
  </si>
  <si>
    <t>Knowledge</t>
  </si>
  <si>
    <t>c797e560-a75d-4e18-b4d1-31ed2c8e9bfc</t>
  </si>
  <si>
    <t>Mark Scott</t>
  </si>
  <si>
    <t>steven59@gutierrez-willis.com</t>
  </si>
  <si>
    <t>Mother</t>
  </si>
  <si>
    <t>7bc79658-f6cd-438e-8b01-7c164e0c1d74</t>
  </si>
  <si>
    <t>Erin Williams</t>
  </si>
  <si>
    <t>sandra08@wilcox-mcdonald.net</t>
  </si>
  <si>
    <t>Statement</t>
  </si>
  <si>
    <t>26/04/2024</t>
  </si>
  <si>
    <t>a97dc5d0-402c-478f-a78d-4eb6bba34fdd</t>
  </si>
  <si>
    <t>ismith@harrell.com</t>
  </si>
  <si>
    <t>Still</t>
  </si>
  <si>
    <t>4879ffa5-ebca-4fa0-9b13-c396e2d79060</t>
  </si>
  <si>
    <t>Brian Lawson MD</t>
  </si>
  <si>
    <t>jamiebolton@davis-robinson.net</t>
  </si>
  <si>
    <t>Him</t>
  </si>
  <si>
    <t>16/07/2024</t>
  </si>
  <si>
    <t>67ad01b8-a5d8-4d93-9788-10a02e96c11c</t>
  </si>
  <si>
    <t>Vanessa Moses</t>
  </si>
  <si>
    <t>Evidence</t>
  </si>
  <si>
    <t>94d8208a-204e-4160-8726-c504ad5e92cf</t>
  </si>
  <si>
    <t>Michael Benitez</t>
  </si>
  <si>
    <t>bobbystone@daniels.com</t>
  </si>
  <si>
    <t>Feel</t>
  </si>
  <si>
    <t>20/02/2024</t>
  </si>
  <si>
    <t>2f6f1d6d-70ec-48e5-aad4-766f9cbf6a66</t>
  </si>
  <si>
    <t>Kelly Torres</t>
  </si>
  <si>
    <t>oowens@gmail.com</t>
  </si>
  <si>
    <t>Suffer</t>
  </si>
  <si>
    <t>3e26776c-570d-4aa1-9539-97975cc92462</t>
  </si>
  <si>
    <t>Joel Hernandez</t>
  </si>
  <si>
    <t>collinssteven@everett.org</t>
  </si>
  <si>
    <t>Rather</t>
  </si>
  <si>
    <t>7de433d6-7cca-42af-a5ac-87f2c13069a2</t>
  </si>
  <si>
    <t>Sabrina Flores</t>
  </si>
  <si>
    <t>natalielawson@burnett.biz</t>
  </si>
  <si>
    <t>Easy</t>
  </si>
  <si>
    <t>d66ec550-3bd2-4874-b934-54344480f6ae</t>
  </si>
  <si>
    <t>Ashley White DDS</t>
  </si>
  <si>
    <t>mclaughlinandrea@villegas.com</t>
  </si>
  <si>
    <t>Toward</t>
  </si>
  <si>
    <t>90d79c76-ac48-4140-a1f0-2b961a488101</t>
  </si>
  <si>
    <t>Kenneth Giles</t>
  </si>
  <si>
    <t>michaelcollins@bell.com</t>
  </si>
  <si>
    <t>918b4703-39b8-43c4-afa3-646c96f48412</t>
  </si>
  <si>
    <t>John Ford</t>
  </si>
  <si>
    <t>ugeorge@flores.com</t>
  </si>
  <si>
    <t>Raise</t>
  </si>
  <si>
    <t>509d5ab4-6495-4067-b0e8-22231c326c79</t>
  </si>
  <si>
    <t>Erin Rivera</t>
  </si>
  <si>
    <t>ehensley@miller.com</t>
  </si>
  <si>
    <t>Degree</t>
  </si>
  <si>
    <t>3172191f-da75-4ae4-b5b4-ed434fd82f01</t>
  </si>
  <si>
    <t>Christopher Paul</t>
  </si>
  <si>
    <t>michael37@mendoza.com</t>
  </si>
  <si>
    <t>Meeting</t>
  </si>
  <si>
    <t>40406052-1897-4526-a0d6-c26b01d97d78</t>
  </si>
  <si>
    <t>Christopher Johnson</t>
  </si>
  <si>
    <t>ginameadows@white-brown.com</t>
  </si>
  <si>
    <t>Pressure</t>
  </si>
  <si>
    <t>7e44c357-823d-4030-b713-9c0a7e39a643</t>
  </si>
  <si>
    <t>Amy Cook</t>
  </si>
  <si>
    <t>aaronbutler@hotmail.com</t>
  </si>
  <si>
    <t>77319327-e362-4f1a-9762-465c89a86c71</t>
  </si>
  <si>
    <t>Mary Lopez</t>
  </si>
  <si>
    <t>mhatfield@yahoo.com</t>
  </si>
  <si>
    <t>Side</t>
  </si>
  <si>
    <t>89f26e08-8089-45d8-87ec-5e1ca45c52c2</t>
  </si>
  <si>
    <t>David Rodriguez</t>
  </si>
  <si>
    <t>tnewman@mullen.com</t>
  </si>
  <si>
    <t>Small</t>
  </si>
  <si>
    <t>8a8900e6-81b2-4ea5-b5ed-31fff2526210</t>
  </si>
  <si>
    <t>Bobby Hernandez</t>
  </si>
  <si>
    <t>shawn06@yahoo.com</t>
  </si>
  <si>
    <t>6704d27b-fa38-4cc3-9a2a-c98f626d1325</t>
  </si>
  <si>
    <t>Christian Daniels</t>
  </si>
  <si>
    <t>chelseabeck@mills-thompson.net</t>
  </si>
  <si>
    <t>Box</t>
  </si>
  <si>
    <t>20/03/2024</t>
  </si>
  <si>
    <t>d960c18c-ee73-4ee1-bf85-638ae7fe6409</t>
  </si>
  <si>
    <t>Chris Myers</t>
  </si>
  <si>
    <t>reynoldsmelissa@yahoo.com</t>
  </si>
  <si>
    <t>However</t>
  </si>
  <si>
    <t>58cf13b8-7cf4-48c0-92ae-efc1f4c9ac36</t>
  </si>
  <si>
    <t>Mallory Flowers</t>
  </si>
  <si>
    <t>vgarcia@gmail.com</t>
  </si>
  <si>
    <t>Dark</t>
  </si>
  <si>
    <t>f7b13b6f-2dbb-4af0-9127-bc938599d39a</t>
  </si>
  <si>
    <t>Marcus Brown</t>
  </si>
  <si>
    <t>jonessue@gmail.com</t>
  </si>
  <si>
    <t>Just</t>
  </si>
  <si>
    <t>17/05/2024</t>
  </si>
  <si>
    <t>66765428-f608-44af-8bd3-dde55f2dd64b</t>
  </si>
  <si>
    <t>Jacqueline Frey</t>
  </si>
  <si>
    <t>marshallteresa@hotmail.com</t>
  </si>
  <si>
    <t>More</t>
  </si>
  <si>
    <t>0419b513-caec-4883-b241-cf857310e319</t>
  </si>
  <si>
    <t>Laura Jackson</t>
  </si>
  <si>
    <t>moorelaurie@gmail.com</t>
  </si>
  <si>
    <t>17/02/2024</t>
  </si>
  <si>
    <t>340e141e-180a-4ffd-88a2-629ca1b5ff2a</t>
  </si>
  <si>
    <t>Michelle Wilson DVM</t>
  </si>
  <si>
    <t>natalie17@gmail.com</t>
  </si>
  <si>
    <t>3d84bea5-22e1-4669-84dd-c4591f34bae2</t>
  </si>
  <si>
    <t>Jaime Rubio</t>
  </si>
  <si>
    <t>wyoung@hotmail.com</t>
  </si>
  <si>
    <t>Institution</t>
  </si>
  <si>
    <t>fcbc174d-caa4-4002-9cad-92c80a9f748d</t>
  </si>
  <si>
    <t>Hailey Burke</t>
  </si>
  <si>
    <t>robertsbrenda@ramirez.info</t>
  </si>
  <si>
    <t>Reduce</t>
  </si>
  <si>
    <t>2b036418-4a0d-4f8b-a099-8c35193da58a</t>
  </si>
  <si>
    <t>Patrick Carter</t>
  </si>
  <si>
    <t>rmathis@sims-rodriguez.net</t>
  </si>
  <si>
    <t>e5e8b3c7-82cc-464c-8aae-8188c9110f80</t>
  </si>
  <si>
    <t>Tonya Perez</t>
  </si>
  <si>
    <t>Part</t>
  </si>
  <si>
    <t>fd731cb2-2846-4364-b0a1-3e1a28cef2de</t>
  </si>
  <si>
    <t>Denise Riley</t>
  </si>
  <si>
    <t>susanmorales@contreras.com</t>
  </si>
  <si>
    <t>Though</t>
  </si>
  <si>
    <t>862e8443-b50d-4f6e-aaed-aa2441a124fc</t>
  </si>
  <si>
    <t>Kevin Coleman</t>
  </si>
  <si>
    <t>weaverlynn@beasley.com</t>
  </si>
  <si>
    <t>f9da9c14-afb7-4fa6-a53d-39bf8c31940f</t>
  </si>
  <si>
    <t>Amanda Snyder</t>
  </si>
  <si>
    <t>erica46@yahoo.com</t>
  </si>
  <si>
    <t>Member</t>
  </si>
  <si>
    <t>f5a420cd-e4e3-4623-9fa9-57edabd03d79</t>
  </si>
  <si>
    <t>Alice Davis</t>
  </si>
  <si>
    <t>6a36dfa6-c5e0-4fb1-bc57-9edd2ad92b62</t>
  </si>
  <si>
    <t>Steve Russell</t>
  </si>
  <si>
    <t>alexander09@miller.net</t>
  </si>
  <si>
    <t>Within</t>
  </si>
  <si>
    <t>1b333e3a-e2af-47f6-8e32-889d999239c1</t>
  </si>
  <si>
    <t>David Armstrong</t>
  </si>
  <si>
    <t>elizabeth19@smith-choi.com</t>
  </si>
  <si>
    <t>Back</t>
  </si>
  <si>
    <t>96fea47a-88ed-445e-a3a4-b522ed16a6b1</t>
  </si>
  <si>
    <t>Hayley Barr</t>
  </si>
  <si>
    <t>catherine51@rogers.com</t>
  </si>
  <si>
    <t>Arm</t>
  </si>
  <si>
    <t>3ece8111-2afc-402e-a7e8-a68ef9c495e1</t>
  </si>
  <si>
    <t>Edward Robinson</t>
  </si>
  <si>
    <t>rodriguezmicheal@phelps.net</t>
  </si>
  <si>
    <t>6752560e-5fdc-444a-a743-60f1e7a6046d</t>
  </si>
  <si>
    <t>Victor Smith</t>
  </si>
  <si>
    <t>vcarter@hotmail.com</t>
  </si>
  <si>
    <t>8752c927-25b2-40be-9228-c021d9629b0b</t>
  </si>
  <si>
    <t>Michelle Delgado</t>
  </si>
  <si>
    <t>marshallsarah@hotmail.com</t>
  </si>
  <si>
    <t>Popular</t>
  </si>
  <si>
    <t>cdcd4dca-11fa-4ef3-b5b9-b4f998b27122</t>
  </si>
  <si>
    <t>Shannon Jenkins</t>
  </si>
  <si>
    <t>russellmichael@jacobs.com</t>
  </si>
  <si>
    <t>Himself</t>
  </si>
  <si>
    <t>6458bf6b-4149-4ba6-b06e-c67e87b90c97</t>
  </si>
  <si>
    <t>Raymond Allen</t>
  </si>
  <si>
    <t>ccontreras@mcbride.net</t>
  </si>
  <si>
    <t>fe7632d7-74b1-4a9f-8555-7b641ef74eb7</t>
  </si>
  <si>
    <t>Jennifer Edwards</t>
  </si>
  <si>
    <t>davidsparks@yahoo.com</t>
  </si>
  <si>
    <t>Model</t>
  </si>
  <si>
    <t>a994c42f-0d43-4d18-bb01-b44f14116e0e</t>
  </si>
  <si>
    <t>Bradley Potter</t>
  </si>
  <si>
    <t>lambertvanessa@yahoo.com</t>
  </si>
  <si>
    <t>bb7b1024-1630-492b-ae64-ee70d6c430b2</t>
  </si>
  <si>
    <t>Timothy Morris</t>
  </si>
  <si>
    <t>wardcynthia@baker.com</t>
  </si>
  <si>
    <t>Less</t>
  </si>
  <si>
    <t>cd22a590-eb8e-4f04-8631-9527ae333862</t>
  </si>
  <si>
    <t>Mary Brooks</t>
  </si>
  <si>
    <t>jacobsmichael@barajas.com</t>
  </si>
  <si>
    <t>Defense</t>
  </si>
  <si>
    <t>21/03/2024</t>
  </si>
  <si>
    <t>be09cea1-dc91-4fc9-b8c4-b06f25c67091</t>
  </si>
  <si>
    <t>Tony Doyle</t>
  </si>
  <si>
    <t>roberthoward@reyes.biz</t>
  </si>
  <si>
    <t>Military</t>
  </si>
  <si>
    <t>cb78da94-083b-4086-860b-6ffea964a4db</t>
  </si>
  <si>
    <t>Frank Nguyen</t>
  </si>
  <si>
    <t>Fund</t>
  </si>
  <si>
    <t>aff05c32-42c1-42af-a6cc-e5bf3da20292</t>
  </si>
  <si>
    <t>Dennis Grant</t>
  </si>
  <si>
    <t>annette34@hotmail.com</t>
  </si>
  <si>
    <t>Blood</t>
  </si>
  <si>
    <t>960e57cf-676c-4361-af66-a78b646f0916</t>
  </si>
  <si>
    <t>Briana Long</t>
  </si>
  <si>
    <t>jessereeves@berry.com</t>
  </si>
  <si>
    <t>Kind</t>
  </si>
  <si>
    <t>b4711cb7-2967-44c5-bb69-fbfe336494af</t>
  </si>
  <si>
    <t>Shawna Bradford</t>
  </si>
  <si>
    <t>thomaswoods@gmail.com</t>
  </si>
  <si>
    <t>Piece</t>
  </si>
  <si>
    <t>19/04/2024</t>
  </si>
  <si>
    <t>842689ed-7bb6-43b3-8470-d9b2f7466bb9</t>
  </si>
  <si>
    <t>David Ray</t>
  </si>
  <si>
    <t>cirwin@hale-hawkins.com</t>
  </si>
  <si>
    <t>Trade</t>
  </si>
  <si>
    <t>15/01/2024</t>
  </si>
  <si>
    <t>04def61b-9d05-4e9f-a125-fe0cfb93ebe9</t>
  </si>
  <si>
    <t>Jonathan Butler</t>
  </si>
  <si>
    <t>morgan34@edwards-reyes.com</t>
  </si>
  <si>
    <t>5ea383b4-756c-4188-8fa1-d261c3e58a17</t>
  </si>
  <si>
    <t>Jeffrey Fernandez</t>
  </si>
  <si>
    <t>andreacurry@jacobs.com</t>
  </si>
  <si>
    <t>20/05/2024</t>
  </si>
  <si>
    <t>3b331ce2-5212-4ecd-8694-407c86cf2b3a</t>
  </si>
  <si>
    <t>Alyssa Wang</t>
  </si>
  <si>
    <t>eric28@molina.net</t>
  </si>
  <si>
    <t>Ago</t>
  </si>
  <si>
    <t>6384de5c-29f7-4224-a782-f6c9213976db</t>
  </si>
  <si>
    <t>Nathan Williams</t>
  </si>
  <si>
    <t>nwilcox@gmail.com</t>
  </si>
  <si>
    <t>Summer</t>
  </si>
  <si>
    <t>7259bf4c-4a25-4154-8d59-bc067b85dfb6</t>
  </si>
  <si>
    <t>Stephanie Bailey</t>
  </si>
  <si>
    <t>rachelfranklin@yahoo.com</t>
  </si>
  <si>
    <t>Tough</t>
  </si>
  <si>
    <t>18/07/2024</t>
  </si>
  <si>
    <t>d010f21e-be8a-4061-b379-c4cd5f668831</t>
  </si>
  <si>
    <t>Robin Blackwell</t>
  </si>
  <si>
    <t>paynejeffrey@sampson-taylor.org</t>
  </si>
  <si>
    <t>Hair</t>
  </si>
  <si>
    <t>1c4996a6-b4c7-43f4-b85d-4e916b7512a4</t>
  </si>
  <si>
    <t>Christopher Acosta</t>
  </si>
  <si>
    <t>dukestephen@hotmail.com</t>
  </si>
  <si>
    <t>Heavy</t>
  </si>
  <si>
    <t>16/01/2024</t>
  </si>
  <si>
    <t>0423c8bc-6651-4266-a059-34e8fec0fe7a</t>
  </si>
  <si>
    <t>Melissa Molina</t>
  </si>
  <si>
    <t>carolgonzales@miller.com</t>
  </si>
  <si>
    <t>Better</t>
  </si>
  <si>
    <t>4984e78f-6231-40e2-b48a-aec6a5d1aa6e</t>
  </si>
  <si>
    <t>Travis Brown</t>
  </si>
  <si>
    <t>vincentcarolyn@yahoo.com</t>
  </si>
  <si>
    <t>5480152a-9351-41e2-8581-d5a00abbd73d</t>
  </si>
  <si>
    <t>Jill Walker</t>
  </si>
  <si>
    <t>cbaker@hotmail.com</t>
  </si>
  <si>
    <t>Actually</t>
  </si>
  <si>
    <t>65d41d8f-38c9-49d7-9329-3ef6ac6171e6</t>
  </si>
  <si>
    <t>Kimberly Scott</t>
  </si>
  <si>
    <t>michael26@vasquez.com</t>
  </si>
  <si>
    <t>Choice</t>
  </si>
  <si>
    <t>3bcf9491-322c-4701-81fe-825429937422</t>
  </si>
  <si>
    <t>Lisa Jackson</t>
  </si>
  <si>
    <t>nancyallen@yahoo.com</t>
  </si>
  <si>
    <t>Vote</t>
  </si>
  <si>
    <t>4925d52e-aa3d-4e47-8c90-19fd563c19a9</t>
  </si>
  <si>
    <t>Crystal Acevedo</t>
  </si>
  <si>
    <t>chaneybarry@morales.biz</t>
  </si>
  <si>
    <t>Glass</t>
  </si>
  <si>
    <t>7dd90190-cc97-4c2d-8c0e-35eaa3fb8f5b</t>
  </si>
  <si>
    <t>Megan Gordon</t>
  </si>
  <si>
    <t>amber29@gmail.com</t>
  </si>
  <si>
    <t>Truth</t>
  </si>
  <si>
    <t>d327a671-ebba-440f-b667-30cd5e772aba</t>
  </si>
  <si>
    <t>Lauren Gordon</t>
  </si>
  <si>
    <t>Between</t>
  </si>
  <si>
    <t>2efde03d-2a2e-44bd-ac4e-8c5cf2ee6f77</t>
  </si>
  <si>
    <t>Kathryn Coleman</t>
  </si>
  <si>
    <t>fcampbell@hotmail.com</t>
  </si>
  <si>
    <t>Eight</t>
  </si>
  <si>
    <t>125d69aa-b9d3-432e-94e7-9c3ff08ef058</t>
  </si>
  <si>
    <t>Jennifer Cline</t>
  </si>
  <si>
    <t>sbrown@gmail.com</t>
  </si>
  <si>
    <t>Religious</t>
  </si>
  <si>
    <t>83098ffa-202b-47de-9bc7-42f62c32aa27</t>
  </si>
  <si>
    <t>Aaron Reed</t>
  </si>
  <si>
    <t>mark53@diaz-butler.com</t>
  </si>
  <si>
    <t>She</t>
  </si>
  <si>
    <t>1dae53b6-a495-4fcf-8c99-611b930e41fd</t>
  </si>
  <si>
    <t>Amy Melendez</t>
  </si>
  <si>
    <t>henry83@hotmail.com</t>
  </si>
  <si>
    <t>0dc09c72-5c72-47df-a73f-52221d1f2b17</t>
  </si>
  <si>
    <t>David Jackson</t>
  </si>
  <si>
    <t>anthonygrant@hotmail.com</t>
  </si>
  <si>
    <t>Least</t>
  </si>
  <si>
    <t>46e20d41-f579-4cb6-ab22-c473c94ea0d9</t>
  </si>
  <si>
    <t>Samantha Marshall</t>
  </si>
  <si>
    <t>elliottstephen@beasley.com</t>
  </si>
  <si>
    <t>Feeling</t>
  </si>
  <si>
    <t>3ea8a138-d6d9-497b-bdd8-f2771531e605</t>
  </si>
  <si>
    <t>Nicholas Palmer</t>
  </si>
  <si>
    <t>melissawolfe@stanley.com</t>
  </si>
  <si>
    <t>52e8eb55-17ea-4983-aaf9-d6beeb8f0313</t>
  </si>
  <si>
    <t>Bonnie Cooke</t>
  </si>
  <si>
    <t>opham@todd.org</t>
  </si>
  <si>
    <t>Especially</t>
  </si>
  <si>
    <t>d03f8f5d-6723-4d82-951d-6025281200b1</t>
  </si>
  <si>
    <t>Linda Cooper</t>
  </si>
  <si>
    <t>iperez@gmail.com</t>
  </si>
  <si>
    <t>Go</t>
  </si>
  <si>
    <t>1f9dd982-6d16-4486-8cb0-f1a716ffda8f</t>
  </si>
  <si>
    <t>Jennifer Shaw</t>
  </si>
  <si>
    <t>williamsalison@richardson.net</t>
  </si>
  <si>
    <t>fa860af4-bfcf-4eab-89df-c4cfbc3457f5</t>
  </si>
  <si>
    <t>Tonya Brown</t>
  </si>
  <si>
    <t>joannerobles@kirk.com</t>
  </si>
  <si>
    <t>Newspaper</t>
  </si>
  <si>
    <t>24/01/2024</t>
  </si>
  <si>
    <t>4c7c76dd-b4c9-4188-b9f4-501bd9aa1e25</t>
  </si>
  <si>
    <t>Peggy Conrad</t>
  </si>
  <si>
    <t>taylorregina@smith-hampton.net</t>
  </si>
  <si>
    <t>Camera</t>
  </si>
  <si>
    <t>7d1706da-6735-4ffe-94ae-f316a44e0d81</t>
  </si>
  <si>
    <t>Diana Hernandez</t>
  </si>
  <si>
    <t>kara81@bowen.com</t>
  </si>
  <si>
    <t>14/02/2024</t>
  </si>
  <si>
    <t>be108e95-6d67-4c80-a79b-5239ade17bb0</t>
  </si>
  <si>
    <t>Corey Hicks</t>
  </si>
  <si>
    <t>mark78@hotmail.com</t>
  </si>
  <si>
    <t>Item</t>
  </si>
  <si>
    <t>ea074e6b-f82b-4002-a65b-bfed1ac99b42</t>
  </si>
  <si>
    <t>Leah Schneider</t>
  </si>
  <si>
    <t>smithabigail@ellis.info</t>
  </si>
  <si>
    <t>a7a73c08-c0ca-4f7e-9278-db2c125306a0</t>
  </si>
  <si>
    <t>Darlene Estrada</t>
  </si>
  <si>
    <t>ronaldmitchell@douglas-morris.com</t>
  </si>
  <si>
    <t>Money</t>
  </si>
  <si>
    <t>71a5c51e-227d-4d63-846d-543973b0adb2</t>
  </si>
  <si>
    <t>Samantha Booth</t>
  </si>
  <si>
    <t>lindsey30@hernandez.com</t>
  </si>
  <si>
    <t>Nation</t>
  </si>
  <si>
    <t>7f615091-dd1b-418d-972d-3d537ed3c861</t>
  </si>
  <si>
    <t>Todd Gilmore</t>
  </si>
  <si>
    <t>franciscogrant@lee-english.com</t>
  </si>
  <si>
    <t>Theory</t>
  </si>
  <si>
    <t>9894f144-0a37-48e2-974d-b327270fe903</t>
  </si>
  <si>
    <t>Theresa Dawson</t>
  </si>
  <si>
    <t>jamesarias@yahoo.com</t>
  </si>
  <si>
    <t>Rock</t>
  </si>
  <si>
    <t>c6838c70-659f-4d82-ac14-a510f1e5eea1</t>
  </si>
  <si>
    <t>Ana Jensen</t>
  </si>
  <si>
    <t>emilywilliams@gmail.com</t>
  </si>
  <si>
    <t>3728fa8c-32bd-406b-98e9-d8f992f65b2c</t>
  </si>
  <si>
    <t>Kim Johnson</t>
  </si>
  <si>
    <t>nicholasgriffin@yahoo.com</t>
  </si>
  <si>
    <t>ec1420a2-4d1d-44f2-ac07-f31f6b1780b6</t>
  </si>
  <si>
    <t>Laura Silva</t>
  </si>
  <si>
    <t>kennedyvictor@chavez-alvarez.biz</t>
  </si>
  <si>
    <t>Material</t>
  </si>
  <si>
    <t>2820ae48-ae96-48c0-834e-7cbf1f23e9cb</t>
  </si>
  <si>
    <t>Dwayne Pacheco</t>
  </si>
  <si>
    <t>ghenry@atkinson.net</t>
  </si>
  <si>
    <t>Home</t>
  </si>
  <si>
    <t>9056fb36-e663-42ec-b07a-94dcda158d53</t>
  </si>
  <si>
    <t>Pamela Mccullough</t>
  </si>
  <si>
    <t>trevinobeth@hayes.net</t>
  </si>
  <si>
    <t>And</t>
  </si>
  <si>
    <t>5636c8a5-c058-4e40-8904-bd7dbc37fd69</t>
  </si>
  <si>
    <t>Richard Holder</t>
  </si>
  <si>
    <t>vsmith@yahoo.com</t>
  </si>
  <si>
    <t>Ever</t>
  </si>
  <si>
    <t>242b23cd-12bb-47a0-b430-00a7cc055879</t>
  </si>
  <si>
    <t>Melissa Shaffer</t>
  </si>
  <si>
    <t>iwalker@smith.com</t>
  </si>
  <si>
    <t>6612baba-5f79-4bfb-aada-a0b60f20873c</t>
  </si>
  <si>
    <t>Nicholas Goodwin</t>
  </si>
  <si>
    <t>carolchen@hotmail.com</t>
  </si>
  <si>
    <t>4a3e54ff-b268-40f2-881d-c7872564eb83</t>
  </si>
  <si>
    <t>Rebecca Calderon</t>
  </si>
  <si>
    <t>eanderson@yahoo.com</t>
  </si>
  <si>
    <t>Subject</t>
  </si>
  <si>
    <t>bbd49c56-77f0-4505-9dfc-3cf6809a48af</t>
  </si>
  <si>
    <t>Deborah Davis</t>
  </si>
  <si>
    <t>stephanie65@hotmail.com</t>
  </si>
  <si>
    <t>Cover</t>
  </si>
  <si>
    <t>e5e5ce50-5256-4140-a659-d20e0a9b20c6</t>
  </si>
  <si>
    <t>Pamela Bowen</t>
  </si>
  <si>
    <t>catherine61@baxter.com</t>
  </si>
  <si>
    <t>You</t>
  </si>
  <si>
    <t>28/01/2024</t>
  </si>
  <si>
    <t>dbfc794f-a4ad-4b65-934c-6df5f0be897e</t>
  </si>
  <si>
    <t>Vanessa Kelly</t>
  </si>
  <si>
    <t>8b4378c1-cbbf-42f6-b5d2-fdf84df522c7</t>
  </si>
  <si>
    <t>Mrs. Teresa Adams</t>
  </si>
  <si>
    <t>powerstimothy@hotmail.com</t>
  </si>
  <si>
    <t>8b22d060-ff0b-4044-a041-33b7193744c2</t>
  </si>
  <si>
    <t>Shari Hernandez</t>
  </si>
  <si>
    <t>davishenry@gmail.com</t>
  </si>
  <si>
    <t>Successful</t>
  </si>
  <si>
    <t>2d39bf64-32eb-4cce-80d1-5279e076dab2</t>
  </si>
  <si>
    <t>Andre Myers</t>
  </si>
  <si>
    <t>debra65@hotmail.com</t>
  </si>
  <si>
    <t>Imagine</t>
  </si>
  <si>
    <t>24528443-6ab2-4e25-8776-18d7f3ff5642</t>
  </si>
  <si>
    <t>Edward Anderson</t>
  </si>
  <si>
    <t>christinejohnson@navarro.com</t>
  </si>
  <si>
    <t>125b82d4-fbdb-45db-a4ff-1b36cd702309</t>
  </si>
  <si>
    <t>Sheila Johnson</t>
  </si>
  <si>
    <t>erin87@garrett.com</t>
  </si>
  <si>
    <t>Realize</t>
  </si>
  <si>
    <t>21a341ed-ab3f-40e9-ba64-53dc11a4a2a5</t>
  </si>
  <si>
    <t>Brandy Peterson</t>
  </si>
  <si>
    <t>wrightdeborah@hotmail.com</t>
  </si>
  <si>
    <t>Attorney</t>
  </si>
  <si>
    <t>bd3f3578-dd60-4829-96a6-b8b649a67fa0</t>
  </si>
  <si>
    <t>Bradley Ball</t>
  </si>
  <si>
    <t>abutler@gray-thompson.com</t>
  </si>
  <si>
    <t>Physical</t>
  </si>
  <si>
    <t>59f5e44c-2c99-473e-a1c2-5f8b6b1b62d7</t>
  </si>
  <si>
    <t>Tracey Clark</t>
  </si>
  <si>
    <t>nicoledavis@compton-lucas.info</t>
  </si>
  <si>
    <t>b3d56611-f754-4ef9-83ee-8b668deb7a53</t>
  </si>
  <si>
    <t>Michael Castaneda</t>
  </si>
  <si>
    <t>holtlauren@hotmail.com</t>
  </si>
  <si>
    <t>Participant</t>
  </si>
  <si>
    <t>c88fa04c-2365-49de-997f-7c7111e9fb83</t>
  </si>
  <si>
    <t>Jamie Warren</t>
  </si>
  <si>
    <t>alevy@rowland-wade.com</t>
  </si>
  <si>
    <t>College</t>
  </si>
  <si>
    <t>f94efdd2-4f75-4530-8600-fb36d2c40e87</t>
  </si>
  <si>
    <t>Crystal Weaver</t>
  </si>
  <si>
    <t>yevans@yahoo.com</t>
  </si>
  <si>
    <t>Goal</t>
  </si>
  <si>
    <t>8763aa88-4016-486e-8172-48fe89153b7f</t>
  </si>
  <si>
    <t>John Wu</t>
  </si>
  <si>
    <t>ericcole@gmail.com</t>
  </si>
  <si>
    <t>15/05/2024</t>
  </si>
  <si>
    <t>7181378d-bf38-478e-b5cf-827c4afe7de5</t>
  </si>
  <si>
    <t>Christopher Brown</t>
  </si>
  <si>
    <t>robertstammie@smith-shelton.com</t>
  </si>
  <si>
    <t>4fa8c435-8fca-491e-847c-371991281751</t>
  </si>
  <si>
    <t>James Stanley</t>
  </si>
  <si>
    <t>icole@hotmail.com</t>
  </si>
  <si>
    <t>Rest</t>
  </si>
  <si>
    <t>5d1194c8-8edc-497b-a7bb-fdd602a6ac38</t>
  </si>
  <si>
    <t>William Hawkins</t>
  </si>
  <si>
    <t>williamstammie@yahoo.com</t>
  </si>
  <si>
    <t>Tell</t>
  </si>
  <si>
    <t>03795b7e-6973-48d8-b06e-cf2a07136985</t>
  </si>
  <si>
    <t>Louis Murphy</t>
  </si>
  <si>
    <t>brian56@yahoo.com</t>
  </si>
  <si>
    <t>f29b3468-d469-4c93-970e-7dbde4df9835</t>
  </si>
  <si>
    <t>Angela Douglas</t>
  </si>
  <si>
    <t>alutz@gmail.com</t>
  </si>
  <si>
    <t>b1d9ec78-44df-4049-94bc-0b1f37c46164</t>
  </si>
  <si>
    <t>Tara Coleman</t>
  </si>
  <si>
    <t>karen39@butler.com</t>
  </si>
  <si>
    <t>Real</t>
  </si>
  <si>
    <t>f337327a-5e2a-47e7-8b22-de0327adb370</t>
  </si>
  <si>
    <t>Laura Hayden</t>
  </si>
  <si>
    <t>glen80@yahoo.com</t>
  </si>
  <si>
    <t>Discuss</t>
  </si>
  <si>
    <t>8a271c04-f00d-49ed-8dcd-a34dc28647b0</t>
  </si>
  <si>
    <t>Donald Lloyd</t>
  </si>
  <si>
    <t>cooklisa@gmail.com</t>
  </si>
  <si>
    <t>Value</t>
  </si>
  <si>
    <t>8ace5ed8-6ffc-4a4f-a5e7-1e22ea352127</t>
  </si>
  <si>
    <t>Mary Phillips</t>
  </si>
  <si>
    <t>taylor52@grant-webb.com</t>
  </si>
  <si>
    <t>0c597b56-9463-4fce-a412-ea29dfb6ebd9</t>
  </si>
  <si>
    <t>Candace Herrera</t>
  </si>
  <si>
    <t>fsmith@gmail.com</t>
  </si>
  <si>
    <t>27/06/2024</t>
  </si>
  <si>
    <t>94c27b96-b18a-4019-90dd-d6fc1ec42bc1</t>
  </si>
  <si>
    <t>Henry Gill</t>
  </si>
  <si>
    <t>valeriebauer@lang-parker.info</t>
  </si>
  <si>
    <t>Girl</t>
  </si>
  <si>
    <t>1ea5a53d-237b-49d5-b76d-2474baaca10e</t>
  </si>
  <si>
    <t>Robert Watson</t>
  </si>
  <si>
    <t>iwilliamson@hotmail.com</t>
  </si>
  <si>
    <t>Wife</t>
  </si>
  <si>
    <t>c9032a1c-ad70-4eff-8707-f2237aa417ab</t>
  </si>
  <si>
    <t>Victor Simmons</t>
  </si>
  <si>
    <t>meyerjessica@navarro.com</t>
  </si>
  <si>
    <t>121e5d99-1b67-4001-a69f-96d6423c19c0</t>
  </si>
  <si>
    <t>Alicia Harmon</t>
  </si>
  <si>
    <t>tiffany91@gmail.com</t>
  </si>
  <si>
    <t>Industry</t>
  </si>
  <si>
    <t>31/07/2024</t>
  </si>
  <si>
    <t>8a57266f-bed6-40c1-8beb-daf02bd09ff2</t>
  </si>
  <si>
    <t>Jason Young</t>
  </si>
  <si>
    <t>edwardrios@santiago.org</t>
  </si>
  <si>
    <t>22/08/2024</t>
  </si>
  <si>
    <t>91ae8c3e-aafd-431e-b3e4-0df7fe33d9d6</t>
  </si>
  <si>
    <t>Elizabeth Harris</t>
  </si>
  <si>
    <t>jason10@bond-obrien.info</t>
  </si>
  <si>
    <t>ad18c61f-1fa1-47f6-a8c0-85c7a2f6f8d4</t>
  </si>
  <si>
    <t>Amanda Dominguez</t>
  </si>
  <si>
    <t>spencerjoyce@brown.com</t>
  </si>
  <si>
    <t>Because</t>
  </si>
  <si>
    <t>d566eb53-b213-468a-bbc5-6dd41d0e5e52</t>
  </si>
  <si>
    <t>Krystal Berg</t>
  </si>
  <si>
    <t>keith38@hopkins.com</t>
  </si>
  <si>
    <t>Technology</t>
  </si>
  <si>
    <t>a45f6fb0-a027-43c7-bdd6-415a041eef01</t>
  </si>
  <si>
    <t>David Ewing</t>
  </si>
  <si>
    <t>melissa09@king.com</t>
  </si>
  <si>
    <t>Type</t>
  </si>
  <si>
    <t>28/05/2024</t>
  </si>
  <si>
    <t>8c7ea407-868d-4fa8-87c3-1ba8ae026a63</t>
  </si>
  <si>
    <t>Elijah Cooke</t>
  </si>
  <si>
    <t>smithfrank@simmons.net</t>
  </si>
  <si>
    <t>Pull</t>
  </si>
  <si>
    <t>061fe2ef-c5c4-4309-b1c0-e4639e970c64</t>
  </si>
  <si>
    <t>Christopher Anderson</t>
  </si>
  <si>
    <t>aprilwilson@hotmail.com</t>
  </si>
  <si>
    <t>Wear</t>
  </si>
  <si>
    <t>5b44ed62-3757-463b-9fef-e9c8d7b33ffa</t>
  </si>
  <si>
    <t>Martin Taylor</t>
  </si>
  <si>
    <t>scottbishop@gmail.com</t>
  </si>
  <si>
    <t>20f27037-a248-4246-81f0-74c9e9e19584</t>
  </si>
  <si>
    <t>Lori Anderson</t>
  </si>
  <si>
    <t>jalvarez@yahoo.com</t>
  </si>
  <si>
    <t>Catch</t>
  </si>
  <si>
    <t>816d62e5-3d4d-41ff-a967-4d59997132fd</t>
  </si>
  <si>
    <t>Cody Murphy</t>
  </si>
  <si>
    <t>anthonypatricia@hampton.com</t>
  </si>
  <si>
    <t>By</t>
  </si>
  <si>
    <t>80372f13-b7c8-4bac-94af-c67c6300b207</t>
  </si>
  <si>
    <t>Tanya Lane</t>
  </si>
  <si>
    <t>smithjoseph@gmail.com</t>
  </si>
  <si>
    <t>Point</t>
  </si>
  <si>
    <t>25/01/2024</t>
  </si>
  <si>
    <t>80d6c0a2-e8ea-43c3-921a-c8c6d0bb93c4</t>
  </si>
  <si>
    <t>James Stevenson</t>
  </si>
  <si>
    <t>Position</t>
  </si>
  <si>
    <t>be0b3893-4cc8-4fef-8189-23b1e15f3626</t>
  </si>
  <si>
    <t>Brenda Jones</t>
  </si>
  <si>
    <t>ffranklin@mcintosh-stevens.info</t>
  </si>
  <si>
    <t>24/06/2024</t>
  </si>
  <si>
    <t>60a7916c-e2c3-4bc7-85c2-76ece3242b43</t>
  </si>
  <si>
    <t>Jennifer Ashley</t>
  </si>
  <si>
    <t>elizabethrodriguez@gonzalez.info</t>
  </si>
  <si>
    <t>b62ce26c-2948-4169-adf6-3cbabc3f1793</t>
  </si>
  <si>
    <t>Shelley Davis</t>
  </si>
  <si>
    <t>michelle74@gmail.com</t>
  </si>
  <si>
    <t>a5ca4d15-b114-438f-975a-2d15c3d63e96</t>
  </si>
  <si>
    <t>Susan Smith</t>
  </si>
  <si>
    <t>gallegosjennifer@santos-wilson.com</t>
  </si>
  <si>
    <t>Significant</t>
  </si>
  <si>
    <t>d1554cd5-8501-44f5-b81e-5099ca7481dc</t>
  </si>
  <si>
    <t>Kevin Dawson</t>
  </si>
  <si>
    <t>vhebert@yahoo.com</t>
  </si>
  <si>
    <t>Decision</t>
  </si>
  <si>
    <t>9233277d-966a-4e18-8e52-7c13710ab9a5</t>
  </si>
  <si>
    <t>Vickie Gonzalez</t>
  </si>
  <si>
    <t>pamelagarner@hotmail.com</t>
  </si>
  <si>
    <t>15/04/2024</t>
  </si>
  <si>
    <t>6a701e33-8246-40cf-91e0-4ee99ea3471a</t>
  </si>
  <si>
    <t>Donna Owen</t>
  </si>
  <si>
    <t>sara17@collins.net</t>
  </si>
  <si>
    <t>Customer</t>
  </si>
  <si>
    <t>d9eb9612-3583-485b-916b-0895e5e19b74</t>
  </si>
  <si>
    <t>Dawn Duran</t>
  </si>
  <si>
    <t>vanessasmith@gmail.com</t>
  </si>
  <si>
    <t>Bad</t>
  </si>
  <si>
    <t>d34fba74-8560-4db4-8b68-a557426c8e9a</t>
  </si>
  <si>
    <t>Jamie Howard</t>
  </si>
  <si>
    <t>amy30@hotmail.com</t>
  </si>
  <si>
    <t>265c1f0f-4685-4a84-8150-471b99b14c8a</t>
  </si>
  <si>
    <t>Kayla Mckay</t>
  </si>
  <si>
    <t>wjohnson@gmail.com</t>
  </si>
  <si>
    <t>Enjoy</t>
  </si>
  <si>
    <t>36a95210-92d2-4866-a65f-b68c793b655f</t>
  </si>
  <si>
    <t>Roger Garcia</t>
  </si>
  <si>
    <t>benderlori@jones.com</t>
  </si>
  <si>
    <t>16/06/2024</t>
  </si>
  <si>
    <t>b5e380b7-b205-4e37-9201-646077f3cec1</t>
  </si>
  <si>
    <t>Darren Nguyen</t>
  </si>
  <si>
    <t>andrea36@yahoo.com</t>
  </si>
  <si>
    <t>Society</t>
  </si>
  <si>
    <t>27/04/2024</t>
  </si>
  <si>
    <t>85bac5f7-7f5f-4892-9b0f-f7c244c38c08</t>
  </si>
  <si>
    <t>Jamie Hopkins</t>
  </si>
  <si>
    <t>leekatherine@cabrera.net</t>
  </si>
  <si>
    <t>Set</t>
  </si>
  <si>
    <t>d5a5e7f7-decb-476d-a03d-d192b89ded59</t>
  </si>
  <si>
    <t>Molly Daniel</t>
  </si>
  <si>
    <t>nking@gmail.com</t>
  </si>
  <si>
    <t>Democrat</t>
  </si>
  <si>
    <t>7a3ead66-c01a-437d-9377-8cade4c5b399</t>
  </si>
  <si>
    <t>Paul Miller</t>
  </si>
  <si>
    <t>grahamjennifer@whitehead.com</t>
  </si>
  <si>
    <t>ef3a1483-65d8-460a-a8af-f91c0f66c5a6</t>
  </si>
  <si>
    <t>Mark Smith</t>
  </si>
  <si>
    <t>alexanderrodriguez@yahoo.com</t>
  </si>
  <si>
    <t>Role</t>
  </si>
  <si>
    <t>39ade9b6-6e5c-46fa-ba0b-86f508232b92</t>
  </si>
  <si>
    <t>Calvin Bishop</t>
  </si>
  <si>
    <t>wwalker@hotmail.com</t>
  </si>
  <si>
    <t>Ask</t>
  </si>
  <si>
    <t>9867cd9c-7a6b-4218-9ba5-3578837e30b4</t>
  </si>
  <si>
    <t>Lisa Castillo</t>
  </si>
  <si>
    <t>michael27@jackson-hopkins.com</t>
  </si>
  <si>
    <t>5d125a5b-3db3-49d4-9c43-1a5e293ee43a</t>
  </si>
  <si>
    <t>Edward Esparza</t>
  </si>
  <si>
    <t>brandigonzalez@hotmail.com</t>
  </si>
  <si>
    <t>Decade</t>
  </si>
  <si>
    <t>46471087-2267-435e-9046-344ddefb4f70</t>
  </si>
  <si>
    <t>Brian Martin</t>
  </si>
  <si>
    <t>suttongregory@yahoo.com</t>
  </si>
  <si>
    <t>d9e18e37-8e9e-4c81-a1d7-d3874b4a9b35</t>
  </si>
  <si>
    <t>Richard Taylor</t>
  </si>
  <si>
    <t>david56@gmail.com</t>
  </si>
  <si>
    <t>Believe</t>
  </si>
  <si>
    <t>8f7d932c-1a35-40a0-9755-1fc33c4dc20c</t>
  </si>
  <si>
    <t>Gary Dunn</t>
  </si>
  <si>
    <t>hannah89@gomez-khan.com</t>
  </si>
  <si>
    <t>5dfa2e15-5bef-4d72-9379-45d47dd21baa</t>
  </si>
  <si>
    <t>Danielle Johnson</t>
  </si>
  <si>
    <t>stacy04@gmail.com</t>
  </si>
  <si>
    <t>Phone</t>
  </si>
  <si>
    <t>a9ae1d2d-a9a5-4d1c-a421-4278c803d9b2</t>
  </si>
  <si>
    <t>Angela Cooper</t>
  </si>
  <si>
    <t>guerrerokelly@yahoo.com</t>
  </si>
  <si>
    <t>23/05/2024</t>
  </si>
  <si>
    <t>25a6d09b-c041-4e9b-b17b-9f4e1baa7245</t>
  </si>
  <si>
    <t>Pamela Edwards</t>
  </si>
  <si>
    <t>sscott@turner-arnold.org</t>
  </si>
  <si>
    <t>c6d5dbe0-93b3-4096-b53d-8c06acc57cc3</t>
  </si>
  <si>
    <t>Karina Mcdaniel</t>
  </si>
  <si>
    <t>smithjames@davis.com</t>
  </si>
  <si>
    <t>Try</t>
  </si>
  <si>
    <t>14085d84-0871-4f3c-93f3-a3b1316398e1</t>
  </si>
  <si>
    <t>Jennifer Evans</t>
  </si>
  <si>
    <t>bhughes@weeks.com</t>
  </si>
  <si>
    <t>Data</t>
  </si>
  <si>
    <t>13/01/2024</t>
  </si>
  <si>
    <t>03cc385c-2403-4c12-a168-205ac9ba8503</t>
  </si>
  <si>
    <t>Nicole Ponce</t>
  </si>
  <si>
    <t>christina04@medina.com</t>
  </si>
  <si>
    <t>Test</t>
  </si>
  <si>
    <t>79640813-5470-4676-a331-ab9e2e72e4a3</t>
  </si>
  <si>
    <t>Juan Vaughn</t>
  </si>
  <si>
    <t>jenniferruiz@romero.com</t>
  </si>
  <si>
    <t>15ce523b-762f-4167-9ed4-8421fa518b93</t>
  </si>
  <si>
    <t>Kristen Hunter</t>
  </si>
  <si>
    <t>vjohnson@brock.biz</t>
  </si>
  <si>
    <t>Manage</t>
  </si>
  <si>
    <t>01cb8d2a-9060-4d5c-8faa-b568ae7dccfa</t>
  </si>
  <si>
    <t>Jeanne Gonzales</t>
  </si>
  <si>
    <t>jake64@griffin-wolfe.com</t>
  </si>
  <si>
    <t>Perhaps</t>
  </si>
  <si>
    <t>81252842-f4f4-4651-8f7d-13df1a5fa849</t>
  </si>
  <si>
    <t>Gary Hebert</t>
  </si>
  <si>
    <t>timothychaney@gmail.com</t>
  </si>
  <si>
    <t>Attack</t>
  </si>
  <si>
    <t>14/08/2024</t>
  </si>
  <si>
    <t>6a2b8a89-4def-4a82-b2d3-780af9afcc66</t>
  </si>
  <si>
    <t>Deborah Moreno</t>
  </si>
  <si>
    <t>johnhart@yahoo.com</t>
  </si>
  <si>
    <t>c0b74707-a930-4dbf-a6e0-11512ff850ec</t>
  </si>
  <si>
    <t>Robert Anderson</t>
  </si>
  <si>
    <t>adam82@hancock.info</t>
  </si>
  <si>
    <t>Likely</t>
  </si>
  <si>
    <t>1ce54b44-2274-4b58-8610-e63965e4ade3</t>
  </si>
  <si>
    <t>Brian Ramos</t>
  </si>
  <si>
    <t>ericjohnson@hotmail.com</t>
  </si>
  <si>
    <t>Let</t>
  </si>
  <si>
    <t>7c854996-8531-4424-895e-ed5de2d446c7</t>
  </si>
  <si>
    <t>Tim Warner</t>
  </si>
  <si>
    <t>76f02c96-0b47-46c7-a012-7fba61d00469</t>
  </si>
  <si>
    <t>Sheila Terry</t>
  </si>
  <si>
    <t>qsalinas@johnson.biz</t>
  </si>
  <si>
    <t>Risk</t>
  </si>
  <si>
    <t>edc69acb-ff8c-4b9d-a87f-79c62127ac94</t>
  </si>
  <si>
    <t>Nathaniel Johnson</t>
  </si>
  <si>
    <t>denise48@yahoo.com</t>
  </si>
  <si>
    <t>Cost</t>
  </si>
  <si>
    <t>16/05/2024</t>
  </si>
  <si>
    <t>51edd52d-0ef9-497b-b337-4c97ba353c56</t>
  </si>
  <si>
    <t>Michelle Freeman</t>
  </si>
  <si>
    <t>victoriarichard@hotmail.com</t>
  </si>
  <si>
    <t>Science</t>
  </si>
  <si>
    <t>dff10267-69f1-43b0-b043-66ec37b3e26e</t>
  </si>
  <si>
    <t>Christopher Rose II</t>
  </si>
  <si>
    <t>jennifersnyder@hotmail.com</t>
  </si>
  <si>
    <t>Billion</t>
  </si>
  <si>
    <t>4efcc832-fb9e-4ce2-86fc-9b19fc34cc46</t>
  </si>
  <si>
    <t>Angela Young</t>
  </si>
  <si>
    <t>emily57@reilly-barajas.net</t>
  </si>
  <si>
    <t>In</t>
  </si>
  <si>
    <t>e4f92591-b986-4b57-a4ef-20eadca8ccf9</t>
  </si>
  <si>
    <t>Samantha Michael</t>
  </si>
  <si>
    <t>kroberts@hotmail.com</t>
  </si>
  <si>
    <t>Town</t>
  </si>
  <si>
    <t>4231aaba-5475-4bfa-83be-58773a5d511b</t>
  </si>
  <si>
    <t>Dalton Wood</t>
  </si>
  <si>
    <t>megan48@boyer.biz</t>
  </si>
  <si>
    <t>Edge</t>
  </si>
  <si>
    <t>8922db80-f43c-4463-957d-14b8c552b6d9</t>
  </si>
  <si>
    <t>Krystal Valdez MD</t>
  </si>
  <si>
    <t>wrichardson@norris.com</t>
  </si>
  <si>
    <t>Lead</t>
  </si>
  <si>
    <t>4d7d3f37-2d08-4cfd-9fc4-bad9e274da7d</t>
  </si>
  <si>
    <t>Tonya Jenkins</t>
  </si>
  <si>
    <t>mooresarah@yahoo.com</t>
  </si>
  <si>
    <t>First</t>
  </si>
  <si>
    <t>71c1a3bf-387b-41bd-a3ad-643627d87fbe</t>
  </si>
  <si>
    <t>Luis Hernandez</t>
  </si>
  <si>
    <t>derek99@gmail.com</t>
  </si>
  <si>
    <t>Last</t>
  </si>
  <si>
    <t>25/03/2024</t>
  </si>
  <si>
    <t>30e03154-0710-441a-ac04-2b23a52063e7</t>
  </si>
  <si>
    <t>Mercedes Johnson</t>
  </si>
  <si>
    <t>murilloleslie@yahoo.com</t>
  </si>
  <si>
    <t>9fd66599-745d-4888-a498-0943fb36be73</t>
  </si>
  <si>
    <t>Nancy Evans</t>
  </si>
  <si>
    <t>colton92@hotmail.com</t>
  </si>
  <si>
    <t>864415eb-caa1-4967-b40a-82d1e9e1cce5</t>
  </si>
  <si>
    <t>Matthew Bass</t>
  </si>
  <si>
    <t>jason66@elliott.com</t>
  </si>
  <si>
    <t>Factor</t>
  </si>
  <si>
    <t>d922570e-1d15-4c01-a5a7-765c1e50e954</t>
  </si>
  <si>
    <t>rogersamanda@duran-brooks.net</t>
  </si>
  <si>
    <t>d49194ff-d732-40ef-aab2-3c2802d5427c</t>
  </si>
  <si>
    <t>Jason Cowan</t>
  </si>
  <si>
    <t>qklein@hotmail.com</t>
  </si>
  <si>
    <t>dd1f753e-54b6-4f2a-925d-4506a9545079</t>
  </si>
  <si>
    <t>Brian Lopez</t>
  </si>
  <si>
    <t>jamesbeard@hotmail.com</t>
  </si>
  <si>
    <t>Son</t>
  </si>
  <si>
    <t>8812539c-ea09-4336-b6f4-c26dfb410e24</t>
  </si>
  <si>
    <t>Julie Pierce</t>
  </si>
  <si>
    <t>lisa05@yahoo.com</t>
  </si>
  <si>
    <t>Shake</t>
  </si>
  <si>
    <t>f6cd5cae-54a1-4641-8bef-11a32e6c3cc7</t>
  </si>
  <si>
    <t>Maria Cooper</t>
  </si>
  <si>
    <t>katiegay@thornton.com</t>
  </si>
  <si>
    <t>Current</t>
  </si>
  <si>
    <t>0944b90f-1b69-4f90-aac6-4dd90fb9c946</t>
  </si>
  <si>
    <t>William Ortiz</t>
  </si>
  <si>
    <t>johnsonpatricia@gmail.com</t>
  </si>
  <si>
    <t>Check</t>
  </si>
  <si>
    <t>d5d387ba-52e7-4041-8fef-813480eba0db</t>
  </si>
  <si>
    <t>Wanda Hamilton</t>
  </si>
  <si>
    <t>istone@yahoo.com</t>
  </si>
  <si>
    <t>6bd911ca-6dbd-4cee-91ae-7df61fa4a803</t>
  </si>
  <si>
    <t>Brian Alexander</t>
  </si>
  <si>
    <t>danielcoleman@gmail.com</t>
  </si>
  <si>
    <t>Executive</t>
  </si>
  <si>
    <t>7cd1dd9f-c5f4-421f-a233-0f6f4ba29ffe</t>
  </si>
  <si>
    <t>Melissa Mathews</t>
  </si>
  <si>
    <t>milesdonald@jones.org</t>
  </si>
  <si>
    <t>None</t>
  </si>
  <si>
    <t>1124860e-dffe-403d-9a5d-2f4f56f19fc7</t>
  </si>
  <si>
    <t>Amy West</t>
  </si>
  <si>
    <t>pconway@jefferson-gardner.net</t>
  </si>
  <si>
    <t>996c217a-4646-4499-a4ed-4957f04f00b5</t>
  </si>
  <si>
    <t>Christina Patel DDS</t>
  </si>
  <si>
    <t>kschwartz@young.com</t>
  </si>
  <si>
    <t>Worry</t>
  </si>
  <si>
    <t>3e735e0a-abdb-4076-987a-21ca2fabe901</t>
  </si>
  <si>
    <t>Derek Newman</t>
  </si>
  <si>
    <t>lynngalvan@yahoo.com</t>
  </si>
  <si>
    <t>7850fdb9-56b9-459c-aae7-f8b98e857993</t>
  </si>
  <si>
    <t>Jeffrey Rogers</t>
  </si>
  <si>
    <t>courtneyanderson@potter-smith.com</t>
  </si>
  <si>
    <t>Find</t>
  </si>
  <si>
    <t>19fcbe63-26d7-4256-9834-135565012f66</t>
  </si>
  <si>
    <t>Deanna Jones</t>
  </si>
  <si>
    <t>racheljacobs@mcclain.com</t>
  </si>
  <si>
    <t>ed6d350f-6d98-4777-ac91-73bcf6521fad</t>
  </si>
  <si>
    <t>maurice74@lowe-white.com</t>
  </si>
  <si>
    <t>Various</t>
  </si>
  <si>
    <t>5228dd81-5768-476f-a82f-e19a37b80469</t>
  </si>
  <si>
    <t>Kimberly Webster</t>
  </si>
  <si>
    <t>beardchad@miller.com</t>
  </si>
  <si>
    <t>13/02/2024</t>
  </si>
  <si>
    <t>df1a0a2b-d8ed-4521-b589-5d87d81b6f6e</t>
  </si>
  <si>
    <t>Mrs. Patricia Bullock</t>
  </si>
  <si>
    <t>davidmiranda@clark-hayes.org</t>
  </si>
  <si>
    <t>Star</t>
  </si>
  <si>
    <t>65d38c2b-30f7-42f7-b20c-27ee854c188c</t>
  </si>
  <si>
    <t>Monica Blake MD</t>
  </si>
  <si>
    <t>harveyallen@hotmail.com</t>
  </si>
  <si>
    <t>1780e2fc-ea45-419b-b4e6-f43ab0c9a9c5</t>
  </si>
  <si>
    <t>Carrie Riley</t>
  </si>
  <si>
    <t>sarah47@yahoo.com</t>
  </si>
  <si>
    <t>It</t>
  </si>
  <si>
    <t>7390b54d-917a-4a4b-b68e-91ad19608bd8</t>
  </si>
  <si>
    <t>Jennifer Juarez</t>
  </si>
  <si>
    <t>jenningsthomas@sullivan.com</t>
  </si>
  <si>
    <t>516ab947-2a4b-4d35-8bed-97c0e5515a26</t>
  </si>
  <si>
    <t>Kyle Adkins</t>
  </si>
  <si>
    <t>zwright@hotmail.com</t>
  </si>
  <si>
    <t>Assume</t>
  </si>
  <si>
    <t>0ea2279c-21e5-454d-802d-c2ffc8c512dd</t>
  </si>
  <si>
    <t>Tamara Garcia</t>
  </si>
  <si>
    <t>jacqueline23@bishop-wiggins.com</t>
  </si>
  <si>
    <t>Like</t>
  </si>
  <si>
    <t>4e37f46a-cedd-457e-9c89-b373356a3fcb</t>
  </si>
  <si>
    <t>Janice Allen</t>
  </si>
  <si>
    <t>uduffy@gmail.com</t>
  </si>
  <si>
    <t>Political</t>
  </si>
  <si>
    <t>a8b1309c-29fc-4927-ac75-518105a03fe8</t>
  </si>
  <si>
    <t>David Wright</t>
  </si>
  <si>
    <t>mikeflynn@hotmail.com</t>
  </si>
  <si>
    <t>Economy</t>
  </si>
  <si>
    <t>cfdfddc3-d2ac-48f7-b360-5ce2abeb0060</t>
  </si>
  <si>
    <t>Linda Smith</t>
  </si>
  <si>
    <t>williambartlett@yahoo.com</t>
  </si>
  <si>
    <t>Image</t>
  </si>
  <si>
    <t>5d67b412-f652-467e-b36b-909bdec07109</t>
  </si>
  <si>
    <t>Mike Goodwin</t>
  </si>
  <si>
    <t>patrickjensen@terry.com</t>
  </si>
  <si>
    <t>Anything</t>
  </si>
  <si>
    <t>3479cda8-2256-49d7-ad62-28f08035bd5e</t>
  </si>
  <si>
    <t>Nicole Bowen</t>
  </si>
  <si>
    <t>kimberly13@yahoo.com</t>
  </si>
  <si>
    <t>Really</t>
  </si>
  <si>
    <t>3cf5d7cf-00e6-4737-b9ba-3c1f4f7810bd</t>
  </si>
  <si>
    <t>Peter Green</t>
  </si>
  <si>
    <t>lisa14@davis-gilbert.info</t>
  </si>
  <si>
    <t>0277a54a-ae6b-473d-8529-197956ef8f45</t>
  </si>
  <si>
    <t>Amy Bell</t>
  </si>
  <si>
    <t>vickieclark@yahoo.com</t>
  </si>
  <si>
    <t>Watch</t>
  </si>
  <si>
    <t>c649575e-578e-422a-beb4-87d0830f36ec</t>
  </si>
  <si>
    <t>crossbrent@hernandez.com</t>
  </si>
  <si>
    <t>a9456468-2f49-47c2-968d-3a644749c648</t>
  </si>
  <si>
    <t>James Thomas</t>
  </si>
  <si>
    <t>clarkdavid@hotmail.com</t>
  </si>
  <si>
    <t>Education</t>
  </si>
  <si>
    <t>1baa09aa-f4aa-4e32-8480-97b874aca4be</t>
  </si>
  <si>
    <t>Anthony Lawrence</t>
  </si>
  <si>
    <t>sydney98@powell.com</t>
  </si>
  <si>
    <t>9497c6c9-f375-4c60-bd9b-6bdc630f06c5</t>
  </si>
  <si>
    <t>Timothy Herrera</t>
  </si>
  <si>
    <t>nancykelly@gmail.com</t>
  </si>
  <si>
    <t>d28a0d8c-4fe4-4330-88b3-394c9252d9a5</t>
  </si>
  <si>
    <t>Nicholas Martinez</t>
  </si>
  <si>
    <t>virginia87@davis.com</t>
  </si>
  <si>
    <t>185211c8-91dc-4022-a3af-ed922f0cb002</t>
  </si>
  <si>
    <t>Steven Bartlett</t>
  </si>
  <si>
    <t>darmstrong@gmail.com</t>
  </si>
  <si>
    <t>Idea</t>
  </si>
  <si>
    <t>b916eb46-1c80-4bee-97f6-ad79b9f7af9c</t>
  </si>
  <si>
    <t>Kimberly Rose</t>
  </si>
  <si>
    <t>nlara@soto-spence.net</t>
  </si>
  <si>
    <t>Wrong</t>
  </si>
  <si>
    <t>02dfb4aa-166d-4280-b3c7-b5e405d683ef</t>
  </si>
  <si>
    <t>Elijah Martinez</t>
  </si>
  <si>
    <t>amooney@webster.info</t>
  </si>
  <si>
    <t>When</t>
  </si>
  <si>
    <t>a858d34a-d344-41e3-ba39-c3ab0c19b71b</t>
  </si>
  <si>
    <t>Tony Frost</t>
  </si>
  <si>
    <t>ymay@contreras.org</t>
  </si>
  <si>
    <t>Network</t>
  </si>
  <si>
    <t>0d8a5f2a-801f-4970-9c63-ed8c683727a0</t>
  </si>
  <si>
    <t>David Dominguez</t>
  </si>
  <si>
    <t>joshuabrown@huang-patterson.com</t>
  </si>
  <si>
    <t>Week</t>
  </si>
  <si>
    <t>d901ea0a-03f4-492e-a9af-3ca32508e344</t>
  </si>
  <si>
    <t>Melanie Ellison</t>
  </si>
  <si>
    <t>ybrown@gmail.com</t>
  </si>
  <si>
    <t>17141a87-b3b2-434c-bd95-961d1118ad59</t>
  </si>
  <si>
    <t>Sheila Martinez</t>
  </si>
  <si>
    <t>jeffvaldez@yahoo.com</t>
  </si>
  <si>
    <t>Response</t>
  </si>
  <si>
    <t>9f0e1bd2-4b2e-4b79-8f4f-75d45ce62082</t>
  </si>
  <si>
    <t>Mike Simpson MD</t>
  </si>
  <si>
    <t>dscott@yahoo.com</t>
  </si>
  <si>
    <t>c2b5377b-0e34-438f-8db0-285d8a499440</t>
  </si>
  <si>
    <t>Erin Ward</t>
  </si>
  <si>
    <t>xgonzalez@gmail.com</t>
  </si>
  <si>
    <t>Happy</t>
  </si>
  <si>
    <t>8e6f23d1-9174-41d0-90f0-559b11019ad9</t>
  </si>
  <si>
    <t>Shelby Garza</t>
  </si>
  <si>
    <t>smartinez@cole-scott.com</t>
  </si>
  <si>
    <t>0ef64f40-08fa-4c64-a66d-a2abee57d9cf</t>
  </si>
  <si>
    <t>Maria Thompson</t>
  </si>
  <si>
    <t>annette24@gmail.com</t>
  </si>
  <si>
    <t>0f24e5ea-74bc-4def-ab16-e8eece4384d6</t>
  </si>
  <si>
    <t>Julia Brooks</t>
  </si>
  <si>
    <t>michelle08@yahoo.com</t>
  </si>
  <si>
    <t>Official</t>
  </si>
  <si>
    <t>35d759ca-379f-481c-b61c-5377b770ff52</t>
  </si>
  <si>
    <t>Patrick Castro</t>
  </si>
  <si>
    <t>vpena@donovan.net</t>
  </si>
  <si>
    <t>57314abe-2792-46e9-b7c4-8cbee407bd6b</t>
  </si>
  <si>
    <t>Corey Clark</t>
  </si>
  <si>
    <t>cristinagraham@gmail.com</t>
  </si>
  <si>
    <t>Hospital</t>
  </si>
  <si>
    <t>a649f0ad-7a7d-4d9b-97d3-2b59ccafd457</t>
  </si>
  <si>
    <t>Sandra Henry</t>
  </si>
  <si>
    <t>xgriffin@powell.net</t>
  </si>
  <si>
    <t>a951d17f-20dc-45c8-845e-6116dcca5f3e</t>
  </si>
  <si>
    <t>Diane Kelly</t>
  </si>
  <si>
    <t>katherinegarcia@davis.com</t>
  </si>
  <si>
    <t>Past</t>
  </si>
  <si>
    <t>23/07/2024</t>
  </si>
  <si>
    <t>fa8a4e8a-b41b-4a1b-9a78-f8b1711872db</t>
  </si>
  <si>
    <t>Charles Robinson</t>
  </si>
  <si>
    <t>susanserrano@gregory.com</t>
  </si>
  <si>
    <t>Such</t>
  </si>
  <si>
    <t>25cc9bda-3f24-49e3-a510-d6ee0f5097f6</t>
  </si>
  <si>
    <t>danny13@gmail.com</t>
  </si>
  <si>
    <t>177b06cf-cd6d-4e93-9462-50d9085fbb48</t>
  </si>
  <si>
    <t>Linda Jones</t>
  </si>
  <si>
    <t>darrengarcia@gmail.com</t>
  </si>
  <si>
    <t>b59e2e92-ed24-433f-bae1-46feb4f5394c</t>
  </si>
  <si>
    <t>Mr. Andrew Bullock Jr.</t>
  </si>
  <si>
    <t>gabrieladams@hotmail.com</t>
  </si>
  <si>
    <t>Arrive</t>
  </si>
  <si>
    <t>1cd41706-704f-4f60-9db0-93d89897b2bb</t>
  </si>
  <si>
    <t>David Cook</t>
  </si>
  <si>
    <t>gailhouse@meyers.com</t>
  </si>
  <si>
    <t>Administration</t>
  </si>
  <si>
    <t>be349a70-04a4-4dbe-84c8-07b6ef8cbb75</t>
  </si>
  <si>
    <t>Harry Stephenson</t>
  </si>
  <si>
    <t>craigmelissa@yahoo.com</t>
  </si>
  <si>
    <t>Price</t>
  </si>
  <si>
    <t>22/03/2024</t>
  </si>
  <si>
    <t>0beda98c-1cf2-4486-8785-d7d9ed41ac41</t>
  </si>
  <si>
    <t>Deborah Hobbs</t>
  </si>
  <si>
    <t>tanya05@higgins.com</t>
  </si>
  <si>
    <t>Board</t>
  </si>
  <si>
    <t>c34f6ed7-bb30-483e-9927-3356f7ed63d4</t>
  </si>
  <si>
    <t>Alan Moore</t>
  </si>
  <si>
    <t>scarr@gmail.com</t>
  </si>
  <si>
    <t>a8f8d352-53c9-4998-9f35-b79a0bea3f5d</t>
  </si>
  <si>
    <t>Robert Solis</t>
  </si>
  <si>
    <t>Job</t>
  </si>
  <si>
    <t>ae929f40-2448-4487-b114-c42e9b73ea19</t>
  </si>
  <si>
    <t>Wesley Clark DVM</t>
  </si>
  <si>
    <t>brucehardin@hotmail.com</t>
  </si>
  <si>
    <t>Community</t>
  </si>
  <si>
    <t>2f55fe19-1a3c-4f8b-9247-1e1528e4a662</t>
  </si>
  <si>
    <t>Todd Brown</t>
  </si>
  <si>
    <t>williamrocha@hotmail.com</t>
  </si>
  <si>
    <t>e3ac8b2d-f99d-4723-bc58-dd111e2256f9</t>
  </si>
  <si>
    <t>Anne Mclaughlin</t>
  </si>
  <si>
    <t>cantutonya@yahoo.com</t>
  </si>
  <si>
    <t>Me</t>
  </si>
  <si>
    <t>1868e144-2532-4aad-a4fb-83e3cab9be58</t>
  </si>
  <si>
    <t>Joshua Stephens</t>
  </si>
  <si>
    <t>rebeccastevens@cervantes.net</t>
  </si>
  <si>
    <t>Common</t>
  </si>
  <si>
    <t>ce825a7b-65e8-4c90-8bac-6f1df11c43a6</t>
  </si>
  <si>
    <t>Joshua Miller</t>
  </si>
  <si>
    <t>robertrandolph@yahoo.com</t>
  </si>
  <si>
    <t>Call</t>
  </si>
  <si>
    <t>bf10a2db-b6cb-4de5-9a3b-b61958fd488a</t>
  </si>
  <si>
    <t>Susan Cook</t>
  </si>
  <si>
    <t>itodd@fernandez.biz</t>
  </si>
  <si>
    <t>f0e50c50-8ff2-4bc0-8bb3-5f4fe86efca7</t>
  </si>
  <si>
    <t>Kyle Reed</t>
  </si>
  <si>
    <t>tylerfreeman@johnson-riley.com</t>
  </si>
  <si>
    <t>Social</t>
  </si>
  <si>
    <t>194a8df7-e899-4333-98e0-a2872fffed1e</t>
  </si>
  <si>
    <t>Theodore Jordan</t>
  </si>
  <si>
    <t>bishopashley@petersen-owens.com</t>
  </si>
  <si>
    <t>Many</t>
  </si>
  <si>
    <t>5ad566c9-30c0-4154-a24c-3c3f6e30f19a</t>
  </si>
  <si>
    <t>Jennifer Duffy</t>
  </si>
  <si>
    <t>meganmeyers@yahoo.com</t>
  </si>
  <si>
    <t>04f10ba0-0866-4578-8b9f-2fa8b992a35f</t>
  </si>
  <si>
    <t>Brian Bell</t>
  </si>
  <si>
    <t>matthew23@evans-graves.com</t>
  </si>
  <si>
    <t>Owner</t>
  </si>
  <si>
    <t>40c59555-1c08-4cc5-b954-653ed08cc05e</t>
  </si>
  <si>
    <t>Catherine Lopez</t>
  </si>
  <si>
    <t>smithjudith@gmail.com</t>
  </si>
  <si>
    <t>Think</t>
  </si>
  <si>
    <t>69d5e434-1300-4614-bdfe-d512685fd155</t>
  </si>
  <si>
    <t>Jennifer Gardner</t>
  </si>
  <si>
    <t>michael07@potter-nguyen.net</t>
  </si>
  <si>
    <t>Art</t>
  </si>
  <si>
    <t>cf9d111b-f797-4b4f-b97f-552cf31effc9</t>
  </si>
  <si>
    <t>Wanda Smith</t>
  </si>
  <si>
    <t>hawkinsedward@floyd.net</t>
  </si>
  <si>
    <t>28/06/2024</t>
  </si>
  <si>
    <t>186926c3-4d30-4acc-8a30-224026a847ac</t>
  </si>
  <si>
    <t>Nicole Mcdonald</t>
  </si>
  <si>
    <t>scottfernandez@clark-smith.com</t>
  </si>
  <si>
    <t>Pay</t>
  </si>
  <si>
    <t>ccc44304-5b31-4542-9968-c34e038c749f</t>
  </si>
  <si>
    <t>Andres May</t>
  </si>
  <si>
    <t>ecampbell@hotmail.com</t>
  </si>
  <si>
    <t>4e31e406-cdcd-495a-8d8a-bbc1dc5eb694</t>
  </si>
  <si>
    <t>Jessica Medina</t>
  </si>
  <si>
    <t>vwalker@yahoo.com</t>
  </si>
  <si>
    <t>b7df1d2f-5512-45ed-95fc-b901c2dc53f5</t>
  </si>
  <si>
    <t>Scott Jones</t>
  </si>
  <si>
    <t>vandersen@jackson.info</t>
  </si>
  <si>
    <t>Answer</t>
  </si>
  <si>
    <t>22c79a1e-37cb-413c-bcbb-d0ac6afb73f7</t>
  </si>
  <si>
    <t>Dan Miller</t>
  </si>
  <si>
    <t>myersjohn@moore-myers.net</t>
  </si>
  <si>
    <t>The</t>
  </si>
  <si>
    <t>5a8e6c17-be0e-4344-8a10-8cc054828ea2</t>
  </si>
  <si>
    <t>Peter Nunez</t>
  </si>
  <si>
    <t>villegasrachael@hunter-thompson.com</t>
  </si>
  <si>
    <t>bd024272-3416-49c4-9533-77b59ce26a5e</t>
  </si>
  <si>
    <t>Emily Pham</t>
  </si>
  <si>
    <t>barnesjulia@boyd.com</t>
  </si>
  <si>
    <t>f1c9563d-39cb-4c25-806c-08bb1bab52a1</t>
  </si>
  <si>
    <t>Andrew Rodgers</t>
  </si>
  <si>
    <t>bellmatthew@yahoo.com</t>
  </si>
  <si>
    <t>Behind</t>
  </si>
  <si>
    <t>28/04/2024</t>
  </si>
  <si>
    <t>7b665e8e-eddb-442f-9270-1a2c9dcfa4ae</t>
  </si>
  <si>
    <t>Michele Burns</t>
  </si>
  <si>
    <t>youngdouglas@hotmail.com</t>
  </si>
  <si>
    <t>85b50594-a758-4280-819d-aa5b874656e7</t>
  </si>
  <si>
    <t>Dr. Richard Miles</t>
  </si>
  <si>
    <t>allendavid@hoover.net</t>
  </si>
  <si>
    <t>74913e90-d316-4508-82d9-60d60962e69d</t>
  </si>
  <si>
    <t>Jeff Chapman</t>
  </si>
  <si>
    <t>downsveronica@gmail.com</t>
  </si>
  <si>
    <t>International</t>
  </si>
  <si>
    <t>3eb1aefd-28a7-49e2-be44-2cea938065ad</t>
  </si>
  <si>
    <t>Jacqueline Zimmerman</t>
  </si>
  <si>
    <t>alexanderjuan@freeman.net</t>
  </si>
  <si>
    <t>Hundred</t>
  </si>
  <si>
    <t>9fbcb4d2-1549-4b76-8ae6-d902a1570873</t>
  </si>
  <si>
    <t>Jennifer Lawrence</t>
  </si>
  <si>
    <t>lyonsjose@hotmail.com</t>
  </si>
  <si>
    <t>Than</t>
  </si>
  <si>
    <t>c914d7f5-50a8-4179-95ca-429af92761fd</t>
  </si>
  <si>
    <t>Steven Clark</t>
  </si>
  <si>
    <t>jeffrey27@yahoo.com</t>
  </si>
  <si>
    <t>Employee</t>
  </si>
  <si>
    <t>e81bf59c-af3f-4bbf-91c0-32f208108254</t>
  </si>
  <si>
    <t>Lisa Hamilton</t>
  </si>
  <si>
    <t>tspencer@schultz.com</t>
  </si>
  <si>
    <t>Book</t>
  </si>
  <si>
    <t>721b0ae0-7300-4e5e-aca4-b97ae1f9ab46</t>
  </si>
  <si>
    <t>Dustin Palmer</t>
  </si>
  <si>
    <t>angela78@figueroa-dunn.com</t>
  </si>
  <si>
    <t>d7a607cf-1789-4547-8429-2531fe7639e5</t>
  </si>
  <si>
    <t>Maria Ellis</t>
  </si>
  <si>
    <t>michelle51@yahoo.com</t>
  </si>
  <si>
    <t>Street</t>
  </si>
  <si>
    <t>384f5d33-1cd4-464e-a4d6-c2f963a37c62</t>
  </si>
  <si>
    <t>Rebecca Taylor</t>
  </si>
  <si>
    <t>alexis87@molina-reyes.info</t>
  </si>
  <si>
    <t>Tree</t>
  </si>
  <si>
    <t>134a23e5-314d-47c3-89b3-c1da73c16cb7</t>
  </si>
  <si>
    <t>Jeremy Smith</t>
  </si>
  <si>
    <t>gonzalezjenna@yahoo.com</t>
  </si>
  <si>
    <t>21/02/2024</t>
  </si>
  <si>
    <t>87a85c0e-48c7-425f-9b6a-87817ccfd138</t>
  </si>
  <si>
    <t>Troy Obrien</t>
  </si>
  <si>
    <t>randymartin@gmail.com</t>
  </si>
  <si>
    <t>5a693bdc-6577-4228-bb8f-ff92907beba6</t>
  </si>
  <si>
    <t>Michael Davies</t>
  </si>
  <si>
    <t>kparrish@hart-spencer.com</t>
  </si>
  <si>
    <t>Soldier</t>
  </si>
  <si>
    <t>20d4c1b1-7ade-4115-ab9c-6b2b98bb8566</t>
  </si>
  <si>
    <t>Nicholas White</t>
  </si>
  <si>
    <t>elizabeth80@powell.biz</t>
  </si>
  <si>
    <t>Lay</t>
  </si>
  <si>
    <t>16/04/2024</t>
  </si>
  <si>
    <t>dd07a16f-e7bb-4865-9436-ba87841c7f22</t>
  </si>
  <si>
    <t>Ashlee Carter</t>
  </si>
  <si>
    <t>shirleysmith@avila.com</t>
  </si>
  <si>
    <t>Group</t>
  </si>
  <si>
    <t>20fd2410-5f9e-49bc-a96f-22e4b989bca5</t>
  </si>
  <si>
    <t>Maria Ramos</t>
  </si>
  <si>
    <t>kristicombs@yahoo.com</t>
  </si>
  <si>
    <t>09a0c687-3279-4def-baad-6d79f75db014</t>
  </si>
  <si>
    <t>Cody Palmer</t>
  </si>
  <si>
    <t>cruzjonathan@hotmail.com</t>
  </si>
  <si>
    <t>6c08c067-4c32-48d9-9877-03fdb80c6a92</t>
  </si>
  <si>
    <t>Judith Fisher</t>
  </si>
  <si>
    <t>alishahart@leblanc.com</t>
  </si>
  <si>
    <t>Pm</t>
  </si>
  <si>
    <t>d654dce6-db82-4b0f-9e31-ccd4e30d557d</t>
  </si>
  <si>
    <t>Dr. Jeffrey Shepherd PhD</t>
  </si>
  <si>
    <t>tjohnston@yahoo.com</t>
  </si>
  <si>
    <t>From</t>
  </si>
  <si>
    <t>be399d6a-1ffd-4c00-8985-5a62c30efe20</t>
  </si>
  <si>
    <t>Lisa Cooper</t>
  </si>
  <si>
    <t>mooreerica@gmail.com</t>
  </si>
  <si>
    <t>Blue</t>
  </si>
  <si>
    <t>fdb36cf3-509e-4175-8192-266e85edfaf7</t>
  </si>
  <si>
    <t>Meghan Rose</t>
  </si>
  <si>
    <t>sharper@gmail.com</t>
  </si>
  <si>
    <t>ef3cc1d1-2d68-43f5-acb5-9efbd40548ef</t>
  </si>
  <si>
    <t>Crystal Lane</t>
  </si>
  <si>
    <t>hcampbell@miller.com</t>
  </si>
  <si>
    <t>Professor</t>
  </si>
  <si>
    <t>7d268eea-2f43-4aab-9442-af9a57da0dce</t>
  </si>
  <si>
    <t>Ryan Blake</t>
  </si>
  <si>
    <t>efba13f8-eb7c-4a8e-b903-3694032dfd80</t>
  </si>
  <si>
    <t>Kimberly Raymond</t>
  </si>
  <si>
    <t>mschmidt@gmail.com</t>
  </si>
  <si>
    <t>b6bf8cec-b713-4203-acb8-1e082ec98688</t>
  </si>
  <si>
    <t>Kevin Ruiz</t>
  </si>
  <si>
    <t>jefferyjones@carlson.net</t>
  </si>
  <si>
    <t>Sport</t>
  </si>
  <si>
    <t>617ef7b4-26fe-4778-a6fb-6c96d7fe6dd0</t>
  </si>
  <si>
    <t>Elizabeth Rodriguez</t>
  </si>
  <si>
    <t>dcunningham@taylor.com</t>
  </si>
  <si>
    <t>National</t>
  </si>
  <si>
    <t>fd6e06c5-af87-4d71-8095-4edf774abad1</t>
  </si>
  <si>
    <t>Morgan Duncan</t>
  </si>
  <si>
    <t>timothy96@jones-walls.com</t>
  </si>
  <si>
    <t>Card</t>
  </si>
  <si>
    <t>15e3e853-116b-49c1-b7aa-fb17d8ae770d</t>
  </si>
  <si>
    <t>James Coleman</t>
  </si>
  <si>
    <t>michael84@yahoo.com</t>
  </si>
  <si>
    <t>Foreign</t>
  </si>
  <si>
    <t>0f1a321d-11a2-45ed-9a91-85f433d90e73</t>
  </si>
  <si>
    <t>Thomas Carter</t>
  </si>
  <si>
    <t>michelle10@yahoo.com</t>
  </si>
  <si>
    <t>Peace</t>
  </si>
  <si>
    <t>d3c46506-0efd-4ae7-a642-3dcec0338cf1</t>
  </si>
  <si>
    <t>Robert Durham DDS</t>
  </si>
  <si>
    <t>limckenzie@yahoo.com</t>
  </si>
  <si>
    <t>Shoulder</t>
  </si>
  <si>
    <t>a5d927ff-58cc-41e3-94f2-0a2dab3102e9</t>
  </si>
  <si>
    <t>Alison Murphy</t>
  </si>
  <si>
    <t>tyler84@bell-stewart.com</t>
  </si>
  <si>
    <t>Commercial</t>
  </si>
  <si>
    <t>b5b7a382-75f3-4e4e-806a-69ca85bef6c7</t>
  </si>
  <si>
    <t>Alexander Williams</t>
  </si>
  <si>
    <t>ealexander@gmail.com</t>
  </si>
  <si>
    <t>Weight</t>
  </si>
  <si>
    <t>c9122341-16ba-4df0-b4db-9e6d11bb7f10</t>
  </si>
  <si>
    <t>Zachary Moreno</t>
  </si>
  <si>
    <t>46768b61-3549-4dba-bb6b-e5f9056c93fe</t>
  </si>
  <si>
    <t>Megan Stark</t>
  </si>
  <si>
    <t>jennifer40@hotmail.com</t>
  </si>
  <si>
    <t>Before</t>
  </si>
  <si>
    <t>f7e3f20f-0948-4ade-b51d-69858b2a686a</t>
  </si>
  <si>
    <t>Allen Jordan</t>
  </si>
  <si>
    <t>cwilliams@moore.net</t>
  </si>
  <si>
    <t>Throughout</t>
  </si>
  <si>
    <t>c5582aa5-3172-44d8-943a-1bbb7812400e</t>
  </si>
  <si>
    <t>Mary Donovan</t>
  </si>
  <si>
    <t>emilyjohnson@little-simpson.net</t>
  </si>
  <si>
    <t>90fb2195-d30e-4281-a831-d31e5a3fcdbd</t>
  </si>
  <si>
    <t>Rachel Duarte</t>
  </si>
  <si>
    <t>bowens@mills.com</t>
  </si>
  <si>
    <t>Today</t>
  </si>
  <si>
    <t>1db8ad83-51e6-4ee6-940f-267fb89f8a80</t>
  </si>
  <si>
    <t>Anne Rubio</t>
  </si>
  <si>
    <t>gonzalezphillip@mathews.com</t>
  </si>
  <si>
    <t>Investment</t>
  </si>
  <si>
    <t>2dc57029-f1e4-4db0-906e-5e41322c0e55</t>
  </si>
  <si>
    <t>Ryan Weber</t>
  </si>
  <si>
    <t>peterspatricia@elliott-hawkins.com</t>
  </si>
  <si>
    <t>Certainly</t>
  </si>
  <si>
    <t>978e226b-0ed5-48b5-819d-c1dce007a02b</t>
  </si>
  <si>
    <t>Eric Travis</t>
  </si>
  <si>
    <t>robertmay@yahoo.com</t>
  </si>
  <si>
    <t>9772131c-361e-4be8-af35-1ca27e6106de</t>
  </si>
  <si>
    <t>Christopher Summers</t>
  </si>
  <si>
    <t>hardynicholas@mann.com</t>
  </si>
  <si>
    <t>Page</t>
  </si>
  <si>
    <t>9a3c406c-a977-4314-8683-beaaa3de053b</t>
  </si>
  <si>
    <t>Alyssa Davenport</t>
  </si>
  <si>
    <t>garciastephen@sampson-rowland.com</t>
  </si>
  <si>
    <t>Concern</t>
  </si>
  <si>
    <t>17/08/2024</t>
  </si>
  <si>
    <t>1784eb1f-a955-4410-99fc-71b243ea8fdf</t>
  </si>
  <si>
    <t>Megan Goodman</t>
  </si>
  <si>
    <t>stephaniesmith@yahoo.com</t>
  </si>
  <si>
    <t>6f7d2bbf-ad28-4c7f-9cea-b2cb6d5040bf</t>
  </si>
  <si>
    <t>Douglas Nicholson</t>
  </si>
  <si>
    <t>meganhamilton@hotmail.com</t>
  </si>
  <si>
    <t>7ff807f1-2ac0-4966-840f-fbc420977ebe</t>
  </si>
  <si>
    <t>Morgan Clarke</t>
  </si>
  <si>
    <t>charlesnewton@cole.com</t>
  </si>
  <si>
    <t>I</t>
  </si>
  <si>
    <t>d4432199-425a-4532-829e-02ab69734254</t>
  </si>
  <si>
    <t>Natalie Mason</t>
  </si>
  <si>
    <t>melinda77@gmail.com</t>
  </si>
  <si>
    <t>0a889b68-d40b-4579-9403-1faf50318486</t>
  </si>
  <si>
    <t>Luis Tucker</t>
  </si>
  <si>
    <t>powellmonica@white.info</t>
  </si>
  <si>
    <t>Write</t>
  </si>
  <si>
    <t>335ade39-a695-4ace-89fe-257871bc9f53</t>
  </si>
  <si>
    <t>Sean Williams</t>
  </si>
  <si>
    <t>wolfekarla@johnson.com</t>
  </si>
  <si>
    <t>Read</t>
  </si>
  <si>
    <t>d453394a-f25c-40d1-9a9b-b77a82101703</t>
  </si>
  <si>
    <t>Cynthia Wright</t>
  </si>
  <si>
    <t>charles96@anderson-young.com</t>
  </si>
  <si>
    <t>On</t>
  </si>
  <si>
    <t>ff66ea16-25e7-49c6-b8a9-459b0dc583ce</t>
  </si>
  <si>
    <t>Kenneth Lewis</t>
  </si>
  <si>
    <t>wgibbs@yahoo.com</t>
  </si>
  <si>
    <t>3df309b1-3f23-4d5c-a421-45883c0bd45d</t>
  </si>
  <si>
    <t>Anthony Davis</t>
  </si>
  <si>
    <t>ochapman@gmail.com</t>
  </si>
  <si>
    <t>76eff692-1573-4f61-9ce8-db66e4f7a7d4</t>
  </si>
  <si>
    <t>Hannah Zamora</t>
  </si>
  <si>
    <t>fcervantes@buckley.com</t>
  </si>
  <si>
    <t>Decide</t>
  </si>
  <si>
    <t>70f7eb04-2411-4591-9cbb-6b6d13ee138c</t>
  </si>
  <si>
    <t>Amanda Wilkerson</t>
  </si>
  <si>
    <t>jessicaperez@scott.com</t>
  </si>
  <si>
    <t>Close</t>
  </si>
  <si>
    <t>90bc8e42-a3a7-4bd5-bc0f-0319ed99cda0</t>
  </si>
  <si>
    <t>Sylvia Goodman</t>
  </si>
  <si>
    <t>brittneyevans@yahoo.com</t>
  </si>
  <si>
    <t>Night</t>
  </si>
  <si>
    <t>eb4956d1-7bf1-41a6-a35e-cfa85088979f</t>
  </si>
  <si>
    <t>Emma Johnson</t>
  </si>
  <si>
    <t>kcontreras@clay.biz</t>
  </si>
  <si>
    <t>Or</t>
  </si>
  <si>
    <t>47df0f26-6806-4a96-aca9-f9873dfbb861</t>
  </si>
  <si>
    <t>Breanna Hancock</t>
  </si>
  <si>
    <t>katherinegoodman@williams.info</t>
  </si>
  <si>
    <t>5c4464e9-a0c1-4ccc-a63d-a6f3fe96b515</t>
  </si>
  <si>
    <t>George Jones</t>
  </si>
  <si>
    <t>fbarrera@hotmail.com</t>
  </si>
  <si>
    <t>7afeb6a9-201c-4547-94da-686621c6da1b</t>
  </si>
  <si>
    <t>Sarah Noble</t>
  </si>
  <si>
    <t>josephwiley@fisher.com</t>
  </si>
  <si>
    <t>May</t>
  </si>
  <si>
    <t>7a5d576b-3b5e-4725-af08-0ae4b9ed6323</t>
  </si>
  <si>
    <t>Diane Hunt</t>
  </si>
  <si>
    <t>ygordon@davis.com</t>
  </si>
  <si>
    <t>da29a82f-db63-47fd-ab54-d18fbbc173f1</t>
  </si>
  <si>
    <t>David Buchanan</t>
  </si>
  <si>
    <t>kdrake@martinez.com</t>
  </si>
  <si>
    <t>Yard</t>
  </si>
  <si>
    <t>b85739d4-630a-41c4-b54a-ae62c730819f</t>
  </si>
  <si>
    <t>Alan Page</t>
  </si>
  <si>
    <t>pmurphy@hotmail.com</t>
  </si>
  <si>
    <t>68d3546f-7cdc-4595-aae5-72adeea1d368</t>
  </si>
  <si>
    <t>Michael Perez</t>
  </si>
  <si>
    <t>williamsonmax@henson-patel.com</t>
  </si>
  <si>
    <t>Nature</t>
  </si>
  <si>
    <t>e2e057d4-f0f7-482f-9d1d-e9b8580c2b90</t>
  </si>
  <si>
    <t>Anthony Rhodes</t>
  </si>
  <si>
    <t>pking@herrera.com</t>
  </si>
  <si>
    <t>baa5daf1-5719-4c40-97f5-e219964353c3</t>
  </si>
  <si>
    <t>Kenneth Mann</t>
  </si>
  <si>
    <t>vanessadoyle@paul.com</t>
  </si>
  <si>
    <t>Special</t>
  </si>
  <si>
    <t>b872738a-7117-489e-a6c7-b1a122bfed1b</t>
  </si>
  <si>
    <t>James Burch</t>
  </si>
  <si>
    <t>robertbradley@garcia.biz</t>
  </si>
  <si>
    <t>559dab08-4dbd-4136-8194-0eff79051234</t>
  </si>
  <si>
    <t>Ryan Hamilton</t>
  </si>
  <si>
    <t>joseph37@gmail.com</t>
  </si>
  <si>
    <t>a06718bf-2b5d-4b51-a48d-621d736dc150</t>
  </si>
  <si>
    <t>Jason Reid</t>
  </si>
  <si>
    <t>codynguyen@coleman.info</t>
  </si>
  <si>
    <t>General</t>
  </si>
  <si>
    <t>a904ccb0-cf43-42c2-bd33-0e8a747928ff</t>
  </si>
  <si>
    <t>Cody Castaneda</t>
  </si>
  <si>
    <t>andrea49@yahoo.com</t>
  </si>
  <si>
    <t>Who</t>
  </si>
  <si>
    <t>e6b2f917-12b3-40a8-8ad7-2ccd4e7ce061</t>
  </si>
  <si>
    <t>Jerome Evans</t>
  </si>
  <si>
    <t>morrisonmark@ayers-daniel.com</t>
  </si>
  <si>
    <t>Too</t>
  </si>
  <si>
    <t>e300e189-7b81-45c6-9c6a-82640c387c9f</t>
  </si>
  <si>
    <t>Heather Moore</t>
  </si>
  <si>
    <t>moorekatelyn@gordon-johnson.info</t>
  </si>
  <si>
    <t>Increase</t>
  </si>
  <si>
    <t>32c796af-a2c4-4e19-b480-e7e2ea3730b9</t>
  </si>
  <si>
    <t>Mary Blake</t>
  </si>
  <si>
    <t>zgreen@gonzalez.com</t>
  </si>
  <si>
    <t>Front</t>
  </si>
  <si>
    <t>1e70556a-4a91-4fa3-b7da-f6e5f9a43601</t>
  </si>
  <si>
    <t>Emily Perez</t>
  </si>
  <si>
    <t>mvalenzuela@foley.com</t>
  </si>
  <si>
    <t>Bring</t>
  </si>
  <si>
    <t>69202789-5e47-477e-89f7-e6fac997c845</t>
  </si>
  <si>
    <t>Krystal Spencer</t>
  </si>
  <si>
    <t>coxangela@hotmail.com</t>
  </si>
  <si>
    <t>Add</t>
  </si>
  <si>
    <t>44f43ff0-c5b5-4135-a8f3-2c48522e48d1</t>
  </si>
  <si>
    <t>Dr. Jeremy Frey</t>
  </si>
  <si>
    <t>sdavis@murphy.net</t>
  </si>
  <si>
    <t>31c47db1-65ba-49ea-b479-1fa1ff38192f</t>
  </si>
  <si>
    <t>Susan Matthews</t>
  </si>
  <si>
    <t>robertruiz@hotmail.com</t>
  </si>
  <si>
    <t>Century</t>
  </si>
  <si>
    <t>d7eae0c5-0a0a-4e36-a767-85f71acbf16e</t>
  </si>
  <si>
    <t>Michael Suarez</t>
  </si>
  <si>
    <t>rkim@smith.com</t>
  </si>
  <si>
    <t>Quickly</t>
  </si>
  <si>
    <t>15b81e08-4795-40f9-b094-aa06e5d1e680</t>
  </si>
  <si>
    <t>Anna Rice</t>
  </si>
  <si>
    <t>victoria50@mccullough.com</t>
  </si>
  <si>
    <t>90343119-8799-4556-a61d-c2ab5d30d98c</t>
  </si>
  <si>
    <t>Robert Baxter</t>
  </si>
  <si>
    <t>kirbyderek@turner-rubio.com</t>
  </si>
  <si>
    <t>1c1eb49b-b20f-4551-a63f-daffe4015628</t>
  </si>
  <si>
    <t>Jaclyn Gray</t>
  </si>
  <si>
    <t>cannonandrea@evans.com</t>
  </si>
  <si>
    <t>Store</t>
  </si>
  <si>
    <t>6689c231-b65a-4d57-8c95-37daa0fef99d</t>
  </si>
  <si>
    <t>Troy Merritt</t>
  </si>
  <si>
    <t>kimberlygonzalez@hotmail.com</t>
  </si>
  <si>
    <t>ea7d2394-f204-4678-aa69-8e6c0c5dfeb3</t>
  </si>
  <si>
    <t>Kenneth Obrien</t>
  </si>
  <si>
    <t>nathaniel89@oconnor-sanders.com</t>
  </si>
  <si>
    <t>14f532d8-6151-4153-9e74-4af34c8d6a2d</t>
  </si>
  <si>
    <t>Anne Wade</t>
  </si>
  <si>
    <t>tpoole@mcbride.com</t>
  </si>
  <si>
    <t>Federal</t>
  </si>
  <si>
    <t>87692797-1572-42d6-8cb2-0cb13f3187a0</t>
  </si>
  <si>
    <t>Dennis Chan</t>
  </si>
  <si>
    <t>amandahammond@gmail.com</t>
  </si>
  <si>
    <t>40773584-7f32-4f65-b2e7-392a6e98072e</t>
  </si>
  <si>
    <t>George Perez MD</t>
  </si>
  <si>
    <t>kristin28@gmail.com</t>
  </si>
  <si>
    <t>Chair</t>
  </si>
  <si>
    <t>bf0d25c4-77d0-4bf3-a121-237990bafc3f</t>
  </si>
  <si>
    <t>Duane Logan</t>
  </si>
  <si>
    <t>cadkins@hotmail.com</t>
  </si>
  <si>
    <t>c5dd7221-5890-494a-8dcd-43cc5b64e0b5</t>
  </si>
  <si>
    <t>Scott Baker</t>
  </si>
  <si>
    <t>buckleylisa@hotmail.com</t>
  </si>
  <si>
    <t>90e8632e-83e5-4ac5-ae52-675a800d69a7</t>
  </si>
  <si>
    <t>Christopher Orozco</t>
  </si>
  <si>
    <t>tberry@hotmail.com</t>
  </si>
  <si>
    <t>Away</t>
  </si>
  <si>
    <t>5eba0fd1-96a3-4d2a-89ef-ca01b08d3674</t>
  </si>
  <si>
    <t>Michael Johnson</t>
  </si>
  <si>
    <t>stephen72@moore.com</t>
  </si>
  <si>
    <t>Wide</t>
  </si>
  <si>
    <t>3b673403-8308-4c5c-b1c2-00a030943e04</t>
  </si>
  <si>
    <t>Chad Johnson</t>
  </si>
  <si>
    <t>andersonpatricia@cervantes-collins.info</t>
  </si>
  <si>
    <t>4ec00b13-b0c9-4a55-b130-f7dbe4a57334</t>
  </si>
  <si>
    <t>Cory Lynch</t>
  </si>
  <si>
    <t>nwatkins@taylor-davis.com</t>
  </si>
  <si>
    <t>e1f56f5a-6110-412f-85d1-e9bcf674c984</t>
  </si>
  <si>
    <t>Brandon Parker</t>
  </si>
  <si>
    <t>hubbardbryan@johnson-jones.com</t>
  </si>
  <si>
    <t>47c4a5e1-da2f-408b-946d-63dede839576</t>
  </si>
  <si>
    <t>Deborah Khan</t>
  </si>
  <si>
    <t>urodriguez@smith.org</t>
  </si>
  <si>
    <t>07dae238-6efa-46ea-97b0-5bb3b3b577a6</t>
  </si>
  <si>
    <t>Amanda Rodriguez</t>
  </si>
  <si>
    <t>tanyaeverett@lewis-medina.com</t>
  </si>
  <si>
    <t>Never</t>
  </si>
  <si>
    <t>b7310d29-3f6e-4a1a-8143-cb7d3c1ecdc4</t>
  </si>
  <si>
    <t>Eric Hernandez</t>
  </si>
  <si>
    <t>marcus68@yahoo.com</t>
  </si>
  <si>
    <t>Ok</t>
  </si>
  <si>
    <t>34cbef6b-bbd7-46e2-930d-a94137ddec9e</t>
  </si>
  <si>
    <t>Jeremy Warner</t>
  </si>
  <si>
    <t>juarezkurt@hotmail.com</t>
  </si>
  <si>
    <t>Reason</t>
  </si>
  <si>
    <t>ae3cfa69-96a6-4ae0-befe-9c87ca8d8f3f</t>
  </si>
  <si>
    <t>Rhonda Scott</t>
  </si>
  <si>
    <t>aparks@gmail.com</t>
  </si>
  <si>
    <t>Safe</t>
  </si>
  <si>
    <t>a14c474d-b577-4584-8519-0202d81bf3bf</t>
  </si>
  <si>
    <t>Samantha Myers</t>
  </si>
  <si>
    <t>sanchezmichael@yahoo.com</t>
  </si>
  <si>
    <t>ed3763f7-17ad-4e76-a433-d4e7729fdd3e</t>
  </si>
  <si>
    <t>Kristin Kim</t>
  </si>
  <si>
    <t>qmartinez@taylor-rivera.com</t>
  </si>
  <si>
    <t>Condition</t>
  </si>
  <si>
    <t>8f6ede96-9d2d-4f78-87ea-5f2d73c274eb</t>
  </si>
  <si>
    <t>Beth Young</t>
  </si>
  <si>
    <t>gonzalezmichael@merritt-griffin.biz</t>
  </si>
  <si>
    <t>68cc203f-fd71-4254-bc00-0d687a1bbb56</t>
  </si>
  <si>
    <t>Cheryl West</t>
  </si>
  <si>
    <t>Over</t>
  </si>
  <si>
    <t>f11d90c5-3a37-471d-a09d-66c0ebfe79ac</t>
  </si>
  <si>
    <t>Susan Anderson</t>
  </si>
  <si>
    <t>sandersjeffrey@krueger-young.com</t>
  </si>
  <si>
    <t>Partner</t>
  </si>
  <si>
    <t>d08a4dc3-dae1-4d86-8795-66ff1c8dd9d8</t>
  </si>
  <si>
    <t>Summer White</t>
  </si>
  <si>
    <t>ryanking@mason.com</t>
  </si>
  <si>
    <t>ec3a2e7f-5827-4657-9540-0f8bd747be61</t>
  </si>
  <si>
    <t>Benjamin Miller</t>
  </si>
  <si>
    <t>rayjulia@hotmail.com</t>
  </si>
  <si>
    <t>92ed5fbc-ebe7-44cb-965e-fd7d6d4d53f7</t>
  </si>
  <si>
    <t>Trevor Orozco</t>
  </si>
  <si>
    <t>heatherparks@harris.info</t>
  </si>
  <si>
    <t>Fast</t>
  </si>
  <si>
    <t>e22a9a32-8b32-4385-aba5-29865eb222de</t>
  </si>
  <si>
    <t>Patricia Fletcher</t>
  </si>
  <si>
    <t>barbaraflores@griffin.com</t>
  </si>
  <si>
    <t>a5721698-4a3f-416c-a608-7125ac1a6018</t>
  </si>
  <si>
    <t>Rickey Todd</t>
  </si>
  <si>
    <t>pmartinez@mckenzie-davis.biz</t>
  </si>
  <si>
    <t>Young</t>
  </si>
  <si>
    <t>7ecc03bd-95b5-4046-a3e9-98cf40c1f67f</t>
  </si>
  <si>
    <t>Joseph Clark</t>
  </si>
  <si>
    <t>fishermichael@gmail.com</t>
  </si>
  <si>
    <t>bb9bba65-e776-42f5-b795-c9a457550143</t>
  </si>
  <si>
    <t>Joy Griffin</t>
  </si>
  <si>
    <t>matthewrichardson@morales.net</t>
  </si>
  <si>
    <t>Account</t>
  </si>
  <si>
    <t>027ad014-f79c-4479-ba6f-897bb63e1e9f</t>
  </si>
  <si>
    <t>Anna Brown</t>
  </si>
  <si>
    <t>cassidy37@lawrence.com</t>
  </si>
  <si>
    <t>97e2cbf2-9ffb-470a-b728-743946cd83fb</t>
  </si>
  <si>
    <t>Emma Davis</t>
  </si>
  <si>
    <t>johnwilliams@coffey.net</t>
  </si>
  <si>
    <t>b3aa8402-b6ba-457b-a7a8-d87d6cbcbb0a</t>
  </si>
  <si>
    <t>Alicia Arnold</t>
  </si>
  <si>
    <t>lunajason@moore.org</t>
  </si>
  <si>
    <t>Skin</t>
  </si>
  <si>
    <t>d441f5ee-a996-4c63-ba00-efa99873f561</t>
  </si>
  <si>
    <t>franciscoreynolds@mccullough.info</t>
  </si>
  <si>
    <t>Couple</t>
  </si>
  <si>
    <t>1ba9fa2a-a413-4f50-814f-2380bfdfb7f2</t>
  </si>
  <si>
    <t>Erica Reyes</t>
  </si>
  <si>
    <t>Low</t>
  </si>
  <si>
    <t>20cd16dc-8e21-4895-999d-67fc103bacfb</t>
  </si>
  <si>
    <t>Margaret Cameron</t>
  </si>
  <si>
    <t>youngjeremy@hotmail.com</t>
  </si>
  <si>
    <t>29/07/2024</t>
  </si>
  <si>
    <t>214b5894-c4f5-415d-8e07-41909cf94392</t>
  </si>
  <si>
    <t>Joshua Brooks</t>
  </si>
  <si>
    <t>cynthiastewart@obrien.net</t>
  </si>
  <si>
    <t>Song</t>
  </si>
  <si>
    <t>fecd7803-7198-4439-8e36-c1ada82afeed</t>
  </si>
  <si>
    <t>Carlos White</t>
  </si>
  <si>
    <t>lewiskelli@hotmail.com</t>
  </si>
  <si>
    <t>22/04/2024</t>
  </si>
  <si>
    <t>ca2a1513-b46e-4ed7-bbe9-89dfabf25c07</t>
  </si>
  <si>
    <t>John Williams</t>
  </si>
  <si>
    <t>justinramirez@gmail.com</t>
  </si>
  <si>
    <t>0bd0e4fa-3f00-4989-80bd-a779f1e92148</t>
  </si>
  <si>
    <t>Kelly Garcia DDS</t>
  </si>
  <si>
    <t>martinallen@palmer.info</t>
  </si>
  <si>
    <t>4ef3eba4-3bad-481c-b337-d44dbc970d9a</t>
  </si>
  <si>
    <t>richardsonelizabeth@gmail.com</t>
  </si>
  <si>
    <t>6e96a68b-824e-4dd6-ac31-1c502eb65939</t>
  </si>
  <si>
    <t>Daisy Ferguson</t>
  </si>
  <si>
    <t>cruzamy@vincent-scott.com</t>
  </si>
  <si>
    <t>Situation</t>
  </si>
  <si>
    <t>26/03/2024</t>
  </si>
  <si>
    <t>c64ef1f9-4bc1-4121-b3f7-659118534e7b</t>
  </si>
  <si>
    <t>Nancy Ayers</t>
  </si>
  <si>
    <t>daniellebates@yahoo.com</t>
  </si>
  <si>
    <t>Name</t>
  </si>
  <si>
    <t>9365a638-511b-44c0-a1d8-33a5487668b0</t>
  </si>
  <si>
    <t>Kristen Schneider</t>
  </si>
  <si>
    <t>wendybaldwin@yahoo.com</t>
  </si>
  <si>
    <t>d37020fe-3b1d-41ba-93d4-4488f5379bf9</t>
  </si>
  <si>
    <t>Eric Lindsey</t>
  </si>
  <si>
    <t>Outside</t>
  </si>
  <si>
    <t>d58205fc-893f-45f8-8f7e-f58d5a1fd889</t>
  </si>
  <si>
    <t>Eric Bruce</t>
  </si>
  <si>
    <t>flemingkylie@gmail.com</t>
  </si>
  <si>
    <t>Nice</t>
  </si>
  <si>
    <t>26c68af6-35f2-42e2-9978-55f1c6110298</t>
  </si>
  <si>
    <t>Gary Morris</t>
  </si>
  <si>
    <t>bakerjames@hotmail.com</t>
  </si>
  <si>
    <t>Trip</t>
  </si>
  <si>
    <t>7870ac15-4a23-4ead-8cf5-00ada0befc47</t>
  </si>
  <si>
    <t>Robert Bradley</t>
  </si>
  <si>
    <t>ronald99@chaney-perez.com</t>
  </si>
  <si>
    <t>013eea83-469c-46b5-807f-35f97e95ddaf</t>
  </si>
  <si>
    <t>Thomas Pearson</t>
  </si>
  <si>
    <t>elizabeth35@gmail.com</t>
  </si>
  <si>
    <t>98586b5d-24e8-4442-a3ab-e3963e0829d0</t>
  </si>
  <si>
    <t>Cody Mccann</t>
  </si>
  <si>
    <t>williamcombs@adams.com</t>
  </si>
  <si>
    <t>7e67ebe2-d27d-4b05-8884-49f8b8ae0b8a</t>
  </si>
  <si>
    <t>Courtney Thompson</t>
  </si>
  <si>
    <t>steveduncan@gmail.com</t>
  </si>
  <si>
    <t>48c13222-6a6d-4fa4-9ec7-70099b34ec77</t>
  </si>
  <si>
    <t>Donna Moody</t>
  </si>
  <si>
    <t>erin23@hotmail.com</t>
  </si>
  <si>
    <t>Anyone</t>
  </si>
  <si>
    <t>f836b83d-ec5e-4ae8-a409-719836269b1d</t>
  </si>
  <si>
    <t>Maria Casey</t>
  </si>
  <si>
    <t>pamelagallagher@gmail.com</t>
  </si>
  <si>
    <t>c7b70011-1358-4c9d-a72f-48dc539b4bb6</t>
  </si>
  <si>
    <t>Christopher Dyer</t>
  </si>
  <si>
    <t>courtney07@yahoo.com</t>
  </si>
  <si>
    <t>Support</t>
  </si>
  <si>
    <t>ac798f69-634e-4f9d-a4cd-3328c76e0cbf</t>
  </si>
  <si>
    <t>Michael Smith</t>
  </si>
  <si>
    <t>yhernandez@hotmail.com</t>
  </si>
  <si>
    <t>ffbeb929-ed17-4f6d-bd93-bcae58f830b4</t>
  </si>
  <si>
    <t>Chris Meyer</t>
  </si>
  <si>
    <t>george01@yahoo.com</t>
  </si>
  <si>
    <t>Energy</t>
  </si>
  <si>
    <t>b806af28-68d3-4a90-b86e-a2bc472f6edf</t>
  </si>
  <si>
    <t>Justin Chaney</t>
  </si>
  <si>
    <t>lisa07@cameron.com</t>
  </si>
  <si>
    <t>33f9ec05-bb1d-4831-aeef-3f9a60da1bbc</t>
  </si>
  <si>
    <t>Krystal Chavez</t>
  </si>
  <si>
    <t>jeffreysmith@knapp.com</t>
  </si>
  <si>
    <t>bd2b79c5-975a-4c5f-b2d3-dca2a58bc19d</t>
  </si>
  <si>
    <t>Kim Baker</t>
  </si>
  <si>
    <t>jacksonleonard@yahoo.com</t>
  </si>
  <si>
    <t>Power</t>
  </si>
  <si>
    <t>c2d13feb-afd9-4188-828c-49c18df2fa9d</t>
  </si>
  <si>
    <t>Heather Townsend</t>
  </si>
  <si>
    <t>pamelashields@warren-marshall.com</t>
  </si>
  <si>
    <t>Medical</t>
  </si>
  <si>
    <t>86c51ff6-5fe2-4c40-b64e-2f0a472cd33a</t>
  </si>
  <si>
    <t>Linda Stanley</t>
  </si>
  <si>
    <t>mcleandonna@hotmail.com</t>
  </si>
  <si>
    <t>2a7043d6-c569-45c6-ad49-326b2e09f5ac</t>
  </si>
  <si>
    <t>Laura Mitchell</t>
  </si>
  <si>
    <t>Case</t>
  </si>
  <si>
    <t>04719f6f-f6c3-403b-9e8d-4348c9f2a1ac</t>
  </si>
  <si>
    <t>John Johnson</t>
  </si>
  <si>
    <t>velezjustin@griffin-randall.com</t>
  </si>
  <si>
    <t>Usually</t>
  </si>
  <si>
    <t>bec6fc23-83e6-42d7-b00f-d94768bd6809</t>
  </si>
  <si>
    <t>Leslie Robinson</t>
  </si>
  <si>
    <t>jillian76@hotmail.com</t>
  </si>
  <si>
    <t>Appear</t>
  </si>
  <si>
    <t>b4da580c-de7a-472a-982f-e2b1813cdb89</t>
  </si>
  <si>
    <t>Joel Rogers</t>
  </si>
  <si>
    <t>sweeneymary@gmail.com</t>
  </si>
  <si>
    <t>Draw</t>
  </si>
  <si>
    <t>88b3933d-3e1a-401b-a189-f3c4b4644344</t>
  </si>
  <si>
    <t>Natalie Castillo</t>
  </si>
  <si>
    <t>christopher34@hotmail.com</t>
  </si>
  <si>
    <t>4decf5b1-7ef8-4b86-a7ea-4300e3adb94c</t>
  </si>
  <si>
    <t>Ashley Garcia</t>
  </si>
  <si>
    <t>mark95@yahoo.com</t>
  </si>
  <si>
    <t>Success</t>
  </si>
  <si>
    <t>a5bf7a59-1f6f-4c57-bf24-dba072246dff</t>
  </si>
  <si>
    <t>Billy Mathews</t>
  </si>
  <si>
    <t>gordonchelsea@yahoo.com</t>
  </si>
  <si>
    <t>No</t>
  </si>
  <si>
    <t>afd85ac7-169c-4684-811b-4fcdf0aee6b8</t>
  </si>
  <si>
    <t>Allison Moreno</t>
  </si>
  <si>
    <t>tiffany79@yahoo.com</t>
  </si>
  <si>
    <t>f32b8eb0-87d0-480d-bb8c-91fd519db9a1</t>
  </si>
  <si>
    <t>Laurie Greene</t>
  </si>
  <si>
    <t>shannon34@yahoo.com</t>
  </si>
  <si>
    <t>9db143e9-4058-4a1d-afaf-f8856e58f915</t>
  </si>
  <si>
    <t>Barbara Taylor</t>
  </si>
  <si>
    <t>susanvazquez@gmail.com</t>
  </si>
  <si>
    <t>dd1feb6f-0801-48c3-8a8e-4624ddbc2441</t>
  </si>
  <si>
    <t>Maureen Watson</t>
  </si>
  <si>
    <t>jacqueline88@gmail.com</t>
  </si>
  <si>
    <t>a636472a-6281-4412-b16d-0ce368f49d01</t>
  </si>
  <si>
    <t>Alexandra Rodriguez</t>
  </si>
  <si>
    <t>frostjoshua@walls-shaw.info</t>
  </si>
  <si>
    <t>Expert</t>
  </si>
  <si>
    <t>c55e4861-506e-4733-8e4e-ac7fb311ee3c</t>
  </si>
  <si>
    <t>Tanya Wright</t>
  </si>
  <si>
    <t>hubbardteresa@brown.biz</t>
  </si>
  <si>
    <t>7c2d03ad-4b8b-4d38-8452-bbff9ecf5cd7</t>
  </si>
  <si>
    <t>Joseph Phillips</t>
  </si>
  <si>
    <t>jenniferfisher@dominguez.biz</t>
  </si>
  <si>
    <t>ab5a6a8d-17c6-4a13-bfb8-181ce7dc88cd</t>
  </si>
  <si>
    <t>Tyrone Williams</t>
  </si>
  <si>
    <t>riverajennifer@gmail.com</t>
  </si>
  <si>
    <t>08af26b0-eb5f-421f-8179-9254126b20e9</t>
  </si>
  <si>
    <t>Christopher Williamson</t>
  </si>
  <si>
    <t>qwade@smith-west.org</t>
  </si>
  <si>
    <t>8e15bd3d-47f8-440c-836d-b2ca82bcb7c1</t>
  </si>
  <si>
    <t>James Simmons</t>
  </si>
  <si>
    <t>marcusedwards@lee.org</t>
  </si>
  <si>
    <t>Show</t>
  </si>
  <si>
    <t>afffc930-c5c5-489c-a739-2e7d54c827a1</t>
  </si>
  <si>
    <t>Jessica Ford</t>
  </si>
  <si>
    <t>craignunez@green-hernandez.com</t>
  </si>
  <si>
    <t>Live</t>
  </si>
  <si>
    <t>04164495-fbb0-4e07-b89d-11e88e991411</t>
  </si>
  <si>
    <t>agrimes@hotmail.com</t>
  </si>
  <si>
    <t>Of</t>
  </si>
  <si>
    <t>17/03/2024</t>
  </si>
  <si>
    <t>e52d9f50-5b9e-4a9e-bd1d-b35a15c4a81b</t>
  </si>
  <si>
    <t>Kelsey Hill</t>
  </si>
  <si>
    <t>jford@gmail.com</t>
  </si>
  <si>
    <t>Apply</t>
  </si>
  <si>
    <t>9f5b9982-87af-4f52-b4e5-c0dc6eac632e</t>
  </si>
  <si>
    <t>Paula Robertson</t>
  </si>
  <si>
    <t>Remain</t>
  </si>
  <si>
    <t>584087e3-f6d3-4920-b39d-27dee1649f5d</t>
  </si>
  <si>
    <t>Nathaniel Harmon</t>
  </si>
  <si>
    <t>kelsey54@gmail.com</t>
  </si>
  <si>
    <t>2336016c-335f-485a-a0e4-345da172fb56</t>
  </si>
  <si>
    <t>Mr. Mark Diaz</t>
  </si>
  <si>
    <t>salazarkrystal@gmail.com</t>
  </si>
  <si>
    <t>abcea61e-250d-4ee0-a216-f5e74a075f4e</t>
  </si>
  <si>
    <t>Michael Webster</t>
  </si>
  <si>
    <t>breanna83@thomas-diaz.com</t>
  </si>
  <si>
    <t>15a9abc2-27aa-463f-9e23-cbc2f865c3e2</t>
  </si>
  <si>
    <t>Sydney Joseph</t>
  </si>
  <si>
    <t>charles45@evans-smith.org</t>
  </si>
  <si>
    <t>768795bd-f9a6-438a-b36c-aed905ff6dfc</t>
  </si>
  <si>
    <t>Robert Williams</t>
  </si>
  <si>
    <t>phillip58@kim.com</t>
  </si>
  <si>
    <t>316f25e3-6b73-45a4-a146-ac2dab1d3a5d</t>
  </si>
  <si>
    <t>Tony Mason</t>
  </si>
  <si>
    <t>jonathanjacobs@robinson.com</t>
  </si>
  <si>
    <t>a8617a23-5f22-401b-983b-da6f4ba99a50</t>
  </si>
  <si>
    <t>Anthony Thompson</t>
  </si>
  <si>
    <t>nicholasrose@hotmail.com</t>
  </si>
  <si>
    <t>Picture</t>
  </si>
  <si>
    <t>8991c5fa-23b8-4098-9271-8369afaf9d63</t>
  </si>
  <si>
    <t>Pamela Rodriguez</t>
  </si>
  <si>
    <t>donaldjohnson@gmail.com</t>
  </si>
  <si>
    <t>22a5f945-99f4-49a0-b8d8-83be0dd0141d</t>
  </si>
  <si>
    <t>Dana Stark</t>
  </si>
  <si>
    <t>montgomerychad@hotmail.com</t>
  </si>
  <si>
    <t>Together</t>
  </si>
  <si>
    <t>d015bd30-e610-429a-9c32-8479d1ee6631</t>
  </si>
  <si>
    <t>Steven Peterson</t>
  </si>
  <si>
    <t>taylorbeth@yahoo.com</t>
  </si>
  <si>
    <t>Child</t>
  </si>
  <si>
    <t>03ddefd3-e008-49b9-b1ae-da82647888d9</t>
  </si>
  <si>
    <t>Matthew Koch</t>
  </si>
  <si>
    <t>carl70@yahoo.com</t>
  </si>
  <si>
    <t>a3b42b45-ceb0-4eff-a23e-0aba0cc48ee9</t>
  </si>
  <si>
    <t>Kayla Fowler</t>
  </si>
  <si>
    <t>rrobbins@yahoo.com</t>
  </si>
  <si>
    <t>be53afe5-d862-48ff-8228-e2a1e8804929</t>
  </si>
  <si>
    <t>Peggy Hendrix</t>
  </si>
  <si>
    <t>jeremiahguerra@hotmail.com</t>
  </si>
  <si>
    <t>2461fc6b-93ee-4e36-94b2-3143f065cb5d</t>
  </si>
  <si>
    <t>Mark Mendez</t>
  </si>
  <si>
    <t>wperry@davis.com</t>
  </si>
  <si>
    <t>fe1f4335-ed07-4e90-b710-3109cfe28218</t>
  </si>
  <si>
    <t>Daniel Anderson</t>
  </si>
  <si>
    <t>bridgetrice@yahoo.com</t>
  </si>
  <si>
    <t>e85dfe95-36b4-4579-bb40-5e5e51973b54</t>
  </si>
  <si>
    <t>Gloria Williams</t>
  </si>
  <si>
    <t>Thus</t>
  </si>
  <si>
    <t>8773c499-6682-4de8-89a1-c76f9b822f11</t>
  </si>
  <si>
    <t>Joshua Nielsen</t>
  </si>
  <si>
    <t>frogers@compton.com</t>
  </si>
  <si>
    <t>3d968b3a-5f50-43d4-b91e-33a59d1481b0</t>
  </si>
  <si>
    <t>Karen Gutierrez</t>
  </si>
  <si>
    <t>michaelcruz@ross.com</t>
  </si>
  <si>
    <t>04bb61ae-6b58-4bf6-8b1e-c3bf2989d913</t>
  </si>
  <si>
    <t>Scott Weaver</t>
  </si>
  <si>
    <t>adamsjoseph@reynolds-neal.com</t>
  </si>
  <si>
    <t>73f0594e-eb01-45fd-afbb-e7975bdae0d7</t>
  </si>
  <si>
    <t>Brian Pham</t>
  </si>
  <si>
    <t>michael78@gmail.com</t>
  </si>
  <si>
    <t>Organization</t>
  </si>
  <si>
    <t>3ac084a7-7c94-46ad-bf19-6dd1b552f7c1</t>
  </si>
  <si>
    <t>Carla Roberts</t>
  </si>
  <si>
    <t>tamara83@gmail.com</t>
  </si>
  <si>
    <t>See</t>
  </si>
  <si>
    <t>a4cb67a2-9964-4c7e-9bf1-7ff76296be77</t>
  </si>
  <si>
    <t>Vincent Craig</t>
  </si>
  <si>
    <t>michaelchapman@gmail.com</t>
  </si>
  <si>
    <t>Until</t>
  </si>
  <si>
    <t>6d58dca3-9c47-4c78-bf6e-08b26be34f65</t>
  </si>
  <si>
    <t>Caitlin Green</t>
  </si>
  <si>
    <t>bsmith@patterson.com</t>
  </si>
  <si>
    <t>db3acff8-a1f3-467f-8a66-804ad9e638b5</t>
  </si>
  <si>
    <t>John Odonnell</t>
  </si>
  <si>
    <t>nicholas54@yahoo.com</t>
  </si>
  <si>
    <t>Above</t>
  </si>
  <si>
    <t>e0619bd7-05fc-4b17-9d59-7d86137ea6aa</t>
  </si>
  <si>
    <t>Jonathan Molina</t>
  </si>
  <si>
    <t>Order</t>
  </si>
  <si>
    <t>30a304ed-d210-4be6-b124-5c15396cd97b</t>
  </si>
  <si>
    <t>Kim Smith</t>
  </si>
  <si>
    <t>jenniferhorton@gmail.com</t>
  </si>
  <si>
    <t>Spring</t>
  </si>
  <si>
    <t>31e80c7d-07b9-4f2e-89f2-a570b941264a</t>
  </si>
  <si>
    <t>Lindsey Clark</t>
  </si>
  <si>
    <t>lutzjonathan@mcdonald.com</t>
  </si>
  <si>
    <t>Carry</t>
  </si>
  <si>
    <t>a7aca816-5614-46dc-a918-e344477f2e47</t>
  </si>
  <si>
    <t>Aaron Torres</t>
  </si>
  <si>
    <t>tthomas@butler.com</t>
  </si>
  <si>
    <t>Staff</t>
  </si>
  <si>
    <t>59327c43-3537-4d20-94f5-acbf21f637f7</t>
  </si>
  <si>
    <t>Molly Ramsey</t>
  </si>
  <si>
    <t>belindagibson@davis.com</t>
  </si>
  <si>
    <t>c598ec84-520b-47c5-b92f-be24729b34d7</t>
  </si>
  <si>
    <t>Steven Watts</t>
  </si>
  <si>
    <t>pacejennifer@tate.com</t>
  </si>
  <si>
    <t>162aa62b-e865-4cfe-a426-080317365e54</t>
  </si>
  <si>
    <t>Jeffery Lewis</t>
  </si>
  <si>
    <t>5c73a6a7-9739-44b3-98a2-16c1555a5964</t>
  </si>
  <si>
    <t>Jamie Hoffman</t>
  </si>
  <si>
    <t>proctorjames@gonzalez-davies.com</t>
  </si>
  <si>
    <t>Sell</t>
  </si>
  <si>
    <t>2be41320-464e-4666-bee0-037bea0d2ad2</t>
  </si>
  <si>
    <t>Shelly Roberts MD</t>
  </si>
  <si>
    <t>williammartin@yahoo.com</t>
  </si>
  <si>
    <t>Treat</t>
  </si>
  <si>
    <t>971ee3e4-5e5d-4d95-906a-9619be080fc5</t>
  </si>
  <si>
    <t>Dawn Conner</t>
  </si>
  <si>
    <t>sheri54@gmail.com</t>
  </si>
  <si>
    <t>Clear</t>
  </si>
  <si>
    <t>1e36c837-b2cb-4818-8537-4c956a617586</t>
  </si>
  <si>
    <t>Angela Hill</t>
  </si>
  <si>
    <t>johnsongina@young.com</t>
  </si>
  <si>
    <t>b44ce855-3db4-4de7-9744-442517902659</t>
  </si>
  <si>
    <t>Barbara Coleman</t>
  </si>
  <si>
    <t>jeffrey31@norman.org</t>
  </si>
  <si>
    <t>b0b52f5b-d620-41cd-a27d-5616afb50279</t>
  </si>
  <si>
    <t>Kristen Stevens</t>
  </si>
  <si>
    <t>tinamoore@dougherty-johnson.com</t>
  </si>
  <si>
    <t>Exactly</t>
  </si>
  <si>
    <t>15c48c28-caf0-41b5-8c1c-32a0560fd9e3</t>
  </si>
  <si>
    <t>Jacob Flores</t>
  </si>
  <si>
    <t>eduardocarpenter@gmail.com</t>
  </si>
  <si>
    <t>556204f9-ff89-4d0c-be3c-e0c39af62499</t>
  </si>
  <si>
    <t>Jason Pennington IV</t>
  </si>
  <si>
    <t>wwoodard@gmail.com</t>
  </si>
  <si>
    <t>b0c8d782-a6cb-4021-8f2d-b77501b84eb1</t>
  </si>
  <si>
    <t>Stephanie Snow</t>
  </si>
  <si>
    <t>benjaminwallace@harper-thornton.com</t>
  </si>
  <si>
    <t>22d691eb-d256-426f-9b1d-a7ce6376b015</t>
  </si>
  <si>
    <t>Edward Garrett</t>
  </si>
  <si>
    <t>glewis@gmail.com</t>
  </si>
  <si>
    <t>City</t>
  </si>
  <si>
    <t>302985f1-444d-42d2-aa79-c558e10e384f</t>
  </si>
  <si>
    <t>Taylor Nunez</t>
  </si>
  <si>
    <t>arthursnyder@hotmail.com</t>
  </si>
  <si>
    <t>22321ef5-7a0f-47c3-8e05-d996d72dfb36</t>
  </si>
  <si>
    <t>Brianna Murphy</t>
  </si>
  <si>
    <t>nrivas@gmail.com</t>
  </si>
  <si>
    <t>bfe84eaf-cba2-4c2b-b2b2-16cf857d576c</t>
  </si>
  <si>
    <t>Mark Griffith DDS</t>
  </si>
  <si>
    <t>christopherhinton@gmail.com</t>
  </si>
  <si>
    <t>3f241003-0919-43f0-be3a-94fb9b841a6a</t>
  </si>
  <si>
    <t>Beverly Young</t>
  </si>
  <si>
    <t>jonathancox@hernandez.com</t>
  </si>
  <si>
    <t>e65cd9f7-641a-4242-b560-61afccae005f</t>
  </si>
  <si>
    <t>Teresa Keith</t>
  </si>
  <si>
    <t>gabriella22@smith-foster.com</t>
  </si>
  <si>
    <t>ef906fcb-abf9-4747-8613-297e78033ae8</t>
  </si>
  <si>
    <t>Mark Dalton</t>
  </si>
  <si>
    <t>jcarlson@ferguson-hernandez.com</t>
  </si>
  <si>
    <t>838bbf3a-7e39-4478-8de9-45a42d0061cd</t>
  </si>
  <si>
    <t>Megan Cooper</t>
  </si>
  <si>
    <t>hartmelissa@hotmail.com</t>
  </si>
  <si>
    <t>So</t>
  </si>
  <si>
    <t>000f100d-3884-4bc4-bf24-d8923206e603</t>
  </si>
  <si>
    <t>Kellie Johnson</t>
  </si>
  <si>
    <t>kweber@rivers.com</t>
  </si>
  <si>
    <t>16e5536b-e4b7-423f-90b9-08409335d87f</t>
  </si>
  <si>
    <t>James Butler</t>
  </si>
  <si>
    <t>graceray@yahoo.com</t>
  </si>
  <si>
    <t>09020df5-de1c-4c22-9887-1b260814d164</t>
  </si>
  <si>
    <t>Rachel Schmidt</t>
  </si>
  <si>
    <t>andrew97@cruz.org</t>
  </si>
  <si>
    <t>Article</t>
  </si>
  <si>
    <t>47cf1e18-a890-4dff-a27a-2a08288419fd</t>
  </si>
  <si>
    <t>Sharon Kane</t>
  </si>
  <si>
    <t>johnsonedwin@hotmail.com</t>
  </si>
  <si>
    <t>Teach</t>
  </si>
  <si>
    <t>d7828a64-6487-4e5b-88bb-72755da9b6f8</t>
  </si>
  <si>
    <t>Marcus Daniels</t>
  </si>
  <si>
    <t>hkemp@morgan.com</t>
  </si>
  <si>
    <t>edb6ccde-3f4d-4236-8144-869986b4bb92</t>
  </si>
  <si>
    <t>Brandy Mccullough</t>
  </si>
  <si>
    <t>jonesdonna@yahoo.com</t>
  </si>
  <si>
    <t>2a6d2415-e95a-4ce0-ab0b-246554589ecd</t>
  </si>
  <si>
    <t>Jessica Mckay</t>
  </si>
  <si>
    <t>thart@hotmail.com</t>
  </si>
  <si>
    <t>For</t>
  </si>
  <si>
    <t>a7314de5-1a93-471f-bdbb-00cba8dc42a0</t>
  </si>
  <si>
    <t>Kelly Miller</t>
  </si>
  <si>
    <t>fmcdonald@hotmail.com</t>
  </si>
  <si>
    <t>13/03/2024</t>
  </si>
  <si>
    <t>7ad7937c-a93f-4d76-ae20-243f74f53f2f</t>
  </si>
  <si>
    <t>John Juarez</t>
  </si>
  <si>
    <t>vnorris@yahoo.com</t>
  </si>
  <si>
    <t>572adb31-19e1-40f7-aed3-2f6c1a7e001a</t>
  </si>
  <si>
    <t>Gregory Dawson</t>
  </si>
  <si>
    <t>matthewlynch@hotmail.com</t>
  </si>
  <si>
    <t>1a174cb6-1fd9-4c8a-9c6c-d2bff3ec5121</t>
  </si>
  <si>
    <t>Sara Cain</t>
  </si>
  <si>
    <t>seanclayton@hotmail.com</t>
  </si>
  <si>
    <t>ed35526b-1809-4ce2-830e-177ccfda9f41</t>
  </si>
  <si>
    <t>Lisa Beck</t>
  </si>
  <si>
    <t>sevans@adams-fernandez.com</t>
  </si>
  <si>
    <t>b4bd0a71-af52-42d2-9595-ec99be104c45</t>
  </si>
  <si>
    <t>Cristina Frazier</t>
  </si>
  <si>
    <t>smithkathryn@hotmail.com</t>
  </si>
  <si>
    <t>0e193cfb-2315-4d1f-8677-d709bbdb3ffc</t>
  </si>
  <si>
    <t>Samuel Love</t>
  </si>
  <si>
    <t>huntbenjamin@hotmail.com</t>
  </si>
  <si>
    <t>44de1804-8d9d-4d08-a5af-c8611cb77827</t>
  </si>
  <si>
    <t>Bethany Nelson</t>
  </si>
  <si>
    <t>olane@hotmail.com</t>
  </si>
  <si>
    <t>05ff055d-a098-4129-8612-bf73a8cc33a2</t>
  </si>
  <si>
    <t>Emily Burns</t>
  </si>
  <si>
    <t>bbrown@evans-smith.com</t>
  </si>
  <si>
    <t>According</t>
  </si>
  <si>
    <t>02cf2c5e-dfd1-4417-b31c-28fd746f4412</t>
  </si>
  <si>
    <t>Brian Bennett</t>
  </si>
  <si>
    <t>kathleenhayden@gmail.com</t>
  </si>
  <si>
    <t>535115f9-f0c3-4f56-b179-0d3bb8262462</t>
  </si>
  <si>
    <t>Jacob Newton</t>
  </si>
  <si>
    <t>johnsonjulie@yahoo.com</t>
  </si>
  <si>
    <t>4d3355be-335f-49e1-a1f8-61aa868bf8c8</t>
  </si>
  <si>
    <t>Laura Rodgers</t>
  </si>
  <si>
    <t>qwilliams@gmail.com</t>
  </si>
  <si>
    <t>f0d3c668-f705-466f-819a-13772941665a</t>
  </si>
  <si>
    <t>Robert Vaughn</t>
  </si>
  <si>
    <t>tjones@hotmail.com</t>
  </si>
  <si>
    <t>bf3299c2-ff32-4786-b1cf-f628fe0a3e7a</t>
  </si>
  <si>
    <t>Benjamin Olson</t>
  </si>
  <si>
    <t>hayden44@stewart.info</t>
  </si>
  <si>
    <t>Free</t>
  </si>
  <si>
    <t>2e545f6c-29fb-4104-9fc6-e73dcd2b3fe5</t>
  </si>
  <si>
    <t>Alyssa Liu</t>
  </si>
  <si>
    <t>joshua52@heath-nicholson.com</t>
  </si>
  <si>
    <t>3bad0c39-a0ca-4e0a-bc0f-17c396082637</t>
  </si>
  <si>
    <t>Jenny Ward DDS</t>
  </si>
  <si>
    <t>darryl66@gmail.com</t>
  </si>
  <si>
    <t>Hold</t>
  </si>
  <si>
    <t>b9ea62e1-b0c9-4f55-b4f0-e6087f6014d9</t>
  </si>
  <si>
    <t>Benjamin Medina</t>
  </si>
  <si>
    <t>mjohnson@hotmail.com</t>
  </si>
  <si>
    <t>Say</t>
  </si>
  <si>
    <t>87d7ed0c-8ceb-4a3e-b26f-7c5fb55c06ed</t>
  </si>
  <si>
    <t>Rebecca Lynch MD</t>
  </si>
  <si>
    <t>corysantiago@hotmail.com</t>
  </si>
  <si>
    <t>Size</t>
  </si>
  <si>
    <t>50493203-42c0-4cd1-8ece-987fade4e556</t>
  </si>
  <si>
    <t>Christopher Waters</t>
  </si>
  <si>
    <t>sgraham@hotmail.com</t>
  </si>
  <si>
    <t>Machine</t>
  </si>
  <si>
    <t>4eb0fa64-a7b7-4500-b53d-71e356d88fac</t>
  </si>
  <si>
    <t>Nicholas Kaiser</t>
  </si>
  <si>
    <t>tdonaldson@brown.com</t>
  </si>
  <si>
    <t>Although</t>
  </si>
  <si>
    <t>3323336e-b171-4668-8e42-8768253f0de0</t>
  </si>
  <si>
    <t>Briana Perez</t>
  </si>
  <si>
    <t>omarhenderson@king.com</t>
  </si>
  <si>
    <t>Myself</t>
  </si>
  <si>
    <t>3114a8c0-d560-4d60-b616-133e331331c5</t>
  </si>
  <si>
    <t>Meagan Henderson</t>
  </si>
  <si>
    <t>Follow</t>
  </si>
  <si>
    <t>c25bb845-441b-4776-a80a-ee185cf44bac</t>
  </si>
  <si>
    <t>Ashley Vasquez</t>
  </si>
  <si>
    <t>Since</t>
  </si>
  <si>
    <t>46a41ab9-cbd0-4aaa-a6cf-476588d40b44</t>
  </si>
  <si>
    <t>Spencer Harris</t>
  </si>
  <si>
    <t>kingmadison@yahoo.com</t>
  </si>
  <si>
    <t>Affect</t>
  </si>
  <si>
    <t>17e6323a-e6d3-45b6-a58f-e8f176c3ef3f</t>
  </si>
  <si>
    <t>James Davis</t>
  </si>
  <si>
    <t>andrew12@french-tran.info</t>
  </si>
  <si>
    <t>a6ebb364-9192-46ff-b6b7-8cdd4a58a8fd</t>
  </si>
  <si>
    <t>Thomas Harris</t>
  </si>
  <si>
    <t>matthewflores@williams.org</t>
  </si>
  <si>
    <t>b61f6fd3-1280-4f7f-a01b-aefe593224a5</t>
  </si>
  <si>
    <t>Amy Estrada</t>
  </si>
  <si>
    <t>nelsoncynthia@ross.com</t>
  </si>
  <si>
    <t>a8299dc9-cf1e-4f08-9f96-914581571b45</t>
  </si>
  <si>
    <t>Daniel Lang</t>
  </si>
  <si>
    <t>thughes@alexander.com</t>
  </si>
  <si>
    <t>Health</t>
  </si>
  <si>
    <t>83a95a7e-2575-4cee-b011-abb7da731132</t>
  </si>
  <si>
    <t>ricky22@walters-burch.net</t>
  </si>
  <si>
    <t>Economic</t>
  </si>
  <si>
    <t>23/04/2024</t>
  </si>
  <si>
    <t>20628586-6a4d-46c2-9b79-a5db620e7fc3</t>
  </si>
  <si>
    <t>Erin Kelley</t>
  </si>
  <si>
    <t>cgarcia@hotmail.com</t>
  </si>
  <si>
    <t>a519e5bd-3cd8-47af-acf5-b36c719dedcd</t>
  </si>
  <si>
    <t>Jeremy Weber</t>
  </si>
  <si>
    <t>james25@gmail.com</t>
  </si>
  <si>
    <t>Cup</t>
  </si>
  <si>
    <t>71832b1b-11be-4103-a4a3-4ce65db3096a</t>
  </si>
  <si>
    <t>Andrea Cunningham</t>
  </si>
  <si>
    <t>millerpatricia@myers-clarke.biz</t>
  </si>
  <si>
    <t>2af2f822-13fc-435d-a717-dd7f6a8ce3e3</t>
  </si>
  <si>
    <t>Eric Rollins</t>
  </si>
  <si>
    <t>molinadeborah@singleton.com</t>
  </si>
  <si>
    <t>Present</t>
  </si>
  <si>
    <t>6ec83a35-e960-4f88-97cc-878f4cc420fd</t>
  </si>
  <si>
    <t>Jason Padilla</t>
  </si>
  <si>
    <t>livingstontaylor@humphrey.com</t>
  </si>
  <si>
    <t>Source</t>
  </si>
  <si>
    <t>f0f4ee8a-aa2f-402f-8b9c-be0686737382</t>
  </si>
  <si>
    <t>Frances Kim</t>
  </si>
  <si>
    <t>marytownsend@hotmail.com</t>
  </si>
  <si>
    <t>5491c4c5-5704-4078-9e16-107272c031a7</t>
  </si>
  <si>
    <t>Francis Rowland</t>
  </si>
  <si>
    <t>brendan71@gmail.com</t>
  </si>
  <si>
    <t>6334126c-974b-44bb-8ae5-d03d1ba8a1fd</t>
  </si>
  <si>
    <t>Tina Anthony</t>
  </si>
  <si>
    <t>jameshardin@lee.com</t>
  </si>
  <si>
    <t>08cf71f2-4768-4a43-9d13-326e236786e2</t>
  </si>
  <si>
    <t>Kara Bender</t>
  </si>
  <si>
    <t>brendamathews@griffin.com</t>
  </si>
  <si>
    <t>cd013f89-b7b9-4f6b-bea9-e71c50aabecc</t>
  </si>
  <si>
    <t>Douglas Williams</t>
  </si>
  <si>
    <t>ryanteresa@garcia.com</t>
  </si>
  <si>
    <t>ff68a30c-a3e7-4f11-8478-3e544995dc9f</t>
  </si>
  <si>
    <t>Marc Evans</t>
  </si>
  <si>
    <t>cassidy93@anderson.com</t>
  </si>
  <si>
    <t>aa14f3b8-1822-4f42-9180-fe7dc6cf9082</t>
  </si>
  <si>
    <t>Stephen Pugh</t>
  </si>
  <si>
    <t>timothylarsen@gmail.com</t>
  </si>
  <si>
    <t>Impact</t>
  </si>
  <si>
    <t>c78ac756-918c-4580-83c2-48fa8cf6a8d9</t>
  </si>
  <si>
    <t>Brandon Christian</t>
  </si>
  <si>
    <t>david17@gmail.com</t>
  </si>
  <si>
    <t>6a60de1f-b9c3-4a9a-97dc-29d09f5390f7</t>
  </si>
  <si>
    <t>Michelle Key</t>
  </si>
  <si>
    <t>rodriguezchristina@kelly.com</t>
  </si>
  <si>
    <t>00cfea4d-5bd9-4b28-b142-d5817bf20a54</t>
  </si>
  <si>
    <t>Christy Jacobs</t>
  </si>
  <si>
    <t>robin83@brown-myers.net</t>
  </si>
  <si>
    <t>Produce</t>
  </si>
  <si>
    <t>85b6d30a-04b4-4626-a551-67761b178c9c</t>
  </si>
  <si>
    <t>Jonathan Bean</t>
  </si>
  <si>
    <t>glove@gmail.com</t>
  </si>
  <si>
    <t>Get</t>
  </si>
  <si>
    <t>02da6b72-9594-4421-ac71-d11662cdfd11</t>
  </si>
  <si>
    <t>Dr. Amanda Thomas</t>
  </si>
  <si>
    <t>obrewer@jones.biz</t>
  </si>
  <si>
    <t>d36cc214-7696-4ca6-a8b1-978a4b912be1</t>
  </si>
  <si>
    <t>kennedykatherine@hotmail.com</t>
  </si>
  <si>
    <t>e922de3f-635a-45b7-9e72-c946de498f2b</t>
  </si>
  <si>
    <t>Anthony Villa</t>
  </si>
  <si>
    <t>yparks@gmail.com</t>
  </si>
  <si>
    <t>Sit</t>
  </si>
  <si>
    <t>787d441e-6ef7-44ee-8446-ad60db11be33</t>
  </si>
  <si>
    <t>Jeffrey Miranda</t>
  </si>
  <si>
    <t>rowedale@gmail.com</t>
  </si>
  <si>
    <t>a294bcef-25c7-40c0-9bab-d7c2d55999c9</t>
  </si>
  <si>
    <t>Susan Peterson</t>
  </si>
  <si>
    <t>clarkjessica@cohen-david.net</t>
  </si>
  <si>
    <t>a03469e6-af34-4315-b272-4a201a1f5b47</t>
  </si>
  <si>
    <t>Lisa Morgan</t>
  </si>
  <si>
    <t>larrytaylor@hotmail.com</t>
  </si>
  <si>
    <t>f268b062-8b20-44d3-bbf1-3da3bc16a274</t>
  </si>
  <si>
    <t>Sandra Bradley</t>
  </si>
  <si>
    <t>heidiware@hotmail.com</t>
  </si>
  <si>
    <t>fc4d9e10-8ed5-404f-b982-7bf2d7304b6a</t>
  </si>
  <si>
    <t>Jennifer Martin</t>
  </si>
  <si>
    <t>qwolf@price.com</t>
  </si>
  <si>
    <t>Across</t>
  </si>
  <si>
    <t>276815aa-3b93-4155-b1dd-2e5b7b4c7206</t>
  </si>
  <si>
    <t>Miguel Foster</t>
  </si>
  <si>
    <t>hintonchristopher@wade.org</t>
  </si>
  <si>
    <t>f995e12b-a7dd-4e15-8ffc-8318a8f9e827</t>
  </si>
  <si>
    <t>Laura Stafford</t>
  </si>
  <si>
    <t>qchavez@thompson-vasquez.com</t>
  </si>
  <si>
    <t>d70bff9c-33eb-41ba-9dd3-4bceab12eb30</t>
  </si>
  <si>
    <t>Keith Hall</t>
  </si>
  <si>
    <t>freyes@rodriguez-cunningham.biz</t>
  </si>
  <si>
    <t>0145f800-4a7e-47f1-8615-843ecf2bc7bd</t>
  </si>
  <si>
    <t>Douglas Murphy</t>
  </si>
  <si>
    <t>melissa22@yahoo.com</t>
  </si>
  <si>
    <t>b5898602-21ec-4290-91d9-bdccdd21455e</t>
  </si>
  <si>
    <t>John Mitchell</t>
  </si>
  <si>
    <t>alexisevans@gmail.com</t>
  </si>
  <si>
    <t>e54df1dc-7673-4e4a-980a-964aa5051eb1</t>
  </si>
  <si>
    <t>James Juarez</t>
  </si>
  <si>
    <t>iangarcia@rodriguez.com</t>
  </si>
  <si>
    <t>Ten</t>
  </si>
  <si>
    <t>13057b97-c8d4-495b-9ad5-416afc9f3520</t>
  </si>
  <si>
    <t>Carolyn Lawrence</t>
  </si>
  <si>
    <t>john75@yahoo.com</t>
  </si>
  <si>
    <t>White</t>
  </si>
  <si>
    <t>1a513bd4-b0e2-435b-a6fb-d9a08ebcdf2f</t>
  </si>
  <si>
    <t>Dr. Troy Becker</t>
  </si>
  <si>
    <t>rachelmason@hotmail.com</t>
  </si>
  <si>
    <t>dcf7dca5-eef5-486c-9bbf-c75b33037431</t>
  </si>
  <si>
    <t>Karen Chan</t>
  </si>
  <si>
    <t>munozbrandy@molina.com</t>
  </si>
  <si>
    <t>23cbc3d9-50b3-4d95-a9fb-67a1151dbd86</t>
  </si>
  <si>
    <t>Marie Hale</t>
  </si>
  <si>
    <t>haysjulia@rojas.biz</t>
  </si>
  <si>
    <t>6a5ff1f8-a5dc-4356-a5de-8f1b85bd9e89</t>
  </si>
  <si>
    <t>Kenneth Wheeler</t>
  </si>
  <si>
    <t>williamdavis@reed.com</t>
  </si>
  <si>
    <t>Computer</t>
  </si>
  <si>
    <t>2919b7e1-0a9c-46a6-9eeb-abf990c4c068</t>
  </si>
  <si>
    <t>Jonathan Solomon</t>
  </si>
  <si>
    <t>Open</t>
  </si>
  <si>
    <t>be6ec741-5612-4b72-8e59-4e96066fb8bd</t>
  </si>
  <si>
    <t>Lisa Smith</t>
  </si>
  <si>
    <t>deborahsmith@hotmail.com</t>
  </si>
  <si>
    <t>c322881c-a0ad-4223-8e5d-ad4aa9c12100</t>
  </si>
  <si>
    <t>Anthony Washington</t>
  </si>
  <si>
    <t>garrett90@wallace-vaughn.org</t>
  </si>
  <si>
    <t>04260320-e925-472b-a0b4-f291613cc9b4</t>
  </si>
  <si>
    <t>Sarah Garcia</t>
  </si>
  <si>
    <t>Out</t>
  </si>
  <si>
    <t>c75b8272-52d5-4d34-8457-13137ad87ff1</t>
  </si>
  <si>
    <t>Justin Mccullough</t>
  </si>
  <si>
    <t>kayla81@gmail.com</t>
  </si>
  <si>
    <t>b39ef46a-bd09-4968-ba86-c35b7a41bae7</t>
  </si>
  <si>
    <t>Charles Smith</t>
  </si>
  <si>
    <t>loganmorgan@baker.com</t>
  </si>
  <si>
    <t>3a115531-92f5-4d83-a911-c6be6a90a72f</t>
  </si>
  <si>
    <t>John Harvey</t>
  </si>
  <si>
    <t>cortezstephen@johnson-lane.com</t>
  </si>
  <si>
    <t>Court</t>
  </si>
  <si>
    <t>64c0ce79-3f8f-4793-a915-e7faf98687da</t>
  </si>
  <si>
    <t>Carlos Torres</t>
  </si>
  <si>
    <t>hoodstephen@taylor.com</t>
  </si>
  <si>
    <t>Cell</t>
  </si>
  <si>
    <t>6e9a1825-8e5d-4874-8b1e-94a0982607eb</t>
  </si>
  <si>
    <t>Edward Garcia</t>
  </si>
  <si>
    <t>bknight@good.com</t>
  </si>
  <si>
    <t>0be2dc68-ba99-4af8-bef1-6aa41711313f</t>
  </si>
  <si>
    <t>Michael Welch</t>
  </si>
  <si>
    <t>lmills@hotmail.com</t>
  </si>
  <si>
    <t>Fall</t>
  </si>
  <si>
    <t>509d2596-5148-458a-9137-e8d19f1e3a5e</t>
  </si>
  <si>
    <t>Michael Gonzalez</t>
  </si>
  <si>
    <t>roberto61@hernandez-watson.net</t>
  </si>
  <si>
    <t>Ahead</t>
  </si>
  <si>
    <t>261e9d66-c3a5-48e5-9d6d-aea4a8fe0fde</t>
  </si>
  <si>
    <t>Tyler Ruiz</t>
  </si>
  <si>
    <t>hpitts@hotmail.com</t>
  </si>
  <si>
    <t>Best</t>
  </si>
  <si>
    <t>de3da624-e758-4772-9ac9-126ade978660</t>
  </si>
  <si>
    <t>Jeremy Barnes</t>
  </si>
  <si>
    <t>kingshawn@hotmail.com</t>
  </si>
  <si>
    <t>5f0c32b5-e1b6-4bdd-a129-bc0d260cb31c</t>
  </si>
  <si>
    <t>Lisa Potter</t>
  </si>
  <si>
    <t>oscarhaynes@freeman-tapia.org</t>
  </si>
  <si>
    <t>f7a4926c-e158-4eea-897b-e73993848c05</t>
  </si>
  <si>
    <t>Sarah Archer</t>
  </si>
  <si>
    <t>melvinramsey@bradley.com</t>
  </si>
  <si>
    <t>a18db577-0ea7-4974-9742-88207516f36f</t>
  </si>
  <si>
    <t>Rachel Figueroa</t>
  </si>
  <si>
    <t>Score</t>
  </si>
  <si>
    <t>e7482830-b11b-44e4-9b04-4c41e8cd0a4c</t>
  </si>
  <si>
    <t>Mr. Joseph Washington</t>
  </si>
  <si>
    <t>hallglenn@gmail.com</t>
  </si>
  <si>
    <t>Their</t>
  </si>
  <si>
    <t>5d72b81b-8305-4fa6-8532-5b1f9cf7a593</t>
  </si>
  <si>
    <t>Danielle Doyle</t>
  </si>
  <si>
    <t>victoriahernandez@thompson.com</t>
  </si>
  <si>
    <t>d841d238-86b8-4ce4-b7b8-bb47fc9bd60c</t>
  </si>
  <si>
    <t>Corey Smith</t>
  </si>
  <si>
    <t>charles67@hotmail.com</t>
  </si>
  <si>
    <t>Parent</t>
  </si>
  <si>
    <t>fc55fa6d-0d29-4356-b906-60f7339c3eb2</t>
  </si>
  <si>
    <t>Patricia Andrews</t>
  </si>
  <si>
    <t>karilopez@jones.com</t>
  </si>
  <si>
    <t>404a14f6-9c08-4fa2-ac9b-e8a3444d815c</t>
  </si>
  <si>
    <t>Keith Jones</t>
  </si>
  <si>
    <t>60cfe875-dbca-4a44-a896-d9ea04f0d955</t>
  </si>
  <si>
    <t>Tiffany Walls</t>
  </si>
  <si>
    <t>baxtervanessa@yahoo.com</t>
  </si>
  <si>
    <t>23ae3c82-3355-4768-bf3e-e700b70ef140</t>
  </si>
  <si>
    <t>Christopher Lawrence</t>
  </si>
  <si>
    <t>jesse94@hotmail.com</t>
  </si>
  <si>
    <t>6d41f9ac-b819-49f0-b84c-cd3b903c8382</t>
  </si>
  <si>
    <t>Joe Santiago</t>
  </si>
  <si>
    <t>brian84@miller-schmidt.net</t>
  </si>
  <si>
    <t>Fill</t>
  </si>
  <si>
    <t>bda685b5-12b0-412a-8da8-ef0f405445fa</t>
  </si>
  <si>
    <t>Thomas Jimenez</t>
  </si>
  <si>
    <t>allisonlandry@gonzalez.com</t>
  </si>
  <si>
    <t>e295462d-f4e6-4d5d-9be8-0c1dd74e0239</t>
  </si>
  <si>
    <t>Desiree Blankenship</t>
  </si>
  <si>
    <t>nrobbins@banks.com</t>
  </si>
  <si>
    <t>Eat</t>
  </si>
  <si>
    <t>e0299ac3-7fef-4a21-b69a-396408a4c090</t>
  </si>
  <si>
    <t>Robert Humphrey</t>
  </si>
  <si>
    <t>mccarthyjessica@williams.info</t>
  </si>
  <si>
    <t>Authority</t>
  </si>
  <si>
    <t>6411624a-7659-4c16-a35e-04e95a865ea0</t>
  </si>
  <si>
    <t>Patrick Davila</t>
  </si>
  <si>
    <t>lance26@sullivan.com</t>
  </si>
  <si>
    <t>Drug</t>
  </si>
  <si>
    <t>fef3b0b4-4ca7-48c5-9b56-89401288688d</t>
  </si>
  <si>
    <t>Michael Reid</t>
  </si>
  <si>
    <t>clarktravis@williams-gardner.com</t>
  </si>
  <si>
    <t>0b2375fe-e819-4066-b039-fc3b09e73de5</t>
  </si>
  <si>
    <t>Melissa Alexander</t>
  </si>
  <si>
    <t>morrislori@hotmail.com</t>
  </si>
  <si>
    <t>f9faf3a7-8353-4f68-8128-5b03564e6a28</t>
  </si>
  <si>
    <t>Cassandra Carrillo</t>
  </si>
  <si>
    <t>Those</t>
  </si>
  <si>
    <t>3880d1f4-918a-4d08-a8d4-a3f9bf125907</t>
  </si>
  <si>
    <t>Shannon Brown</t>
  </si>
  <si>
    <t>johnnyrivera@avery-white.info</t>
  </si>
  <si>
    <t>Amount</t>
  </si>
  <si>
    <t>387b9ce0-1ec8-4337-ba2c-767db41fc3a3</t>
  </si>
  <si>
    <t>Jennifer Williams</t>
  </si>
  <si>
    <t>stevenjohnson@evans.com</t>
  </si>
  <si>
    <t>8d564a65-ffcc-411c-9c04-8d2d705f553e</t>
  </si>
  <si>
    <t>Daniel Miller</t>
  </si>
  <si>
    <t>heather65@hotmail.com</t>
  </si>
  <si>
    <t>10829418-9e55-4ad1-9e7d-37d5f480e798</t>
  </si>
  <si>
    <t>Tina Anderson</t>
  </si>
  <si>
    <t>hannah34@yahoo.com</t>
  </si>
  <si>
    <t>Figure</t>
  </si>
  <si>
    <t>f2eb6f06-6088-400b-bfac-0d392d6e4b2d</t>
  </si>
  <si>
    <t>Richard Cox</t>
  </si>
  <si>
    <t>mirandamorgan@palmer.com</t>
  </si>
  <si>
    <t>Should</t>
  </si>
  <si>
    <t>3cbc06e5-ec5d-447d-b6a6-aae9a01be009</t>
  </si>
  <si>
    <t>Laura Larson</t>
  </si>
  <si>
    <t>alvarezjason@gmail.com</t>
  </si>
  <si>
    <t>Red</t>
  </si>
  <si>
    <t>0de47c03-7581-41b0-a37b-62810e2a202b</t>
  </si>
  <si>
    <t>Maria Nguyen</t>
  </si>
  <si>
    <t>huangdavid@gmail.com</t>
  </si>
  <si>
    <t>Painting</t>
  </si>
  <si>
    <t>e91399e8-9b00-4acb-bc5d-2397c5830985</t>
  </si>
  <si>
    <t>Bradley Montes</t>
  </si>
  <si>
    <t>bjohns@hotmail.com</t>
  </si>
  <si>
    <t>c7e59869-7efe-40aa-b2e3-a0cb9d7b3b01</t>
  </si>
  <si>
    <t>John Garcia</t>
  </si>
  <si>
    <t>5d0393cb-bf15-42c4-b851-739f06d73395</t>
  </si>
  <si>
    <t>Jenna Shaffer</t>
  </si>
  <si>
    <t>cherylrivera@yahoo.com</t>
  </si>
  <si>
    <t>5d1ab20b-1593-4a28-ac72-7e8c0ee6253c</t>
  </si>
  <si>
    <t>William Barnett</t>
  </si>
  <si>
    <t>janetsolis@hoffman.com</t>
  </si>
  <si>
    <t>Per</t>
  </si>
  <si>
    <t>259ede61-646d-450f-abb3-9a64a9037b6e</t>
  </si>
  <si>
    <t>Sherry Chapman</t>
  </si>
  <si>
    <t>manuelsmith@gmail.com</t>
  </si>
  <si>
    <t>b65c63e0-24f6-46e7-8433-dbbf4ed6dd6e</t>
  </si>
  <si>
    <t>Kelsey Rocha</t>
  </si>
  <si>
    <t>ballardbrandon@thompson.org</t>
  </si>
  <si>
    <t>b891bdff-da95-4bf1-b7bf-ac0594f32bf1</t>
  </si>
  <si>
    <t>Mary Little</t>
  </si>
  <si>
    <t>jessica32@cross.info</t>
  </si>
  <si>
    <t>Color</t>
  </si>
  <si>
    <t>d01b955d-b352-4d86-9209-8e8f1e1a4332</t>
  </si>
  <si>
    <t>Thomas Wilson</t>
  </si>
  <si>
    <t>sarahbailey@mitchell-wolf.com</t>
  </si>
  <si>
    <t>f4f3eacc-1e68-4170-aa68-74f99e41f384</t>
  </si>
  <si>
    <t>Cody Gonzales</t>
  </si>
  <si>
    <t>horneelizabeth@burns-daniels.biz</t>
  </si>
  <si>
    <t>Floor</t>
  </si>
  <si>
    <t>459ceaea-1deb-48f9-b046-87fb94cf9e85</t>
  </si>
  <si>
    <t>kaylabrown@hoffman-aguirre.com</t>
  </si>
  <si>
    <t>5ce0db45-193d-4324-9316-236a314d5c0e</t>
  </si>
  <si>
    <t>Aaron Jenkins</t>
  </si>
  <si>
    <t>susan66@hill-phillips.com</t>
  </si>
  <si>
    <t>Later</t>
  </si>
  <si>
    <t>fd6acbe2-ce6f-4138-a6d2-d4cd3b3e8adb</t>
  </si>
  <si>
    <t>Pamela Richards</t>
  </si>
  <si>
    <t>cwood@gmail.com</t>
  </si>
  <si>
    <t>Agreement</t>
  </si>
  <si>
    <t>5c03918c-91b6-42cd-ac5f-1014a3fa46f7</t>
  </si>
  <si>
    <t>Sarah Williams</t>
  </si>
  <si>
    <t>tayloramanda@yahoo.com</t>
  </si>
  <si>
    <t>Suggest</t>
  </si>
  <si>
    <t>5b52e295-1faf-43a2-9c25-3c5403e96ec2</t>
  </si>
  <si>
    <t>Erin Brewer</t>
  </si>
  <si>
    <t>jimeneztodd@hotmail.com</t>
  </si>
  <si>
    <t>98702051-5659-4c21-8c8b-91163a68a2e7</t>
  </si>
  <si>
    <t>Adrienne Walter</t>
  </si>
  <si>
    <t>fmcgrath@anthony-davis.com</t>
  </si>
  <si>
    <t>11dbef00-d09b-438f-bc39-4c648567e603</t>
  </si>
  <si>
    <t>Timothy Simpson</t>
  </si>
  <si>
    <t>scarroll@wright.com</t>
  </si>
  <si>
    <t>926d7786-ec38-4ec6-ad60-521c0087265e</t>
  </si>
  <si>
    <t>Nicholas Hall</t>
  </si>
  <si>
    <t>josephperkins@yahoo.com</t>
  </si>
  <si>
    <t>b549f84b-3ed9-4629-afdb-e829fba804ec</t>
  </si>
  <si>
    <t>Brett Rich</t>
  </si>
  <si>
    <t>sharonmartin@hotmail.com</t>
  </si>
  <si>
    <t>10c64399-0582-48a1-9d7c-be6e6fa49eb8</t>
  </si>
  <si>
    <t>Joshua Novak</t>
  </si>
  <si>
    <t>diane23@bailey.com</t>
  </si>
  <si>
    <t>5ca59098-1fdf-4caf-8cb5-1976c594caf4</t>
  </si>
  <si>
    <t>David Mercado</t>
  </si>
  <si>
    <t>gsnyder@yahoo.com</t>
  </si>
  <si>
    <t>057fe7af-d525-4ba5-a6b7-ebf31f12d711</t>
  </si>
  <si>
    <t>Glenn Bell</t>
  </si>
  <si>
    <t>willistammy@gmail.com</t>
  </si>
  <si>
    <t>de3b0417-5c0e-4888-b889-4941a50e15f8</t>
  </si>
  <si>
    <t>Darlene Fleming</t>
  </si>
  <si>
    <t>jessicaadams@hotmail.com</t>
  </si>
  <si>
    <t>f72242e9-eede-4f80-bfd9-987ce832fa24</t>
  </si>
  <si>
    <t>Miss Cynthia Green</t>
  </si>
  <si>
    <t>kelly68@yahoo.com</t>
  </si>
  <si>
    <t>Stuff</t>
  </si>
  <si>
    <t>2fda606c-411d-4fd8-99c9-c35a6779413f</t>
  </si>
  <si>
    <t>Donald Yoder</t>
  </si>
  <si>
    <t>Forget</t>
  </si>
  <si>
    <t>a7fa407d-78e8-420b-a99b-645303c30404</t>
  </si>
  <si>
    <t>Courtney Miller</t>
  </si>
  <si>
    <t>zgomez@hotmail.com</t>
  </si>
  <si>
    <t>Car</t>
  </si>
  <si>
    <t>0a92e2b5-6041-43c6-9e35-42fe92a93d28</t>
  </si>
  <si>
    <t>Dennis Bradley</t>
  </si>
  <si>
    <t>nicholas76@walker.com</t>
  </si>
  <si>
    <t>Maintain</t>
  </si>
  <si>
    <t>127141e3-84a3-4c70-b38b-ecef6b657d50</t>
  </si>
  <si>
    <t>Cynthia Morrison</t>
  </si>
  <si>
    <t>brian87@gmail.com</t>
  </si>
  <si>
    <t>Chance</t>
  </si>
  <si>
    <t>0d791b52-f897-40f9-a743-2765852f827f</t>
  </si>
  <si>
    <t>Richard Griffin</t>
  </si>
  <si>
    <t>julia56@yahoo.com</t>
  </si>
  <si>
    <t>About</t>
  </si>
  <si>
    <t>b16746ce-33cf-4e51-b902-2b0f78e28cc6</t>
  </si>
  <si>
    <t>Rachel Oconnell</t>
  </si>
  <si>
    <t>pbullock@cox.com</t>
  </si>
  <si>
    <t>0e4cb661-bd1f-4c19-92f1-d2e36c6a2d24</t>
  </si>
  <si>
    <t>Elijah Bradley</t>
  </si>
  <si>
    <t>erinturner@mitchell.biz</t>
  </si>
  <si>
    <t>9a21d0ee-6c59-4454-be44-0d47dea7f99f</t>
  </si>
  <si>
    <t>Timothy Adams</t>
  </si>
  <si>
    <t>laurahowell@rodriguez-mcclure.info</t>
  </si>
  <si>
    <t>Movement</t>
  </si>
  <si>
    <t>bf096a93-cffa-42b7-ba4e-9b707e5ed645</t>
  </si>
  <si>
    <t>John Weaver</t>
  </si>
  <si>
    <t>rclay@mason-allen.org</t>
  </si>
  <si>
    <t>48a4e03a-5bc2-44d8-8683-319f29fb52dc</t>
  </si>
  <si>
    <t>Christine Cowan</t>
  </si>
  <si>
    <t>eschaefer@gomez-briggs.net</t>
  </si>
  <si>
    <t>a5e51652-727a-482a-8499-567bc094eea3</t>
  </si>
  <si>
    <t>Janet Collins</t>
  </si>
  <si>
    <t>stephanie91@phillips-peters.com</t>
  </si>
  <si>
    <t>Environmental</t>
  </si>
  <si>
    <t>8bebdde7-e022-4103-811c-c45d6d10d82d</t>
  </si>
  <si>
    <t>Bryan Ewing</t>
  </si>
  <si>
    <t>james48@martin.com</t>
  </si>
  <si>
    <t>3d350525-4a9e-40ec-8122-66e5f9ed5f62</t>
  </si>
  <si>
    <t>andersondarrell@hill-kennedy.com</t>
  </si>
  <si>
    <t>Everything</t>
  </si>
  <si>
    <t>798943aa-be82-4296-8d51-2af05b80a83f</t>
  </si>
  <si>
    <t>Xavier Carrillo</t>
  </si>
  <si>
    <t>smithjulie@gonzalez-west.com</t>
  </si>
  <si>
    <t>ebc2343d-723e-4dd6-9c73-5e7ae7ed9a5f</t>
  </si>
  <si>
    <t>Joseph Farley</t>
  </si>
  <si>
    <t>vnelson@yates.info</t>
  </si>
  <si>
    <t>Consumer</t>
  </si>
  <si>
    <t>c192f54f-1603-4efb-8c73-f1ce2fd766ae</t>
  </si>
  <si>
    <t>Matthew Solis</t>
  </si>
  <si>
    <t>craigcastaneda@gmail.com</t>
  </si>
  <si>
    <t>Mention</t>
  </si>
  <si>
    <t>114a591c-d759-4278-a59e-54b18f750056</t>
  </si>
  <si>
    <t>Karen Lee</t>
  </si>
  <si>
    <t>carolgallagher@yahoo.com</t>
  </si>
  <si>
    <t>ddf377f0-2e2b-4ffe-88c6-c284c1d7acd5</t>
  </si>
  <si>
    <t>Reginald Choi</t>
  </si>
  <si>
    <t>dkelley@hotmail.com</t>
  </si>
  <si>
    <t>8c1ede6a-5331-4dda-aac5-a36fb6a8b3ea</t>
  </si>
  <si>
    <t>Robert Johnston</t>
  </si>
  <si>
    <t>ecline@gmail.com</t>
  </si>
  <si>
    <t>8e31ae12-065d-4023-88c6-05ca88307d41</t>
  </si>
  <si>
    <t>Nicole Johnston</t>
  </si>
  <si>
    <t>lisa93@gmail.com</t>
  </si>
  <si>
    <t>Plant</t>
  </si>
  <si>
    <t>f430ed2c-49bd-426a-b84f-7f65b838c876</t>
  </si>
  <si>
    <t>Cody Taylor</t>
  </si>
  <si>
    <t>matthewmiller@yahoo.com</t>
  </si>
  <si>
    <t>fc3deaf5-a1e0-4673-9d34-3c12c99213dc</t>
  </si>
  <si>
    <t>Kathryn Phillips</t>
  </si>
  <si>
    <t>icain@gardner.com</t>
  </si>
  <si>
    <t>d248c20d-cac8-4758-a2ff-6a9d60400de2</t>
  </si>
  <si>
    <t>Matthew Phillips</t>
  </si>
  <si>
    <t>mbarker@mills.biz</t>
  </si>
  <si>
    <t>3a54e5a9-b714-4cb5-9f68-396d149810f7</t>
  </si>
  <si>
    <t>Johnathan Vaughn</t>
  </si>
  <si>
    <t>austinmclaughlin@gmail.com</t>
  </si>
  <si>
    <t>7eb7ea5c-f41c-4499-bcd8-45f1bc796774</t>
  </si>
  <si>
    <t>Jeremy Perez</t>
  </si>
  <si>
    <t>cgeorge@gmail.com</t>
  </si>
  <si>
    <t>44acd22c-0542-4bed-b6d1-1237054f42c5</t>
  </si>
  <si>
    <t>John Mcdonald</t>
  </si>
  <si>
    <t>rothmelissa@hotmail.com</t>
  </si>
  <si>
    <t>5cdc332d-ffd5-415b-a1a8-5a15fdfeeb22</t>
  </si>
  <si>
    <t>Brittany Schultz</t>
  </si>
  <si>
    <t>adam07@tate.com</t>
  </si>
  <si>
    <t>ada17dcc-7c51-48b0-acd8-1a426d188c2c</t>
  </si>
  <si>
    <t>Melissa Ross</t>
  </si>
  <si>
    <t>escobartimothy@yahoo.com</t>
  </si>
  <si>
    <t>Mr</t>
  </si>
  <si>
    <t>d3af595d-383d-40c9-8047-5bc62aac8011</t>
  </si>
  <si>
    <t>Tara Soto</t>
  </si>
  <si>
    <t>carpentercaitlin@gardner-garner.com</t>
  </si>
  <si>
    <t>278ad9e5-367b-40ad-b32c-79949b95aeb8</t>
  </si>
  <si>
    <t>William Lewis</t>
  </si>
  <si>
    <t>csmall@yahoo.com</t>
  </si>
  <si>
    <t>Season</t>
  </si>
  <si>
    <t>6326f58f-7def-4195-b252-70f323a102d8</t>
  </si>
  <si>
    <t>Lori King</t>
  </si>
  <si>
    <t>ballkathryn@yahoo.com</t>
  </si>
  <si>
    <t>Majority</t>
  </si>
  <si>
    <t>c3a91223-3ba3-4ce4-aa1a-ab916399af9b</t>
  </si>
  <si>
    <t>Charles Perry</t>
  </si>
  <si>
    <t>ronald98@gmail.com</t>
  </si>
  <si>
    <t>f5214fac-ad67-447a-971a-09d0f9b9f53e</t>
  </si>
  <si>
    <t>Allison Peters</t>
  </si>
  <si>
    <t>ericalynch@yahoo.com</t>
  </si>
  <si>
    <t>1bd3a05a-f0a6-4471-8895-08f0676add0b</t>
  </si>
  <si>
    <t>Anthony Garcia</t>
  </si>
  <si>
    <t>ryankim@cohen-shaw.com</t>
  </si>
  <si>
    <t>324138fb-bfdf-4937-99da-827357b52b45</t>
  </si>
  <si>
    <t>Joshua Thompson</t>
  </si>
  <si>
    <t>ahayes@nolan.com</t>
  </si>
  <si>
    <t>2da458f5-61b3-45ae-8b36-c3987659cd3f</t>
  </si>
  <si>
    <t>Teresa Davis</t>
  </si>
  <si>
    <t>jenniferanderson@elliott.net</t>
  </si>
  <si>
    <t>Fish</t>
  </si>
  <si>
    <t>73196b00-1992-4584-b435-e31bcc2119b8</t>
  </si>
  <si>
    <t>johnsonjames@williams-meadows.org</t>
  </si>
  <si>
    <t>078e7639-36dc-47eb-93c0-3f14d2fd6ced</t>
  </si>
  <si>
    <t>Zachary Simmons</t>
  </si>
  <si>
    <t>qscott@yahoo.com</t>
  </si>
  <si>
    <t>9f409e0a-93c4-4208-94f9-99ce16b896ae</t>
  </si>
  <si>
    <t>Omar White</t>
  </si>
  <si>
    <t>imitchell@gmail.com</t>
  </si>
  <si>
    <t>c17b1cc2-81d6-42d3-b567-991fdced3e91</t>
  </si>
  <si>
    <t>Hunter Willis</t>
  </si>
  <si>
    <t>tonya15@johnson.org</t>
  </si>
  <si>
    <t>678d84de-d0d7-4049-a96b-86805f08c170</t>
  </si>
  <si>
    <t>Raymond Sims</t>
  </si>
  <si>
    <t>morganjacob@hotmail.com</t>
  </si>
  <si>
    <t>Action</t>
  </si>
  <si>
    <t>c774c9fa-7fea-406a-a257-fb1163c8b741</t>
  </si>
  <si>
    <t>Brian Romero</t>
  </si>
  <si>
    <t>mosskeith@gmail.com</t>
  </si>
  <si>
    <t>16a5c2ac-4faa-4fb4-a777-a55594410b47</t>
  </si>
  <si>
    <t>Kathleen Peterson</t>
  </si>
  <si>
    <t>knelson@russell.com</t>
  </si>
  <si>
    <t>690763d1-420c-4cab-8ab0-7ed732b4dad0</t>
  </si>
  <si>
    <t>Sheila Nixon</t>
  </si>
  <si>
    <t>meadowsderek@rodriguez.biz</t>
  </si>
  <si>
    <t>df284005-f2f6-4d2d-aff4-60dcc9815622</t>
  </si>
  <si>
    <t>Heather Thornton</t>
  </si>
  <si>
    <t>335c892f-0e92-4ab3-a2ec-e2bc9eee2543</t>
  </si>
  <si>
    <t>Derek Chavez</t>
  </si>
  <si>
    <t>charleswalton@yahoo.com</t>
  </si>
  <si>
    <t>da7f83ee-3cd6-4aca-832c-e7b1de87a346</t>
  </si>
  <si>
    <t>Tracy Allison</t>
  </si>
  <si>
    <t>emilywells@ramos-nash.com</t>
  </si>
  <si>
    <t>3abfab17-1988-400a-a04f-d2cc98fd8dd5</t>
  </si>
  <si>
    <t>Luis Dominguez</t>
  </si>
  <si>
    <t>toddross@gmail.com</t>
  </si>
  <si>
    <t>e0d4f714-3657-41a6-9ee3-17198f82e71f</t>
  </si>
  <si>
    <t>Renee Campbell</t>
  </si>
  <si>
    <t>paulburch@hotmail.com</t>
  </si>
  <si>
    <t>Charge</t>
  </si>
  <si>
    <t>63064d58-4761-43f3-baf5-ef0cb6dbac3a</t>
  </si>
  <si>
    <t>Kristina Schaefer</t>
  </si>
  <si>
    <t>svaughn@gmail.com</t>
  </si>
  <si>
    <t>Whom</t>
  </si>
  <si>
    <t>28/07/2024</t>
  </si>
  <si>
    <t>abd9ad38-af24-42e3-86db-2447bc0b6167</t>
  </si>
  <si>
    <t>Christian Benitez</t>
  </si>
  <si>
    <t>kimberly58@gmail.com</t>
  </si>
  <si>
    <t>b1da29d7-989a-4846-8b3f-124010bc815d</t>
  </si>
  <si>
    <t>Victoria Monroe</t>
  </si>
  <si>
    <t>swatson@watkins.com</t>
  </si>
  <si>
    <t>Relate</t>
  </si>
  <si>
    <t>dc675c79-dbc0-4423-bf41-69119c7df68c</t>
  </si>
  <si>
    <t>Tim Dunlap</t>
  </si>
  <si>
    <t>carrolllawrence@smith.com</t>
  </si>
  <si>
    <t>6aa0e87c-8b51-471c-825a-8f88a1ccf8e8</t>
  </si>
  <si>
    <t>Bradley Hunt</t>
  </si>
  <si>
    <t>lawrencedaniel@mccullough.com</t>
  </si>
  <si>
    <t>d4e39a26-9aa0-45df-a2f9-5d337d6c20e7</t>
  </si>
  <si>
    <t>Jose Brown</t>
  </si>
  <si>
    <t>d3026602-0e2d-4be6-bd0c-1f88e59afab8</t>
  </si>
  <si>
    <t>Kristy Lee</t>
  </si>
  <si>
    <t>devinbond@hotmail.com</t>
  </si>
  <si>
    <t>9b5d0407-8ba8-4daa-884b-38dc8e17de47</t>
  </si>
  <si>
    <t>Tony Wright</t>
  </si>
  <si>
    <t>anthonywendy@gmail.com</t>
  </si>
  <si>
    <t>1b10aaae-d2c0-41f0-940c-32196d666243</t>
  </si>
  <si>
    <t>Gary Edwards Jr.</t>
  </si>
  <si>
    <t>george88@yahoo.com</t>
  </si>
  <si>
    <t>Claim</t>
  </si>
  <si>
    <t>bef8a7a6-48ef-4a42-a51a-2cbd3730b8eb</t>
  </si>
  <si>
    <t>Shannon Chung</t>
  </si>
  <si>
    <t>beckerbrenda@harris-scott.net</t>
  </si>
  <si>
    <t>20/08/2024</t>
  </si>
  <si>
    <t>99ce75f8-d37e-44e9-9ceb-c4d3f1b415c2</t>
  </si>
  <si>
    <t>Beverly Martin</t>
  </si>
  <si>
    <t>wrightcynthia@gmail.com</t>
  </si>
  <si>
    <t>21ee5517-943d-4896-9a7c-cd786cf1c3bb</t>
  </si>
  <si>
    <t>Jessica Atkins</t>
  </si>
  <si>
    <t>stokeskyle@gmail.com</t>
  </si>
  <si>
    <t>With</t>
  </si>
  <si>
    <t>2cf44f9a-42c0-43f1-9993-477c015f937a</t>
  </si>
  <si>
    <t>Johnny Hernandez</t>
  </si>
  <si>
    <t>81371b15-889f-431e-8151-9436d749ba19</t>
  </si>
  <si>
    <t>Justin Ramos</t>
  </si>
  <si>
    <t>uperkins@williams.com</t>
  </si>
  <si>
    <t>Third</t>
  </si>
  <si>
    <t>032c3987-ffb6-4880-981d-84708075d8d6</t>
  </si>
  <si>
    <t>Sandra Jones</t>
  </si>
  <si>
    <t>davidreynolds@gmail.com</t>
  </si>
  <si>
    <t>b45d041c-9179-45d8-868c-1a40ffb021e1</t>
  </si>
  <si>
    <t>Jennifer Jackson</t>
  </si>
  <si>
    <t>debralevy@hotmail.com</t>
  </si>
  <si>
    <t>Recently</t>
  </si>
  <si>
    <t>b6cc11dc-2d73-4a34-abcd-d0eefdc5375f</t>
  </si>
  <si>
    <t>Sharon Ortiz</t>
  </si>
  <si>
    <t>ashleyjefferson@hotmail.com</t>
  </si>
  <si>
    <t>Either</t>
  </si>
  <si>
    <t>5e4bd0a6-158c-4944-9eb8-dfc969fc782d</t>
  </si>
  <si>
    <t>Mario Blake</t>
  </si>
  <si>
    <t>coreysmith@moss-bell.com</t>
  </si>
  <si>
    <t>c18a4cca-f92b-4adc-a7f0-4c32a5b3b417</t>
  </si>
  <si>
    <t>Margaret Anderson</t>
  </si>
  <si>
    <t>mthompson@valenzuela-wilson.com</t>
  </si>
  <si>
    <t>c68da45a-f3a8-4166-93c8-4f6df1d987dc</t>
  </si>
  <si>
    <t>Hailey Mann</t>
  </si>
  <si>
    <t>d9bc266d-2b0b-41ee-8470-d2bac4da3f45</t>
  </si>
  <si>
    <t>David Turner</t>
  </si>
  <si>
    <t>donaldcross@yahoo.com</t>
  </si>
  <si>
    <t>Country</t>
  </si>
  <si>
    <t>0ab4e39b-3731-4ec2-bc3d-0c9d586e8b86</t>
  </si>
  <si>
    <t>Regina Ray</t>
  </si>
  <si>
    <t>hollandchristopher@hernandez-smith.info</t>
  </si>
  <si>
    <t>fc6e38ee-30a7-4512-9144-131444fce62e</t>
  </si>
  <si>
    <t>Brandon Dickerson</t>
  </si>
  <si>
    <t>hessjennifer@jones-williams.com</t>
  </si>
  <si>
    <t>6f3da19e-735a-46e3-a331-fb806eda168d</t>
  </si>
  <si>
    <t>Steven Frost</t>
  </si>
  <si>
    <t>michaelmanning@galvan.biz</t>
  </si>
  <si>
    <t>Letter</t>
  </si>
  <si>
    <t>f5c97027-b52a-4a38-9ae3-673df54f27b8</t>
  </si>
  <si>
    <t>Jason Wood</t>
  </si>
  <si>
    <t>beth40@gmail.com</t>
  </si>
  <si>
    <t>6d7d9a6d-8df5-4283-bf1c-c57abf546707</t>
  </si>
  <si>
    <t>Andrea Wilson</t>
  </si>
  <si>
    <t>xaviermartinez@hotmail.com</t>
  </si>
  <si>
    <t>e2d215b8-8dea-4ec8-87bd-8bfe289a4034</t>
  </si>
  <si>
    <t>Linda Garcia</t>
  </si>
  <si>
    <t>vhammond@zamora.com</t>
  </si>
  <si>
    <t>89dc4128-14ac-4aa4-ba70-ac0bf854aed6</t>
  </si>
  <si>
    <t>Tiffany Smith</t>
  </si>
  <si>
    <t>wlang@meyers-walker.com</t>
  </si>
  <si>
    <t>3151700e-2531-482f-a9d5-89ac9e5c7cd6</t>
  </si>
  <si>
    <t>Joseph Eaton</t>
  </si>
  <si>
    <t>trevor00@hotmail.com</t>
  </si>
  <si>
    <t>e981216f-2e6e-4576-a19c-5a0a2ee62023</t>
  </si>
  <si>
    <t>Frederick Morales</t>
  </si>
  <si>
    <t>svazquez@yahoo.com</t>
  </si>
  <si>
    <t>6cbbc343-732e-4173-b91c-c37eda2ef24f</t>
  </si>
  <si>
    <t>Stephanie Perkins</t>
  </si>
  <si>
    <t>danielflores@palmer-ware.com</t>
  </si>
  <si>
    <t>Life</t>
  </si>
  <si>
    <t>e1f21f48-6622-40f6-952f-e8243fc21710</t>
  </si>
  <si>
    <t>Paula Flores</t>
  </si>
  <si>
    <t>katherine93@yahoo.com</t>
  </si>
  <si>
    <t>Friend</t>
  </si>
  <si>
    <t>70b3d4b5-1e08-4cd4-b470-0353ea4fa71f</t>
  </si>
  <si>
    <t>James Reid</t>
  </si>
  <si>
    <t>codydonovan@green.com</t>
  </si>
  <si>
    <t>Station</t>
  </si>
  <si>
    <t>c130394f-c8f0-493f-b0b2-5b984dbdb8aa</t>
  </si>
  <si>
    <t>Jill Baker</t>
  </si>
  <si>
    <t>richard04@huffman-wright.com</t>
  </si>
  <si>
    <t>Stand</t>
  </si>
  <si>
    <t>07a2a894-440f-4cc4-9b98-6d85c51776f6</t>
  </si>
  <si>
    <t>Kelly Horton</t>
  </si>
  <si>
    <t>ravenrobinson@ryan.com</t>
  </si>
  <si>
    <t>Republican</t>
  </si>
  <si>
    <t>ef2b1dc5-494e-4490-8307-3afbde818a52</t>
  </si>
  <si>
    <t>Kristin Jenkins</t>
  </si>
  <si>
    <t>tjenkins@hotmail.com</t>
  </si>
  <si>
    <t>Seem</t>
  </si>
  <si>
    <t>ff328138-5228-4048-949b-320fc32d682a</t>
  </si>
  <si>
    <t>Aaron Johnson</t>
  </si>
  <si>
    <t>890992ce-5686-4d73-938d-9c350d2ad2fc</t>
  </si>
  <si>
    <t>Holly Lambert</t>
  </si>
  <si>
    <t>ricardo90@beard.info</t>
  </si>
  <si>
    <t>Radio</t>
  </si>
  <si>
    <t>806eae59-103e-40a7-ac4a-213807df7c31</t>
  </si>
  <si>
    <t>Adam Hudson</t>
  </si>
  <si>
    <t>morgan09@fisher.info</t>
  </si>
  <si>
    <t>Hard</t>
  </si>
  <si>
    <t>eb136f3e-a81f-4cb8-850e-067041ee7f1d</t>
  </si>
  <si>
    <t>Stephanie Martinez</t>
  </si>
  <si>
    <t>hmartinez@salazar.net</t>
  </si>
  <si>
    <t>349db6ee-8951-4ebb-9354-4e8f67131811</t>
  </si>
  <si>
    <t>Lawrence Hayes</t>
  </si>
  <si>
    <t>javierbanks@sanders.com</t>
  </si>
  <si>
    <t>f02a9a21-8b5a-4b31-9f4d-26b4eed2bf13</t>
  </si>
  <si>
    <t>Eric Oliver</t>
  </si>
  <si>
    <t>deborahhunt@gmail.com</t>
  </si>
  <si>
    <t>3b194c7f-282d-473c-83c9-e21c84f77ef3</t>
  </si>
  <si>
    <t>Todd Avila</t>
  </si>
  <si>
    <t>oford@yahoo.com</t>
  </si>
  <si>
    <t>81838c55-d879-4aa0-86eb-e4fc231db1d7</t>
  </si>
  <si>
    <t>Ricky Nichols</t>
  </si>
  <si>
    <t>nrios@webb.net</t>
  </si>
  <si>
    <t>698a4b5c-38e8-44c3-a76d-94042f10f65e</t>
  </si>
  <si>
    <t>Katherine Sharp</t>
  </si>
  <si>
    <t>reneesmith@rogers.com</t>
  </si>
  <si>
    <t>06fbf025-f992-4bb8-96e7-62aeb96515ca</t>
  </si>
  <si>
    <t>Zachary Kane</t>
  </si>
  <si>
    <t>stewartcameron@hotmail.com</t>
  </si>
  <si>
    <t>Hear</t>
  </si>
  <si>
    <t>d1478ff2-cb48-481e-9e7d-c46a3fd15817</t>
  </si>
  <si>
    <t>Mr. William Lowe</t>
  </si>
  <si>
    <t>igross@hotmail.com</t>
  </si>
  <si>
    <t>e70b66b4-0473-4715-9962-ddf60af99ad1</t>
  </si>
  <si>
    <t>Robert Stewart</t>
  </si>
  <si>
    <t>alyssadavid@baker.info</t>
  </si>
  <si>
    <t>368566c0-40f6-4f59-88c4-64882105a67b</t>
  </si>
  <si>
    <t>Carrie Orozco</t>
  </si>
  <si>
    <t>vicki54@gmail.com</t>
  </si>
  <si>
    <t>5b96b1df-c95b-489e-a215-dea752244137</t>
  </si>
  <si>
    <t>Christopher Williams</t>
  </si>
  <si>
    <t>fandrews@james-johnston.com</t>
  </si>
  <si>
    <t>9429b680-f329-4fc8-83db-2b813683fc7b</t>
  </si>
  <si>
    <t>Rebecca Gentry</t>
  </si>
  <si>
    <t>carl99@hotmail.com</t>
  </si>
  <si>
    <t>cdf25b8e-36e0-4361-90d6-a81c2b45b4e9</t>
  </si>
  <si>
    <t>Andrea Williams</t>
  </si>
  <si>
    <t>james55@gmail.com</t>
  </si>
  <si>
    <t>90e7f876-5f5a-4c48-8d7f-11191397bfb3</t>
  </si>
  <si>
    <t>Tina Ortega</t>
  </si>
  <si>
    <t>connie02@gmail.com</t>
  </si>
  <si>
    <t>9fec81da-7ce7-417b-8063-a59ffb87420d</t>
  </si>
  <si>
    <t>Denise Hayes</t>
  </si>
  <si>
    <t>janetfriedman@gmail.com</t>
  </si>
  <si>
    <t>2b3d04a4-c3f5-43a9-94ff-e7cc41564601</t>
  </si>
  <si>
    <t>Whitney Carlson</t>
  </si>
  <si>
    <t>smithjoy@hotmail.com</t>
  </si>
  <si>
    <t>b81da8a0-f595-4a47-8750-611f075cbb3c</t>
  </si>
  <si>
    <t>Alyssa Sanchez</t>
  </si>
  <si>
    <t>xjones@miller.org</t>
  </si>
  <si>
    <t>Return</t>
  </si>
  <si>
    <t>Sales Total</t>
  </si>
  <si>
    <t>Unit Sales Count</t>
  </si>
  <si>
    <t>Product Categories</t>
  </si>
  <si>
    <t>Regions</t>
  </si>
  <si>
    <t>MAX SALES</t>
  </si>
  <si>
    <t>helperColumn</t>
  </si>
  <si>
    <t>negative numbers</t>
  </si>
  <si>
    <t>valid emails</t>
  </si>
  <si>
    <t>helperColumnForDuplicates</t>
  </si>
  <si>
    <t>isDuplicates</t>
  </si>
  <si>
    <t>duplicates</t>
  </si>
  <si>
    <t>isDuplicateEmail</t>
  </si>
  <si>
    <t>Missing Values</t>
  </si>
  <si>
    <t>transactionDay</t>
  </si>
  <si>
    <t>transactionMonth</t>
  </si>
  <si>
    <t>transactionYear</t>
  </si>
  <si>
    <t>uniqueIDs</t>
  </si>
  <si>
    <t>Consistent Data Type</t>
  </si>
  <si>
    <t>Max</t>
  </si>
  <si>
    <t>EastBooks</t>
  </si>
  <si>
    <t>max</t>
  </si>
  <si>
    <t>WestBooks</t>
  </si>
  <si>
    <t>Operand</t>
  </si>
  <si>
    <t>Count</t>
  </si>
  <si>
    <t>Invalid Emails</t>
  </si>
  <si>
    <t>TOTAL REVENUE</t>
  </si>
  <si>
    <t>AVERAGE SALES</t>
  </si>
  <si>
    <t>AVERAGE SALES PER TRANSACTION</t>
  </si>
  <si>
    <t># TRANSACTIONS</t>
  </si>
  <si>
    <t>Category</t>
  </si>
  <si>
    <t>LEAST SALES</t>
  </si>
  <si>
    <t>HIGHEST SALES</t>
  </si>
  <si>
    <t>MEDIAN</t>
  </si>
  <si>
    <t>username</t>
  </si>
  <si>
    <t>company</t>
  </si>
  <si>
    <t>domainType</t>
  </si>
  <si>
    <t>firstname&amp;Company</t>
  </si>
  <si>
    <t>Deliver Date</t>
  </si>
  <si>
    <t>Not Available</t>
  </si>
  <si>
    <t>Date of Birth of Customers</t>
  </si>
  <si>
    <t xml:space="preserve"> </t>
  </si>
  <si>
    <t>HLOOKUP</t>
  </si>
  <si>
    <t>Standard Deviation</t>
  </si>
  <si>
    <t>Mean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</si>
  <si>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</si>
  <si>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</si>
  <si>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</si>
  <si>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</si>
  <si>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</si>
  <si>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</si>
  <si>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</si>
  <si>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</si>
  <si>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</si>
  <si>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</si>
  <si>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Largest(1)</t>
  </si>
  <si>
    <t>Smallest(1)</t>
  </si>
  <si>
    <t>Confidence Level(95.0%)</t>
  </si>
  <si>
    <t>Count of Category</t>
  </si>
  <si>
    <t>ABOVE AVERAGE</t>
  </si>
  <si>
    <t>BELOW AVERAGE</t>
  </si>
  <si>
    <t>HIGH</t>
  </si>
  <si>
    <t>LOW</t>
  </si>
  <si>
    <t>Transaciton Month</t>
  </si>
  <si>
    <t>Row Labels</t>
  </si>
  <si>
    <t>Grand Total</t>
  </si>
  <si>
    <t>Sum of Total Sales</t>
  </si>
  <si>
    <t>Min</t>
  </si>
  <si>
    <t>SouthBooks</t>
  </si>
  <si>
    <t>WestFood</t>
  </si>
  <si>
    <t>Green Area</t>
  </si>
  <si>
    <t>Red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</si>
</sst>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b/>
      <sz val="10"/>
      <color rgb="FFFFC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1"/>
    <xf numFmtId="2" fontId="1" fillId="0" borderId="0" xfId="0" applyNumberFormat="1" applyFont="1"/>
    <xf numFmtId="2" fontId="0" fillId="0" borderId="0" xfId="0" applyNumberFormat="1"/>
    <xf numFmtId="14" fontId="1" fillId="0" borderId="0" xfId="0" applyNumberFormat="1" applyFon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" fontId="1" fillId="0" borderId="0" xfId="0" applyNumberFormat="1" applyFont="1"/>
    <xf numFmtId="0" fontId="0" fillId="7" borderId="0" xfId="0" applyFill="1"/>
    <xf numFmtId="0" fontId="2" fillId="8" borderId="0" xfId="0" applyFont="1" applyFill="1"/>
    <xf numFmtId="0" fontId="2" fillId="6" borderId="0" xfId="0" applyFont="1" applyFill="1"/>
    <xf numFmtId="0" fontId="2" fillId="9" borderId="0" xfId="0" applyFont="1" applyFill="1"/>
    <xf numFmtId="0" fontId="0" fillId="9" borderId="0" xfId="0" applyFill="1"/>
    <xf numFmtId="0" fontId="0" fillId="0" borderId="1" xfId="0" applyBorder="1"/>
    <xf numFmtId="0" fontId="4" fillId="0" borderId="2" xfId="0" applyFont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6" fillId="10" borderId="0" xfId="0" applyFont="1" applyFill="1"/>
    <xf numFmtId="0" fontId="2" fillId="10" borderId="0" xfId="0" applyFont="1" applyFill="1"/>
    <xf numFmtId="0" fontId="0" fillId="10" borderId="0" xfId="0" applyFill="1"/>
    <xf numFmtId="0" fontId="5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29">
    <dxf>
      <font>
        <strike val="0"/>
        <color rgb="FF00206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worksheet" Target="worksheets/sheet17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6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[excelMiniProject.xlsx]pivotChart!PivotTable29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Product Sales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pivotChart!$A$2:$A$26</c:f>
              <c:multiLvlStrCache>
                <c:ptCount val="20"/>
                <c:lvl>
                  <c:pt idx="0">
                    <c:v>Books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Food</c:v>
                  </c:pt>
                  <c:pt idx="4">
                    <c:v>Furniture</c:v>
                  </c:pt>
                  <c:pt idx="5">
                    <c:v>Books</c:v>
                  </c:pt>
                  <c:pt idx="6">
                    <c:v>Clothing</c:v>
                  </c:pt>
                  <c:pt idx="7">
                    <c:v>Electronics</c:v>
                  </c:pt>
                  <c:pt idx="8">
                    <c:v>Food</c:v>
                  </c:pt>
                  <c:pt idx="9">
                    <c:v>Furniture</c:v>
                  </c:pt>
                  <c:pt idx="10">
                    <c:v>Books</c:v>
                  </c:pt>
                  <c:pt idx="11">
                    <c:v>Clothing</c:v>
                  </c:pt>
                  <c:pt idx="12">
                    <c:v>Electronics</c:v>
                  </c:pt>
                  <c:pt idx="13">
                    <c:v>Food</c:v>
                  </c:pt>
                  <c:pt idx="14">
                    <c:v>Furniture</c:v>
                  </c:pt>
                  <c:pt idx="15">
                    <c:v>Books</c:v>
                  </c:pt>
                  <c:pt idx="16">
                    <c:v>Clothing</c:v>
                  </c:pt>
                  <c:pt idx="17">
                    <c:v>Electronics</c:v>
                  </c:pt>
                  <c:pt idx="18">
                    <c:v>Food</c:v>
                  </c:pt>
                  <c:pt idx="19">
                    <c:v>Furniture</c:v>
                  </c:pt>
                </c:lvl>
                <c:lvl>
                  <c:pt idx="0">
                    <c:v>East</c:v>
                  </c:pt>
                  <c:pt idx="5">
                    <c:v>North</c:v>
                  </c:pt>
                  <c:pt idx="10">
                    <c:v>South</c:v>
                  </c:pt>
                  <c:pt idx="15">
                    <c:v>West</c:v>
                  </c:pt>
                </c:lvl>
              </c:multiLvlStrCache>
            </c:multiLvlStrRef>
          </c:cat>
          <c:val>
            <c:numRef>
              <c:f>pivotChart!$B$2:$B$26</c:f>
              <c:numCache>
                <c:formatCode>General</c:formatCode>
                <c:ptCount val="20"/>
                <c:pt idx="0">
                  <c:v>190850.37</c:v>
                </c:pt>
                <c:pt idx="1">
                  <c:v>156579.24</c:v>
                </c:pt>
                <c:pt idx="2">
                  <c:v>117237.78</c:v>
                </c:pt>
                <c:pt idx="3">
                  <c:v>126621.24000000002</c:v>
                </c:pt>
                <c:pt idx="4">
                  <c:v>90965.99</c:v>
                </c:pt>
                <c:pt idx="5">
                  <c:v>151051.24</c:v>
                </c:pt>
                <c:pt idx="6">
                  <c:v>144729.19</c:v>
                </c:pt>
                <c:pt idx="7">
                  <c:v>91286.76</c:v>
                </c:pt>
                <c:pt idx="8">
                  <c:v>159627.38</c:v>
                </c:pt>
                <c:pt idx="9">
                  <c:v>120691.34000000003</c:v>
                </c:pt>
                <c:pt idx="10">
                  <c:v>119820.39000000003</c:v>
                </c:pt>
                <c:pt idx="11">
                  <c:v>177067.21999999997</c:v>
                </c:pt>
                <c:pt idx="12">
                  <c:v>116752.49000000002</c:v>
                </c:pt>
                <c:pt idx="13">
                  <c:v>149935.24999999994</c:v>
                </c:pt>
                <c:pt idx="14">
                  <c:v>110154.20999999999</c:v>
                </c:pt>
                <c:pt idx="15">
                  <c:v>189803</c:v>
                </c:pt>
                <c:pt idx="16">
                  <c:v>166266.93999999997</c:v>
                </c:pt>
                <c:pt idx="17">
                  <c:v>120547.55999999998</c:v>
                </c:pt>
                <c:pt idx="18">
                  <c:v>99348.469999999987</c:v>
                </c:pt>
                <c:pt idx="19">
                  <c:v>126878.62000000001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A-4AD4-AC80-F44BC3DA4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191376"/>
        <c:axId val="554190416"/>
      </c:barChart>
      <c:catAx>
        <c:axId val="55419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90416"/>
        <c:crosses val="autoZero"/>
        <c:auto val="1"/>
        <c:lblAlgn val="ctr"/>
        <c:lblOffset val="100"/>
        <c:noMultiLvlLbl val="0"/>
      </c:catAx>
      <c:valAx>
        <c:axId val="5541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9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[excelMiniProject.xlsx]salesCategoryBarChart!PivotTable9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salesCategoryBarChart!$B$3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salesCategoryBarChart!$A$4:$A$7</c:f>
              <c:strCache>
                <c:ptCount val="4"/>
                <c:pt idx="0">
                  <c:v>ABOVE AVERAGE</c:v>
                </c:pt>
                <c:pt idx="1">
                  <c:v>BELOW AVERAGE</c:v>
                </c:pt>
                <c:pt idx="2">
                  <c:v>HIGH</c:v>
                </c:pt>
                <c:pt idx="3">
                  <c:v>LOW</c:v>
                </c:pt>
              </c:strCache>
            </c:strRef>
          </c:cat>
          <c:val>
            <c:numRef>
              <c:f>salesCategoryBarChart!$B$4:$B$7</c:f>
              <c:numCache>
                <c:formatCode>General</c:formatCode>
                <c:ptCount val="4"/>
                <c:pt idx="0">
                  <c:v>113</c:v>
                </c:pt>
                <c:pt idx="1">
                  <c:v>147</c:v>
                </c:pt>
                <c:pt idx="2">
                  <c:v>289</c:v>
                </c:pt>
                <c:pt idx="3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1-45E5-8068-2D15F8A6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195968"/>
        <c:axId val="859281232"/>
      </c:barChart>
      <c:catAx>
        <c:axId val="55519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81232"/>
        <c:crosses val="autoZero"/>
        <c:auto val="1"/>
        <c:lblAlgn val="ctr"/>
        <c:lblOffset val="100"/>
        <c:noMultiLvlLbl val="0"/>
      </c:catAx>
      <c:valAx>
        <c:axId val="8592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9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cleanedDataSet!$J$1</c:f>
              <c:strCache>
                <c:ptCount val="1"/>
                <c:pt idx="0">
                  <c:v>Total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cleanedDataSet!$J$2:$J$1003</c:f>
              <c:numCache>
                <c:formatCode>0.00</c:formatCode>
                <c:ptCount val="1002"/>
                <c:pt idx="0">
                  <c:v>331.6</c:v>
                </c:pt>
                <c:pt idx="1">
                  <c:v>1156.5</c:v>
                </c:pt>
                <c:pt idx="2">
                  <c:v>1920.38</c:v>
                </c:pt>
                <c:pt idx="3">
                  <c:v>6260</c:v>
                </c:pt>
                <c:pt idx="4">
                  <c:v>57.12</c:v>
                </c:pt>
                <c:pt idx="5">
                  <c:v>2714.4</c:v>
                </c:pt>
                <c:pt idx="6">
                  <c:v>5834.23</c:v>
                </c:pt>
                <c:pt idx="7">
                  <c:v>6617.89</c:v>
                </c:pt>
                <c:pt idx="8">
                  <c:v>164.5</c:v>
                </c:pt>
                <c:pt idx="9">
                  <c:v>1513.74</c:v>
                </c:pt>
                <c:pt idx="10">
                  <c:v>2203.98</c:v>
                </c:pt>
                <c:pt idx="11">
                  <c:v>2671.9</c:v>
                </c:pt>
                <c:pt idx="12">
                  <c:v>3089.87</c:v>
                </c:pt>
                <c:pt idx="13">
                  <c:v>3370.07</c:v>
                </c:pt>
                <c:pt idx="14">
                  <c:v>3449.4</c:v>
                </c:pt>
                <c:pt idx="15">
                  <c:v>4594.2</c:v>
                </c:pt>
                <c:pt idx="16">
                  <c:v>5508.48</c:v>
                </c:pt>
                <c:pt idx="17">
                  <c:v>8104.58</c:v>
                </c:pt>
                <c:pt idx="18">
                  <c:v>8248.09</c:v>
                </c:pt>
                <c:pt idx="19">
                  <c:v>88.71</c:v>
                </c:pt>
                <c:pt idx="20">
                  <c:v>132.05000000000001</c:v>
                </c:pt>
                <c:pt idx="21">
                  <c:v>1361.52</c:v>
                </c:pt>
                <c:pt idx="22">
                  <c:v>5738.69</c:v>
                </c:pt>
                <c:pt idx="23">
                  <c:v>222.6</c:v>
                </c:pt>
                <c:pt idx="24">
                  <c:v>516.32000000000005</c:v>
                </c:pt>
                <c:pt idx="25">
                  <c:v>2716.35</c:v>
                </c:pt>
                <c:pt idx="26">
                  <c:v>146.76</c:v>
                </c:pt>
                <c:pt idx="27">
                  <c:v>513.26</c:v>
                </c:pt>
                <c:pt idx="28">
                  <c:v>2367.2600000000002</c:v>
                </c:pt>
                <c:pt idx="29">
                  <c:v>3318.28</c:v>
                </c:pt>
                <c:pt idx="30">
                  <c:v>6135.9</c:v>
                </c:pt>
                <c:pt idx="31">
                  <c:v>6391.2</c:v>
                </c:pt>
                <c:pt idx="32">
                  <c:v>53.62</c:v>
                </c:pt>
                <c:pt idx="33">
                  <c:v>83.02</c:v>
                </c:pt>
                <c:pt idx="34">
                  <c:v>658.42</c:v>
                </c:pt>
                <c:pt idx="35">
                  <c:v>2010.35</c:v>
                </c:pt>
                <c:pt idx="36">
                  <c:v>2892.24</c:v>
                </c:pt>
                <c:pt idx="37">
                  <c:v>466.72</c:v>
                </c:pt>
                <c:pt idx="38">
                  <c:v>1251.9000000000001</c:v>
                </c:pt>
                <c:pt idx="39">
                  <c:v>7538.04</c:v>
                </c:pt>
                <c:pt idx="40">
                  <c:v>1316.2</c:v>
                </c:pt>
                <c:pt idx="41">
                  <c:v>5721.6</c:v>
                </c:pt>
                <c:pt idx="42">
                  <c:v>6955.2</c:v>
                </c:pt>
                <c:pt idx="43">
                  <c:v>9206.07</c:v>
                </c:pt>
                <c:pt idx="44">
                  <c:v>507</c:v>
                </c:pt>
                <c:pt idx="45">
                  <c:v>1041.5</c:v>
                </c:pt>
                <c:pt idx="46">
                  <c:v>1319.7</c:v>
                </c:pt>
                <c:pt idx="47">
                  <c:v>2243.64</c:v>
                </c:pt>
                <c:pt idx="48">
                  <c:v>3079.08</c:v>
                </c:pt>
                <c:pt idx="49">
                  <c:v>95.4</c:v>
                </c:pt>
                <c:pt idx="50">
                  <c:v>115.2</c:v>
                </c:pt>
                <c:pt idx="51">
                  <c:v>684.25</c:v>
                </c:pt>
                <c:pt idx="52">
                  <c:v>2190.12</c:v>
                </c:pt>
                <c:pt idx="53">
                  <c:v>4441.4399999999996</c:v>
                </c:pt>
                <c:pt idx="54">
                  <c:v>7131.45</c:v>
                </c:pt>
                <c:pt idx="55">
                  <c:v>7230.8</c:v>
                </c:pt>
                <c:pt idx="56">
                  <c:v>396.72</c:v>
                </c:pt>
                <c:pt idx="57">
                  <c:v>912</c:v>
                </c:pt>
                <c:pt idx="58">
                  <c:v>1959.36</c:v>
                </c:pt>
                <c:pt idx="59">
                  <c:v>6163.78</c:v>
                </c:pt>
                <c:pt idx="60">
                  <c:v>519.75</c:v>
                </c:pt>
                <c:pt idx="61">
                  <c:v>1168.75</c:v>
                </c:pt>
                <c:pt idx="62">
                  <c:v>1346.74</c:v>
                </c:pt>
                <c:pt idx="63">
                  <c:v>1707.3</c:v>
                </c:pt>
                <c:pt idx="64">
                  <c:v>3324.24</c:v>
                </c:pt>
                <c:pt idx="65">
                  <c:v>3871.5</c:v>
                </c:pt>
                <c:pt idx="66">
                  <c:v>480.53</c:v>
                </c:pt>
                <c:pt idx="67">
                  <c:v>568.14</c:v>
                </c:pt>
                <c:pt idx="68">
                  <c:v>1970.49</c:v>
                </c:pt>
                <c:pt idx="69">
                  <c:v>2729.35</c:v>
                </c:pt>
                <c:pt idx="70">
                  <c:v>2937.06</c:v>
                </c:pt>
                <c:pt idx="71">
                  <c:v>84.08</c:v>
                </c:pt>
                <c:pt idx="72">
                  <c:v>1177.74</c:v>
                </c:pt>
                <c:pt idx="73">
                  <c:v>2655.66</c:v>
                </c:pt>
                <c:pt idx="74">
                  <c:v>573.04</c:v>
                </c:pt>
                <c:pt idx="75">
                  <c:v>1246.05</c:v>
                </c:pt>
                <c:pt idx="76">
                  <c:v>2285.16</c:v>
                </c:pt>
                <c:pt idx="77">
                  <c:v>2893.92</c:v>
                </c:pt>
                <c:pt idx="78">
                  <c:v>3059.91</c:v>
                </c:pt>
                <c:pt idx="79">
                  <c:v>70.36</c:v>
                </c:pt>
                <c:pt idx="80">
                  <c:v>418.45</c:v>
                </c:pt>
                <c:pt idx="81">
                  <c:v>886.46</c:v>
                </c:pt>
                <c:pt idx="82">
                  <c:v>2290.35</c:v>
                </c:pt>
                <c:pt idx="83">
                  <c:v>2460.5700000000002</c:v>
                </c:pt>
                <c:pt idx="84">
                  <c:v>4384.08</c:v>
                </c:pt>
                <c:pt idx="85">
                  <c:v>8233.56</c:v>
                </c:pt>
                <c:pt idx="86">
                  <c:v>429.12</c:v>
                </c:pt>
                <c:pt idx="87">
                  <c:v>3411.72</c:v>
                </c:pt>
                <c:pt idx="88">
                  <c:v>3817.56</c:v>
                </c:pt>
                <c:pt idx="89">
                  <c:v>964.58</c:v>
                </c:pt>
                <c:pt idx="90">
                  <c:v>1078.56</c:v>
                </c:pt>
                <c:pt idx="91">
                  <c:v>2111.7199999999998</c:v>
                </c:pt>
                <c:pt idx="92">
                  <c:v>70.650000000000006</c:v>
                </c:pt>
                <c:pt idx="93">
                  <c:v>730.55</c:v>
                </c:pt>
                <c:pt idx="94">
                  <c:v>145.08000000000001</c:v>
                </c:pt>
                <c:pt idx="95">
                  <c:v>992.05</c:v>
                </c:pt>
                <c:pt idx="96">
                  <c:v>1833.88</c:v>
                </c:pt>
                <c:pt idx="97">
                  <c:v>2926.16</c:v>
                </c:pt>
                <c:pt idx="98">
                  <c:v>8338.34</c:v>
                </c:pt>
                <c:pt idx="99">
                  <c:v>9816</c:v>
                </c:pt>
                <c:pt idx="100">
                  <c:v>41.49</c:v>
                </c:pt>
                <c:pt idx="101">
                  <c:v>932.3</c:v>
                </c:pt>
                <c:pt idx="102">
                  <c:v>1587.67</c:v>
                </c:pt>
                <c:pt idx="103">
                  <c:v>2089.23</c:v>
                </c:pt>
                <c:pt idx="104">
                  <c:v>4551.43</c:v>
                </c:pt>
                <c:pt idx="105">
                  <c:v>993.6</c:v>
                </c:pt>
                <c:pt idx="106">
                  <c:v>5422.66</c:v>
                </c:pt>
                <c:pt idx="107">
                  <c:v>7479.75</c:v>
                </c:pt>
                <c:pt idx="108">
                  <c:v>630.9</c:v>
                </c:pt>
                <c:pt idx="109">
                  <c:v>3528.3</c:v>
                </c:pt>
                <c:pt idx="110">
                  <c:v>341.58</c:v>
                </c:pt>
                <c:pt idx="111">
                  <c:v>1584</c:v>
                </c:pt>
                <c:pt idx="112">
                  <c:v>1713.58</c:v>
                </c:pt>
                <c:pt idx="113">
                  <c:v>3158.1</c:v>
                </c:pt>
                <c:pt idx="114">
                  <c:v>4760.7</c:v>
                </c:pt>
                <c:pt idx="115">
                  <c:v>558.1</c:v>
                </c:pt>
                <c:pt idx="116">
                  <c:v>604.22</c:v>
                </c:pt>
                <c:pt idx="117">
                  <c:v>837.09</c:v>
                </c:pt>
                <c:pt idx="118">
                  <c:v>876.98</c:v>
                </c:pt>
                <c:pt idx="119">
                  <c:v>981.44</c:v>
                </c:pt>
                <c:pt idx="120">
                  <c:v>2902.79</c:v>
                </c:pt>
                <c:pt idx="121">
                  <c:v>4354.04</c:v>
                </c:pt>
                <c:pt idx="122">
                  <c:v>4495.53</c:v>
                </c:pt>
                <c:pt idx="123">
                  <c:v>2187.2399999999998</c:v>
                </c:pt>
                <c:pt idx="124">
                  <c:v>2822.82</c:v>
                </c:pt>
                <c:pt idx="125">
                  <c:v>1103.1600000000001</c:v>
                </c:pt>
                <c:pt idx="126">
                  <c:v>1386.14</c:v>
                </c:pt>
                <c:pt idx="127">
                  <c:v>1815.19</c:v>
                </c:pt>
                <c:pt idx="128">
                  <c:v>2041.38</c:v>
                </c:pt>
                <c:pt idx="129">
                  <c:v>4368.5600000000004</c:v>
                </c:pt>
                <c:pt idx="130">
                  <c:v>4984.8999999999996</c:v>
                </c:pt>
                <c:pt idx="131">
                  <c:v>5807.49</c:v>
                </c:pt>
                <c:pt idx="132">
                  <c:v>6331.2</c:v>
                </c:pt>
                <c:pt idx="133">
                  <c:v>41.73</c:v>
                </c:pt>
                <c:pt idx="134">
                  <c:v>270.36</c:v>
                </c:pt>
                <c:pt idx="135">
                  <c:v>763.75</c:v>
                </c:pt>
                <c:pt idx="136">
                  <c:v>780.03</c:v>
                </c:pt>
                <c:pt idx="137">
                  <c:v>1797.88</c:v>
                </c:pt>
                <c:pt idx="138">
                  <c:v>2723.13</c:v>
                </c:pt>
                <c:pt idx="139">
                  <c:v>4411.5600000000004</c:v>
                </c:pt>
                <c:pt idx="140">
                  <c:v>4544.93</c:v>
                </c:pt>
                <c:pt idx="141">
                  <c:v>5389.02</c:v>
                </c:pt>
                <c:pt idx="142">
                  <c:v>7350.88</c:v>
                </c:pt>
                <c:pt idx="143">
                  <c:v>103.88</c:v>
                </c:pt>
                <c:pt idx="144">
                  <c:v>664.42</c:v>
                </c:pt>
                <c:pt idx="145">
                  <c:v>3597.22</c:v>
                </c:pt>
                <c:pt idx="146">
                  <c:v>970.44</c:v>
                </c:pt>
                <c:pt idx="147">
                  <c:v>1188.48</c:v>
                </c:pt>
                <c:pt idx="148">
                  <c:v>1291.77</c:v>
                </c:pt>
                <c:pt idx="149">
                  <c:v>1570.1</c:v>
                </c:pt>
                <c:pt idx="150">
                  <c:v>2085.9</c:v>
                </c:pt>
                <c:pt idx="151">
                  <c:v>5070.38</c:v>
                </c:pt>
                <c:pt idx="152">
                  <c:v>490.4</c:v>
                </c:pt>
                <c:pt idx="153">
                  <c:v>2875.4</c:v>
                </c:pt>
                <c:pt idx="154">
                  <c:v>692.04</c:v>
                </c:pt>
                <c:pt idx="155">
                  <c:v>1480.15</c:v>
                </c:pt>
                <c:pt idx="156">
                  <c:v>1751.49</c:v>
                </c:pt>
                <c:pt idx="157">
                  <c:v>2115.12</c:v>
                </c:pt>
                <c:pt idx="158">
                  <c:v>5362.02</c:v>
                </c:pt>
                <c:pt idx="159">
                  <c:v>5777.52</c:v>
                </c:pt>
                <c:pt idx="160">
                  <c:v>8015.67</c:v>
                </c:pt>
                <c:pt idx="161">
                  <c:v>1607.16</c:v>
                </c:pt>
                <c:pt idx="162">
                  <c:v>2828.49</c:v>
                </c:pt>
                <c:pt idx="163">
                  <c:v>4211.8999999999996</c:v>
                </c:pt>
                <c:pt idx="164">
                  <c:v>8320.6</c:v>
                </c:pt>
                <c:pt idx="165">
                  <c:v>1090.48</c:v>
                </c:pt>
                <c:pt idx="166">
                  <c:v>2603.44</c:v>
                </c:pt>
                <c:pt idx="167">
                  <c:v>858.21</c:v>
                </c:pt>
                <c:pt idx="168">
                  <c:v>1591.8</c:v>
                </c:pt>
                <c:pt idx="169">
                  <c:v>2348.19</c:v>
                </c:pt>
                <c:pt idx="170">
                  <c:v>2387.8000000000002</c:v>
                </c:pt>
                <c:pt idx="171">
                  <c:v>242.35</c:v>
                </c:pt>
                <c:pt idx="172">
                  <c:v>666.72</c:v>
                </c:pt>
                <c:pt idx="173">
                  <c:v>1036.44</c:v>
                </c:pt>
                <c:pt idx="174">
                  <c:v>1770.9</c:v>
                </c:pt>
                <c:pt idx="175">
                  <c:v>1904.16</c:v>
                </c:pt>
                <c:pt idx="176">
                  <c:v>2112.15</c:v>
                </c:pt>
                <c:pt idx="177">
                  <c:v>3258.22</c:v>
                </c:pt>
                <c:pt idx="178">
                  <c:v>4230.8500000000004</c:v>
                </c:pt>
                <c:pt idx="179">
                  <c:v>5514.12</c:v>
                </c:pt>
                <c:pt idx="180">
                  <c:v>699.5</c:v>
                </c:pt>
                <c:pt idx="181">
                  <c:v>1575.36</c:v>
                </c:pt>
                <c:pt idx="182">
                  <c:v>1642.14</c:v>
                </c:pt>
                <c:pt idx="183">
                  <c:v>2460.58</c:v>
                </c:pt>
                <c:pt idx="184">
                  <c:v>2750.28</c:v>
                </c:pt>
                <c:pt idx="185">
                  <c:v>8628.7999999999993</c:v>
                </c:pt>
                <c:pt idx="186">
                  <c:v>4187.95</c:v>
                </c:pt>
                <c:pt idx="187">
                  <c:v>4226</c:v>
                </c:pt>
                <c:pt idx="188">
                  <c:v>5807.16</c:v>
                </c:pt>
                <c:pt idx="189">
                  <c:v>475.8</c:v>
                </c:pt>
                <c:pt idx="190">
                  <c:v>1066.94</c:v>
                </c:pt>
                <c:pt idx="191">
                  <c:v>2124.7199999999998</c:v>
                </c:pt>
                <c:pt idx="192">
                  <c:v>4243.8</c:v>
                </c:pt>
                <c:pt idx="193">
                  <c:v>609.70000000000005</c:v>
                </c:pt>
                <c:pt idx="194">
                  <c:v>1262.19</c:v>
                </c:pt>
                <c:pt idx="195">
                  <c:v>1463.68</c:v>
                </c:pt>
                <c:pt idx="196">
                  <c:v>1759.4</c:v>
                </c:pt>
                <c:pt idx="197">
                  <c:v>3289.68</c:v>
                </c:pt>
                <c:pt idx="198">
                  <c:v>3522.3</c:v>
                </c:pt>
                <c:pt idx="199">
                  <c:v>7270.16</c:v>
                </c:pt>
                <c:pt idx="200">
                  <c:v>406.98</c:v>
                </c:pt>
                <c:pt idx="201">
                  <c:v>1559.16</c:v>
                </c:pt>
                <c:pt idx="202">
                  <c:v>1702.85</c:v>
                </c:pt>
                <c:pt idx="203">
                  <c:v>3869.69</c:v>
                </c:pt>
                <c:pt idx="204">
                  <c:v>880.75</c:v>
                </c:pt>
                <c:pt idx="205">
                  <c:v>791.01</c:v>
                </c:pt>
                <c:pt idx="206">
                  <c:v>1134.1199999999999</c:v>
                </c:pt>
                <c:pt idx="207">
                  <c:v>410.79</c:v>
                </c:pt>
                <c:pt idx="208">
                  <c:v>906.81</c:v>
                </c:pt>
                <c:pt idx="209">
                  <c:v>1576.24</c:v>
                </c:pt>
                <c:pt idx="210">
                  <c:v>2527.6799999999998</c:v>
                </c:pt>
                <c:pt idx="211">
                  <c:v>96.12</c:v>
                </c:pt>
                <c:pt idx="212">
                  <c:v>103.84</c:v>
                </c:pt>
                <c:pt idx="213">
                  <c:v>1420.4</c:v>
                </c:pt>
                <c:pt idx="214">
                  <c:v>2312.1</c:v>
                </c:pt>
                <c:pt idx="215">
                  <c:v>4234.05</c:v>
                </c:pt>
                <c:pt idx="216">
                  <c:v>476.4</c:v>
                </c:pt>
                <c:pt idx="217">
                  <c:v>884.58</c:v>
                </c:pt>
                <c:pt idx="218">
                  <c:v>2264.16</c:v>
                </c:pt>
                <c:pt idx="219">
                  <c:v>3446</c:v>
                </c:pt>
                <c:pt idx="220">
                  <c:v>454.09</c:v>
                </c:pt>
                <c:pt idx="221">
                  <c:v>2162.88</c:v>
                </c:pt>
                <c:pt idx="222">
                  <c:v>5890.14</c:v>
                </c:pt>
                <c:pt idx="223">
                  <c:v>6836.39</c:v>
                </c:pt>
                <c:pt idx="224">
                  <c:v>7150.03</c:v>
                </c:pt>
                <c:pt idx="225">
                  <c:v>64.36</c:v>
                </c:pt>
                <c:pt idx="226">
                  <c:v>613.69000000000005</c:v>
                </c:pt>
                <c:pt idx="227">
                  <c:v>648.24</c:v>
                </c:pt>
                <c:pt idx="228">
                  <c:v>1122.5</c:v>
                </c:pt>
                <c:pt idx="229">
                  <c:v>1229.48</c:v>
                </c:pt>
                <c:pt idx="230">
                  <c:v>2163.59</c:v>
                </c:pt>
                <c:pt idx="231">
                  <c:v>2229.36</c:v>
                </c:pt>
                <c:pt idx="232">
                  <c:v>3473.77</c:v>
                </c:pt>
                <c:pt idx="233">
                  <c:v>1090.24</c:v>
                </c:pt>
                <c:pt idx="234">
                  <c:v>1625.54</c:v>
                </c:pt>
                <c:pt idx="235">
                  <c:v>2820.51</c:v>
                </c:pt>
                <c:pt idx="236">
                  <c:v>3094.88</c:v>
                </c:pt>
                <c:pt idx="237">
                  <c:v>3973.92</c:v>
                </c:pt>
                <c:pt idx="238">
                  <c:v>609</c:v>
                </c:pt>
                <c:pt idx="239">
                  <c:v>1456.9</c:v>
                </c:pt>
                <c:pt idx="240">
                  <c:v>2105.8200000000002</c:v>
                </c:pt>
                <c:pt idx="241">
                  <c:v>3467.66</c:v>
                </c:pt>
                <c:pt idx="242">
                  <c:v>807</c:v>
                </c:pt>
                <c:pt idx="243">
                  <c:v>95.71</c:v>
                </c:pt>
                <c:pt idx="244">
                  <c:v>374.15</c:v>
                </c:pt>
                <c:pt idx="245">
                  <c:v>1131.2</c:v>
                </c:pt>
                <c:pt idx="246">
                  <c:v>1148.1600000000001</c:v>
                </c:pt>
                <c:pt idx="247">
                  <c:v>3544.44</c:v>
                </c:pt>
                <c:pt idx="248">
                  <c:v>4772.46</c:v>
                </c:pt>
                <c:pt idx="249">
                  <c:v>5408.76</c:v>
                </c:pt>
                <c:pt idx="250">
                  <c:v>7395.84</c:v>
                </c:pt>
                <c:pt idx="251">
                  <c:v>7512.81</c:v>
                </c:pt>
                <c:pt idx="252">
                  <c:v>7687.68</c:v>
                </c:pt>
                <c:pt idx="253">
                  <c:v>7803.51</c:v>
                </c:pt>
                <c:pt idx="254">
                  <c:v>8126.28</c:v>
                </c:pt>
                <c:pt idx="255">
                  <c:v>1535.16</c:v>
                </c:pt>
                <c:pt idx="256">
                  <c:v>2536</c:v>
                </c:pt>
                <c:pt idx="257">
                  <c:v>4149.2700000000004</c:v>
                </c:pt>
                <c:pt idx="258">
                  <c:v>5325.92</c:v>
                </c:pt>
                <c:pt idx="259">
                  <c:v>1914.3</c:v>
                </c:pt>
                <c:pt idx="260">
                  <c:v>2812.4</c:v>
                </c:pt>
                <c:pt idx="261">
                  <c:v>3481.94</c:v>
                </c:pt>
                <c:pt idx="262">
                  <c:v>4989.4799999999996</c:v>
                </c:pt>
                <c:pt idx="263">
                  <c:v>8254.4</c:v>
                </c:pt>
                <c:pt idx="264">
                  <c:v>184.34</c:v>
                </c:pt>
                <c:pt idx="265">
                  <c:v>695.38</c:v>
                </c:pt>
                <c:pt idx="266">
                  <c:v>1032.8399999999999</c:v>
                </c:pt>
                <c:pt idx="267">
                  <c:v>1581</c:v>
                </c:pt>
                <c:pt idx="268">
                  <c:v>6518.14</c:v>
                </c:pt>
                <c:pt idx="269">
                  <c:v>1255.04</c:v>
                </c:pt>
                <c:pt idx="270">
                  <c:v>1584.1</c:v>
                </c:pt>
                <c:pt idx="271">
                  <c:v>7594.4</c:v>
                </c:pt>
                <c:pt idx="272">
                  <c:v>8467.6</c:v>
                </c:pt>
                <c:pt idx="273">
                  <c:v>400.88</c:v>
                </c:pt>
                <c:pt idx="274">
                  <c:v>795.27</c:v>
                </c:pt>
                <c:pt idx="275">
                  <c:v>1204.02</c:v>
                </c:pt>
                <c:pt idx="276">
                  <c:v>9219.18</c:v>
                </c:pt>
                <c:pt idx="277">
                  <c:v>186.8</c:v>
                </c:pt>
                <c:pt idx="278">
                  <c:v>909.18</c:v>
                </c:pt>
                <c:pt idx="279">
                  <c:v>1900.44</c:v>
                </c:pt>
                <c:pt idx="280">
                  <c:v>2731.85</c:v>
                </c:pt>
                <c:pt idx="281">
                  <c:v>2888.48</c:v>
                </c:pt>
                <c:pt idx="282">
                  <c:v>4160.96</c:v>
                </c:pt>
                <c:pt idx="283">
                  <c:v>5171.43</c:v>
                </c:pt>
                <c:pt idx="284">
                  <c:v>7124.32</c:v>
                </c:pt>
                <c:pt idx="285">
                  <c:v>2297.8200000000002</c:v>
                </c:pt>
                <c:pt idx="286">
                  <c:v>2338.3200000000002</c:v>
                </c:pt>
                <c:pt idx="287">
                  <c:v>98.01</c:v>
                </c:pt>
                <c:pt idx="288">
                  <c:v>587.79</c:v>
                </c:pt>
                <c:pt idx="289">
                  <c:v>1139.43</c:v>
                </c:pt>
                <c:pt idx="290">
                  <c:v>1340.64</c:v>
                </c:pt>
                <c:pt idx="291">
                  <c:v>127.48</c:v>
                </c:pt>
                <c:pt idx="292">
                  <c:v>4865.04</c:v>
                </c:pt>
                <c:pt idx="293">
                  <c:v>5947.76</c:v>
                </c:pt>
                <c:pt idx="294">
                  <c:v>7314.05</c:v>
                </c:pt>
                <c:pt idx="295">
                  <c:v>80.63</c:v>
                </c:pt>
                <c:pt idx="296">
                  <c:v>965.58</c:v>
                </c:pt>
                <c:pt idx="297">
                  <c:v>4029.63</c:v>
                </c:pt>
                <c:pt idx="298">
                  <c:v>3298.75</c:v>
                </c:pt>
                <c:pt idx="299">
                  <c:v>416.67</c:v>
                </c:pt>
                <c:pt idx="300">
                  <c:v>1074.8399999999999</c:v>
                </c:pt>
                <c:pt idx="301">
                  <c:v>4871.8999999999996</c:v>
                </c:pt>
                <c:pt idx="302">
                  <c:v>7570.78</c:v>
                </c:pt>
                <c:pt idx="303">
                  <c:v>1020.16</c:v>
                </c:pt>
                <c:pt idx="304">
                  <c:v>1363.18</c:v>
                </c:pt>
                <c:pt idx="305">
                  <c:v>2758.32</c:v>
                </c:pt>
                <c:pt idx="306">
                  <c:v>4836.07</c:v>
                </c:pt>
                <c:pt idx="307">
                  <c:v>5252.52</c:v>
                </c:pt>
                <c:pt idx="308">
                  <c:v>637.84</c:v>
                </c:pt>
                <c:pt idx="309">
                  <c:v>951.48</c:v>
                </c:pt>
                <c:pt idx="310">
                  <c:v>1894.53</c:v>
                </c:pt>
                <c:pt idx="311">
                  <c:v>5584.84</c:v>
                </c:pt>
                <c:pt idx="312">
                  <c:v>673.02</c:v>
                </c:pt>
                <c:pt idx="313">
                  <c:v>1379.68</c:v>
                </c:pt>
                <c:pt idx="314">
                  <c:v>3614.8</c:v>
                </c:pt>
                <c:pt idx="315">
                  <c:v>494.2</c:v>
                </c:pt>
                <c:pt idx="316">
                  <c:v>5412</c:v>
                </c:pt>
                <c:pt idx="317">
                  <c:v>6868.32</c:v>
                </c:pt>
                <c:pt idx="318">
                  <c:v>2115.2399999999998</c:v>
                </c:pt>
                <c:pt idx="319">
                  <c:v>3428.55</c:v>
                </c:pt>
                <c:pt idx="320">
                  <c:v>5617.95</c:v>
                </c:pt>
                <c:pt idx="321">
                  <c:v>557.64</c:v>
                </c:pt>
                <c:pt idx="322">
                  <c:v>1665.54</c:v>
                </c:pt>
                <c:pt idx="323">
                  <c:v>3887.65</c:v>
                </c:pt>
                <c:pt idx="324">
                  <c:v>4672.8999999999996</c:v>
                </c:pt>
                <c:pt idx="325">
                  <c:v>377.52</c:v>
                </c:pt>
                <c:pt idx="326">
                  <c:v>419.55</c:v>
                </c:pt>
                <c:pt idx="327">
                  <c:v>1832.26</c:v>
                </c:pt>
                <c:pt idx="328">
                  <c:v>1959.43</c:v>
                </c:pt>
                <c:pt idx="329">
                  <c:v>2642.48</c:v>
                </c:pt>
                <c:pt idx="330">
                  <c:v>3713.92</c:v>
                </c:pt>
                <c:pt idx="331">
                  <c:v>8408.4</c:v>
                </c:pt>
                <c:pt idx="332">
                  <c:v>3378.41</c:v>
                </c:pt>
                <c:pt idx="333">
                  <c:v>3859.83</c:v>
                </c:pt>
                <c:pt idx="334">
                  <c:v>5242.1000000000004</c:v>
                </c:pt>
                <c:pt idx="335">
                  <c:v>6588.15</c:v>
                </c:pt>
                <c:pt idx="336">
                  <c:v>646.44000000000005</c:v>
                </c:pt>
                <c:pt idx="337">
                  <c:v>2352.3000000000002</c:v>
                </c:pt>
                <c:pt idx="338">
                  <c:v>2929.68</c:v>
                </c:pt>
                <c:pt idx="339">
                  <c:v>4826.04</c:v>
                </c:pt>
                <c:pt idx="340">
                  <c:v>710.5</c:v>
                </c:pt>
                <c:pt idx="341">
                  <c:v>1366.64</c:v>
                </c:pt>
                <c:pt idx="342">
                  <c:v>4633.16</c:v>
                </c:pt>
                <c:pt idx="343">
                  <c:v>6210.9</c:v>
                </c:pt>
                <c:pt idx="344">
                  <c:v>2837.4</c:v>
                </c:pt>
                <c:pt idx="345">
                  <c:v>5554.08</c:v>
                </c:pt>
                <c:pt idx="346">
                  <c:v>193.3</c:v>
                </c:pt>
                <c:pt idx="347">
                  <c:v>321.36</c:v>
                </c:pt>
                <c:pt idx="348">
                  <c:v>1154.8</c:v>
                </c:pt>
                <c:pt idx="349">
                  <c:v>3866.04</c:v>
                </c:pt>
                <c:pt idx="350">
                  <c:v>332.64</c:v>
                </c:pt>
                <c:pt idx="351">
                  <c:v>996.38</c:v>
                </c:pt>
                <c:pt idx="352">
                  <c:v>3760.92</c:v>
                </c:pt>
                <c:pt idx="353">
                  <c:v>2582.9</c:v>
                </c:pt>
                <c:pt idx="354">
                  <c:v>3032.88</c:v>
                </c:pt>
                <c:pt idx="355">
                  <c:v>3208.24</c:v>
                </c:pt>
                <c:pt idx="356">
                  <c:v>744.93</c:v>
                </c:pt>
                <c:pt idx="357">
                  <c:v>1278.1199999999999</c:v>
                </c:pt>
                <c:pt idx="358">
                  <c:v>2284.81</c:v>
                </c:pt>
                <c:pt idx="359">
                  <c:v>3840.12</c:v>
                </c:pt>
                <c:pt idx="360">
                  <c:v>1431.81</c:v>
                </c:pt>
                <c:pt idx="361">
                  <c:v>2460.66</c:v>
                </c:pt>
                <c:pt idx="362">
                  <c:v>160.80000000000001</c:v>
                </c:pt>
                <c:pt idx="363">
                  <c:v>948.09</c:v>
                </c:pt>
                <c:pt idx="364">
                  <c:v>1022.96</c:v>
                </c:pt>
                <c:pt idx="365">
                  <c:v>1403.36</c:v>
                </c:pt>
                <c:pt idx="366">
                  <c:v>1995.12</c:v>
                </c:pt>
                <c:pt idx="367">
                  <c:v>115.07</c:v>
                </c:pt>
                <c:pt idx="368">
                  <c:v>155.61000000000001</c:v>
                </c:pt>
                <c:pt idx="369">
                  <c:v>1565.85</c:v>
                </c:pt>
                <c:pt idx="370">
                  <c:v>4218.6000000000004</c:v>
                </c:pt>
                <c:pt idx="371">
                  <c:v>4332.0600000000004</c:v>
                </c:pt>
                <c:pt idx="372">
                  <c:v>5323.2</c:v>
                </c:pt>
                <c:pt idx="373">
                  <c:v>6271.35</c:v>
                </c:pt>
                <c:pt idx="374">
                  <c:v>195.41</c:v>
                </c:pt>
                <c:pt idx="375">
                  <c:v>1382.43</c:v>
                </c:pt>
                <c:pt idx="376">
                  <c:v>3951.43</c:v>
                </c:pt>
                <c:pt idx="377">
                  <c:v>1053.3599999999999</c:v>
                </c:pt>
                <c:pt idx="378">
                  <c:v>1146.24</c:v>
                </c:pt>
                <c:pt idx="379">
                  <c:v>2500.6799999999998</c:v>
                </c:pt>
                <c:pt idx="380">
                  <c:v>3343.04</c:v>
                </c:pt>
                <c:pt idx="381">
                  <c:v>164.97</c:v>
                </c:pt>
                <c:pt idx="382">
                  <c:v>174.3</c:v>
                </c:pt>
                <c:pt idx="383">
                  <c:v>1493.52</c:v>
                </c:pt>
                <c:pt idx="384">
                  <c:v>6076.95</c:v>
                </c:pt>
                <c:pt idx="385">
                  <c:v>506.04</c:v>
                </c:pt>
                <c:pt idx="386">
                  <c:v>1292.76</c:v>
                </c:pt>
                <c:pt idx="387">
                  <c:v>1835.96</c:v>
                </c:pt>
                <c:pt idx="388">
                  <c:v>3215.42</c:v>
                </c:pt>
                <c:pt idx="389">
                  <c:v>8205.2999999999993</c:v>
                </c:pt>
                <c:pt idx="390">
                  <c:v>759.96</c:v>
                </c:pt>
                <c:pt idx="391">
                  <c:v>1130.4000000000001</c:v>
                </c:pt>
                <c:pt idx="392">
                  <c:v>1205.4000000000001</c:v>
                </c:pt>
                <c:pt idx="393">
                  <c:v>3307.01</c:v>
                </c:pt>
                <c:pt idx="394">
                  <c:v>534.38</c:v>
                </c:pt>
                <c:pt idx="395">
                  <c:v>1958.3</c:v>
                </c:pt>
                <c:pt idx="396">
                  <c:v>3165.75</c:v>
                </c:pt>
                <c:pt idx="397">
                  <c:v>8717.7999999999993</c:v>
                </c:pt>
                <c:pt idx="398">
                  <c:v>146.62</c:v>
                </c:pt>
                <c:pt idx="399">
                  <c:v>504.9</c:v>
                </c:pt>
                <c:pt idx="400">
                  <c:v>680.6</c:v>
                </c:pt>
                <c:pt idx="401">
                  <c:v>1674.72</c:v>
                </c:pt>
                <c:pt idx="402">
                  <c:v>2426.9499999999998</c:v>
                </c:pt>
                <c:pt idx="403">
                  <c:v>3629.84</c:v>
                </c:pt>
                <c:pt idx="404">
                  <c:v>3837.51</c:v>
                </c:pt>
                <c:pt idx="405">
                  <c:v>4649.37</c:v>
                </c:pt>
                <c:pt idx="406">
                  <c:v>870.2</c:v>
                </c:pt>
                <c:pt idx="407">
                  <c:v>724.32</c:v>
                </c:pt>
                <c:pt idx="408">
                  <c:v>9845.2000000000007</c:v>
                </c:pt>
                <c:pt idx="409">
                  <c:v>55.32</c:v>
                </c:pt>
                <c:pt idx="410">
                  <c:v>1671.24</c:v>
                </c:pt>
                <c:pt idx="411">
                  <c:v>1847.52</c:v>
                </c:pt>
                <c:pt idx="412">
                  <c:v>2546.5</c:v>
                </c:pt>
                <c:pt idx="413">
                  <c:v>4474.53</c:v>
                </c:pt>
                <c:pt idx="414">
                  <c:v>969.42</c:v>
                </c:pt>
                <c:pt idx="415">
                  <c:v>2005.2</c:v>
                </c:pt>
                <c:pt idx="416">
                  <c:v>204.68</c:v>
                </c:pt>
                <c:pt idx="417">
                  <c:v>208.66</c:v>
                </c:pt>
                <c:pt idx="418">
                  <c:v>219</c:v>
                </c:pt>
                <c:pt idx="419">
                  <c:v>336.48</c:v>
                </c:pt>
                <c:pt idx="420">
                  <c:v>2816.58</c:v>
                </c:pt>
                <c:pt idx="421">
                  <c:v>5345.16</c:v>
                </c:pt>
                <c:pt idx="422">
                  <c:v>6299.1</c:v>
                </c:pt>
                <c:pt idx="423">
                  <c:v>772.66</c:v>
                </c:pt>
                <c:pt idx="424">
                  <c:v>1047.2</c:v>
                </c:pt>
                <c:pt idx="425">
                  <c:v>1319.8</c:v>
                </c:pt>
                <c:pt idx="426">
                  <c:v>2259.35</c:v>
                </c:pt>
                <c:pt idx="427">
                  <c:v>4530.1000000000004</c:v>
                </c:pt>
                <c:pt idx="428">
                  <c:v>4851.6000000000004</c:v>
                </c:pt>
                <c:pt idx="429">
                  <c:v>394.4</c:v>
                </c:pt>
                <c:pt idx="430">
                  <c:v>940.23</c:v>
                </c:pt>
                <c:pt idx="431">
                  <c:v>1509.34</c:v>
                </c:pt>
                <c:pt idx="432">
                  <c:v>1690.65</c:v>
                </c:pt>
                <c:pt idx="433">
                  <c:v>1858.85</c:v>
                </c:pt>
                <c:pt idx="434">
                  <c:v>265.95</c:v>
                </c:pt>
                <c:pt idx="435">
                  <c:v>501.03</c:v>
                </c:pt>
                <c:pt idx="436">
                  <c:v>1053.3900000000001</c:v>
                </c:pt>
                <c:pt idx="437">
                  <c:v>2386.9299999999998</c:v>
                </c:pt>
                <c:pt idx="438">
                  <c:v>4850.0200000000004</c:v>
                </c:pt>
                <c:pt idx="439">
                  <c:v>349.44</c:v>
                </c:pt>
                <c:pt idx="440">
                  <c:v>3161.4</c:v>
                </c:pt>
                <c:pt idx="441">
                  <c:v>7470.4</c:v>
                </c:pt>
                <c:pt idx="442">
                  <c:v>8001.28</c:v>
                </c:pt>
                <c:pt idx="443">
                  <c:v>1018.68</c:v>
                </c:pt>
                <c:pt idx="444">
                  <c:v>5260.36</c:v>
                </c:pt>
                <c:pt idx="445">
                  <c:v>142.65</c:v>
                </c:pt>
                <c:pt idx="446">
                  <c:v>448.59</c:v>
                </c:pt>
                <c:pt idx="447">
                  <c:v>1182.6600000000001</c:v>
                </c:pt>
                <c:pt idx="448">
                  <c:v>2647.28</c:v>
                </c:pt>
                <c:pt idx="449">
                  <c:v>2721.6</c:v>
                </c:pt>
                <c:pt idx="450">
                  <c:v>3540.3</c:v>
                </c:pt>
                <c:pt idx="451">
                  <c:v>4945.2</c:v>
                </c:pt>
                <c:pt idx="452">
                  <c:v>8857</c:v>
                </c:pt>
                <c:pt idx="453">
                  <c:v>9797</c:v>
                </c:pt>
                <c:pt idx="454">
                  <c:v>831.84</c:v>
                </c:pt>
                <c:pt idx="455">
                  <c:v>1984.8</c:v>
                </c:pt>
                <c:pt idx="456">
                  <c:v>2300.21</c:v>
                </c:pt>
                <c:pt idx="457">
                  <c:v>2385.6</c:v>
                </c:pt>
                <c:pt idx="458">
                  <c:v>3454.57</c:v>
                </c:pt>
                <c:pt idx="459">
                  <c:v>7108.2</c:v>
                </c:pt>
                <c:pt idx="460">
                  <c:v>755.76</c:v>
                </c:pt>
                <c:pt idx="461">
                  <c:v>1557.92</c:v>
                </c:pt>
                <c:pt idx="462">
                  <c:v>4056.16</c:v>
                </c:pt>
                <c:pt idx="463">
                  <c:v>249.97</c:v>
                </c:pt>
                <c:pt idx="464">
                  <c:v>1878.66</c:v>
                </c:pt>
                <c:pt idx="465">
                  <c:v>5865.34</c:v>
                </c:pt>
                <c:pt idx="466">
                  <c:v>192.01</c:v>
                </c:pt>
                <c:pt idx="467">
                  <c:v>2361.1</c:v>
                </c:pt>
                <c:pt idx="468">
                  <c:v>4981.6000000000004</c:v>
                </c:pt>
                <c:pt idx="469">
                  <c:v>97.95</c:v>
                </c:pt>
                <c:pt idx="470">
                  <c:v>778.28</c:v>
                </c:pt>
                <c:pt idx="471">
                  <c:v>1682.85</c:v>
                </c:pt>
                <c:pt idx="472">
                  <c:v>4259.3100000000004</c:v>
                </c:pt>
                <c:pt idx="473">
                  <c:v>4706.3500000000004</c:v>
                </c:pt>
                <c:pt idx="474">
                  <c:v>201.3</c:v>
                </c:pt>
                <c:pt idx="475">
                  <c:v>527.44000000000005</c:v>
                </c:pt>
                <c:pt idx="476">
                  <c:v>1239.76</c:v>
                </c:pt>
                <c:pt idx="477">
                  <c:v>191.04</c:v>
                </c:pt>
                <c:pt idx="478">
                  <c:v>800.52</c:v>
                </c:pt>
                <c:pt idx="479">
                  <c:v>3689.4</c:v>
                </c:pt>
                <c:pt idx="480">
                  <c:v>4831.3500000000004</c:v>
                </c:pt>
                <c:pt idx="481">
                  <c:v>8401.6</c:v>
                </c:pt>
                <c:pt idx="482">
                  <c:v>189.37</c:v>
                </c:pt>
                <c:pt idx="483">
                  <c:v>1010.1</c:v>
                </c:pt>
                <c:pt idx="484">
                  <c:v>4379.0600000000004</c:v>
                </c:pt>
                <c:pt idx="485">
                  <c:v>4881.58</c:v>
                </c:pt>
                <c:pt idx="486">
                  <c:v>3179.77</c:v>
                </c:pt>
                <c:pt idx="487">
                  <c:v>3293.84</c:v>
                </c:pt>
                <c:pt idx="488">
                  <c:v>4200.7</c:v>
                </c:pt>
                <c:pt idx="489">
                  <c:v>325.68</c:v>
                </c:pt>
                <c:pt idx="490">
                  <c:v>477.03</c:v>
                </c:pt>
                <c:pt idx="491">
                  <c:v>4925.47</c:v>
                </c:pt>
                <c:pt idx="492">
                  <c:v>6431.75</c:v>
                </c:pt>
                <c:pt idx="493">
                  <c:v>6919.6</c:v>
                </c:pt>
                <c:pt idx="494">
                  <c:v>149.30000000000001</c:v>
                </c:pt>
                <c:pt idx="495">
                  <c:v>453.78</c:v>
                </c:pt>
                <c:pt idx="496">
                  <c:v>976.2</c:v>
                </c:pt>
                <c:pt idx="497">
                  <c:v>2161.1799999999998</c:v>
                </c:pt>
                <c:pt idx="498">
                  <c:v>2360.27</c:v>
                </c:pt>
                <c:pt idx="499">
                  <c:v>3094.29</c:v>
                </c:pt>
                <c:pt idx="500">
                  <c:v>3579.95</c:v>
                </c:pt>
                <c:pt idx="501">
                  <c:v>5374.74</c:v>
                </c:pt>
                <c:pt idx="502">
                  <c:v>287.43</c:v>
                </c:pt>
                <c:pt idx="503">
                  <c:v>2613.96</c:v>
                </c:pt>
                <c:pt idx="504">
                  <c:v>4999.67</c:v>
                </c:pt>
                <c:pt idx="505">
                  <c:v>2527.1999999999998</c:v>
                </c:pt>
                <c:pt idx="506">
                  <c:v>3123.89</c:v>
                </c:pt>
                <c:pt idx="507">
                  <c:v>3124.72</c:v>
                </c:pt>
                <c:pt idx="508">
                  <c:v>409.36</c:v>
                </c:pt>
                <c:pt idx="509">
                  <c:v>3373.86</c:v>
                </c:pt>
                <c:pt idx="510">
                  <c:v>4141.54</c:v>
                </c:pt>
                <c:pt idx="511">
                  <c:v>35.76</c:v>
                </c:pt>
                <c:pt idx="512">
                  <c:v>4310.18</c:v>
                </c:pt>
                <c:pt idx="513">
                  <c:v>5031.6000000000004</c:v>
                </c:pt>
                <c:pt idx="514">
                  <c:v>7448.04</c:v>
                </c:pt>
                <c:pt idx="515">
                  <c:v>8967.7800000000007</c:v>
                </c:pt>
                <c:pt idx="516">
                  <c:v>93.96</c:v>
                </c:pt>
                <c:pt idx="517">
                  <c:v>98.18</c:v>
                </c:pt>
                <c:pt idx="518">
                  <c:v>512.16</c:v>
                </c:pt>
                <c:pt idx="519">
                  <c:v>1403.94</c:v>
                </c:pt>
                <c:pt idx="520">
                  <c:v>3657.94</c:v>
                </c:pt>
                <c:pt idx="521">
                  <c:v>4635.8</c:v>
                </c:pt>
                <c:pt idx="522">
                  <c:v>1415.04</c:v>
                </c:pt>
                <c:pt idx="523">
                  <c:v>1424.75</c:v>
                </c:pt>
                <c:pt idx="524">
                  <c:v>1462.16</c:v>
                </c:pt>
                <c:pt idx="525">
                  <c:v>4408.05</c:v>
                </c:pt>
                <c:pt idx="526">
                  <c:v>5517.35</c:v>
                </c:pt>
                <c:pt idx="527">
                  <c:v>5844.48</c:v>
                </c:pt>
                <c:pt idx="528">
                  <c:v>401.2</c:v>
                </c:pt>
                <c:pt idx="529">
                  <c:v>986.25</c:v>
                </c:pt>
                <c:pt idx="530">
                  <c:v>8106.3</c:v>
                </c:pt>
                <c:pt idx="531">
                  <c:v>81.56</c:v>
                </c:pt>
                <c:pt idx="532">
                  <c:v>345.72</c:v>
                </c:pt>
                <c:pt idx="533">
                  <c:v>942.8</c:v>
                </c:pt>
                <c:pt idx="534">
                  <c:v>2149.56</c:v>
                </c:pt>
                <c:pt idx="535">
                  <c:v>3493</c:v>
                </c:pt>
                <c:pt idx="536">
                  <c:v>5221.0600000000004</c:v>
                </c:pt>
                <c:pt idx="537">
                  <c:v>5691.6</c:v>
                </c:pt>
                <c:pt idx="538">
                  <c:v>7788.78</c:v>
                </c:pt>
                <c:pt idx="539">
                  <c:v>904.67</c:v>
                </c:pt>
                <c:pt idx="540">
                  <c:v>2094.7199999999998</c:v>
                </c:pt>
                <c:pt idx="541">
                  <c:v>2994.97</c:v>
                </c:pt>
                <c:pt idx="542">
                  <c:v>3124.64</c:v>
                </c:pt>
                <c:pt idx="543">
                  <c:v>3458.42</c:v>
                </c:pt>
                <c:pt idx="544">
                  <c:v>5436.36</c:v>
                </c:pt>
                <c:pt idx="545">
                  <c:v>5578.6</c:v>
                </c:pt>
                <c:pt idx="546">
                  <c:v>292.95999999999998</c:v>
                </c:pt>
                <c:pt idx="547">
                  <c:v>378.52</c:v>
                </c:pt>
                <c:pt idx="548">
                  <c:v>381.99</c:v>
                </c:pt>
                <c:pt idx="549">
                  <c:v>1335.35</c:v>
                </c:pt>
                <c:pt idx="550">
                  <c:v>2445.3000000000002</c:v>
                </c:pt>
                <c:pt idx="551">
                  <c:v>2796.29</c:v>
                </c:pt>
                <c:pt idx="552">
                  <c:v>3631.65</c:v>
                </c:pt>
                <c:pt idx="553">
                  <c:v>4765.67</c:v>
                </c:pt>
                <c:pt idx="554">
                  <c:v>7622.64</c:v>
                </c:pt>
                <c:pt idx="555">
                  <c:v>8428.77</c:v>
                </c:pt>
                <c:pt idx="556">
                  <c:v>610.44000000000005</c:v>
                </c:pt>
                <c:pt idx="557">
                  <c:v>1683.09</c:v>
                </c:pt>
                <c:pt idx="558">
                  <c:v>4373.7</c:v>
                </c:pt>
                <c:pt idx="559">
                  <c:v>4458.16</c:v>
                </c:pt>
                <c:pt idx="560">
                  <c:v>7229.42</c:v>
                </c:pt>
                <c:pt idx="561">
                  <c:v>75.2</c:v>
                </c:pt>
                <c:pt idx="562">
                  <c:v>79.56</c:v>
                </c:pt>
                <c:pt idx="563">
                  <c:v>578.17999999999995</c:v>
                </c:pt>
                <c:pt idx="564">
                  <c:v>2568.6999999999998</c:v>
                </c:pt>
                <c:pt idx="565">
                  <c:v>3640.68</c:v>
                </c:pt>
                <c:pt idx="566">
                  <c:v>1497.7</c:v>
                </c:pt>
                <c:pt idx="567">
                  <c:v>1858.15</c:v>
                </c:pt>
                <c:pt idx="568">
                  <c:v>1902.4</c:v>
                </c:pt>
                <c:pt idx="569">
                  <c:v>2094.3000000000002</c:v>
                </c:pt>
                <c:pt idx="570">
                  <c:v>2260.8000000000002</c:v>
                </c:pt>
                <c:pt idx="571">
                  <c:v>8542.98</c:v>
                </c:pt>
                <c:pt idx="572">
                  <c:v>1193.92</c:v>
                </c:pt>
                <c:pt idx="573">
                  <c:v>1222</c:v>
                </c:pt>
                <c:pt idx="574">
                  <c:v>1685.16</c:v>
                </c:pt>
                <c:pt idx="575">
                  <c:v>3120.52</c:v>
                </c:pt>
                <c:pt idx="576">
                  <c:v>6272.37</c:v>
                </c:pt>
                <c:pt idx="577">
                  <c:v>7506</c:v>
                </c:pt>
                <c:pt idx="578">
                  <c:v>119.47</c:v>
                </c:pt>
                <c:pt idx="579">
                  <c:v>788.05</c:v>
                </c:pt>
                <c:pt idx="580">
                  <c:v>927.2</c:v>
                </c:pt>
                <c:pt idx="581">
                  <c:v>966.15</c:v>
                </c:pt>
                <c:pt idx="582">
                  <c:v>3160.56</c:v>
                </c:pt>
                <c:pt idx="583">
                  <c:v>3225.2</c:v>
                </c:pt>
                <c:pt idx="584">
                  <c:v>847.98</c:v>
                </c:pt>
                <c:pt idx="585">
                  <c:v>1606.72</c:v>
                </c:pt>
                <c:pt idx="586">
                  <c:v>3258.48</c:v>
                </c:pt>
                <c:pt idx="587">
                  <c:v>5399.36</c:v>
                </c:pt>
                <c:pt idx="588">
                  <c:v>7681.32</c:v>
                </c:pt>
                <c:pt idx="589">
                  <c:v>184.85</c:v>
                </c:pt>
                <c:pt idx="590">
                  <c:v>214.78</c:v>
                </c:pt>
                <c:pt idx="591">
                  <c:v>1009.8</c:v>
                </c:pt>
                <c:pt idx="592">
                  <c:v>1228.83</c:v>
                </c:pt>
                <c:pt idx="593">
                  <c:v>5985</c:v>
                </c:pt>
                <c:pt idx="594">
                  <c:v>1393.16</c:v>
                </c:pt>
                <c:pt idx="595">
                  <c:v>5735.7</c:v>
                </c:pt>
                <c:pt idx="596">
                  <c:v>7724.32</c:v>
                </c:pt>
                <c:pt idx="597">
                  <c:v>85.8</c:v>
                </c:pt>
                <c:pt idx="598">
                  <c:v>667.98</c:v>
                </c:pt>
                <c:pt idx="599">
                  <c:v>1651.8</c:v>
                </c:pt>
                <c:pt idx="600">
                  <c:v>3525.12</c:v>
                </c:pt>
                <c:pt idx="601">
                  <c:v>6214.46</c:v>
                </c:pt>
                <c:pt idx="602">
                  <c:v>8589.2000000000007</c:v>
                </c:pt>
                <c:pt idx="603">
                  <c:v>106.44</c:v>
                </c:pt>
                <c:pt idx="604">
                  <c:v>1724.12</c:v>
                </c:pt>
                <c:pt idx="605">
                  <c:v>4392.6400000000003</c:v>
                </c:pt>
                <c:pt idx="606">
                  <c:v>4943.8999999999996</c:v>
                </c:pt>
                <c:pt idx="607">
                  <c:v>6601.28</c:v>
                </c:pt>
                <c:pt idx="608">
                  <c:v>85.51</c:v>
                </c:pt>
                <c:pt idx="609">
                  <c:v>1028.8399999999999</c:v>
                </c:pt>
                <c:pt idx="610">
                  <c:v>1982.16</c:v>
                </c:pt>
                <c:pt idx="611">
                  <c:v>3968.69</c:v>
                </c:pt>
                <c:pt idx="612">
                  <c:v>385.56</c:v>
                </c:pt>
                <c:pt idx="613">
                  <c:v>2772.9</c:v>
                </c:pt>
                <c:pt idx="614">
                  <c:v>4311</c:v>
                </c:pt>
                <c:pt idx="615">
                  <c:v>5591.04</c:v>
                </c:pt>
                <c:pt idx="616">
                  <c:v>5918.31</c:v>
                </c:pt>
                <c:pt idx="617">
                  <c:v>572.70000000000005</c:v>
                </c:pt>
                <c:pt idx="618">
                  <c:v>894.9</c:v>
                </c:pt>
                <c:pt idx="619">
                  <c:v>1551.69</c:v>
                </c:pt>
                <c:pt idx="620">
                  <c:v>2007</c:v>
                </c:pt>
                <c:pt idx="621">
                  <c:v>2878.72</c:v>
                </c:pt>
                <c:pt idx="622">
                  <c:v>3511.12</c:v>
                </c:pt>
                <c:pt idx="623">
                  <c:v>6360.15</c:v>
                </c:pt>
                <c:pt idx="624">
                  <c:v>2427.5</c:v>
                </c:pt>
                <c:pt idx="625">
                  <c:v>4473.8999999999996</c:v>
                </c:pt>
                <c:pt idx="626">
                  <c:v>7823.36</c:v>
                </c:pt>
                <c:pt idx="627">
                  <c:v>580.88</c:v>
                </c:pt>
                <c:pt idx="628">
                  <c:v>745.2</c:v>
                </c:pt>
                <c:pt idx="629">
                  <c:v>2381.4699999999998</c:v>
                </c:pt>
                <c:pt idx="630">
                  <c:v>4323.1499999999996</c:v>
                </c:pt>
                <c:pt idx="631">
                  <c:v>5072</c:v>
                </c:pt>
                <c:pt idx="632">
                  <c:v>6884.83</c:v>
                </c:pt>
                <c:pt idx="633">
                  <c:v>7662.24</c:v>
                </c:pt>
                <c:pt idx="634">
                  <c:v>447.52</c:v>
                </c:pt>
                <c:pt idx="635">
                  <c:v>496.26</c:v>
                </c:pt>
                <c:pt idx="636">
                  <c:v>693.72</c:v>
                </c:pt>
                <c:pt idx="637">
                  <c:v>1482.32</c:v>
                </c:pt>
                <c:pt idx="638">
                  <c:v>5388.36</c:v>
                </c:pt>
                <c:pt idx="639">
                  <c:v>5398.2</c:v>
                </c:pt>
                <c:pt idx="640">
                  <c:v>6212.96</c:v>
                </c:pt>
                <c:pt idx="641">
                  <c:v>9724.4</c:v>
                </c:pt>
                <c:pt idx="642">
                  <c:v>258.37</c:v>
                </c:pt>
                <c:pt idx="643">
                  <c:v>1925.28</c:v>
                </c:pt>
                <c:pt idx="644">
                  <c:v>3612.62</c:v>
                </c:pt>
                <c:pt idx="645">
                  <c:v>5066.6000000000004</c:v>
                </c:pt>
                <c:pt idx="646">
                  <c:v>291.48</c:v>
                </c:pt>
                <c:pt idx="647">
                  <c:v>398.7</c:v>
                </c:pt>
                <c:pt idx="648">
                  <c:v>1147.4000000000001</c:v>
                </c:pt>
                <c:pt idx="649">
                  <c:v>1225.9000000000001</c:v>
                </c:pt>
                <c:pt idx="650">
                  <c:v>2536.8000000000002</c:v>
                </c:pt>
                <c:pt idx="651">
                  <c:v>6782.81</c:v>
                </c:pt>
                <c:pt idx="652">
                  <c:v>7093.12</c:v>
                </c:pt>
                <c:pt idx="653">
                  <c:v>949.2</c:v>
                </c:pt>
                <c:pt idx="654">
                  <c:v>1158.24</c:v>
                </c:pt>
                <c:pt idx="655">
                  <c:v>415.1</c:v>
                </c:pt>
                <c:pt idx="656">
                  <c:v>821.45</c:v>
                </c:pt>
                <c:pt idx="657">
                  <c:v>1255.32</c:v>
                </c:pt>
                <c:pt idx="658">
                  <c:v>2409.84</c:v>
                </c:pt>
                <c:pt idx="659">
                  <c:v>3100.2</c:v>
                </c:pt>
                <c:pt idx="660">
                  <c:v>503.4</c:v>
                </c:pt>
                <c:pt idx="661">
                  <c:v>819.96</c:v>
                </c:pt>
                <c:pt idx="662">
                  <c:v>2922.15</c:v>
                </c:pt>
                <c:pt idx="663">
                  <c:v>3036.01</c:v>
                </c:pt>
                <c:pt idx="664">
                  <c:v>264.11</c:v>
                </c:pt>
                <c:pt idx="665">
                  <c:v>545.61</c:v>
                </c:pt>
                <c:pt idx="666">
                  <c:v>6270.48</c:v>
                </c:pt>
                <c:pt idx="667">
                  <c:v>2053.6799999999998</c:v>
                </c:pt>
                <c:pt idx="668">
                  <c:v>3945.6</c:v>
                </c:pt>
                <c:pt idx="669">
                  <c:v>78.83</c:v>
                </c:pt>
                <c:pt idx="670">
                  <c:v>7945.56</c:v>
                </c:pt>
                <c:pt idx="671">
                  <c:v>96.52</c:v>
                </c:pt>
                <c:pt idx="672">
                  <c:v>8276.4</c:v>
                </c:pt>
                <c:pt idx="673">
                  <c:v>1094.58</c:v>
                </c:pt>
                <c:pt idx="674">
                  <c:v>1724.2</c:v>
                </c:pt>
                <c:pt idx="675">
                  <c:v>1984.68</c:v>
                </c:pt>
                <c:pt idx="676">
                  <c:v>2470</c:v>
                </c:pt>
                <c:pt idx="677">
                  <c:v>4342.6000000000004</c:v>
                </c:pt>
                <c:pt idx="678">
                  <c:v>410.34</c:v>
                </c:pt>
                <c:pt idx="679">
                  <c:v>808.68</c:v>
                </c:pt>
                <c:pt idx="680">
                  <c:v>1320.42</c:v>
                </c:pt>
                <c:pt idx="681">
                  <c:v>6455.63</c:v>
                </c:pt>
                <c:pt idx="682">
                  <c:v>129.74</c:v>
                </c:pt>
                <c:pt idx="683">
                  <c:v>1369.42</c:v>
                </c:pt>
                <c:pt idx="684">
                  <c:v>8891</c:v>
                </c:pt>
                <c:pt idx="685">
                  <c:v>229.42</c:v>
                </c:pt>
                <c:pt idx="686">
                  <c:v>245.78</c:v>
                </c:pt>
                <c:pt idx="687">
                  <c:v>406.8</c:v>
                </c:pt>
                <c:pt idx="688">
                  <c:v>841.05</c:v>
                </c:pt>
                <c:pt idx="689">
                  <c:v>3169.76</c:v>
                </c:pt>
                <c:pt idx="690">
                  <c:v>4547.7</c:v>
                </c:pt>
                <c:pt idx="691">
                  <c:v>5641.1</c:v>
                </c:pt>
                <c:pt idx="692">
                  <c:v>5992.74</c:v>
                </c:pt>
                <c:pt idx="693">
                  <c:v>97.83</c:v>
                </c:pt>
                <c:pt idx="694">
                  <c:v>1495.25</c:v>
                </c:pt>
                <c:pt idx="695">
                  <c:v>189.44</c:v>
                </c:pt>
                <c:pt idx="696">
                  <c:v>614.4</c:v>
                </c:pt>
                <c:pt idx="697">
                  <c:v>1001.28</c:v>
                </c:pt>
                <c:pt idx="698">
                  <c:v>3659.2</c:v>
                </c:pt>
                <c:pt idx="699">
                  <c:v>3832.11</c:v>
                </c:pt>
                <c:pt idx="700">
                  <c:v>3998.4</c:v>
                </c:pt>
                <c:pt idx="701">
                  <c:v>4430.6099999999997</c:v>
                </c:pt>
                <c:pt idx="702">
                  <c:v>522.58000000000004</c:v>
                </c:pt>
                <c:pt idx="703">
                  <c:v>1707.65</c:v>
                </c:pt>
                <c:pt idx="704">
                  <c:v>2814.84</c:v>
                </c:pt>
                <c:pt idx="705">
                  <c:v>132.72</c:v>
                </c:pt>
                <c:pt idx="706">
                  <c:v>1289.0999999999999</c:v>
                </c:pt>
                <c:pt idx="707">
                  <c:v>3348.8</c:v>
                </c:pt>
                <c:pt idx="708">
                  <c:v>6334.12</c:v>
                </c:pt>
                <c:pt idx="709">
                  <c:v>6387.23</c:v>
                </c:pt>
                <c:pt idx="710">
                  <c:v>393.08</c:v>
                </c:pt>
                <c:pt idx="711">
                  <c:v>425.16</c:v>
                </c:pt>
                <c:pt idx="712">
                  <c:v>819.14</c:v>
                </c:pt>
                <c:pt idx="713">
                  <c:v>903.48</c:v>
                </c:pt>
                <c:pt idx="714">
                  <c:v>2635.36</c:v>
                </c:pt>
                <c:pt idx="715">
                  <c:v>3191.68</c:v>
                </c:pt>
                <c:pt idx="716">
                  <c:v>3524</c:v>
                </c:pt>
                <c:pt idx="717">
                  <c:v>320.25</c:v>
                </c:pt>
                <c:pt idx="718">
                  <c:v>2379.1999999999998</c:v>
                </c:pt>
                <c:pt idx="719">
                  <c:v>2648.25</c:v>
                </c:pt>
                <c:pt idx="720">
                  <c:v>4264</c:v>
                </c:pt>
                <c:pt idx="721">
                  <c:v>5465.32</c:v>
                </c:pt>
                <c:pt idx="722">
                  <c:v>3117.79</c:v>
                </c:pt>
                <c:pt idx="723">
                  <c:v>4428</c:v>
                </c:pt>
                <c:pt idx="724">
                  <c:v>4876.6400000000003</c:v>
                </c:pt>
                <c:pt idx="725">
                  <c:v>5345.06</c:v>
                </c:pt>
                <c:pt idx="726">
                  <c:v>802.44</c:v>
                </c:pt>
                <c:pt idx="727">
                  <c:v>2324.64</c:v>
                </c:pt>
                <c:pt idx="728">
                  <c:v>6656.27</c:v>
                </c:pt>
                <c:pt idx="729">
                  <c:v>1119.03</c:v>
                </c:pt>
                <c:pt idx="730">
                  <c:v>1410.15</c:v>
                </c:pt>
                <c:pt idx="731">
                  <c:v>1425.32</c:v>
                </c:pt>
                <c:pt idx="732">
                  <c:v>6140.04</c:v>
                </c:pt>
                <c:pt idx="733">
                  <c:v>7070.66</c:v>
                </c:pt>
                <c:pt idx="734">
                  <c:v>192.8</c:v>
                </c:pt>
                <c:pt idx="735">
                  <c:v>427.12</c:v>
                </c:pt>
                <c:pt idx="736">
                  <c:v>2160.64</c:v>
                </c:pt>
                <c:pt idx="737">
                  <c:v>7228.06</c:v>
                </c:pt>
                <c:pt idx="738">
                  <c:v>49.2</c:v>
                </c:pt>
                <c:pt idx="739">
                  <c:v>408.08</c:v>
                </c:pt>
                <c:pt idx="740">
                  <c:v>2435.23</c:v>
                </c:pt>
                <c:pt idx="741">
                  <c:v>4703.1400000000003</c:v>
                </c:pt>
                <c:pt idx="742">
                  <c:v>268.68</c:v>
                </c:pt>
                <c:pt idx="743">
                  <c:v>729</c:v>
                </c:pt>
                <c:pt idx="744">
                  <c:v>1173.21</c:v>
                </c:pt>
                <c:pt idx="745">
                  <c:v>1237.32</c:v>
                </c:pt>
                <c:pt idx="746">
                  <c:v>7202.05</c:v>
                </c:pt>
                <c:pt idx="747">
                  <c:v>1651.85</c:v>
                </c:pt>
                <c:pt idx="748">
                  <c:v>1959</c:v>
                </c:pt>
                <c:pt idx="749">
                  <c:v>2140.2399999999998</c:v>
                </c:pt>
                <c:pt idx="750">
                  <c:v>2208.64</c:v>
                </c:pt>
                <c:pt idx="751">
                  <c:v>2530.11</c:v>
                </c:pt>
                <c:pt idx="752">
                  <c:v>4084.1</c:v>
                </c:pt>
                <c:pt idx="753">
                  <c:v>5299.74</c:v>
                </c:pt>
                <c:pt idx="754">
                  <c:v>8103.8</c:v>
                </c:pt>
                <c:pt idx="755">
                  <c:v>2116.8000000000002</c:v>
                </c:pt>
                <c:pt idx="756">
                  <c:v>2391.5500000000002</c:v>
                </c:pt>
                <c:pt idx="757">
                  <c:v>773.63</c:v>
                </c:pt>
                <c:pt idx="758">
                  <c:v>1614.08</c:v>
                </c:pt>
                <c:pt idx="759">
                  <c:v>2765.46</c:v>
                </c:pt>
                <c:pt idx="760">
                  <c:v>5054.04</c:v>
                </c:pt>
                <c:pt idx="761">
                  <c:v>7409.4</c:v>
                </c:pt>
                <c:pt idx="762">
                  <c:v>412.92</c:v>
                </c:pt>
                <c:pt idx="763">
                  <c:v>505.36</c:v>
                </c:pt>
                <c:pt idx="764">
                  <c:v>1663.4</c:v>
                </c:pt>
                <c:pt idx="765">
                  <c:v>2080.85</c:v>
                </c:pt>
                <c:pt idx="766">
                  <c:v>4579.12</c:v>
                </c:pt>
                <c:pt idx="767">
                  <c:v>5628.48</c:v>
                </c:pt>
                <c:pt idx="768">
                  <c:v>357.27</c:v>
                </c:pt>
                <c:pt idx="769">
                  <c:v>2189.6999999999998</c:v>
                </c:pt>
                <c:pt idx="770">
                  <c:v>166.92</c:v>
                </c:pt>
                <c:pt idx="771">
                  <c:v>346.68</c:v>
                </c:pt>
                <c:pt idx="772">
                  <c:v>1210.5</c:v>
                </c:pt>
                <c:pt idx="773">
                  <c:v>1759.59</c:v>
                </c:pt>
                <c:pt idx="774">
                  <c:v>4032.18</c:v>
                </c:pt>
                <c:pt idx="775">
                  <c:v>538.02</c:v>
                </c:pt>
                <c:pt idx="776">
                  <c:v>2477.16</c:v>
                </c:pt>
                <c:pt idx="777">
                  <c:v>612</c:v>
                </c:pt>
                <c:pt idx="778">
                  <c:v>716.56</c:v>
                </c:pt>
                <c:pt idx="779">
                  <c:v>2361.4</c:v>
                </c:pt>
                <c:pt idx="780">
                  <c:v>994.6</c:v>
                </c:pt>
                <c:pt idx="781">
                  <c:v>4341.51</c:v>
                </c:pt>
                <c:pt idx="782">
                  <c:v>3154.72</c:v>
                </c:pt>
                <c:pt idx="783">
                  <c:v>5531.76</c:v>
                </c:pt>
                <c:pt idx="784">
                  <c:v>7367.4</c:v>
                </c:pt>
                <c:pt idx="785">
                  <c:v>29.92</c:v>
                </c:pt>
                <c:pt idx="786">
                  <c:v>521.91</c:v>
                </c:pt>
                <c:pt idx="787">
                  <c:v>2148.3200000000002</c:v>
                </c:pt>
                <c:pt idx="788">
                  <c:v>468.18</c:v>
                </c:pt>
                <c:pt idx="789">
                  <c:v>726.32</c:v>
                </c:pt>
                <c:pt idx="790">
                  <c:v>1448.16</c:v>
                </c:pt>
                <c:pt idx="791">
                  <c:v>1914.48</c:v>
                </c:pt>
                <c:pt idx="792">
                  <c:v>6470.88</c:v>
                </c:pt>
                <c:pt idx="793">
                  <c:v>4351.1000000000004</c:v>
                </c:pt>
                <c:pt idx="794">
                  <c:v>418.02</c:v>
                </c:pt>
                <c:pt idx="795">
                  <c:v>611.84</c:v>
                </c:pt>
                <c:pt idx="796">
                  <c:v>982.56</c:v>
                </c:pt>
                <c:pt idx="797">
                  <c:v>284.22000000000003</c:v>
                </c:pt>
                <c:pt idx="798">
                  <c:v>577.5</c:v>
                </c:pt>
                <c:pt idx="799">
                  <c:v>1487.1</c:v>
                </c:pt>
                <c:pt idx="800">
                  <c:v>3275.64</c:v>
                </c:pt>
                <c:pt idx="801">
                  <c:v>3541.68</c:v>
                </c:pt>
                <c:pt idx="802">
                  <c:v>449.16</c:v>
                </c:pt>
                <c:pt idx="803">
                  <c:v>1025.9100000000001</c:v>
                </c:pt>
                <c:pt idx="804">
                  <c:v>1106.8800000000001</c:v>
                </c:pt>
                <c:pt idx="805">
                  <c:v>2303.1999999999998</c:v>
                </c:pt>
                <c:pt idx="806">
                  <c:v>2620.86</c:v>
                </c:pt>
                <c:pt idx="807">
                  <c:v>451.32</c:v>
                </c:pt>
                <c:pt idx="808">
                  <c:v>4621.37</c:v>
                </c:pt>
                <c:pt idx="809">
                  <c:v>5103.3999999999996</c:v>
                </c:pt>
                <c:pt idx="810">
                  <c:v>983.85</c:v>
                </c:pt>
                <c:pt idx="811">
                  <c:v>1798.28</c:v>
                </c:pt>
                <c:pt idx="812">
                  <c:v>5113.4399999999996</c:v>
                </c:pt>
                <c:pt idx="813">
                  <c:v>435.6</c:v>
                </c:pt>
                <c:pt idx="814">
                  <c:v>1045.5</c:v>
                </c:pt>
                <c:pt idx="815">
                  <c:v>1050.75</c:v>
                </c:pt>
                <c:pt idx="816">
                  <c:v>1869.68</c:v>
                </c:pt>
                <c:pt idx="817">
                  <c:v>3260.29</c:v>
                </c:pt>
                <c:pt idx="818">
                  <c:v>5765.4</c:v>
                </c:pt>
                <c:pt idx="819">
                  <c:v>1680.84</c:v>
                </c:pt>
                <c:pt idx="820">
                  <c:v>2446.08</c:v>
                </c:pt>
                <c:pt idx="821">
                  <c:v>3050.7</c:v>
                </c:pt>
                <c:pt idx="822">
                  <c:v>3654.24</c:v>
                </c:pt>
                <c:pt idx="823">
                  <c:v>4328.16</c:v>
                </c:pt>
                <c:pt idx="824">
                  <c:v>4926.04</c:v>
                </c:pt>
                <c:pt idx="825">
                  <c:v>5116.2</c:v>
                </c:pt>
                <c:pt idx="826">
                  <c:v>6192</c:v>
                </c:pt>
                <c:pt idx="827">
                  <c:v>6639.2</c:v>
                </c:pt>
                <c:pt idx="828">
                  <c:v>529.44000000000005</c:v>
                </c:pt>
                <c:pt idx="829">
                  <c:v>1239.96</c:v>
                </c:pt>
                <c:pt idx="830">
                  <c:v>5052.96</c:v>
                </c:pt>
                <c:pt idx="831">
                  <c:v>6085.04</c:v>
                </c:pt>
                <c:pt idx="832">
                  <c:v>363.96</c:v>
                </c:pt>
                <c:pt idx="833">
                  <c:v>405.99</c:v>
                </c:pt>
                <c:pt idx="834">
                  <c:v>5187.38</c:v>
                </c:pt>
                <c:pt idx="835">
                  <c:v>665.04</c:v>
                </c:pt>
                <c:pt idx="836">
                  <c:v>3079.36</c:v>
                </c:pt>
                <c:pt idx="837">
                  <c:v>5224.32</c:v>
                </c:pt>
                <c:pt idx="838">
                  <c:v>6960.46</c:v>
                </c:pt>
                <c:pt idx="839">
                  <c:v>1021.9</c:v>
                </c:pt>
                <c:pt idx="840">
                  <c:v>417.12</c:v>
                </c:pt>
                <c:pt idx="841">
                  <c:v>1761.2</c:v>
                </c:pt>
                <c:pt idx="842">
                  <c:v>3841.63</c:v>
                </c:pt>
                <c:pt idx="843">
                  <c:v>5018.2</c:v>
                </c:pt>
                <c:pt idx="844">
                  <c:v>19.53</c:v>
                </c:pt>
                <c:pt idx="845">
                  <c:v>441.54</c:v>
                </c:pt>
                <c:pt idx="846">
                  <c:v>1341</c:v>
                </c:pt>
                <c:pt idx="847">
                  <c:v>1534.62</c:v>
                </c:pt>
                <c:pt idx="848">
                  <c:v>2142.85</c:v>
                </c:pt>
                <c:pt idx="849">
                  <c:v>4404.4799999999996</c:v>
                </c:pt>
                <c:pt idx="850">
                  <c:v>6277.6</c:v>
                </c:pt>
                <c:pt idx="851">
                  <c:v>1603.8</c:v>
                </c:pt>
                <c:pt idx="852">
                  <c:v>1701.05</c:v>
                </c:pt>
                <c:pt idx="853">
                  <c:v>2174.38</c:v>
                </c:pt>
                <c:pt idx="854">
                  <c:v>3067.36</c:v>
                </c:pt>
                <c:pt idx="855">
                  <c:v>3401.44</c:v>
                </c:pt>
                <c:pt idx="856">
                  <c:v>350.6</c:v>
                </c:pt>
                <c:pt idx="857">
                  <c:v>848.04</c:v>
                </c:pt>
                <c:pt idx="858">
                  <c:v>1326.9</c:v>
                </c:pt>
                <c:pt idx="859">
                  <c:v>2385.1999999999998</c:v>
                </c:pt>
                <c:pt idx="860">
                  <c:v>3385.76</c:v>
                </c:pt>
                <c:pt idx="861">
                  <c:v>3812.25</c:v>
                </c:pt>
                <c:pt idx="862">
                  <c:v>55.21</c:v>
                </c:pt>
                <c:pt idx="863">
                  <c:v>6006.14</c:v>
                </c:pt>
                <c:pt idx="864">
                  <c:v>342.75</c:v>
                </c:pt>
                <c:pt idx="865">
                  <c:v>693.58</c:v>
                </c:pt>
                <c:pt idx="866">
                  <c:v>1089.44</c:v>
                </c:pt>
                <c:pt idx="867">
                  <c:v>2940.6</c:v>
                </c:pt>
                <c:pt idx="868">
                  <c:v>752.8</c:v>
                </c:pt>
                <c:pt idx="869">
                  <c:v>982.74</c:v>
                </c:pt>
                <c:pt idx="870">
                  <c:v>2601.41</c:v>
                </c:pt>
                <c:pt idx="871">
                  <c:v>3597.39</c:v>
                </c:pt>
                <c:pt idx="872">
                  <c:v>249.95</c:v>
                </c:pt>
                <c:pt idx="873">
                  <c:v>757.28</c:v>
                </c:pt>
                <c:pt idx="874">
                  <c:v>974.8</c:v>
                </c:pt>
                <c:pt idx="875">
                  <c:v>2723.46</c:v>
                </c:pt>
                <c:pt idx="876">
                  <c:v>2967.8</c:v>
                </c:pt>
                <c:pt idx="877">
                  <c:v>3213.28</c:v>
                </c:pt>
                <c:pt idx="878">
                  <c:v>4011.2</c:v>
                </c:pt>
                <c:pt idx="879">
                  <c:v>733.81</c:v>
                </c:pt>
                <c:pt idx="880">
                  <c:v>1721.88</c:v>
                </c:pt>
                <c:pt idx="881">
                  <c:v>2155.56</c:v>
                </c:pt>
                <c:pt idx="882">
                  <c:v>2562.12</c:v>
                </c:pt>
                <c:pt idx="883">
                  <c:v>627.72</c:v>
                </c:pt>
                <c:pt idx="884">
                  <c:v>4831.96</c:v>
                </c:pt>
                <c:pt idx="885">
                  <c:v>5077.9399999999996</c:v>
                </c:pt>
                <c:pt idx="886">
                  <c:v>9656.7999999999993</c:v>
                </c:pt>
                <c:pt idx="887">
                  <c:v>942.04</c:v>
                </c:pt>
                <c:pt idx="888">
                  <c:v>2042.76</c:v>
                </c:pt>
                <c:pt idx="889">
                  <c:v>2455.44</c:v>
                </c:pt>
                <c:pt idx="890">
                  <c:v>4186</c:v>
                </c:pt>
                <c:pt idx="891">
                  <c:v>4983.04</c:v>
                </c:pt>
                <c:pt idx="892">
                  <c:v>5364</c:v>
                </c:pt>
                <c:pt idx="893">
                  <c:v>1033.79</c:v>
                </c:pt>
                <c:pt idx="894">
                  <c:v>1451.12</c:v>
                </c:pt>
                <c:pt idx="895">
                  <c:v>1516.4</c:v>
                </c:pt>
                <c:pt idx="896">
                  <c:v>7220.07</c:v>
                </c:pt>
                <c:pt idx="897">
                  <c:v>2544</c:v>
                </c:pt>
                <c:pt idx="898">
                  <c:v>3070.2</c:v>
                </c:pt>
                <c:pt idx="899">
                  <c:v>3702.6</c:v>
                </c:pt>
                <c:pt idx="900">
                  <c:v>311.77999999999997</c:v>
                </c:pt>
                <c:pt idx="901">
                  <c:v>355.05</c:v>
                </c:pt>
                <c:pt idx="902">
                  <c:v>605.11</c:v>
                </c:pt>
                <c:pt idx="903">
                  <c:v>1729.39</c:v>
                </c:pt>
                <c:pt idx="904">
                  <c:v>384.72</c:v>
                </c:pt>
                <c:pt idx="905">
                  <c:v>588.17999999999995</c:v>
                </c:pt>
                <c:pt idx="906">
                  <c:v>1349.52</c:v>
                </c:pt>
                <c:pt idx="907">
                  <c:v>1482.72</c:v>
                </c:pt>
                <c:pt idx="908">
                  <c:v>2210.58</c:v>
                </c:pt>
                <c:pt idx="909">
                  <c:v>2609.44</c:v>
                </c:pt>
                <c:pt idx="910">
                  <c:v>3984.5</c:v>
                </c:pt>
                <c:pt idx="911">
                  <c:v>4591.6000000000004</c:v>
                </c:pt>
                <c:pt idx="912">
                  <c:v>5968.44</c:v>
                </c:pt>
                <c:pt idx="913">
                  <c:v>6950.56</c:v>
                </c:pt>
                <c:pt idx="914">
                  <c:v>285.61</c:v>
                </c:pt>
                <c:pt idx="915">
                  <c:v>1228.8</c:v>
                </c:pt>
                <c:pt idx="916">
                  <c:v>1532.2</c:v>
                </c:pt>
                <c:pt idx="917">
                  <c:v>3060.4</c:v>
                </c:pt>
                <c:pt idx="918">
                  <c:v>210.64</c:v>
                </c:pt>
                <c:pt idx="919">
                  <c:v>3139.65</c:v>
                </c:pt>
                <c:pt idx="920">
                  <c:v>1473.03</c:v>
                </c:pt>
                <c:pt idx="921">
                  <c:v>1763</c:v>
                </c:pt>
                <c:pt idx="922">
                  <c:v>3572.72</c:v>
                </c:pt>
                <c:pt idx="923">
                  <c:v>6506.92</c:v>
                </c:pt>
                <c:pt idx="924">
                  <c:v>8594.1</c:v>
                </c:pt>
                <c:pt idx="925">
                  <c:v>96.03</c:v>
                </c:pt>
                <c:pt idx="926">
                  <c:v>5078.3999999999996</c:v>
                </c:pt>
                <c:pt idx="927">
                  <c:v>1078.76</c:v>
                </c:pt>
                <c:pt idx="928">
                  <c:v>1796.6</c:v>
                </c:pt>
                <c:pt idx="929">
                  <c:v>2701.4</c:v>
                </c:pt>
                <c:pt idx="930">
                  <c:v>5075.04</c:v>
                </c:pt>
                <c:pt idx="931">
                  <c:v>47.43</c:v>
                </c:pt>
                <c:pt idx="932">
                  <c:v>976.4</c:v>
                </c:pt>
                <c:pt idx="933">
                  <c:v>3666.62</c:v>
                </c:pt>
                <c:pt idx="934">
                  <c:v>1121.3800000000001</c:v>
                </c:pt>
                <c:pt idx="935">
                  <c:v>1664.19</c:v>
                </c:pt>
                <c:pt idx="936">
                  <c:v>1763.41</c:v>
                </c:pt>
                <c:pt idx="937">
                  <c:v>4014.7</c:v>
                </c:pt>
                <c:pt idx="938">
                  <c:v>535.91999999999996</c:v>
                </c:pt>
                <c:pt idx="939">
                  <c:v>2391.1999999999998</c:v>
                </c:pt>
                <c:pt idx="940">
                  <c:v>2628.3</c:v>
                </c:pt>
                <c:pt idx="941">
                  <c:v>3825.6</c:v>
                </c:pt>
                <c:pt idx="942">
                  <c:v>4180.5</c:v>
                </c:pt>
                <c:pt idx="943">
                  <c:v>4793.8900000000003</c:v>
                </c:pt>
                <c:pt idx="944">
                  <c:v>6845.58</c:v>
                </c:pt>
                <c:pt idx="945">
                  <c:v>576.05999999999995</c:v>
                </c:pt>
                <c:pt idx="946">
                  <c:v>1458.56</c:v>
                </c:pt>
                <c:pt idx="947">
                  <c:v>4195.2</c:v>
                </c:pt>
                <c:pt idx="948">
                  <c:v>4328.38</c:v>
                </c:pt>
                <c:pt idx="949">
                  <c:v>4441.08</c:v>
                </c:pt>
                <c:pt idx="950">
                  <c:v>656.46</c:v>
                </c:pt>
                <c:pt idx="951">
                  <c:v>775.72</c:v>
                </c:pt>
                <c:pt idx="952">
                  <c:v>1126.4100000000001</c:v>
                </c:pt>
                <c:pt idx="953">
                  <c:v>2015.9</c:v>
                </c:pt>
                <c:pt idx="954">
                  <c:v>43.68</c:v>
                </c:pt>
                <c:pt idx="955">
                  <c:v>213.27</c:v>
                </c:pt>
                <c:pt idx="956">
                  <c:v>474.65</c:v>
                </c:pt>
                <c:pt idx="957">
                  <c:v>1075.74</c:v>
                </c:pt>
                <c:pt idx="958">
                  <c:v>5047.68</c:v>
                </c:pt>
                <c:pt idx="959">
                  <c:v>296.45999999999998</c:v>
                </c:pt>
                <c:pt idx="960">
                  <c:v>945.63</c:v>
                </c:pt>
                <c:pt idx="961">
                  <c:v>3796.8</c:v>
                </c:pt>
                <c:pt idx="962">
                  <c:v>7075.8</c:v>
                </c:pt>
                <c:pt idx="963">
                  <c:v>686.04</c:v>
                </c:pt>
                <c:pt idx="964">
                  <c:v>868.53</c:v>
                </c:pt>
                <c:pt idx="965">
                  <c:v>2192.75</c:v>
                </c:pt>
                <c:pt idx="966">
                  <c:v>3109.92</c:v>
                </c:pt>
                <c:pt idx="967">
                  <c:v>3196.98</c:v>
                </c:pt>
                <c:pt idx="968">
                  <c:v>5884.48</c:v>
                </c:pt>
                <c:pt idx="969">
                  <c:v>5531.4</c:v>
                </c:pt>
                <c:pt idx="970">
                  <c:v>1358.82</c:v>
                </c:pt>
                <c:pt idx="971">
                  <c:v>1963.5</c:v>
                </c:pt>
                <c:pt idx="972">
                  <c:v>6790.22</c:v>
                </c:pt>
                <c:pt idx="973">
                  <c:v>409.65</c:v>
                </c:pt>
                <c:pt idx="974">
                  <c:v>799.65</c:v>
                </c:pt>
                <c:pt idx="975">
                  <c:v>3203.76</c:v>
                </c:pt>
                <c:pt idx="976">
                  <c:v>5296.82</c:v>
                </c:pt>
                <c:pt idx="977">
                  <c:v>71.02</c:v>
                </c:pt>
                <c:pt idx="978">
                  <c:v>1226.26</c:v>
                </c:pt>
                <c:pt idx="979">
                  <c:v>807.38</c:v>
                </c:pt>
                <c:pt idx="980">
                  <c:v>5109.58</c:v>
                </c:pt>
                <c:pt idx="981">
                  <c:v>2048.8000000000002</c:v>
                </c:pt>
                <c:pt idx="982">
                  <c:v>5436.15</c:v>
                </c:pt>
                <c:pt idx="983">
                  <c:v>173.85</c:v>
                </c:pt>
                <c:pt idx="984">
                  <c:v>792.9</c:v>
                </c:pt>
                <c:pt idx="985">
                  <c:v>663.65</c:v>
                </c:pt>
                <c:pt idx="986">
                  <c:v>2075.71</c:v>
                </c:pt>
                <c:pt idx="987">
                  <c:v>8435.8799999999992</c:v>
                </c:pt>
                <c:pt idx="988">
                  <c:v>49.42</c:v>
                </c:pt>
                <c:pt idx="989">
                  <c:v>128.68</c:v>
                </c:pt>
                <c:pt idx="990">
                  <c:v>711.88</c:v>
                </c:pt>
                <c:pt idx="991">
                  <c:v>846.75</c:v>
                </c:pt>
                <c:pt idx="992">
                  <c:v>1234.56</c:v>
                </c:pt>
                <c:pt idx="993">
                  <c:v>1796.9</c:v>
                </c:pt>
                <c:pt idx="994">
                  <c:v>1996.8</c:v>
                </c:pt>
                <c:pt idx="995">
                  <c:v>2752.2</c:v>
                </c:pt>
                <c:pt idx="996">
                  <c:v>5738</c:v>
                </c:pt>
                <c:pt idx="997">
                  <c:v>6195.45</c:v>
                </c:pt>
                <c:pt idx="998">
                  <c:v>6686.48</c:v>
                </c:pt>
                <c:pt idx="999">
                  <c:v>8763.48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9-441E-B6B9-B16300663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034864"/>
        <c:axId val="986035824"/>
      </c:lineChart>
      <c:catAx>
        <c:axId val="98603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35824"/>
        <c:crosses val="autoZero"/>
        <c:auto val="1"/>
        <c:lblAlgn val="ctr"/>
        <c:lblOffset val="100"/>
        <c:noMultiLvlLbl val="0"/>
      </c:catAx>
      <c:valAx>
        <c:axId val="9860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3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salesPerMonth!$A$2:$A$13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salesPerMonth!$B$2:$B$13</c:f>
              <c:numCache>
                <c:formatCode>General</c:formatCode>
                <c:ptCount val="12"/>
                <c:pt idx="0">
                  <c:v>324569.39999999973</c:v>
                </c:pt>
                <c:pt idx="1">
                  <c:v>286311.14999999997</c:v>
                </c:pt>
                <c:pt idx="2">
                  <c:v>315525.50000000006</c:v>
                </c:pt>
                <c:pt idx="3">
                  <c:v>236607.05000000005</c:v>
                </c:pt>
                <c:pt idx="4">
                  <c:v>328947.39999999979</c:v>
                </c:pt>
                <c:pt idx="5">
                  <c:v>379737.54000000015</c:v>
                </c:pt>
                <c:pt idx="6">
                  <c:v>280907.34999999998</c:v>
                </c:pt>
                <c:pt idx="7">
                  <c:v>220550.14</c:v>
                </c:pt>
                <c:pt idx="8">
                  <c:v>93712.69</c:v>
                </c:pt>
                <c:pt idx="9">
                  <c:v>90567.689999999973</c:v>
                </c:pt>
                <c:pt idx="10">
                  <c:v>95327.11</c:v>
                </c:pt>
                <c:pt idx="11">
                  <c:v>73451.659999999989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6-402E-B808-2BE325898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5197888"/>
        <c:axId val="555197408"/>
      </c:barChart>
      <c:catAx>
        <c:axId val="55519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of the Year 2024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97408"/>
        <c:crosses val="autoZero"/>
        <c:auto val="1"/>
        <c:lblAlgn val="ctr"/>
        <c:lblOffset val="100"/>
        <c:noMultiLvlLbl val="0"/>
      </c:catAx>
      <c:valAx>
        <c:axId val="5551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9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Sales</a:t>
            </a:r>
            <a:r>
              <a:rPr lang="en-US" baseline="0"/>
              <a:t> of Books Per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topPerformers!$I$5:$I$8</c:f>
              <c:strCache>
                <c:ptCount val="4"/>
                <c:pt idx="0">
                  <c:v>EastBooks</c:v>
                </c:pt>
                <c:pt idx="1">
                  <c:v>SouthBooks</c:v>
                </c:pt>
                <c:pt idx="2">
                  <c:v>WestBooks</c:v>
                </c:pt>
                <c:pt idx="3">
                  <c:v>NorthBooks</c:v>
                </c:pt>
              </c:strCache>
            </c:strRef>
          </c:cat>
          <c:val>
            <c:numRef>
              <c:f>topPerformers!$J$5:$J$8</c:f>
              <c:numCache>
                <c:formatCode>General</c:formatCode>
                <c:ptCount val="4"/>
                <c:pt idx="0">
                  <c:v>62</c:v>
                </c:pt>
                <c:pt idx="1">
                  <c:v>40</c:v>
                </c:pt>
                <c:pt idx="2">
                  <c:v>62</c:v>
                </c:pt>
                <c:pt idx="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B-4A42-88E6-D0CFE3FED07F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topPerformers!$I$5:$I$8</c:f>
              <c:strCache>
                <c:ptCount val="4"/>
                <c:pt idx="0">
                  <c:v>EastBooks</c:v>
                </c:pt>
                <c:pt idx="1">
                  <c:v>SouthBooks</c:v>
                </c:pt>
                <c:pt idx="2">
                  <c:v>WestBooks</c:v>
                </c:pt>
                <c:pt idx="3">
                  <c:v>NorthBooks</c:v>
                </c:pt>
              </c:strCache>
            </c:strRef>
          </c:cat>
          <c:val>
            <c:numRef>
              <c:f>topPerformers!$K$5:$K$8</c:f>
              <c:numCache>
                <c:formatCode>General</c:formatCode>
                <c:ptCount val="4"/>
                <c:pt idx="0">
                  <c:v>190850.37</c:v>
                </c:pt>
                <c:pt idx="1">
                  <c:v>119820.39000000003</c:v>
                </c:pt>
                <c:pt idx="2">
                  <c:v>189803</c:v>
                </c:pt>
                <c:pt idx="3">
                  <c:v>151051.24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B-4A42-88E6-D0CFE3FED0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86181664"/>
        <c:axId val="986183104"/>
      </c:barChart>
      <c:catAx>
        <c:axId val="9861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183104"/>
        <c:crosses val="autoZero"/>
        <c:auto val="1"/>
        <c:lblAlgn val="ctr"/>
        <c:lblOffset val="100"/>
        <c:noMultiLvlLbl val="0"/>
      </c:catAx>
      <c:valAx>
        <c:axId val="98618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1816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 Sales By</a:t>
            </a:r>
            <a:r>
              <a:rPr lang="en-US" baseline="0"/>
              <a:t> Product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topPerformers!$I$19:$I$23</c:f>
              <c:strCache>
                <c:ptCount val="5"/>
                <c:pt idx="0">
                  <c:v>WestElectronics</c:v>
                </c:pt>
                <c:pt idx="1">
                  <c:v>WestBooks</c:v>
                </c:pt>
                <c:pt idx="2">
                  <c:v>WestFood</c:v>
                </c:pt>
                <c:pt idx="3">
                  <c:v>WestFurniture</c:v>
                </c:pt>
                <c:pt idx="4">
                  <c:v>WestClothing</c:v>
                </c:pt>
              </c:strCache>
            </c:strRef>
          </c:cat>
          <c:val>
            <c:numRef>
              <c:f>topPerformers!$J$19:$J$23</c:f>
              <c:numCache>
                <c:formatCode>General</c:formatCode>
                <c:ptCount val="5"/>
                <c:pt idx="0">
                  <c:v>46</c:v>
                </c:pt>
                <c:pt idx="1">
                  <c:v>62</c:v>
                </c:pt>
                <c:pt idx="2">
                  <c:v>44</c:v>
                </c:pt>
                <c:pt idx="3">
                  <c:v>49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2-4D0D-8A9B-658E2F9D7B0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topPerformers!$I$19:$I$23</c:f>
              <c:strCache>
                <c:ptCount val="5"/>
                <c:pt idx="0">
                  <c:v>WestElectronics</c:v>
                </c:pt>
                <c:pt idx="1">
                  <c:v>WestBooks</c:v>
                </c:pt>
                <c:pt idx="2">
                  <c:v>WestFood</c:v>
                </c:pt>
                <c:pt idx="3">
                  <c:v>WestFurniture</c:v>
                </c:pt>
                <c:pt idx="4">
                  <c:v>WestClothing</c:v>
                </c:pt>
              </c:strCache>
            </c:strRef>
          </c:cat>
          <c:val>
            <c:numRef>
              <c:f>topPerformers!$K$19:$K$23</c:f>
              <c:numCache>
                <c:formatCode>General</c:formatCode>
                <c:ptCount val="5"/>
                <c:pt idx="0">
                  <c:v>120547.55999999998</c:v>
                </c:pt>
                <c:pt idx="1">
                  <c:v>189803</c:v>
                </c:pt>
                <c:pt idx="2">
                  <c:v>99348.469999999987</c:v>
                </c:pt>
                <c:pt idx="3">
                  <c:v>126878.62000000001</c:v>
                </c:pt>
                <c:pt idx="4">
                  <c:v>166266.93999999997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2-4D0D-8A9B-658E2F9D7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330672"/>
        <c:axId val="983329232"/>
      </c:barChart>
      <c:catAx>
        <c:axId val="98333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29232"/>
        <c:crosses val="autoZero"/>
        <c:auto val="1"/>
        <c:lblAlgn val="ctr"/>
        <c:lblOffset val="100"/>
        <c:noMultiLvlLbl val="0"/>
      </c:catAx>
      <c:valAx>
        <c:axId val="9833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3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topPerformers!$B$19:$B$22</c:f>
              <c:strCache>
                <c:ptCount val="4"/>
                <c:pt idx="0">
                  <c:v>East</c:v>
                </c:pt>
                <c:pt idx="1">
                  <c:v>South</c:v>
                </c:pt>
                <c:pt idx="2">
                  <c:v>West</c:v>
                </c:pt>
                <c:pt idx="3">
                  <c:v>North</c:v>
                </c:pt>
              </c:strCache>
            </c:strRef>
          </c:cat>
          <c:val>
            <c:numRef>
              <c:f>topPerformers!$D$19:$D$22</c:f>
              <c:numCache>
                <c:formatCode>General</c:formatCode>
                <c:ptCount val="4"/>
                <c:pt idx="0">
                  <c:v>250</c:v>
                </c:pt>
                <c:pt idx="1">
                  <c:v>243</c:v>
                </c:pt>
                <c:pt idx="2">
                  <c:v>264</c:v>
                </c:pt>
                <c:pt idx="3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3-4809-B08B-8DB597A722C0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topPerformers!$B$19:$B$22</c:f>
              <c:strCache>
                <c:ptCount val="4"/>
                <c:pt idx="0">
                  <c:v>East</c:v>
                </c:pt>
                <c:pt idx="1">
                  <c:v>South</c:v>
                </c:pt>
                <c:pt idx="2">
                  <c:v>West</c:v>
                </c:pt>
                <c:pt idx="3">
                  <c:v>North</c:v>
                </c:pt>
              </c:strCache>
            </c:strRef>
          </c:cat>
          <c:val>
            <c:numRef>
              <c:f>topPerformers!$E$19:$E$22</c:f>
              <c:numCache>
                <c:formatCode>General</c:formatCode>
                <c:ptCount val="4"/>
                <c:pt idx="0">
                  <c:v>682254.61999999965</c:v>
                </c:pt>
                <c:pt idx="1">
                  <c:v>673729.56000000052</c:v>
                </c:pt>
                <c:pt idx="2">
                  <c:v>702844.59000000043</c:v>
                </c:pt>
                <c:pt idx="3">
                  <c:v>667385.90999999992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3-4809-B08B-8DB597A72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4188016"/>
        <c:axId val="5541908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topPerformers!$B$19:$B$22</c15:sqref>
                        </c15:formulaRef>
                      </c:ext>
                    </c:extLst>
                    <c:strCache>
                      <c:ptCount val="4"/>
                      <c:pt idx="0">
                        <c:v>East</c:v>
                      </c:pt>
                      <c:pt idx="1">
                        <c:v>South</c:v>
                      </c:pt>
                      <c:pt idx="2">
                        <c:v>West</c:v>
                      </c:pt>
                      <c:pt idx="3">
                        <c:v>North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topPerformers!$C$19:$C$22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593-4809-B08B-8DB597A722C0}"/>
                  </c:ext>
                </c:extLst>
              </c15:ser>
            </c15:filteredBarSeries>
          </c:ext>
        </c:extLst>
      </c:barChart>
      <c:catAx>
        <c:axId val="554188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90896"/>
        <c:crosses val="autoZero"/>
        <c:auto val="1"/>
        <c:lblAlgn val="ctr"/>
        <c:lblOffset val="100"/>
        <c:noMultiLvlLbl val="0"/>
      </c:catAx>
      <c:valAx>
        <c:axId val="55419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8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by Product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topPerformers!$A$5:$A$9</c:f>
              <c:strCache>
                <c:ptCount val="5"/>
                <c:pt idx="0">
                  <c:v>Electronics</c:v>
                </c:pt>
                <c:pt idx="1">
                  <c:v>Books</c:v>
                </c:pt>
                <c:pt idx="2">
                  <c:v>Food</c:v>
                </c:pt>
                <c:pt idx="3">
                  <c:v>Furniture</c:v>
                </c:pt>
                <c:pt idx="4">
                  <c:v>Clothing</c:v>
                </c:pt>
              </c:strCache>
            </c:strRef>
          </c:cat>
          <c:val>
            <c:numRef>
              <c:f>topPerformers!$D$5:$D$9</c:f>
              <c:numCache>
                <c:formatCode>General</c:formatCode>
                <c:ptCount val="5"/>
                <c:pt idx="0">
                  <c:v>188</c:v>
                </c:pt>
                <c:pt idx="1">
                  <c:v>215</c:v>
                </c:pt>
                <c:pt idx="2">
                  <c:v>196</c:v>
                </c:pt>
                <c:pt idx="3">
                  <c:v>182</c:v>
                </c:pt>
                <c:pt idx="4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4-4173-B262-724E9B61C6A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topPerformers!$A$5:$A$9</c:f>
              <c:strCache>
                <c:ptCount val="5"/>
                <c:pt idx="0">
                  <c:v>Electronics</c:v>
                </c:pt>
                <c:pt idx="1">
                  <c:v>Books</c:v>
                </c:pt>
                <c:pt idx="2">
                  <c:v>Food</c:v>
                </c:pt>
                <c:pt idx="3">
                  <c:v>Furniture</c:v>
                </c:pt>
                <c:pt idx="4">
                  <c:v>Clothing</c:v>
                </c:pt>
              </c:strCache>
            </c:strRef>
          </c:cat>
          <c:val>
            <c:numRef>
              <c:f>topPerformers!$E$5:$E$9</c:f>
              <c:numCache>
                <c:formatCode>General</c:formatCode>
                <c:ptCount val="5"/>
                <c:pt idx="0">
                  <c:v>445824.59000000026</c:v>
                </c:pt>
                <c:pt idx="1">
                  <c:v>651525</c:v>
                </c:pt>
                <c:pt idx="2">
                  <c:v>535532.33999999973</c:v>
                </c:pt>
                <c:pt idx="3">
                  <c:v>448690.16000000009</c:v>
                </c:pt>
                <c:pt idx="4">
                  <c:v>644642.58999999962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4-4173-B262-724E9B61C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1030832"/>
        <c:axId val="541035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topPerformers!$A$5:$A$9</c15:sqref>
                        </c15:formulaRef>
                      </c:ext>
                    </c:extLst>
                    <c:strCache>
                      <c:ptCount val="5"/>
                      <c:pt idx="0">
                        <c:v>Electronics</c:v>
                      </c:pt>
                      <c:pt idx="1">
                        <c:v>Books</c:v>
                      </c:pt>
                      <c:pt idx="2">
                        <c:v>Food</c:v>
                      </c:pt>
                      <c:pt idx="3">
                        <c:v>Furniture</c:v>
                      </c:pt>
                      <c:pt idx="4">
                        <c:v>Clothing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topPerformers!$B$5:$B$9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F64-4173-B262-724E9B61C6A2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topPerformers!$A$5:$A$9</c15:sqref>
                        </c15:formulaRef>
                      </c:ext>
                    </c:extLst>
                    <c:strCache>
                      <c:ptCount val="5"/>
                      <c:pt idx="0">
                        <c:v>Electronics</c:v>
                      </c:pt>
                      <c:pt idx="1">
                        <c:v>Books</c:v>
                      </c:pt>
                      <c:pt idx="2">
                        <c:v>Food</c:v>
                      </c:pt>
                      <c:pt idx="3">
                        <c:v>Furniture</c:v>
                      </c:pt>
                      <c:pt idx="4">
                        <c:v>Clothing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topPerformers!$C$5:$C$9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F64-4173-B262-724E9B61C6A2}"/>
                  </c:ext>
                </c:extLst>
              </c15:ser>
            </c15:filteredBarSeries>
          </c:ext>
        </c:extLst>
      </c:barChart>
      <c:catAx>
        <c:axId val="5410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35632"/>
        <c:crosses val="autoZero"/>
        <c:auto val="1"/>
        <c:lblAlgn val="ctr"/>
        <c:lblOffset val="100"/>
        <c:noMultiLvlLbl val="0"/>
      </c:catAx>
      <c:valAx>
        <c:axId val="54103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3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Total Sales Distribution By Amount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Total Sales Distribution By Amount</a:t>
          </a:r>
        </a:p>
      </cx:txPr>
    </cx:title>
    <cx:plotArea>
      <cx:plotAreaRegion>
        <cx:series layoutId="clusteredColumn" uniqueId="{67D49514-3C29-44EC-953D-62580E235487}">
          <cx:tx>
            <cx:txData>
              <cx:f>_xlchart.v1.0</cx:f>
              <cx:v>Total Sales</cx:v>
            </cx:txData>
          </cx:tx>
          <cx:dataId val="0"/>
          <cx:layoutPr>
            <cx:binning intervalClosed="r">
              <cx:binCount val="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0C745D-FB29-49C8-8166-316FE2A32020}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0</xdr:row>
      <xdr:rowOff>133350</xdr:rowOff>
    </xdr:from>
    <xdr:to>
      <xdr:col>10</xdr:col>
      <xdr:colOff>523875</xdr:colOff>
      <xdr:row>17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5AD2BAA-3AEE-40EF-B7ED-E3031867D9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6575" y="133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5</xdr:row>
      <xdr:rowOff>9525</xdr:rowOff>
    </xdr:from>
    <xdr:to>
      <xdr:col>11</xdr:col>
      <xdr:colOff>257175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B0078F-BCC9-49A8-671B-F357C923F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3</xdr:row>
      <xdr:rowOff>133350</xdr:rowOff>
    </xdr:from>
    <xdr:to>
      <xdr:col>12</xdr:col>
      <xdr:colOff>104775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5A487A-945B-5C7B-8021-1E89B4907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0F345-B56E-40CE-B0A7-1D841ACB1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133350</xdr:rowOff>
    </xdr:from>
    <xdr:to>
      <xdr:col>10</xdr:col>
      <xdr:colOff>309562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8D957-433B-28E0-A01C-D5FE9B386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710F2-77D5-1EBF-146B-09FE944330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68F4F-E71F-4076-9194-8ECBD2754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58A73-65EF-40ED-BAB9-AF03A9EF8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8947AF-CCC4-4B13-86C2-21166418F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45.757350347223" createdVersion="8" refreshedVersion="8" minRefreshableVersion="3" recordCount="1000" xr:uid="{238AF5D2-8604-400F-BA3E-61D08AA92A60}">
  <cacheSource type="worksheet">
    <worksheetSource ref="A1:C1001" sheet="logicalFunctions"/>
  </cacheSource>
  <cacheFields count="3">
    <cacheField name="Transaction ID" numFmtId="0">
      <sharedItems/>
    </cacheField>
    <cacheField name="Total Sales" numFmtId="0">
      <sharedItems containsSemiMixedTypes="0" containsString="0" containsNumber="1" minValue="19.53" maxValue="9845.2000000000007"/>
    </cacheField>
    <cacheField name="Category" numFmtId="0">
      <sharedItems count="4">
        <s v="LOW"/>
        <s v="BELOW AVERAGE"/>
        <s v="ABOVE AVERAGE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45.888691666667" createdVersion="8" refreshedVersion="8" minRefreshableVersion="3" recordCount="1000" xr:uid="{C4B594B8-08F7-4AA0-B410-6E1BE8F5DCBE}">
  <cacheSource type="worksheet">
    <worksheetSource ref="C1:M1001" sheet="cleanedDataSet"/>
  </cacheSource>
  <cacheFields count="11">
    <cacheField name="Customer Email" numFmtId="0">
      <sharedItems/>
    </cacheField>
    <cacheField name="helperColumn" numFmtId="0">
      <sharedItems/>
    </cacheField>
    <cacheField name="Region" numFmtId="0">
      <sharedItems count="4">
        <s v="East"/>
        <s v="West"/>
        <s v="North"/>
        <s v="South"/>
      </sharedItems>
    </cacheField>
    <cacheField name="Product Category" numFmtId="0">
      <sharedItems count="5">
        <s v="Clothing"/>
        <s v="Electronics"/>
        <s v="Books"/>
        <s v="Furniture"/>
        <s v="Food"/>
      </sharedItems>
    </cacheField>
    <cacheField name="Product" numFmtId="0">
      <sharedItems/>
    </cacheField>
    <cacheField name="Quantity" numFmtId="2">
      <sharedItems containsSemiMixedTypes="0" containsString="0" containsNumber="1" containsInteger="1" minValue="1" maxValue="20"/>
    </cacheField>
    <cacheField name="Unit Price" numFmtId="2">
      <sharedItems containsSemiMixedTypes="0" containsString="0" containsNumber="1" minValue="5.08" maxValue="499.8"/>
    </cacheField>
    <cacheField name="Total Sales" numFmtId="2">
      <sharedItems containsSemiMixedTypes="0" containsString="0" containsNumber="1" minValue="19.53" maxValue="9845.2000000000007" count="1000">
        <n v="331.6"/>
        <n v="1156.5"/>
        <n v="1920.38"/>
        <n v="6260"/>
        <n v="57.12"/>
        <n v="2714.4"/>
        <n v="5834.23"/>
        <n v="6617.89"/>
        <n v="164.5"/>
        <n v="1513.74"/>
        <n v="2203.98"/>
        <n v="2671.9"/>
        <n v="3089.87"/>
        <n v="3370.07"/>
        <n v="3449.4"/>
        <n v="4594.2"/>
        <n v="5508.48"/>
        <n v="8104.58"/>
        <n v="8248.09"/>
        <n v="88.71"/>
        <n v="132.05000000000001"/>
        <n v="1361.52"/>
        <n v="5738.69"/>
        <n v="222.6"/>
        <n v="516.32000000000005"/>
        <n v="2716.35"/>
        <n v="146.76"/>
        <n v="513.26"/>
        <n v="2367.2600000000002"/>
        <n v="3318.28"/>
        <n v="6135.9"/>
        <n v="6391.2"/>
        <n v="53.62"/>
        <n v="83.02"/>
        <n v="658.42"/>
        <n v="2010.35"/>
        <n v="2892.24"/>
        <n v="466.72"/>
        <n v="1251.9000000000001"/>
        <n v="7538.04"/>
        <n v="1316.2"/>
        <n v="5721.6"/>
        <n v="6955.2"/>
        <n v="9206.07"/>
        <n v="507"/>
        <n v="1041.5"/>
        <n v="1319.7"/>
        <n v="2243.64"/>
        <n v="3079.08"/>
        <n v="95.4"/>
        <n v="115.2"/>
        <n v="684.25"/>
        <n v="2190.12"/>
        <n v="4441.4399999999996"/>
        <n v="7131.45"/>
        <n v="7230.8"/>
        <n v="396.72"/>
        <n v="912"/>
        <n v="1959.36"/>
        <n v="6163.78"/>
        <n v="519.75"/>
        <n v="1168.75"/>
        <n v="1346.74"/>
        <n v="1707.3"/>
        <n v="3324.24"/>
        <n v="3871.5"/>
        <n v="480.53"/>
        <n v="568.14"/>
        <n v="1970.49"/>
        <n v="2729.35"/>
        <n v="2937.06"/>
        <n v="84.08"/>
        <n v="1177.74"/>
        <n v="2655.66"/>
        <n v="573.04"/>
        <n v="1246.05"/>
        <n v="2285.16"/>
        <n v="2893.92"/>
        <n v="3059.91"/>
        <n v="70.36"/>
        <n v="418.45"/>
        <n v="886.46"/>
        <n v="2290.35"/>
        <n v="2460.5700000000002"/>
        <n v="4384.08"/>
        <n v="8233.56"/>
        <n v="429.12"/>
        <n v="3411.72"/>
        <n v="3817.56"/>
        <n v="964.58"/>
        <n v="1078.56"/>
        <n v="2111.7199999999998"/>
        <n v="70.650000000000006"/>
        <n v="730.55"/>
        <n v="145.08000000000001"/>
        <n v="992.05"/>
        <n v="1833.88"/>
        <n v="2926.16"/>
        <n v="8338.34"/>
        <n v="9816"/>
        <n v="41.49"/>
        <n v="932.3"/>
        <n v="1587.67"/>
        <n v="2089.23"/>
        <n v="4551.43"/>
        <n v="993.6"/>
        <n v="5422.66"/>
        <n v="7479.75"/>
        <n v="630.9"/>
        <n v="3528.3"/>
        <n v="341.58"/>
        <n v="1584"/>
        <n v="1713.58"/>
        <n v="3158.1"/>
        <n v="4760.7"/>
        <n v="558.1"/>
        <n v="604.22"/>
        <n v="837.09"/>
        <n v="876.98"/>
        <n v="981.44"/>
        <n v="2902.79"/>
        <n v="4354.04"/>
        <n v="4495.53"/>
        <n v="2187.2399999999998"/>
        <n v="2822.82"/>
        <n v="1103.1600000000001"/>
        <n v="1386.14"/>
        <n v="1815.19"/>
        <n v="2041.38"/>
        <n v="4368.5600000000004"/>
        <n v="4984.8999999999996"/>
        <n v="5807.49"/>
        <n v="6331.2"/>
        <n v="41.73"/>
        <n v="270.36"/>
        <n v="763.75"/>
        <n v="780.03"/>
        <n v="1797.88"/>
        <n v="2723.13"/>
        <n v="4411.5600000000004"/>
        <n v="4544.93"/>
        <n v="5389.02"/>
        <n v="7350.88"/>
        <n v="103.88"/>
        <n v="664.42"/>
        <n v="3597.22"/>
        <n v="970.44"/>
        <n v="1188.48"/>
        <n v="1291.77"/>
        <n v="1570.1"/>
        <n v="2085.9"/>
        <n v="5070.38"/>
        <n v="490.4"/>
        <n v="2875.4"/>
        <n v="692.04"/>
        <n v="1480.15"/>
        <n v="1751.49"/>
        <n v="2115.12"/>
        <n v="5362.02"/>
        <n v="5777.52"/>
        <n v="8015.67"/>
        <n v="1607.16"/>
        <n v="2828.49"/>
        <n v="4211.8999999999996"/>
        <n v="8320.6"/>
        <n v="1090.48"/>
        <n v="2603.44"/>
        <n v="858.21"/>
        <n v="1591.8"/>
        <n v="2348.19"/>
        <n v="2387.8000000000002"/>
        <n v="242.35"/>
        <n v="666.72"/>
        <n v="1036.44"/>
        <n v="1770.9"/>
        <n v="1904.16"/>
        <n v="2112.15"/>
        <n v="3258.22"/>
        <n v="4230.8500000000004"/>
        <n v="5514.12"/>
        <n v="699.5"/>
        <n v="1575.36"/>
        <n v="1642.14"/>
        <n v="2460.58"/>
        <n v="2750.28"/>
        <n v="8628.7999999999993"/>
        <n v="4187.95"/>
        <n v="4226"/>
        <n v="5807.16"/>
        <n v="475.8"/>
        <n v="1066.94"/>
        <n v="2124.7199999999998"/>
        <n v="4243.8"/>
        <n v="609.70000000000005"/>
        <n v="1262.19"/>
        <n v="1463.68"/>
        <n v="1759.4"/>
        <n v="3289.68"/>
        <n v="3522.3"/>
        <n v="7270.16"/>
        <n v="406.98"/>
        <n v="1559.16"/>
        <n v="1702.85"/>
        <n v="3869.69"/>
        <n v="880.75"/>
        <n v="791.01"/>
        <n v="1134.1199999999999"/>
        <n v="410.79"/>
        <n v="906.81"/>
        <n v="1576.24"/>
        <n v="2527.6799999999998"/>
        <n v="96.12"/>
        <n v="103.84"/>
        <n v="1420.4"/>
        <n v="2312.1"/>
        <n v="4234.05"/>
        <n v="476.4"/>
        <n v="884.58"/>
        <n v="2264.16"/>
        <n v="3446"/>
        <n v="454.09"/>
        <n v="2162.88"/>
        <n v="5890.14"/>
        <n v="6836.39"/>
        <n v="7150.03"/>
        <n v="64.36"/>
        <n v="613.69000000000005"/>
        <n v="648.24"/>
        <n v="1122.5"/>
        <n v="1229.48"/>
        <n v="2163.59"/>
        <n v="2229.36"/>
        <n v="3473.77"/>
        <n v="1090.24"/>
        <n v="1625.54"/>
        <n v="2820.51"/>
        <n v="3094.88"/>
        <n v="3973.92"/>
        <n v="609"/>
        <n v="1456.9"/>
        <n v="2105.8200000000002"/>
        <n v="3467.66"/>
        <n v="807"/>
        <n v="95.71"/>
        <n v="374.15"/>
        <n v="1131.2"/>
        <n v="1148.1600000000001"/>
        <n v="3544.44"/>
        <n v="4772.46"/>
        <n v="5408.76"/>
        <n v="7395.84"/>
        <n v="7512.81"/>
        <n v="7687.68"/>
        <n v="7803.51"/>
        <n v="8126.28"/>
        <n v="1535.16"/>
        <n v="2536"/>
        <n v="4149.2700000000004"/>
        <n v="5325.92"/>
        <n v="1914.3"/>
        <n v="2812.4"/>
        <n v="3481.94"/>
        <n v="4989.4799999999996"/>
        <n v="8254.4"/>
        <n v="184.34"/>
        <n v="695.38"/>
        <n v="1032.8399999999999"/>
        <n v="1581"/>
        <n v="6518.14"/>
        <n v="1255.04"/>
        <n v="1584.1"/>
        <n v="7594.4"/>
        <n v="8467.6"/>
        <n v="400.88"/>
        <n v="795.27"/>
        <n v="1204.02"/>
        <n v="9219.18"/>
        <n v="186.8"/>
        <n v="909.18"/>
        <n v="1900.44"/>
        <n v="2731.85"/>
        <n v="2888.48"/>
        <n v="4160.96"/>
        <n v="5171.43"/>
        <n v="7124.32"/>
        <n v="2297.8200000000002"/>
        <n v="2338.3200000000002"/>
        <n v="98.01"/>
        <n v="587.79"/>
        <n v="1139.43"/>
        <n v="1340.64"/>
        <n v="127.48"/>
        <n v="4865.04"/>
        <n v="5947.76"/>
        <n v="7314.05"/>
        <n v="80.63"/>
        <n v="965.58"/>
        <n v="4029.63"/>
        <n v="3298.75"/>
        <n v="416.67"/>
        <n v="1074.8399999999999"/>
        <n v="4871.8999999999996"/>
        <n v="7570.78"/>
        <n v="1020.16"/>
        <n v="1363.18"/>
        <n v="2758.32"/>
        <n v="4836.07"/>
        <n v="5252.52"/>
        <n v="637.84"/>
        <n v="951.48"/>
        <n v="1894.53"/>
        <n v="5584.84"/>
        <n v="673.02"/>
        <n v="1379.68"/>
        <n v="3614.8"/>
        <n v="494.2"/>
        <n v="5412"/>
        <n v="6868.32"/>
        <n v="2115.2399999999998"/>
        <n v="3428.55"/>
        <n v="5617.95"/>
        <n v="557.64"/>
        <n v="1665.54"/>
        <n v="3887.65"/>
        <n v="4672.8999999999996"/>
        <n v="377.52"/>
        <n v="419.55"/>
        <n v="1832.26"/>
        <n v="1959.43"/>
        <n v="2642.48"/>
        <n v="3713.92"/>
        <n v="8408.4"/>
        <n v="3378.41"/>
        <n v="3859.83"/>
        <n v="5242.1000000000004"/>
        <n v="6588.15"/>
        <n v="646.44000000000005"/>
        <n v="2352.3000000000002"/>
        <n v="2929.68"/>
        <n v="4826.04"/>
        <n v="710.5"/>
        <n v="1366.64"/>
        <n v="4633.16"/>
        <n v="6210.9"/>
        <n v="2837.4"/>
        <n v="5554.08"/>
        <n v="193.3"/>
        <n v="321.36"/>
        <n v="1154.8"/>
        <n v="3866.04"/>
        <n v="332.64"/>
        <n v="996.38"/>
        <n v="3760.92"/>
        <n v="2582.9"/>
        <n v="3032.88"/>
        <n v="3208.24"/>
        <n v="744.93"/>
        <n v="1278.1199999999999"/>
        <n v="2284.81"/>
        <n v="3840.12"/>
        <n v="1431.81"/>
        <n v="2460.66"/>
        <n v="160.80000000000001"/>
        <n v="948.09"/>
        <n v="1022.96"/>
        <n v="1403.36"/>
        <n v="1995.12"/>
        <n v="115.07"/>
        <n v="155.61000000000001"/>
        <n v="1565.85"/>
        <n v="4218.6000000000004"/>
        <n v="4332.0600000000004"/>
        <n v="5323.2"/>
        <n v="6271.35"/>
        <n v="195.41"/>
        <n v="1382.43"/>
        <n v="3951.43"/>
        <n v="1053.3599999999999"/>
        <n v="1146.24"/>
        <n v="2500.6799999999998"/>
        <n v="3343.04"/>
        <n v="164.97"/>
        <n v="174.3"/>
        <n v="1493.52"/>
        <n v="6076.95"/>
        <n v="506.04"/>
        <n v="1292.76"/>
        <n v="1835.96"/>
        <n v="3215.42"/>
        <n v="8205.2999999999993"/>
        <n v="759.96"/>
        <n v="1130.4000000000001"/>
        <n v="1205.4000000000001"/>
        <n v="3307.01"/>
        <n v="534.38"/>
        <n v="1958.3"/>
        <n v="3165.75"/>
        <n v="8717.7999999999993"/>
        <n v="146.62"/>
        <n v="504.9"/>
        <n v="680.6"/>
        <n v="1674.72"/>
        <n v="2426.9499999999998"/>
        <n v="3629.84"/>
        <n v="3837.51"/>
        <n v="4649.37"/>
        <n v="870.2"/>
        <n v="724.32"/>
        <n v="9845.2000000000007"/>
        <n v="55.32"/>
        <n v="1671.24"/>
        <n v="1847.52"/>
        <n v="2546.5"/>
        <n v="4474.53"/>
        <n v="969.42"/>
        <n v="2005.2"/>
        <n v="204.68"/>
        <n v="208.66"/>
        <n v="219"/>
        <n v="336.48"/>
        <n v="2816.58"/>
        <n v="5345.16"/>
        <n v="6299.1"/>
        <n v="772.66"/>
        <n v="1047.2"/>
        <n v="1319.8"/>
        <n v="2259.35"/>
        <n v="4530.1000000000004"/>
        <n v="4851.6000000000004"/>
        <n v="394.4"/>
        <n v="940.23"/>
        <n v="1509.34"/>
        <n v="1690.65"/>
        <n v="1858.85"/>
        <n v="265.95"/>
        <n v="501.03"/>
        <n v="1053.3900000000001"/>
        <n v="2386.9299999999998"/>
        <n v="4850.0200000000004"/>
        <n v="349.44"/>
        <n v="3161.4"/>
        <n v="7470.4"/>
        <n v="8001.28"/>
        <n v="1018.68"/>
        <n v="5260.36"/>
        <n v="142.65"/>
        <n v="448.59"/>
        <n v="1182.6600000000001"/>
        <n v="2647.28"/>
        <n v="2721.6"/>
        <n v="3540.3"/>
        <n v="4945.2"/>
        <n v="8857"/>
        <n v="9797"/>
        <n v="831.84"/>
        <n v="1984.8"/>
        <n v="2300.21"/>
        <n v="2385.6"/>
        <n v="3454.57"/>
        <n v="7108.2"/>
        <n v="755.76"/>
        <n v="1557.92"/>
        <n v="4056.16"/>
        <n v="249.97"/>
        <n v="1878.66"/>
        <n v="5865.34"/>
        <n v="192.01"/>
        <n v="2361.1"/>
        <n v="4981.6000000000004"/>
        <n v="97.95"/>
        <n v="778.28"/>
        <n v="1682.85"/>
        <n v="4259.3100000000004"/>
        <n v="4706.3500000000004"/>
        <n v="201.3"/>
        <n v="527.44000000000005"/>
        <n v="1239.76"/>
        <n v="191.04"/>
        <n v="800.52"/>
        <n v="3689.4"/>
        <n v="4831.3500000000004"/>
        <n v="8401.6"/>
        <n v="189.37"/>
        <n v="1010.1"/>
        <n v="4379.0600000000004"/>
        <n v="4881.58"/>
        <n v="3179.77"/>
        <n v="3293.84"/>
        <n v="4200.7"/>
        <n v="325.68"/>
        <n v="477.03"/>
        <n v="4925.47"/>
        <n v="6431.75"/>
        <n v="6919.6"/>
        <n v="149.30000000000001"/>
        <n v="453.78"/>
        <n v="976.2"/>
        <n v="2161.1799999999998"/>
        <n v="2360.27"/>
        <n v="3094.29"/>
        <n v="3579.95"/>
        <n v="5374.74"/>
        <n v="287.43"/>
        <n v="2613.96"/>
        <n v="4999.67"/>
        <n v="2527.1999999999998"/>
        <n v="3123.89"/>
        <n v="3124.72"/>
        <n v="409.36"/>
        <n v="3373.86"/>
        <n v="4141.54"/>
        <n v="35.76"/>
        <n v="4310.18"/>
        <n v="5031.6000000000004"/>
        <n v="7448.04"/>
        <n v="8967.7800000000007"/>
        <n v="93.96"/>
        <n v="98.18"/>
        <n v="512.16"/>
        <n v="1403.94"/>
        <n v="3657.94"/>
        <n v="4635.8"/>
        <n v="1415.04"/>
        <n v="1424.75"/>
        <n v="1462.16"/>
        <n v="4408.05"/>
        <n v="5517.35"/>
        <n v="5844.48"/>
        <n v="401.2"/>
        <n v="986.25"/>
        <n v="8106.3"/>
        <n v="81.56"/>
        <n v="345.72"/>
        <n v="942.8"/>
        <n v="2149.56"/>
        <n v="3493"/>
        <n v="5221.0600000000004"/>
        <n v="5691.6"/>
        <n v="7788.78"/>
        <n v="904.67"/>
        <n v="2094.7199999999998"/>
        <n v="2994.97"/>
        <n v="3124.64"/>
        <n v="3458.42"/>
        <n v="5436.36"/>
        <n v="5578.6"/>
        <n v="292.95999999999998"/>
        <n v="378.52"/>
        <n v="381.99"/>
        <n v="1335.35"/>
        <n v="2445.3000000000002"/>
        <n v="2796.29"/>
        <n v="3631.65"/>
        <n v="4765.67"/>
        <n v="7622.64"/>
        <n v="8428.77"/>
        <n v="610.44000000000005"/>
        <n v="1683.09"/>
        <n v="4373.7"/>
        <n v="4458.16"/>
        <n v="7229.42"/>
        <n v="75.2"/>
        <n v="79.56"/>
        <n v="578.17999999999995"/>
        <n v="2568.6999999999998"/>
        <n v="3640.68"/>
        <n v="1497.7"/>
        <n v="1858.15"/>
        <n v="1902.4"/>
        <n v="2094.3000000000002"/>
        <n v="2260.8000000000002"/>
        <n v="8542.98"/>
        <n v="1193.92"/>
        <n v="1222"/>
        <n v="1685.16"/>
        <n v="3120.52"/>
        <n v="6272.37"/>
        <n v="7506"/>
        <n v="119.47"/>
        <n v="788.05"/>
        <n v="927.2"/>
        <n v="966.15"/>
        <n v="3160.56"/>
        <n v="3225.2"/>
        <n v="847.98"/>
        <n v="1606.72"/>
        <n v="3258.48"/>
        <n v="5399.36"/>
        <n v="7681.32"/>
        <n v="184.85"/>
        <n v="214.78"/>
        <n v="1009.8"/>
        <n v="1228.83"/>
        <n v="5985"/>
        <n v="1393.16"/>
        <n v="5735.7"/>
        <n v="7724.32"/>
        <n v="85.8"/>
        <n v="667.98"/>
        <n v="1651.8"/>
        <n v="3525.12"/>
        <n v="6214.46"/>
        <n v="8589.2000000000007"/>
        <n v="106.44"/>
        <n v="1724.12"/>
        <n v="4392.6400000000003"/>
        <n v="4943.8999999999996"/>
        <n v="6601.28"/>
        <n v="85.51"/>
        <n v="1028.8399999999999"/>
        <n v="1982.16"/>
        <n v="3968.69"/>
        <n v="385.56"/>
        <n v="2772.9"/>
        <n v="4311"/>
        <n v="5591.04"/>
        <n v="5918.31"/>
        <n v="572.70000000000005"/>
        <n v="894.9"/>
        <n v="1551.69"/>
        <n v="2007"/>
        <n v="2878.72"/>
        <n v="3511.12"/>
        <n v="6360.15"/>
        <n v="2427.5"/>
        <n v="4473.8999999999996"/>
        <n v="7823.36"/>
        <n v="580.88"/>
        <n v="745.2"/>
        <n v="2381.4699999999998"/>
        <n v="4323.1499999999996"/>
        <n v="5072"/>
        <n v="6884.83"/>
        <n v="7662.24"/>
        <n v="447.52"/>
        <n v="496.26"/>
        <n v="693.72"/>
        <n v="1482.32"/>
        <n v="5388.36"/>
        <n v="5398.2"/>
        <n v="6212.96"/>
        <n v="9724.4"/>
        <n v="258.37"/>
        <n v="1925.28"/>
        <n v="3612.62"/>
        <n v="5066.6000000000004"/>
        <n v="291.48"/>
        <n v="398.7"/>
        <n v="1147.4000000000001"/>
        <n v="1225.9000000000001"/>
        <n v="2536.8000000000002"/>
        <n v="6782.81"/>
        <n v="7093.12"/>
        <n v="949.2"/>
        <n v="1158.24"/>
        <n v="415.1"/>
        <n v="821.45"/>
        <n v="1255.32"/>
        <n v="2409.84"/>
        <n v="3100.2"/>
        <n v="503.4"/>
        <n v="819.96"/>
        <n v="2922.15"/>
        <n v="3036.01"/>
        <n v="264.11"/>
        <n v="545.61"/>
        <n v="6270.48"/>
        <n v="2053.6799999999998"/>
        <n v="3945.6"/>
        <n v="78.83"/>
        <n v="7945.56"/>
        <n v="96.52"/>
        <n v="8276.4"/>
        <n v="1094.58"/>
        <n v="1724.2"/>
        <n v="1984.68"/>
        <n v="2470"/>
        <n v="4342.6000000000004"/>
        <n v="410.34"/>
        <n v="808.68"/>
        <n v="1320.42"/>
        <n v="6455.63"/>
        <n v="129.74"/>
        <n v="1369.42"/>
        <n v="8891"/>
        <n v="229.42"/>
        <n v="245.78"/>
        <n v="406.8"/>
        <n v="841.05"/>
        <n v="3169.76"/>
        <n v="4547.7"/>
        <n v="5641.1"/>
        <n v="5992.74"/>
        <n v="97.83"/>
        <n v="1495.25"/>
        <n v="189.44"/>
        <n v="614.4"/>
        <n v="1001.28"/>
        <n v="3659.2"/>
        <n v="3832.11"/>
        <n v="3998.4"/>
        <n v="4430.6099999999997"/>
        <n v="522.58000000000004"/>
        <n v="1707.65"/>
        <n v="2814.84"/>
        <n v="132.72"/>
        <n v="1289.0999999999999"/>
        <n v="3348.8"/>
        <n v="6334.12"/>
        <n v="6387.23"/>
        <n v="393.08"/>
        <n v="425.16"/>
        <n v="819.14"/>
        <n v="903.48"/>
        <n v="2635.36"/>
        <n v="3191.68"/>
        <n v="3524"/>
        <n v="320.25"/>
        <n v="2379.1999999999998"/>
        <n v="2648.25"/>
        <n v="4264"/>
        <n v="5465.32"/>
        <n v="3117.79"/>
        <n v="4428"/>
        <n v="4876.6400000000003"/>
        <n v="5345.06"/>
        <n v="802.44"/>
        <n v="2324.64"/>
        <n v="6656.27"/>
        <n v="1119.03"/>
        <n v="1410.15"/>
        <n v="1425.32"/>
        <n v="6140.04"/>
        <n v="7070.66"/>
        <n v="192.8"/>
        <n v="427.12"/>
        <n v="2160.64"/>
        <n v="7228.06"/>
        <n v="49.2"/>
        <n v="408.08"/>
        <n v="2435.23"/>
        <n v="4703.1400000000003"/>
        <n v="268.68"/>
        <n v="729"/>
        <n v="1173.21"/>
        <n v="1237.32"/>
        <n v="7202.05"/>
        <n v="1651.85"/>
        <n v="1959"/>
        <n v="2140.2399999999998"/>
        <n v="2208.64"/>
        <n v="2530.11"/>
        <n v="4084.1"/>
        <n v="5299.74"/>
        <n v="8103.8"/>
        <n v="2116.8000000000002"/>
        <n v="2391.5500000000002"/>
        <n v="773.63"/>
        <n v="1614.08"/>
        <n v="2765.46"/>
        <n v="5054.04"/>
        <n v="7409.4"/>
        <n v="412.92"/>
        <n v="505.36"/>
        <n v="1663.4"/>
        <n v="2080.85"/>
        <n v="4579.12"/>
        <n v="5628.48"/>
        <n v="357.27"/>
        <n v="2189.6999999999998"/>
        <n v="166.92"/>
        <n v="346.68"/>
        <n v="1210.5"/>
        <n v="1759.59"/>
        <n v="4032.18"/>
        <n v="538.02"/>
        <n v="2477.16"/>
        <n v="612"/>
        <n v="716.56"/>
        <n v="2361.4"/>
        <n v="994.6"/>
        <n v="4341.51"/>
        <n v="3154.72"/>
        <n v="5531.76"/>
        <n v="7367.4"/>
        <n v="29.92"/>
        <n v="521.91"/>
        <n v="2148.3200000000002"/>
        <n v="468.18"/>
        <n v="726.32"/>
        <n v="1448.16"/>
        <n v="1914.48"/>
        <n v="6470.88"/>
        <n v="4351.1000000000004"/>
        <n v="418.02"/>
        <n v="611.84"/>
        <n v="982.56"/>
        <n v="284.22000000000003"/>
        <n v="577.5"/>
        <n v="1487.1"/>
        <n v="3275.64"/>
        <n v="3541.68"/>
        <n v="449.16"/>
        <n v="1025.9100000000001"/>
        <n v="1106.8800000000001"/>
        <n v="2303.1999999999998"/>
        <n v="2620.86"/>
        <n v="451.32"/>
        <n v="4621.37"/>
        <n v="5103.3999999999996"/>
        <n v="983.85"/>
        <n v="1798.28"/>
        <n v="5113.4399999999996"/>
        <n v="435.6"/>
        <n v="1045.5"/>
        <n v="1050.75"/>
        <n v="1869.68"/>
        <n v="3260.29"/>
        <n v="5765.4"/>
        <n v="1680.84"/>
        <n v="2446.08"/>
        <n v="3050.7"/>
        <n v="3654.24"/>
        <n v="4328.16"/>
        <n v="4926.04"/>
        <n v="5116.2"/>
        <n v="6192"/>
        <n v="6639.2"/>
        <n v="529.44000000000005"/>
        <n v="1239.96"/>
        <n v="5052.96"/>
        <n v="6085.04"/>
        <n v="363.96"/>
        <n v="405.99"/>
        <n v="5187.38"/>
        <n v="665.04"/>
        <n v="3079.36"/>
        <n v="5224.32"/>
        <n v="6960.46"/>
        <n v="1021.9"/>
        <n v="417.12"/>
        <n v="1761.2"/>
        <n v="3841.63"/>
        <n v="5018.2"/>
        <n v="19.53"/>
        <n v="441.54"/>
        <n v="1341"/>
        <n v="1534.62"/>
        <n v="2142.85"/>
        <n v="4404.4799999999996"/>
        <n v="6277.6"/>
        <n v="1603.8"/>
        <n v="1701.05"/>
        <n v="2174.38"/>
        <n v="3067.36"/>
        <n v="3401.44"/>
        <n v="350.6"/>
        <n v="848.04"/>
        <n v="1326.9"/>
        <n v="2385.1999999999998"/>
        <n v="3385.76"/>
        <n v="3812.25"/>
        <n v="55.21"/>
        <n v="6006.14"/>
        <n v="342.75"/>
        <n v="693.58"/>
        <n v="1089.44"/>
        <n v="2940.6"/>
        <n v="752.8"/>
        <n v="982.74"/>
        <n v="2601.41"/>
        <n v="3597.39"/>
        <n v="249.95"/>
        <n v="757.28"/>
        <n v="974.8"/>
        <n v="2723.46"/>
        <n v="2967.8"/>
        <n v="3213.28"/>
        <n v="4011.2"/>
        <n v="733.81"/>
        <n v="1721.88"/>
        <n v="2155.56"/>
        <n v="2562.12"/>
        <n v="627.72"/>
        <n v="4831.96"/>
        <n v="5077.9399999999996"/>
        <n v="9656.7999999999993"/>
        <n v="942.04"/>
        <n v="2042.76"/>
        <n v="2455.44"/>
        <n v="4186"/>
        <n v="4983.04"/>
        <n v="5364"/>
        <n v="1033.79"/>
        <n v="1451.12"/>
        <n v="1516.4"/>
        <n v="7220.07"/>
        <n v="2544"/>
        <n v="3070.2"/>
        <n v="3702.6"/>
        <n v="311.77999999999997"/>
        <n v="355.05"/>
        <n v="605.11"/>
        <n v="1729.39"/>
        <n v="384.72"/>
        <n v="588.17999999999995"/>
        <n v="1349.52"/>
        <n v="1482.72"/>
        <n v="2210.58"/>
        <n v="2609.44"/>
        <n v="3984.5"/>
        <n v="4591.6000000000004"/>
        <n v="5968.44"/>
        <n v="6950.56"/>
        <n v="285.61"/>
        <n v="1228.8"/>
        <n v="1532.2"/>
        <n v="3060.4"/>
        <n v="210.64"/>
        <n v="3139.65"/>
        <n v="1473.03"/>
        <n v="1763"/>
        <n v="3572.72"/>
        <n v="6506.92"/>
        <n v="8594.1"/>
        <n v="96.03"/>
        <n v="5078.3999999999996"/>
        <n v="1078.76"/>
        <n v="1796.6"/>
        <n v="2701.4"/>
        <n v="5075.04"/>
        <n v="47.43"/>
        <n v="976.4"/>
        <n v="3666.62"/>
        <n v="1121.3800000000001"/>
        <n v="1664.19"/>
        <n v="1763.41"/>
        <n v="4014.7"/>
        <n v="535.91999999999996"/>
        <n v="2391.1999999999998"/>
        <n v="2628.3"/>
        <n v="3825.6"/>
        <n v="4180.5"/>
        <n v="4793.8900000000003"/>
        <n v="6845.58"/>
        <n v="576.05999999999995"/>
        <n v="1458.56"/>
        <n v="4195.2"/>
        <n v="4328.38"/>
        <n v="4441.08"/>
        <n v="656.46"/>
        <n v="775.72"/>
        <n v="1126.4100000000001"/>
        <n v="2015.9"/>
        <n v="43.68"/>
        <n v="213.27"/>
        <n v="474.65"/>
        <n v="1075.74"/>
        <n v="5047.68"/>
        <n v="296.45999999999998"/>
        <n v="945.63"/>
        <n v="3796.8"/>
        <n v="7075.8"/>
        <n v="686.04"/>
        <n v="868.53"/>
        <n v="2192.75"/>
        <n v="3109.92"/>
        <n v="3196.98"/>
        <n v="5884.48"/>
        <n v="5531.4"/>
        <n v="1358.82"/>
        <n v="1963.5"/>
        <n v="6790.22"/>
        <n v="409.65"/>
        <n v="799.65"/>
        <n v="3203.76"/>
        <n v="5296.82"/>
        <n v="71.02"/>
        <n v="1226.26"/>
        <n v="807.38"/>
        <n v="5109.58"/>
        <n v="2048.8000000000002"/>
        <n v="5436.15"/>
        <n v="173.85"/>
        <n v="792.9"/>
        <n v="663.65"/>
        <n v="2075.71"/>
        <n v="8435.8799999999992"/>
        <n v="49.42"/>
        <n v="128.68"/>
        <n v="711.88"/>
        <n v="846.75"/>
        <n v="1234.56"/>
        <n v="1796.9"/>
        <n v="1996.8"/>
        <n v="2752.2"/>
        <n v="5738"/>
        <n v="6195.45"/>
        <n v="6686.48"/>
        <n v="8763.48"/>
      </sharedItems>
    </cacheField>
    <cacheField name="Transaction Date" numFmtId="14">
      <sharedItems containsSemiMixedTypes="0" containsNonDate="0" containsDate="1" containsString="0" minDate="2024-01-01T00:00:00" maxDate="2024-12-08T00:00:00"/>
    </cacheField>
    <cacheField name="Payment Method" numFmtId="0">
      <sharedItems/>
    </cacheField>
    <cacheField name="Transaciton Month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ae929f40-2448-4487-b114-c42e9b73ea19"/>
    <n v="19.53"/>
    <x v="0"/>
  </r>
  <r>
    <s v="976baa5a-b858-4162-b154-8649b6b3751c"/>
    <n v="29.92"/>
    <x v="0"/>
  </r>
  <r>
    <s v="6689c231-b65a-4d57-8c95-37daa0fef99d"/>
    <n v="35.76"/>
    <x v="0"/>
  </r>
  <r>
    <s v="bf96e5c2-b970-4888-ac82-5ca316888c87"/>
    <n v="41.49"/>
    <x v="0"/>
  </r>
  <r>
    <s v="59327c43-3537-4d20-94f5-acbf21f637f7"/>
    <n v="41.73"/>
    <x v="0"/>
  </r>
  <r>
    <s v="39ade9b6-6e5c-46fa-ba0b-86f508232b92"/>
    <n v="43.68"/>
    <x v="0"/>
  </r>
  <r>
    <s v="df3ed392-1a6e-44ee-8080-badaa3e686fb"/>
    <n v="47.43"/>
    <x v="0"/>
  </r>
  <r>
    <s v="140f2baa-d191-4071-aef5-3a3c9ef44b2b"/>
    <n v="49.2"/>
    <x v="0"/>
  </r>
  <r>
    <s v="f9faf3a7-8353-4f68-8128-5b03564e6a28"/>
    <n v="49.42"/>
    <x v="0"/>
  </r>
  <r>
    <s v="90bc8e42-a3a7-4bd5-bc0f-0319ed99cda0"/>
    <n v="53.62"/>
    <x v="0"/>
  </r>
  <r>
    <s v="fa05e4fd-8156-415a-8414-54094ad34c36"/>
    <n v="55.21"/>
    <x v="0"/>
  </r>
  <r>
    <s v="5b44ed62-3757-463b-9fef-e9c8d7b33ffa"/>
    <n v="55.32"/>
    <x v="0"/>
  </r>
  <r>
    <s v="fe1f4335-ed07-4e90-b710-3109cfe28218"/>
    <n v="57.12"/>
    <x v="0"/>
  </r>
  <r>
    <s v="a4cb67a2-9964-4c7e-9bf1-7ff76296be77"/>
    <n v="64.36"/>
    <x v="0"/>
  </r>
  <r>
    <s v="f268b062-8b20-44d3-bbf1-3da3bc16a274"/>
    <n v="70.36"/>
    <x v="0"/>
  </r>
  <r>
    <s v="fa860af4-bfcf-4eab-89df-c4cfbc3457f5"/>
    <n v="70.650000000000006"/>
    <x v="0"/>
  </r>
  <r>
    <s v="264198ec-3288-4f71-86b7-e10b046c2bea"/>
    <n v="71.02"/>
    <x v="0"/>
  </r>
  <r>
    <s v="4231aaba-5475-4bfa-83be-58773a5d511b"/>
    <n v="75.2"/>
    <x v="0"/>
  </r>
  <r>
    <s v="07dae238-6efa-46ea-97b0-5bb3b3b577a6"/>
    <n v="78.83"/>
    <x v="0"/>
  </r>
  <r>
    <s v="bd240ed0-65a6-4813-ac31-dd4833f982e2"/>
    <n v="79.56"/>
    <x v="0"/>
  </r>
  <r>
    <s v="dd1f753e-54b6-4f2a-925d-4506a9545079"/>
    <n v="80.63"/>
    <x v="0"/>
  </r>
  <r>
    <s v="185211c8-91dc-4022-a3af-ed922f0cb002"/>
    <n v="81.56"/>
    <x v="0"/>
  </r>
  <r>
    <s v="1500ecef-7d33-4a65-8976-8227d136911f"/>
    <n v="83.02"/>
    <x v="0"/>
  </r>
  <r>
    <s v="7a348bab-fb02-4cde-af94-1c9b69aaeb67"/>
    <n v="84.08"/>
    <x v="0"/>
  </r>
  <r>
    <s v="efba13f8-eb7c-4a8e-b903-3694032dfd80"/>
    <n v="85.51"/>
    <x v="0"/>
  </r>
  <r>
    <s v="f94f2c28-07fa-4953-8706-0ba41917141d"/>
    <n v="85.8"/>
    <x v="0"/>
  </r>
  <r>
    <s v="1ce54b44-2274-4b58-8610-e63965e4ade3"/>
    <n v="88.71"/>
    <x v="0"/>
  </r>
  <r>
    <s v="0de47c03-7581-41b0-a37b-62810e2a202b"/>
    <n v="93.96"/>
    <x v="0"/>
  </r>
  <r>
    <s v="bb9bba65-e776-42f5-b795-c9a457550143"/>
    <n v="95.4"/>
    <x v="0"/>
  </r>
  <r>
    <s v="678d84de-d0d7-4049-a96b-86805f08c170"/>
    <n v="95.71"/>
    <x v="0"/>
  </r>
  <r>
    <s v="24528443-6ab2-4e25-8776-18d7f3ff5642"/>
    <n v="96.03"/>
    <x v="0"/>
  </r>
  <r>
    <s v="214b5894-c4f5-415d-8e07-41909cf94392"/>
    <n v="96.12"/>
    <x v="0"/>
  </r>
  <r>
    <s v="9f0bfe3e-58bc-4156-ab41-c67cf09da0e0"/>
    <n v="96.52"/>
    <x v="0"/>
  </r>
  <r>
    <s v="52e8eb55-17ea-4983-aaf9-d6beeb8f0313"/>
    <n v="97.83"/>
    <x v="0"/>
  </r>
  <r>
    <s v="02da6b72-9594-4421-ac71-d11662cdfd11"/>
    <n v="97.95"/>
    <x v="0"/>
  </r>
  <r>
    <s v="384f5d33-1cd4-464e-a4d6-c2f963a37c62"/>
    <n v="98.01"/>
    <x v="0"/>
  </r>
  <r>
    <s v="f5a420cd-e4e3-4623-9fa9-57edabd03d79"/>
    <n v="98.18"/>
    <x v="0"/>
  </r>
  <r>
    <s v="2e3538ef-03a2-4540-b66d-e93d552bb111"/>
    <n v="103.84"/>
    <x v="0"/>
  </r>
  <r>
    <s v="b549f84b-3ed9-4629-afdb-e829fba804ec"/>
    <n v="103.88"/>
    <x v="0"/>
  </r>
  <r>
    <s v="f32b8eb0-87d0-480d-bb8c-91fd519db9a1"/>
    <n v="106.44"/>
    <x v="0"/>
  </r>
  <r>
    <s v="d654dce6-db82-4b0f-9e31-ccd4e30d557d"/>
    <n v="115.07"/>
    <x v="0"/>
  </r>
  <r>
    <s v="e81bf59c-af3f-4bbf-91c0-32f208108254"/>
    <n v="115.2"/>
    <x v="0"/>
  </r>
  <r>
    <s v="7d268eea-2f43-4aab-9442-af9a57da0dce"/>
    <n v="119.47"/>
    <x v="0"/>
  </r>
  <r>
    <s v="2703cc75-338a-48fe-98d7-eaabfe9af427"/>
    <n v="127.48"/>
    <x v="0"/>
  </r>
  <r>
    <s v="c774c9fa-7fea-406a-a257-fb1163c8b741"/>
    <n v="128.68"/>
    <x v="0"/>
  </r>
  <r>
    <s v="73196b00-1992-4584-b435-e31bcc2119b8"/>
    <n v="129.74"/>
    <x v="0"/>
  </r>
  <r>
    <s v="0f1a321d-11a2-45ed-9a91-85f433d90e73"/>
    <n v="132.05000000000001"/>
    <x v="0"/>
  </r>
  <r>
    <s v="a8f8d352-53c9-4998-9f35-b79a0bea3f5d"/>
    <n v="132.72"/>
    <x v="0"/>
  </r>
  <r>
    <s v="a2ea7aac-8cb8-414e-b8f4-c2155c7aca60"/>
    <n v="142.65"/>
    <x v="0"/>
  </r>
  <r>
    <s v="c25bb845-441b-4776-a80a-ee185cf44bac"/>
    <n v="145.08000000000001"/>
    <x v="0"/>
  </r>
  <r>
    <s v="768795bd-f9a6-438a-b36c-aed905ff6dfc"/>
    <n v="146.62"/>
    <x v="0"/>
  </r>
  <r>
    <s v="261e9d66-c3a5-48e5-9d6d-aea4a8fe0fde"/>
    <n v="146.76"/>
    <x v="0"/>
  </r>
  <r>
    <s v="1bd3a05a-f0a6-4471-8895-08f0676add0b"/>
    <n v="149.30000000000001"/>
    <x v="0"/>
  </r>
  <r>
    <s v="f2eb6f06-6088-400b-bfac-0d392d6e4b2d"/>
    <n v="155.61000000000001"/>
    <x v="0"/>
  </r>
  <r>
    <s v="335ade39-a695-4ace-89fe-257871bc9f53"/>
    <n v="160.80000000000001"/>
    <x v="0"/>
  </r>
  <r>
    <s v="bf3299c2-ff32-4786-b1cf-f628fe0a3e7a"/>
    <n v="164.5"/>
    <x v="0"/>
  </r>
  <r>
    <s v="20fd2410-5f9e-49bc-a96f-22e4b989bca5"/>
    <n v="164.97"/>
    <x v="0"/>
  </r>
  <r>
    <s v="2af2f822-13fc-435d-a717-dd7f6a8ce3e3"/>
    <n v="166.92"/>
    <x v="0"/>
  </r>
  <r>
    <s v="ef906fcb-abf9-4747-8613-297e78033ae8"/>
    <n v="173.85"/>
    <x v="0"/>
  </r>
  <r>
    <s v="8c1ede6a-5331-4dda-aac5-a36fb6a8b3ea"/>
    <n v="174.3"/>
    <x v="0"/>
  </r>
  <r>
    <s v="17631b7e-1a2f-45e8-beab-6d7c9743bc66"/>
    <n v="184.34"/>
    <x v="0"/>
  </r>
  <r>
    <s v="b65c63e0-24f6-46e7-8433-dbbf4ed6dd6e"/>
    <n v="184.85"/>
    <x v="0"/>
  </r>
  <r>
    <s v="ea074e6b-f82b-4002-a65b-bfed1ac99b42"/>
    <n v="186.8"/>
    <x v="0"/>
  </r>
  <r>
    <s v="061fe2ef-c5c4-4309-b1c0-e4639e970c64"/>
    <n v="189.37"/>
    <x v="0"/>
  </r>
  <r>
    <s v="83f60066-9ea8-42a5-9736-c251d156ba50"/>
    <n v="189.44"/>
    <x v="0"/>
  </r>
  <r>
    <s v="b44ce855-3db4-4de7-9744-442517902659"/>
    <n v="191.04"/>
    <x v="0"/>
  </r>
  <r>
    <s v="3ece8111-2afc-402e-a7e8-a68ef9c495e1"/>
    <n v="192.01"/>
    <x v="0"/>
  </r>
  <r>
    <s v="b6bf8cec-b713-4203-acb8-1e082ec98688"/>
    <n v="192.8"/>
    <x v="0"/>
  </r>
  <r>
    <s v="f0e50c50-8ff2-4bc0-8bb3-5f4fe86efca7"/>
    <n v="193.3"/>
    <x v="0"/>
  </r>
  <r>
    <s v="ebc2343d-723e-4dd6-9c73-5e7ae7ed9a5f"/>
    <n v="195.41"/>
    <x v="0"/>
  </r>
  <r>
    <s v="3eb1aefd-28a7-49e2-be44-2cea938065ad"/>
    <n v="201.3"/>
    <x v="0"/>
  </r>
  <r>
    <s v="50493203-42c0-4cd1-8ece-987fade4e556"/>
    <n v="204.68"/>
    <x v="0"/>
  </r>
  <r>
    <s v="7bc79658-f6cd-438e-8b01-7c164e0c1d74"/>
    <n v="208.66"/>
    <x v="0"/>
  </r>
  <r>
    <s v="00cfea4d-5bd9-4b28-b142-d5817bf20a54"/>
    <n v="210.64"/>
    <x v="0"/>
  </r>
  <r>
    <s v="bbd49c56-77f0-4505-9dfc-3cf6809a48af"/>
    <n v="213.27"/>
    <x v="0"/>
  </r>
  <r>
    <s v="6c08c067-4c32-48d9-9877-03fdb80c6a92"/>
    <n v="214.78"/>
    <x v="0"/>
  </r>
  <r>
    <s v="e3ac8b2d-f99d-4723-bc58-dd111e2256f9"/>
    <n v="219"/>
    <x v="0"/>
  </r>
  <r>
    <s v="4fa8c435-8fca-491e-847c-371991281751"/>
    <n v="222.6"/>
    <x v="0"/>
  </r>
  <r>
    <s v="c357f0dd-090c-4c64-bf5b-db6af1e98aef"/>
    <n v="229.42"/>
    <x v="0"/>
  </r>
  <r>
    <s v="2574fbb2-96dd-47ae-b235-21f1d27e5223"/>
    <n v="242.35"/>
    <x v="0"/>
  </r>
  <r>
    <s v="22d691eb-d256-426f-9b1d-a7ce6376b015"/>
    <n v="245.78"/>
    <x v="0"/>
  </r>
  <r>
    <s v="15a9abc2-27aa-463f-9e23-cbc2f865c3e2"/>
    <n v="249.95"/>
    <x v="0"/>
  </r>
  <r>
    <s v="45750459-88cf-4106-8f06-98c1aebe2a0b"/>
    <n v="249.97"/>
    <x v="0"/>
  </r>
  <r>
    <s v="3ac084a7-7c94-46ad-bf19-6dd1b552f7c1"/>
    <n v="258.37"/>
    <x v="0"/>
  </r>
  <r>
    <s v="9f409e0a-93c4-4208-94f9-99ce16b896ae"/>
    <n v="264.11"/>
    <x v="0"/>
  </r>
  <r>
    <s v="b62ce26c-2948-4169-adf6-3cbabc3f1793"/>
    <n v="265.95"/>
    <x v="0"/>
  </r>
  <r>
    <s v="3a85b35e-f1d9-4c6d-bd66-307b1d3a5f6f"/>
    <n v="268.68"/>
    <x v="0"/>
  </r>
  <r>
    <s v="74913e90-d316-4508-82d9-60d60962e69d"/>
    <n v="270.36"/>
    <x v="0"/>
  </r>
  <r>
    <s v="d010f21e-be8a-4061-b379-c4cd5f668831"/>
    <n v="284.22000000000003"/>
    <x v="0"/>
  </r>
  <r>
    <s v="7a3ead66-c01a-437d-9377-8cade4c5b399"/>
    <n v="285.61"/>
    <x v="0"/>
  </r>
  <r>
    <s v="64c0ce79-3f8f-4793-a915-e7faf98687da"/>
    <n v="287.43"/>
    <x v="0"/>
  </r>
  <r>
    <s v="bfe84eaf-cba2-4c2b-b2b2-16cf857d576c"/>
    <n v="291.48"/>
    <x v="0"/>
  </r>
  <r>
    <s v="0374631e-2c2f-4f51-b318-76668e4170e5"/>
    <n v="292.95999999999998"/>
    <x v="0"/>
  </r>
  <r>
    <s v="6aa0e87c-8b51-471c-825a-8f88a1ccf8e8"/>
    <n v="296.45999999999998"/>
    <x v="0"/>
  </r>
  <r>
    <s v="e0619bd7-05fc-4b17-9d59-7d86137ea6aa"/>
    <n v="311.77999999999997"/>
    <x v="0"/>
  </r>
  <r>
    <s v="1cad37e1-7840-4a1e-9f6a-8ace25ebb500"/>
    <n v="320.25"/>
    <x v="0"/>
  </r>
  <r>
    <s v="9429b680-f329-4fc8-83db-2b813683fc7b"/>
    <n v="321.36"/>
    <x v="0"/>
  </r>
  <r>
    <s v="8e31ae12-065d-4023-88c6-05ca88307d41"/>
    <n v="325.68"/>
    <x v="0"/>
  </r>
  <r>
    <s v="21ee5517-943d-4896-9a7c-cd786cf1c3bb"/>
    <n v="331.6"/>
    <x v="0"/>
  </r>
  <r>
    <s v="08af26b0-eb5f-421f-8179-9254126b20e9"/>
    <n v="332.64"/>
    <x v="0"/>
  </r>
  <r>
    <s v="5ad566c9-30c0-4154-a24c-3c3f6e30f19a"/>
    <n v="336.48"/>
    <x v="0"/>
  </r>
  <r>
    <s v="196d3655-204e-44d2-aae3-e937084eb7cf"/>
    <n v="341.58"/>
    <x v="0"/>
  </r>
  <r>
    <s v="4eb0d7b7-014e-40ac-8d16-07e7c3d74b5a"/>
    <n v="342.75"/>
    <x v="0"/>
  </r>
  <r>
    <s v="d327a671-ebba-440f-b667-30cd5e772aba"/>
    <n v="345.72"/>
    <x v="0"/>
  </r>
  <r>
    <s v="6a701e33-8246-40cf-91e0-4ee99ea3471a"/>
    <n v="346.68"/>
    <x v="0"/>
  </r>
  <r>
    <s v="3f241003-0919-43f0-be3a-94fb9b841a6a"/>
    <n v="349.44"/>
    <x v="0"/>
  </r>
  <r>
    <s v="2b3d04a4-c3f5-43a9-94ff-e7cc41564601"/>
    <n v="350.6"/>
    <x v="0"/>
  </r>
  <r>
    <s v="3cbc06e5-ec5d-447d-b6a6-aae9a01be009"/>
    <n v="355.05"/>
    <x v="0"/>
  </r>
  <r>
    <s v="ad18c61f-1fa1-47f6-a8c0-85c7a2f6f8d4"/>
    <n v="357.27"/>
    <x v="0"/>
  </r>
  <r>
    <s v="064571dc-0e7c-4dfe-a9a4-72a384777c02"/>
    <n v="363.96"/>
    <x v="0"/>
  </r>
  <r>
    <s v="404a14f6-9c08-4fa2-ac9b-e8a3444d815c"/>
    <n v="374.15"/>
    <x v="0"/>
  </r>
  <r>
    <s v="2281d5a8-bf3e-4c82-af6d-99f6f4e390ef"/>
    <n v="377.52"/>
    <x v="0"/>
  </r>
  <r>
    <s v="ed3763f7-17ad-4e76-a433-d4e7729fdd3e"/>
    <n v="378.52"/>
    <x v="0"/>
  </r>
  <r>
    <s v="6ec83a35-e960-4f88-97cc-878f4cc420fd"/>
    <n v="381.99"/>
    <x v="0"/>
  </r>
  <r>
    <s v="fcbc174d-caa4-4002-9cad-92c80a9f748d"/>
    <n v="384.72"/>
    <x v="0"/>
  </r>
  <r>
    <s v="f7c7539f-46a2-41ad-8d44-563f99a0e96a"/>
    <n v="385.56"/>
    <x v="0"/>
  </r>
  <r>
    <s v="6b4939d8-e025-4f81-945c-7ac3e9a88b9b"/>
    <n v="393.08"/>
    <x v="0"/>
  </r>
  <r>
    <s v="7e67ebe2-d27d-4b05-8884-49f8b8ae0b8a"/>
    <n v="394.4"/>
    <x v="0"/>
  </r>
  <r>
    <s v="1c4996a6-b4c7-43f4-b85d-4e916b7512a4"/>
    <n v="396.72"/>
    <x v="0"/>
  </r>
  <r>
    <s v="8b4378c1-cbbf-42f6-b5d2-fdf84df522c7"/>
    <n v="398.7"/>
    <x v="0"/>
  </r>
  <r>
    <s v="9d71effb-7d05-473e-b7b5-664ab32d5f8f"/>
    <n v="400.88"/>
    <x v="0"/>
  </r>
  <r>
    <s v="259ede61-646d-450f-abb3-9a64a9037b6e"/>
    <n v="401.2"/>
    <x v="0"/>
  </r>
  <r>
    <s v="03795b7e-6973-48d8-b06e-cf2a07136985"/>
    <n v="405.99"/>
    <x v="0"/>
  </r>
  <r>
    <s v="3323336e-b171-4668-8e42-8768253f0de0"/>
    <n v="406.8"/>
    <x v="0"/>
  </r>
  <r>
    <s v="2919b7e1-0a9c-46a6-9eeb-abf990c4c068"/>
    <n v="406.98"/>
    <x v="0"/>
  </r>
  <r>
    <s v="683f1bf4-be4d-4e08-95fa-0e02c0041103"/>
    <n v="408.08"/>
    <x v="0"/>
  </r>
  <r>
    <s v="698a4b5c-38e8-44c3-a76d-94042f10f65e"/>
    <n v="409.36"/>
    <x v="0"/>
  </r>
  <r>
    <s v="6612baba-5f79-4bfb-aada-a0b60f20873c"/>
    <n v="409.65"/>
    <x v="0"/>
  </r>
  <r>
    <s v="99ce75f8-d37e-44e9-9ceb-c4d3f1b415c2"/>
    <n v="410.34"/>
    <x v="0"/>
  </r>
  <r>
    <s v="404efd69-e3a2-400e-9e1c-790f3cfb7ea7"/>
    <n v="410.79"/>
    <x v="0"/>
  </r>
  <r>
    <s v="00d3dea9-67ff-4dfb-a32d-8b62abda8d18"/>
    <n v="412.92"/>
    <x v="0"/>
  </r>
  <r>
    <s v="80224033-5964-442e-b5c8-161040a63026"/>
    <n v="415.1"/>
    <x v="0"/>
  </r>
  <r>
    <s v="b9ea62e1-b0c9-4f55-b4f0-e6087f6014d9"/>
    <n v="416.67"/>
    <x v="0"/>
  </r>
  <r>
    <s v="c6838c70-659f-4d82-ac14-a510f1e5eea1"/>
    <n v="417.12"/>
    <x v="0"/>
  </r>
  <r>
    <s v="19fcbe63-26d7-4256-9834-135565012f66"/>
    <n v="418.02"/>
    <x v="0"/>
  </r>
  <r>
    <s v="971ee3e4-5e5d-4d95-906a-9619be080fc5"/>
    <n v="418.45"/>
    <x v="0"/>
  </r>
  <r>
    <s v="ccc44304-5b31-4542-9968-c34e038c749f"/>
    <n v="419.55"/>
    <x v="0"/>
  </r>
  <r>
    <s v="be09cea1-dc91-4fc9-b8c4-b06f25c67091"/>
    <n v="425.16"/>
    <x v="0"/>
  </r>
  <r>
    <s v="cb645dfd-8850-4538-8d65-14d8d0986700"/>
    <n v="427.12"/>
    <x v="0"/>
  </r>
  <r>
    <s v="14f532d8-6151-4153-9e74-4af34c8d6a2d"/>
    <n v="429.12"/>
    <x v="0"/>
  </r>
  <r>
    <s v="2820ae48-ae96-48c0-834e-7cbf1f23e9cb"/>
    <n v="435.6"/>
    <x v="0"/>
  </r>
  <r>
    <s v="3479cda8-2256-49d7-ad62-28f08035bd5e"/>
    <n v="441.54"/>
    <x v="0"/>
  </r>
  <r>
    <s v="2da458f5-61b3-45ae-8b36-c3987659cd3f"/>
    <n v="447.52"/>
    <x v="0"/>
  </r>
  <r>
    <s v="80259164-ee13-4c56-8c93-6258bf465f64"/>
    <n v="448.59"/>
    <x v="0"/>
  </r>
  <r>
    <s v="9fd66599-745d-4888-a498-0943fb36be73"/>
    <n v="449.16"/>
    <x v="0"/>
  </r>
  <r>
    <s v="44a80c2e-7981-4b3f-94b7-afd36b5a9f8f"/>
    <n v="451.32"/>
    <x v="0"/>
  </r>
  <r>
    <s v="d47ef56f-370e-456b-bf58-8a5440270b85"/>
    <n v="453.78"/>
    <x v="0"/>
  </r>
  <r>
    <s v="3bcf9491-322c-4701-81fe-825429937422"/>
    <n v="454.09"/>
    <x v="0"/>
  </r>
  <r>
    <s v="be6ec741-5612-4b72-8e59-4e96066fb8bd"/>
    <n v="466.72"/>
    <x v="0"/>
  </r>
  <r>
    <s v="f995e12b-a7dd-4e15-8ffc-8318a8f9e827"/>
    <n v="468.18"/>
    <x v="0"/>
  </r>
  <r>
    <s v="e54df1dc-7673-4e4a-980a-964aa5051eb1"/>
    <n v="474.65"/>
    <x v="0"/>
  </r>
  <r>
    <s v="8e15bd3d-47f8-440c-836d-b2ca82bcb7c1"/>
    <n v="475.8"/>
    <x v="0"/>
  </r>
  <r>
    <s v="d70bff9c-33eb-41ba-9dd3-4bceab12eb30"/>
    <n v="476.4"/>
    <x v="0"/>
  </r>
  <r>
    <s v="864415eb-caa1-4967-b40a-82d1e9e1cce5"/>
    <n v="477.03"/>
    <x v="0"/>
  </r>
  <r>
    <s v="dfbe1279-b0b5-4796-9e96-3ff753523fca"/>
    <n v="480.53"/>
    <x v="0"/>
  </r>
  <r>
    <s v="0145f800-4a7e-47f1-8615-843ecf2bc7bd"/>
    <n v="490.4"/>
    <x v="0"/>
  </r>
  <r>
    <s v="fc55fa6d-0d29-4356-b906-60f7339c3eb2"/>
    <n v="494.2"/>
    <x v="0"/>
  </r>
  <r>
    <s v="5480152a-9351-41e2-8581-d5a00abbd73d"/>
    <n v="496.26"/>
    <x v="0"/>
  </r>
  <r>
    <s v="08067ad9-d240-4fb2-b537-6696d3ee6fea"/>
    <n v="501.03"/>
    <x v="0"/>
  </r>
  <r>
    <s v="6480d046-c6cc-42fb-b03a-6ecee5ddc628"/>
    <n v="503.4"/>
    <x v="0"/>
  </r>
  <r>
    <s v="d441f5ee-a996-4c63-ba00-efa99873f561"/>
    <n v="504.9"/>
    <x v="0"/>
  </r>
  <r>
    <s v="ac683dc9-e79f-4412-97b3-b795cfc4a9ed"/>
    <n v="505.36"/>
    <x v="0"/>
  </r>
  <r>
    <s v="0277a54a-ae6b-473d-8529-197956ef8f45"/>
    <n v="506.04"/>
    <x v="0"/>
  </r>
  <r>
    <s v="8f6ede96-9d2d-4f78-87ea-5f2d73c274eb"/>
    <n v="507"/>
    <x v="0"/>
  </r>
  <r>
    <s v="4047675a-c53f-4bab-abab-7b977a917b92"/>
    <n v="512.16"/>
    <x v="0"/>
  </r>
  <r>
    <s v="7c854996-8531-4424-895e-ed5de2d446c7"/>
    <n v="513.26"/>
    <x v="0"/>
  </r>
  <r>
    <s v="98702051-5659-4c21-8c8b-91163a68a2e7"/>
    <n v="516.32000000000005"/>
    <x v="0"/>
  </r>
  <r>
    <s v="dfe975e0-cced-402f-b45a-7294f7676188"/>
    <n v="519.75"/>
    <x v="0"/>
  </r>
  <r>
    <s v="3728fa8c-32bd-406b-98e9-d8f992f65b2c"/>
    <n v="521.91"/>
    <x v="0"/>
  </r>
  <r>
    <s v="e70b66b4-0473-4715-9962-ddf60af99ad1"/>
    <n v="522.58000000000004"/>
    <x v="0"/>
  </r>
  <r>
    <s v="c75b8272-52d5-4d34-8457-13137ad87ff1"/>
    <n v="527.44000000000005"/>
    <x v="0"/>
  </r>
  <r>
    <s v="d248c20d-cac8-4758-a2ff-6a9d60400de2"/>
    <n v="529.44000000000005"/>
    <x v="0"/>
  </r>
  <r>
    <s v="bf594274-2408-4cba-87e4-c73b017c4355"/>
    <n v="534.38"/>
    <x v="0"/>
  </r>
  <r>
    <s v="97a0165e-14cb-463f-8420-f8249ed0f388"/>
    <n v="535.91999999999996"/>
    <x v="0"/>
  </r>
  <r>
    <s v="63064d58-4761-43f3-baf5-ef0cb6dbac3a"/>
    <n v="538.02"/>
    <x v="0"/>
  </r>
  <r>
    <s v="0c597b56-9463-4fce-a412-ea29dfb6ebd9"/>
    <n v="545.61"/>
    <x v="0"/>
  </r>
  <r>
    <s v="bd5f1d54-5aa9-4108-9f4a-24bb57ee12c7"/>
    <n v="557.64"/>
    <x v="0"/>
  </r>
  <r>
    <s v="f17500a1-ecd6-4949-9b8f-2d3ddbd9397b"/>
    <n v="558.1"/>
    <x v="0"/>
  </r>
  <r>
    <s v="2d39bf64-32eb-4cce-80d1-5279e076dab2"/>
    <n v="568.14"/>
    <x v="0"/>
  </r>
  <r>
    <s v="0bd0e4fa-3f00-4989-80bd-a779f1e92148"/>
    <n v="572.70000000000005"/>
    <x v="0"/>
  </r>
  <r>
    <s v="997d0ee2-fdc7-4ea9-b543-c36171743659"/>
    <n v="573.04"/>
    <x v="0"/>
  </r>
  <r>
    <s v="bc5f63f5-fe26-447e-86ae-6906b5691278"/>
    <n v="576.05999999999995"/>
    <x v="0"/>
  </r>
  <r>
    <s v="bf096a93-cffa-42b7-ba4e-9b707e5ed645"/>
    <n v="577.5"/>
    <x v="0"/>
  </r>
  <r>
    <s v="a7a73c08-c0ca-4f7e-9278-db2c125306a0"/>
    <n v="578.17999999999995"/>
    <x v="0"/>
  </r>
  <r>
    <s v="3b331ce2-5212-4ecd-8694-407c86cf2b3a"/>
    <n v="580.88"/>
    <x v="0"/>
  </r>
  <r>
    <s v="a294bcef-25c7-40c0-9bab-d7c2d55999c9"/>
    <n v="587.79"/>
    <x v="0"/>
  </r>
  <r>
    <s v="3e26776c-570d-4aa1-9539-97975cc92462"/>
    <n v="588.17999999999995"/>
    <x v="0"/>
  </r>
  <r>
    <s v="9e6dc9cc-b4d2-418f-8b67-51f9c4643057"/>
    <n v="604.22"/>
    <x v="0"/>
  </r>
  <r>
    <s v="d190b65f-48c9-4d23-ba2c-123c2e180af1"/>
    <n v="605.11"/>
    <x v="0"/>
  </r>
  <r>
    <s v="ec3a2e7f-5827-4657-9540-0f8bd747be61"/>
    <n v="609"/>
    <x v="0"/>
  </r>
  <r>
    <s v="107402ce-602d-4c93-9476-dfe9d10640e2"/>
    <n v="609.70000000000005"/>
    <x v="0"/>
  </r>
  <r>
    <s v="2efde03d-2a2e-44bd-ac4e-8c5cf2ee6f77"/>
    <n v="610.44000000000005"/>
    <x v="0"/>
  </r>
  <r>
    <s v="82606651-2fa3-4fbb-9e49-046f87bbeb19"/>
    <n v="611.84"/>
    <x v="0"/>
  </r>
  <r>
    <s v="b662c739-2a19-497f-80c6-f177b5bbbf70"/>
    <n v="612"/>
    <x v="0"/>
  </r>
  <r>
    <s v="d7a607cf-1789-4547-8429-2531fe7639e5"/>
    <n v="613.69000000000005"/>
    <x v="0"/>
  </r>
  <r>
    <s v="f7a4926c-e158-4eea-897b-e73993848c05"/>
    <n v="614.4"/>
    <x v="0"/>
  </r>
  <r>
    <s v="03ddefd3-e008-49b9-b1ae-da82647888d9"/>
    <n v="627.72"/>
    <x v="0"/>
  </r>
  <r>
    <s v="e5e5ce50-5256-4140-a659-d20e0a9b20c6"/>
    <n v="630.9"/>
    <x v="0"/>
  </r>
  <r>
    <s v="9f5b9982-87af-4f52-b4e5-c0dc6eac632e"/>
    <n v="637.84"/>
    <x v="0"/>
  </r>
  <r>
    <s v="7870ac15-4a23-4ead-8cf5-00ada0befc47"/>
    <n v="646.44000000000005"/>
    <x v="0"/>
  </r>
  <r>
    <s v="f94daa0e-31d1-4750-8831-229c5d579164"/>
    <n v="648.24"/>
    <x v="0"/>
  </r>
  <r>
    <s v="ddc73335-e759-436a-8b81-48e4d00afa40"/>
    <n v="656.46"/>
    <x v="0"/>
  </r>
  <r>
    <s v="8b4d67a3-cc97-49b8-b8e8-e3693f5735bf"/>
    <n v="658.42"/>
    <x v="0"/>
  </r>
  <r>
    <s v="b71db798-b4c4-4ee3-a474-a676def8d5e1"/>
    <n v="663.65"/>
    <x v="0"/>
  </r>
  <r>
    <s v="d8610af0-881c-427a-b7f0-ef52a0827451"/>
    <n v="664.42"/>
    <x v="0"/>
  </r>
  <r>
    <s v="1c8bbec0-1075-4210-bc8c-b969c3332f50"/>
    <n v="665.04"/>
    <x v="0"/>
  </r>
  <r>
    <s v="9772131c-361e-4be8-af35-1ca27e6106de"/>
    <n v="666.72"/>
    <x v="0"/>
  </r>
  <r>
    <s v="25a50a9f-7eb2-4eee-beb8-300870b333a5"/>
    <n v="667.98"/>
    <x v="0"/>
  </r>
  <r>
    <s v="6e96a68b-824e-4dd6-ac31-1c502eb65939"/>
    <n v="673.02"/>
    <x v="0"/>
  </r>
  <r>
    <s v="ffbeb929-ed17-4f6d-bd93-bcae58f830b4"/>
    <n v="680.6"/>
    <x v="0"/>
  </r>
  <r>
    <s v="842689ed-7bb6-43b3-8470-d9b2f7466bb9"/>
    <n v="684.25"/>
    <x v="0"/>
  </r>
  <r>
    <s v="0a92e2b5-6041-43c6-9e35-42fe92a93d28"/>
    <n v="686.04"/>
    <x v="0"/>
  </r>
  <r>
    <s v="fc335056-2ab7-4ea3-820b-a916ab9da1e0"/>
    <n v="692.04"/>
    <x v="0"/>
  </r>
  <r>
    <s v="e144c0d1-1dcf-4f50-a55c-fc160cda5906"/>
    <n v="693.58"/>
    <x v="0"/>
  </r>
  <r>
    <s v="68a873be-d278-4a27-9bb2-ecc3948aaebf"/>
    <n v="693.72"/>
    <x v="0"/>
  </r>
  <r>
    <s v="6bd911ca-6dbd-4cee-91ae-7df61fa4a803"/>
    <n v="695.38"/>
    <x v="0"/>
  </r>
  <r>
    <s v="ce825a7b-65e8-4c90-8bac-6f1df11c43a6"/>
    <n v="699.5"/>
    <x v="0"/>
  </r>
  <r>
    <s v="1868e144-2532-4aad-a4fb-83e3cab9be58"/>
    <n v="710.5"/>
    <x v="0"/>
  </r>
  <r>
    <s v="3abfab17-1988-400a-a04f-d2cc98fd8dd5"/>
    <n v="711.88"/>
    <x v="0"/>
  </r>
  <r>
    <s v="6a2b8a89-4def-4a82-b2d3-780af9afcc66"/>
    <n v="716.56"/>
    <x v="0"/>
  </r>
  <r>
    <s v="6411624a-7659-4c16-a35e-04e95a865ea0"/>
    <n v="724.32"/>
    <x v="0"/>
  </r>
  <r>
    <s v="1cd41706-704f-4f60-9db0-93d89897b2bb"/>
    <n v="726.32"/>
    <x v="0"/>
  </r>
  <r>
    <s v="f9d3f21e-e1bc-4cb0-ba08-6a927617c695"/>
    <n v="729"/>
    <x v="0"/>
  </r>
  <r>
    <s v="22a5f945-99f4-49a0-b8d8-83be0dd0141d"/>
    <n v="730.55"/>
    <x v="0"/>
  </r>
  <r>
    <s v="162aa62b-e865-4cfe-a426-080317365e54"/>
    <n v="733.81"/>
    <x v="0"/>
  </r>
  <r>
    <s v="51a55b05-312e-45ea-926e-6a1fce208063"/>
    <n v="744.93"/>
    <x v="0"/>
  </r>
  <r>
    <s v="fa617904-8305-4840-af41-19bea0d43526"/>
    <n v="745.2"/>
    <x v="0"/>
  </r>
  <r>
    <s v="5a8e6c17-be0e-4344-8a10-8cc054828ea2"/>
    <n v="752.8"/>
    <x v="0"/>
  </r>
  <r>
    <s v="8f84fa8a-1715-418b-9c61-e509442c2c41"/>
    <n v="755.76"/>
    <x v="0"/>
  </r>
  <r>
    <s v="3114a8c0-d560-4d60-b616-133e331331c5"/>
    <n v="757.28"/>
    <x v="0"/>
  </r>
  <r>
    <s v="71832b1b-11be-4103-a4a3-4ce65db3096a"/>
    <n v="759.96"/>
    <x v="0"/>
  </r>
  <r>
    <s v="d7828a64-6487-4e5b-88bb-72755da9b6f8"/>
    <n v="763.75"/>
    <x v="0"/>
  </r>
  <r>
    <s v="dd07a16f-e7bb-4865-9436-ba87841c7f22"/>
    <n v="772.66"/>
    <x v="0"/>
  </r>
  <r>
    <s v="083681ac-7426-4803-b1ff-5fe927380b79"/>
    <n v="773.63"/>
    <x v="0"/>
  </r>
  <r>
    <s v="afd85ac7-169c-4684-811b-4fcdf0aee6b8"/>
    <n v="775.72"/>
    <x v="0"/>
  </r>
  <r>
    <s v="24f383e7-14ce-43c0-a576-e1e26aebd6fb"/>
    <n v="778.28"/>
    <x v="0"/>
  </r>
  <r>
    <s v="f0ebf5b5-07ce-4221-8c77-955df1254c7a"/>
    <n v="780.03"/>
    <x v="0"/>
  </r>
  <r>
    <s v="25cc9bda-3f24-49e3-a510-d6ee0f5097f6"/>
    <n v="788.05"/>
    <x v="0"/>
  </r>
  <r>
    <s v="90e8aa87-439a-438e-9200-21929a18ef03"/>
    <n v="791.01"/>
    <x v="0"/>
  </r>
  <r>
    <s v="078e7639-36dc-47eb-93c0-3f14d2fd6ced"/>
    <n v="792.9"/>
    <x v="0"/>
  </r>
  <r>
    <s v="e07532a1-337c-4e51-81fb-eccd74c38e98"/>
    <n v="795.27"/>
    <x v="0"/>
  </r>
  <r>
    <s v="a649f0ad-7a7d-4d9b-97d3-2b59ccafd457"/>
    <n v="799.65"/>
    <x v="0"/>
  </r>
  <r>
    <s v="3b194c7f-282d-473c-83c9-e21c84f77ef3"/>
    <n v="800.52"/>
    <x v="0"/>
  </r>
  <r>
    <s v="0ccbf5d1-ad0b-4813-a5e3-603a36fe1e2f"/>
    <n v="802.44"/>
    <x v="0"/>
  </r>
  <r>
    <s v="d49194ff-d732-40ef-aab2-3c2802d5427c"/>
    <n v="807"/>
    <x v="0"/>
  </r>
  <r>
    <s v="a778ad97-a614-4219-98e5-eb8de6b06ca4"/>
    <n v="807.38"/>
    <x v="0"/>
  </r>
  <r>
    <s v="ff68a30c-a3e7-4f11-8478-3e544995dc9f"/>
    <n v="808.68"/>
    <x v="0"/>
  </r>
  <r>
    <s v="2071fd74-b110-4dca-bdb2-25fdb7c15c99"/>
    <n v="819.14"/>
    <x v="0"/>
  </r>
  <r>
    <s v="787d441e-6ef7-44ee-8446-ad60db11be33"/>
    <n v="819.96"/>
    <x v="0"/>
  </r>
  <r>
    <s v="a6ebb364-9192-46ff-b6b7-8cdd4a58a8fd"/>
    <n v="821.45"/>
    <x v="0"/>
  </r>
  <r>
    <s v="b1866f13-2b0d-4fc5-a3ad-7178b6496b49"/>
    <n v="831.84"/>
    <x v="0"/>
  </r>
  <r>
    <s v="3d350525-4a9e-40ec-8122-66e5f9ed5f62"/>
    <n v="837.09"/>
    <x v="0"/>
  </r>
  <r>
    <s v="85b6d30a-04b4-4626-a551-67761b178c9c"/>
    <n v="841.05"/>
    <x v="0"/>
  </r>
  <r>
    <s v="9365a638-511b-44c0-a1d8-33a5487668b0"/>
    <n v="846.75"/>
    <x v="0"/>
  </r>
  <r>
    <s v="ea75ce0a-0133-4670-866a-2ccf776dd3fa"/>
    <n v="847.98"/>
    <x v="0"/>
  </r>
  <r>
    <s v="135ae41d-3202-42db-9b71-9cf21256d61c"/>
    <n v="848.04"/>
    <x v="0"/>
  </r>
  <r>
    <s v="5228dd81-5768-476f-a82f-e19a37b80469"/>
    <n v="858.21"/>
    <x v="0"/>
  </r>
  <r>
    <s v="3c7acf51-230f-4f0e-85c6-bf4b96ef580a"/>
    <n v="868.53"/>
    <x v="0"/>
  </r>
  <r>
    <s v="fecd7803-7198-4439-8e36-c1ada82afeed"/>
    <n v="870.2"/>
    <x v="0"/>
  </r>
  <r>
    <s v="4ef3eba4-3bad-481c-b337-d44dbc970d9a"/>
    <n v="876.98"/>
    <x v="0"/>
  </r>
  <r>
    <s v="134a23e5-314d-47c3-89b3-c1da73c16cb7"/>
    <n v="880.75"/>
    <x v="0"/>
  </r>
  <r>
    <s v="6863d769-f438-41f1-bbef-5f4032076761"/>
    <n v="884.58"/>
    <x v="0"/>
  </r>
  <r>
    <s v="17141a87-b3b2-434c-bd95-961d1118ad59"/>
    <n v="886.46"/>
    <x v="0"/>
  </r>
  <r>
    <s v="d01b955d-b352-4d86-9209-8e8f1e1a4332"/>
    <n v="894.9"/>
    <x v="0"/>
  </r>
  <r>
    <s v="5d72b81b-8305-4fa6-8532-5b1f9cf7a593"/>
    <n v="903.48"/>
    <x v="0"/>
  </r>
  <r>
    <s v="6e8743b0-c409-41a6-91f6-301622a3e735"/>
    <n v="904.67"/>
    <x v="0"/>
  </r>
  <r>
    <s v="8086eaeb-163d-4e4a-a974-1bdd5aca9f32"/>
    <n v="906.81"/>
    <x v="0"/>
  </r>
  <r>
    <s v="1780e2fc-ea45-419b-b4e6-f43ab0c9a9c5"/>
    <n v="909.18"/>
    <x v="0"/>
  </r>
  <r>
    <s v="5c73a6a7-9739-44b3-98a2-16c1555a5964"/>
    <n v="912"/>
    <x v="0"/>
  </r>
  <r>
    <s v="7c35f664-e554-4173-b1fa-6eae722d01c9"/>
    <n v="927.2"/>
    <x v="0"/>
  </r>
  <r>
    <s v="47cf1e18-a890-4dff-a27a-2a08288419fd"/>
    <n v="932.3"/>
    <x v="0"/>
  </r>
  <r>
    <s v="87e83a1c-76e8-4cd4-8190-596deb49ea19"/>
    <n v="940.23"/>
    <x v="0"/>
  </r>
  <r>
    <s v="31c47db1-65ba-49ea-b479-1fa1ff38192f"/>
    <n v="942.04"/>
    <x v="0"/>
  </r>
  <r>
    <s v="c649575e-578e-422a-beb4-87d0830f36ec"/>
    <n v="942.8"/>
    <x v="0"/>
  </r>
  <r>
    <s v="9fbcb4d2-1549-4b76-8ae6-d902a1570873"/>
    <n v="945.63"/>
    <x v="0"/>
  </r>
  <r>
    <s v="8991c5fa-23b8-4098-9271-8369afaf9d63"/>
    <n v="948.09"/>
    <x v="0"/>
  </r>
  <r>
    <s v="2a7043d6-c569-45c6-ad49-326b2e09f5ac"/>
    <n v="949.2"/>
    <x v="0"/>
  </r>
  <r>
    <s v="15b81e08-4795-40f9-b094-aa06e5d1e680"/>
    <n v="951.48"/>
    <x v="0"/>
  </r>
  <r>
    <s v="6458bf6b-4149-4ba6-b06e-c67e87b90c97"/>
    <n v="964.58"/>
    <x v="0"/>
  </r>
  <r>
    <s v="a3b42b45-ceb0-4eff-a23e-0aba0cc48ee9"/>
    <n v="965.58"/>
    <x v="0"/>
  </r>
  <r>
    <s v="960e57cf-676c-4361-af66-a78b646f0916"/>
    <n v="966.15"/>
    <x v="0"/>
  </r>
  <r>
    <s v="6da75d84-3645-45ea-883e-76126a752562"/>
    <n v="969.42"/>
    <x v="0"/>
  </r>
  <r>
    <s v="ff328138-5228-4048-949b-320fc32d682a"/>
    <n v="970.44"/>
    <x v="0"/>
  </r>
  <r>
    <s v="a858d34a-d344-41e3-ba39-c3ab0c19b71b"/>
    <n v="974.8"/>
    <x v="0"/>
  </r>
  <r>
    <s v="89f26e08-8089-45d8-87ec-5e1ca45c52c2"/>
    <n v="976.2"/>
    <x v="0"/>
  </r>
  <r>
    <s v="ccde9818-dfa9-4d7f-b294-4de42631fa07"/>
    <n v="976.4"/>
    <x v="0"/>
  </r>
  <r>
    <s v="6d58dca3-9c47-4c78-bf6e-08b26be34f65"/>
    <n v="981.44"/>
    <x v="0"/>
  </r>
  <r>
    <s v="a9456468-2f49-47c2-968d-3a644749c648"/>
    <n v="982.56"/>
    <x v="0"/>
  </r>
  <r>
    <s v="ada17dcc-7c51-48b0-acd8-1a426d188c2c"/>
    <n v="982.74"/>
    <x v="0"/>
  </r>
  <r>
    <s v="81252842-f4f4-4651-8f7d-13df1a5fa849"/>
    <n v="983.85"/>
    <x v="0"/>
  </r>
  <r>
    <s v="a45f6fb0-a027-43c7-bdd6-415a041eef01"/>
    <n v="986.25"/>
    <x v="0"/>
  </r>
  <r>
    <s v="2cf44f9a-42c0-43f1-9993-477c015f937a"/>
    <n v="992.05"/>
    <x v="0"/>
  </r>
  <r>
    <s v="be0fa309-2649-40d4-a1eb-77229a95896d"/>
    <n v="993.6"/>
    <x v="0"/>
  </r>
  <r>
    <s v="121e5d99-1b67-4001-a69f-96d6423c19c0"/>
    <n v="994.6"/>
    <x v="0"/>
  </r>
  <r>
    <s v="b0c8d782-a6cb-4021-8f2d-b77501b84eb1"/>
    <n v="996.38"/>
    <x v="0"/>
  </r>
  <r>
    <s v="d453394a-f25c-40d1-9a9b-b77a82101703"/>
    <n v="1001.28"/>
    <x v="0"/>
  </r>
  <r>
    <s v="a03469e6-af34-4315-b272-4a201a1f5b47"/>
    <n v="1009.8"/>
    <x v="0"/>
  </r>
  <r>
    <s v="8763aa88-4016-486e-8172-48fe89153b7f"/>
    <n v="1010.1"/>
    <x v="0"/>
  </r>
  <r>
    <s v="0873e89e-7f1c-4597-82ff-5524c98351da"/>
    <n v="1018.68"/>
    <x v="0"/>
  </r>
  <r>
    <s v="99f22f68-607b-49be-87b4-c16799bf9231"/>
    <n v="1020.16"/>
    <x v="0"/>
  </r>
  <r>
    <s v="bef8a7a6-48ef-4a42-a51a-2cbd3730b8eb"/>
    <n v="1021.9"/>
    <x v="0"/>
  </r>
  <r>
    <s v="90e8632e-83e5-4ac5-ae52-675a800d69a7"/>
    <n v="1022.96"/>
    <x v="0"/>
  </r>
  <r>
    <s v="ebae19ea-e630-42c2-a905-400dcab079e2"/>
    <n v="1025.9100000000001"/>
    <x v="0"/>
  </r>
  <r>
    <s v="36a95210-92d2-4866-a65f-b68c793b655f"/>
    <n v="1028.8399999999999"/>
    <x v="0"/>
  </r>
  <r>
    <s v="8c7ea407-868d-4fa8-87c3-1ba8ae026a63"/>
    <n v="1032.8399999999999"/>
    <x v="0"/>
  </r>
  <r>
    <s v="918b4703-39b8-43c4-afa3-646c96f48412"/>
    <n v="1033.79"/>
    <x v="0"/>
  </r>
  <r>
    <s v="9056fb36-e663-42ec-b07a-94dcda158d53"/>
    <n v="1036.44"/>
    <x v="0"/>
  </r>
  <r>
    <s v="79ab1b26-057c-490f-bd35-76cef5c5106d"/>
    <n v="1041.5"/>
    <x v="0"/>
  </r>
  <r>
    <s v="978e226b-0ed5-48b5-819d-c1dce007a02b"/>
    <n v="1045.5"/>
    <x v="0"/>
  </r>
  <r>
    <s v="ff66ea16-25e7-49c6-b8a9-459b0dc583ce"/>
    <n v="1047.2"/>
    <x v="0"/>
  </r>
  <r>
    <s v="86c51ff6-5fe2-4c40-b64e-2f0a472cd33a"/>
    <n v="1050.75"/>
    <x v="0"/>
  </r>
  <r>
    <s v="20d4c1b1-7ade-4115-ab9c-6b2b98bb8566"/>
    <n v="1053.3599999999999"/>
    <x v="0"/>
  </r>
  <r>
    <s v="92ed5fbc-ebe7-44cb-965e-fd7d6d4d53f7"/>
    <n v="1053.3900000000001"/>
    <x v="0"/>
  </r>
  <r>
    <s v="f264c73b-e57d-4545-8f60-d4cba3bf5f21"/>
    <n v="1066.94"/>
    <x v="0"/>
  </r>
  <r>
    <s v="34cbef6b-bbd7-46e2-930d-a94137ddec9e"/>
    <n v="1074.8399999999999"/>
    <x v="0"/>
  </r>
  <r>
    <s v="1dd3a3d8-f147-46d5-aae0-bfc57bd84a8a"/>
    <n v="1075.74"/>
    <x v="0"/>
  </r>
  <r>
    <s v="b872738a-7117-489e-a6c7-b1a122bfed1b"/>
    <n v="1078.56"/>
    <x v="0"/>
  </r>
  <r>
    <s v="721b0ae0-7300-4e5e-aca4-b97ae1f9ab46"/>
    <n v="1078.76"/>
    <x v="0"/>
  </r>
  <r>
    <s v="0a2a2b9c-dfb6-4b5e-aae0-45bc096b482e"/>
    <n v="1089.44"/>
    <x v="0"/>
  </r>
  <r>
    <s v="9b07e10f-9d04-40a2-bd42-24cc7141fa78"/>
    <n v="1090.24"/>
    <x v="0"/>
  </r>
  <r>
    <s v="c91ca10c-0bda-4ba3-8970-cee3b351e432"/>
    <n v="1090.48"/>
    <x v="0"/>
  </r>
  <r>
    <s v="013eea83-469c-46b5-807f-35f97e95ddaf"/>
    <n v="1094.58"/>
    <x v="0"/>
  </r>
  <r>
    <s v="40773584-7f32-4f65-b2e7-392a6e98072e"/>
    <n v="1103.1600000000001"/>
    <x v="0"/>
  </r>
  <r>
    <s v="8d0b3e79-7071-483d-af4c-7cef2ea71349"/>
    <n v="1106.8800000000001"/>
    <x v="0"/>
  </r>
  <r>
    <s v="47df0f26-6806-4a96-aca9-f9873dfbb861"/>
    <n v="1119.03"/>
    <x v="0"/>
  </r>
  <r>
    <s v="e85dfe95-36b4-4579-bb40-5e5e51973b54"/>
    <n v="1121.3800000000001"/>
    <x v="0"/>
  </r>
  <r>
    <s v="46768b61-3549-4dba-bb6b-e5f9056c93fe"/>
    <n v="1122.5"/>
    <x v="0"/>
  </r>
  <r>
    <s v="265c1f0f-4685-4a84-8150-471b99b14c8a"/>
    <n v="1126.4100000000001"/>
    <x v="0"/>
  </r>
  <r>
    <s v="b4711cb7-2967-44c5-bb69-fbfe336494af"/>
    <n v="1130.4000000000001"/>
    <x v="0"/>
  </r>
  <r>
    <s v="0944b90f-1b69-4f90-aac6-4dd90fb9c946"/>
    <n v="1131.2"/>
    <x v="0"/>
  </r>
  <r>
    <s v="b59e2e92-ed24-433f-bae1-46feb4f5394c"/>
    <n v="1134.1199999999999"/>
    <x v="0"/>
  </r>
  <r>
    <s v="1e4ab913-8f1d-48bd-8966-0a2030ed6140"/>
    <n v="1139.43"/>
    <x v="0"/>
  </r>
  <r>
    <s v="0e4cb661-bd1f-4c19-92f1-d2e36c6a2d24"/>
    <n v="1146.24"/>
    <x v="0"/>
  </r>
  <r>
    <s v="48c13222-6a6d-4fa4-9ec7-70099b34ec77"/>
    <n v="1147.4000000000001"/>
    <x v="0"/>
  </r>
  <r>
    <s v="04260320-e925-472b-a0b4-f291613cc9b4"/>
    <n v="1148.1600000000001"/>
    <x v="0"/>
  </r>
  <r>
    <s v="e22a9a32-8b32-4385-aba5-29865eb222de"/>
    <n v="1154.8"/>
    <x v="0"/>
  </r>
  <r>
    <s v="158b8521-c5d5-4bcc-b23e-5f331cabda22"/>
    <n v="1156.5"/>
    <x v="0"/>
  </r>
  <r>
    <s v="be0b3893-4cc8-4fef-8189-23b1e15f3626"/>
    <n v="1158.24"/>
    <x v="0"/>
  </r>
  <r>
    <s v="d7eae0c5-0a0a-4e36-a767-85f71acbf16e"/>
    <n v="1168.75"/>
    <x v="0"/>
  </r>
  <r>
    <s v="f4f3eacc-1e68-4170-aa68-74f99e41f384"/>
    <n v="1173.21"/>
    <x v="0"/>
  </r>
  <r>
    <s v="59d1fa12-b8cc-4ac5-8b81-9a3b24aeb997"/>
    <n v="1177.74"/>
    <x v="0"/>
  </r>
  <r>
    <s v="d109c928-a137-4607-858c-6c40a5791e2a"/>
    <n v="1182.6600000000001"/>
    <x v="0"/>
  </r>
  <r>
    <s v="c5dd7221-5890-494a-8dcd-43cc5b64e0b5"/>
    <n v="1188.48"/>
    <x v="0"/>
  </r>
  <r>
    <s v="fdb36cf3-509e-4175-8192-266e85edfaf7"/>
    <n v="1193.92"/>
    <x v="0"/>
  </r>
  <r>
    <s v="1f9dd982-6d16-4486-8cb0-f1a716ffda8f"/>
    <n v="1204.02"/>
    <x v="0"/>
  </r>
  <r>
    <s v="1c1eb49b-b20f-4551-a63f-daffe4015628"/>
    <n v="1205.4000000000001"/>
    <x v="0"/>
  </r>
  <r>
    <s v="76eff692-1573-4f61-9ce8-db66e4f7a7d4"/>
    <n v="1210.5"/>
    <x v="0"/>
  </r>
  <r>
    <s v="125d69aa-b9d3-432e-94e7-9c3ff08ef058"/>
    <n v="1222"/>
    <x v="0"/>
  </r>
  <r>
    <s v="cb1896eb-30a4-4832-94d1-9aa328dc9a33"/>
    <n v="1225.9000000000001"/>
    <x v="0"/>
  </r>
  <r>
    <s v="5fb5fc79-fe4d-4e46-8331-1278a47704c3"/>
    <n v="1226.26"/>
    <x v="0"/>
  </r>
  <r>
    <s v="f337327a-5e2a-47e7-8b22-de0327adb370"/>
    <n v="1228.8"/>
    <x v="0"/>
  </r>
  <r>
    <s v="70172ed9-fc69-4ae9-b5a4-6f147655570b"/>
    <n v="1228.83"/>
    <x v="0"/>
  </r>
  <r>
    <s v="7a5d576b-3b5e-4725-af08-0ae4b9ed6323"/>
    <n v="1229.48"/>
    <x v="0"/>
  </r>
  <r>
    <s v="6afdb403-937a-4b51-9414-85a43ec69615"/>
    <n v="1234.56"/>
    <x v="0"/>
  </r>
  <r>
    <s v="f11d90c5-3a37-471d-a09d-66c0ebfe79ac"/>
    <n v="1237.32"/>
    <x v="0"/>
  </r>
  <r>
    <s v="eca1b806-bace-4733-acf0-01cf3b584937"/>
    <n v="1239.76"/>
    <x v="0"/>
  </r>
  <r>
    <s v="a5721698-4a3f-416c-a608-7125ac1a6018"/>
    <n v="1239.96"/>
    <x v="0"/>
  </r>
  <r>
    <s v="535115f9-f0c3-4f56-b179-0d3bb8262462"/>
    <n v="1246.05"/>
    <x v="0"/>
  </r>
  <r>
    <s v="dee9fe39-c954-47ca-ab9c-309a608db629"/>
    <n v="1251.9000000000001"/>
    <x v="0"/>
  </r>
  <r>
    <s v="c68da45a-f3a8-4166-93c8-4f6df1d987dc"/>
    <n v="1255.04"/>
    <x v="0"/>
  </r>
  <r>
    <s v="af4eba7b-c086-4287-88a2-1dd99592804b"/>
    <n v="1255.32"/>
    <x v="0"/>
  </r>
  <r>
    <s v="a21c4653-0d1c-46eb-ba76-6639dfb833e3"/>
    <n v="1262.19"/>
    <x v="0"/>
  </r>
  <r>
    <s v="66815f75-03e2-47e6-bbed-963f5dafdc77"/>
    <n v="1278.1199999999999"/>
    <x v="0"/>
  </r>
  <r>
    <s v="0d791b52-f897-40f9-a743-2765852f827f"/>
    <n v="1289.0999999999999"/>
    <x v="0"/>
  </r>
  <r>
    <s v="fc6e38ee-30a7-4512-9144-131444fce62e"/>
    <n v="1291.77"/>
    <x v="0"/>
  </r>
  <r>
    <s v="8f3cc6a4-b78b-4648-8933-9d797339d098"/>
    <n v="1292.76"/>
    <x v="0"/>
  </r>
  <r>
    <s v="c9122341-16ba-4df0-b4db-9e6d11bb7f10"/>
    <n v="1316.2"/>
    <x v="0"/>
  </r>
  <r>
    <s v="86c7a098-81a4-45ca-beeb-d575d8e515ba"/>
    <n v="1319.7"/>
    <x v="0"/>
  </r>
  <r>
    <s v="349db6ee-8951-4ebb-9354-4e8f67131811"/>
    <n v="1319.8"/>
    <x v="0"/>
  </r>
  <r>
    <s v="d4432199-425a-4532-829e-02ab69734254"/>
    <n v="1320.42"/>
    <x v="0"/>
  </r>
  <r>
    <s v="a11b5e2d-ee04-4d22-a58f-5f46d1e789a9"/>
    <n v="1326.9"/>
    <x v="0"/>
  </r>
  <r>
    <s v="e4f92591-b986-4b57-a4ef-20eadca8ccf9"/>
    <n v="1335.35"/>
    <x v="0"/>
  </r>
  <r>
    <s v="fc4d9e10-8ed5-404f-b982-7bf2d7304b6a"/>
    <n v="1340.64"/>
    <x v="0"/>
  </r>
  <r>
    <s v="278ad9e5-367b-40ad-b32c-79949b95aeb8"/>
    <n v="1341"/>
    <x v="0"/>
  </r>
  <r>
    <s v="46a41ab9-cbd0-4aaa-a6cf-476588d40b44"/>
    <n v="1346.74"/>
    <x v="0"/>
  </r>
  <r>
    <s v="1124860e-dffe-403d-9a5d-2f4f56f19fc7"/>
    <n v="1349.52"/>
    <x v="0"/>
  </r>
  <r>
    <s v="6384de5c-29f7-4224-a782-f6c9213976db"/>
    <n v="1358.82"/>
    <x v="0"/>
  </r>
  <r>
    <s v="80519b50-a6d3-47c2-aa39-c66e33acdd17"/>
    <n v="1361.52"/>
    <x v="0"/>
  </r>
  <r>
    <s v="85bac5f7-7f5f-4892-9b0f-f7c244c38c08"/>
    <n v="1363.18"/>
    <x v="0"/>
  </r>
  <r>
    <s v="3a115531-92f5-4d83-a911-c6be6a90a72f"/>
    <n v="1366.64"/>
    <x v="0"/>
  </r>
  <r>
    <s v="125b82d4-fbdb-45db-a4ff-1b36cd702309"/>
    <n v="1369.42"/>
    <x v="0"/>
  </r>
  <r>
    <s v="e295462d-f4e6-4d5d-9be8-0c1dd74e0239"/>
    <n v="1379.68"/>
    <x v="0"/>
  </r>
  <r>
    <s v="9233277d-966a-4e18-8e52-7c13710ab9a5"/>
    <n v="1382.43"/>
    <x v="0"/>
  </r>
  <r>
    <s v="a18db577-0ea7-4974-9742-88207516f36f"/>
    <n v="1386.14"/>
    <x v="0"/>
  </r>
  <r>
    <s v="7de433d6-7cca-42af-a5ac-87f2c13069a2"/>
    <n v="1393.16"/>
    <x v="0"/>
  </r>
  <r>
    <s v="6f3da19e-735a-46e3-a331-fb806eda168d"/>
    <n v="1403.36"/>
    <x v="0"/>
  </r>
  <r>
    <s v="3c50ae90-8b58-46c4-b221-cf71df6edfb1"/>
    <n v="1403.94"/>
    <x v="0"/>
  </r>
  <r>
    <s v="584087e3-f6d3-4920-b39d-27dee1649f5d"/>
    <n v="1410.15"/>
    <x v="0"/>
  </r>
  <r>
    <s v="2a6d2415-e95a-4ce0-ab0b-246554589ecd"/>
    <n v="1415.04"/>
    <x v="0"/>
  </r>
  <r>
    <s v="7f615091-dd1b-418d-972d-3d537ed3c861"/>
    <n v="1420.4"/>
    <x v="0"/>
  </r>
  <r>
    <s v="89dc4128-14ac-4aa4-ba70-ac0bf854aed6"/>
    <n v="1424.75"/>
    <x v="0"/>
  </r>
  <r>
    <s v="c6d5dbe0-93b3-4096-b53d-8c06acc57cc3"/>
    <n v="1425.32"/>
    <x v="0"/>
  </r>
  <r>
    <s v="000f100d-3884-4bc4-bf24-d8923206e603"/>
    <n v="1431.81"/>
    <x v="0"/>
  </r>
  <r>
    <s v="a994c42f-0d43-4d18-bb01-b44f14116e0e"/>
    <n v="1448.16"/>
    <x v="0"/>
  </r>
  <r>
    <s v="0423c8bc-6651-4266-a059-34e8fec0fe7a"/>
    <n v="1451.12"/>
    <x v="0"/>
  </r>
  <r>
    <s v="3880d1f4-918a-4d08-a8d4-a3f9bf125907"/>
    <n v="1456.9"/>
    <x v="0"/>
  </r>
  <r>
    <s v="2461fc6b-93ee-4e36-94b2-3143f065cb5d"/>
    <n v="1458.56"/>
    <x v="0"/>
  </r>
  <r>
    <s v="fc0e3318-5834-4250-8763-2f3efaec47db"/>
    <n v="1462.16"/>
    <x v="0"/>
  </r>
  <r>
    <s v="04def61b-9d05-4e9f-a125-fe0cfb93ebe9"/>
    <n v="1463.68"/>
    <x v="0"/>
  </r>
  <r>
    <s v="bd3f3578-dd60-4829-96a6-b8b649a67fa0"/>
    <n v="1473.03"/>
    <x v="0"/>
  </r>
  <r>
    <s v="ca510b5c-9cad-414e-b1ff-f223a332abb1"/>
    <n v="1480.15"/>
    <x v="0"/>
  </r>
  <r>
    <s v="1dae53b6-a495-4fcf-8c99-611b930e41fd"/>
    <n v="1482.32"/>
    <x v="0"/>
  </r>
  <r>
    <s v="806eae59-103e-40a7-ac4a-213807df7c31"/>
    <n v="1482.72"/>
    <x v="0"/>
  </r>
  <r>
    <s v="a904ccb0-cf43-42c2-bd33-0e8a747928ff"/>
    <n v="1487.1"/>
    <x v="0"/>
  </r>
  <r>
    <s v="dc934496-fab2-4ac0-b4b7-aef0e764d54c"/>
    <n v="1493.52"/>
    <x v="0"/>
  </r>
  <r>
    <s v="5b96b1df-c95b-489e-a215-dea752244137"/>
    <n v="1495.25"/>
    <x v="0"/>
  </r>
  <r>
    <s v="74558763-458e-45a0-9e0f-e0109a3cc9a7"/>
    <n v="1497.7"/>
    <x v="0"/>
  </r>
  <r>
    <s v="5ca59098-1fdf-4caf-8cb5-1976c594caf4"/>
    <n v="1509.34"/>
    <x v="0"/>
  </r>
  <r>
    <s v="3b673403-8308-4c5c-b1c2-00a030943e04"/>
    <n v="1513.74"/>
    <x v="0"/>
  </r>
  <r>
    <s v="7e44c357-823d-4030-b713-9c0a7e39a643"/>
    <n v="1516.4"/>
    <x v="0"/>
  </r>
  <r>
    <s v="93962b0c-ea63-4654-bb4b-4bfbb2da4ee3"/>
    <n v="1532.2"/>
    <x v="0"/>
  </r>
  <r>
    <s v="559dab08-4dbd-4136-8194-0eff79051234"/>
    <n v="1534.62"/>
    <x v="0"/>
  </r>
  <r>
    <s v="f0f4ee8a-aa2f-402f-8b9c-be0686737382"/>
    <n v="1535.16"/>
    <x v="0"/>
  </r>
  <r>
    <s v="63b1f3b9-1649-4135-9462-e3bce8a9e20a"/>
    <n v="1551.69"/>
    <x v="0"/>
  </r>
  <r>
    <s v="798943aa-be82-4296-8d51-2af05b80a83f"/>
    <n v="1557.92"/>
    <x v="0"/>
  </r>
  <r>
    <s v="94d8208a-204e-4160-8726-c504ad5e92cf"/>
    <n v="1559.16"/>
    <x v="0"/>
  </r>
  <r>
    <s v="6cbbc343-732e-4173-b91c-c37eda2ef24f"/>
    <n v="1565.85"/>
    <x v="0"/>
  </r>
  <r>
    <s v="7850fdb9-56b9-459c-aae7-f8b98e857993"/>
    <n v="1570.1"/>
    <x v="0"/>
  </r>
  <r>
    <s v="63c06136-0c91-4a15-884c-787dd884ad57"/>
    <n v="1575.36"/>
    <x v="0"/>
  </r>
  <r>
    <s v="fd6e06c5-af87-4d71-8095-4edf774abad1"/>
    <n v="1576.24"/>
    <x v="0"/>
  </r>
  <r>
    <s v="2048191a-7591-46ef-a03a-879b8e2e31fb"/>
    <n v="1581"/>
    <x v="0"/>
  </r>
  <r>
    <s v="94c27b96-b18a-4019-90dd-d6fc1ec42bc1"/>
    <n v="1584"/>
    <x v="0"/>
  </r>
  <r>
    <s v="a7314de5-1a93-471f-bdbb-00cba8dc42a0"/>
    <n v="1584.1"/>
    <x v="0"/>
  </r>
  <r>
    <s v="15e3e853-116b-49c1-b7aa-fb17d8ae770d"/>
    <n v="1587.67"/>
    <x v="0"/>
  </r>
  <r>
    <s v="dc675c79-dbc0-4423-bf41-69119c7df68c"/>
    <n v="1591.8"/>
    <x v="0"/>
  </r>
  <r>
    <s v="276815aa-3b93-4155-b1dd-2e5b7b4c7206"/>
    <n v="1603.8"/>
    <x v="0"/>
  </r>
  <r>
    <s v="bc6bdeb6-d711-4a64-bcec-1625ab436bd4"/>
    <n v="1606.72"/>
    <x v="0"/>
  </r>
  <r>
    <s v="04bb61ae-6b58-4bf6-8b1e-c3bf2989d913"/>
    <n v="1607.16"/>
    <x v="0"/>
  </r>
  <r>
    <s v="bec6fc23-83e6-42d7-b00f-d94768bd6809"/>
    <n v="1614.08"/>
    <x v="0"/>
  </r>
  <r>
    <s v="48a4e03a-5bc2-44d8-8683-319f29fb52dc"/>
    <n v="1625.54"/>
    <x v="0"/>
  </r>
  <r>
    <s v="30a304ed-d210-4be6-b124-5c15396cd97b"/>
    <n v="1642.14"/>
    <x v="0"/>
  </r>
  <r>
    <s v="77319327-e362-4f1a-9762-465c89a86c71"/>
    <n v="1651.8"/>
    <x v="0"/>
  </r>
  <r>
    <s v="a5a0deb6-1d2f-442f-b9b9-7eb93902ff57"/>
    <n v="1651.85"/>
    <x v="0"/>
  </r>
  <r>
    <s v="617ef7b4-26fe-4778-a6fb-6c96d7fe6dd0"/>
    <n v="1663.4"/>
    <x v="0"/>
  </r>
  <r>
    <s v="abcea61e-250d-4ee0-a216-f5e74a075f4e"/>
    <n v="1664.19"/>
    <x v="0"/>
  </r>
  <r>
    <s v="1a513bd4-b0e2-435b-a6fb-d9a08ebcdf2f"/>
    <n v="1665.54"/>
    <x v="0"/>
  </r>
  <r>
    <s v="142e89de-9a6e-453f-9c1c-06c3be0525a4"/>
    <n v="1671.24"/>
    <x v="0"/>
  </r>
  <r>
    <s v="bd024272-3416-49c4-9533-77b59ce26a5e"/>
    <n v="1674.72"/>
    <x v="0"/>
  </r>
  <r>
    <s v="3172191f-da75-4ae4-b5b4-ed434fd82f01"/>
    <n v="1680.84"/>
    <x v="0"/>
  </r>
  <r>
    <s v="509d5ab4-6495-4067-b0e8-22231c326c79"/>
    <n v="1682.85"/>
    <x v="0"/>
  </r>
  <r>
    <s v="d841d238-86b8-4ce4-b7b8-bb47fc9bd60c"/>
    <n v="1683.09"/>
    <x v="0"/>
  </r>
  <r>
    <s v="13057b97-c8d4-495b-9ad5-416afc9f3520"/>
    <n v="1685.16"/>
    <x v="0"/>
  </r>
  <r>
    <s v="5ce0db45-193d-4324-9316-236a314d5c0e"/>
    <n v="1690.65"/>
    <x v="0"/>
  </r>
  <r>
    <s v="777eebcc-bc65-410f-ac1c-18200b029ef9"/>
    <n v="1701.05"/>
    <x v="0"/>
  </r>
  <r>
    <s v="eb136f3e-a81f-4cb8-850e-067041ee7f1d"/>
    <n v="1702.85"/>
    <x v="0"/>
  </r>
  <r>
    <s v="127141e3-84a3-4c70-b38b-ecef6b657d50"/>
    <n v="1707.3"/>
    <x v="0"/>
  </r>
  <r>
    <s v="910bf98e-0ba5-4a84-a8ab-27e0412bd3c6"/>
    <n v="1707.65"/>
    <x v="0"/>
  </r>
  <r>
    <s v="570722e1-a4d3-4cf9-b6f3-7938815aa7ae"/>
    <n v="1713.58"/>
    <x v="0"/>
  </r>
  <r>
    <s v="e61e6c60-adcc-40de-8030-986ee7dce509"/>
    <n v="1721.88"/>
    <x v="0"/>
  </r>
  <r>
    <s v="368566c0-40f6-4f59-88c4-64882105a67b"/>
    <n v="1724.12"/>
    <x v="0"/>
  </r>
  <r>
    <s v="d1554cd5-8501-44f5-b81e-5099ca7481dc"/>
    <n v="1724.2"/>
    <x v="0"/>
  </r>
  <r>
    <s v="c598ec84-520b-47c5-b92f-be24729b34d7"/>
    <n v="1729.39"/>
    <x v="1"/>
  </r>
  <r>
    <s v="01cb8d2a-9060-4d5c-8faa-b568ae7dccfa"/>
    <n v="1751.49"/>
    <x v="1"/>
  </r>
  <r>
    <s v="951cf246-47c9-472f-9dcb-0ed044ffd911"/>
    <n v="1759.4"/>
    <x v="1"/>
  </r>
  <r>
    <s v="0eaeba4a-0cd2-452b-9936-c4f9fac87ff6"/>
    <n v="1759.59"/>
    <x v="1"/>
  </r>
  <r>
    <s v="7390b54d-917a-4a4b-b68e-91ad19608bd8"/>
    <n v="1761.2"/>
    <x v="1"/>
  </r>
  <r>
    <s v="690763d1-420c-4cab-8ab0-7ed732b4dad0"/>
    <n v="1763"/>
    <x v="1"/>
  </r>
  <r>
    <s v="68290d5a-246f-4e1a-ab79-1bb391c08bf8"/>
    <n v="1763.41"/>
    <x v="1"/>
  </r>
  <r>
    <s v="1b10aaae-d2c0-41f0-940c-32196d666243"/>
    <n v="1770.9"/>
    <x v="1"/>
  </r>
  <r>
    <s v="96fea47a-88ed-445e-a3a4-b522ed16a6b1"/>
    <n v="1796.6"/>
    <x v="1"/>
  </r>
  <r>
    <s v="9fec81da-7ce7-417b-8063-a59ffb87420d"/>
    <n v="1796.9"/>
    <x v="1"/>
  </r>
  <r>
    <s v="5491c4c5-5704-4078-9e16-107272c031a7"/>
    <n v="1797.88"/>
    <x v="1"/>
  </r>
  <r>
    <s v="e65cd9f7-641a-4242-b560-61afccae005f"/>
    <n v="1798.28"/>
    <x v="1"/>
  </r>
  <r>
    <s v="30e03154-0710-441a-ac04-2b23a52063e7"/>
    <n v="1815.19"/>
    <x v="1"/>
  </r>
  <r>
    <s v="fc58fa6e-7aec-4961-b2ae-a7e8eacd081b"/>
    <n v="1832.26"/>
    <x v="1"/>
  </r>
  <r>
    <s v="afffc930-c5c5-489c-a739-2e7d54c827a1"/>
    <n v="1833.88"/>
    <x v="1"/>
  </r>
  <r>
    <s v="f8a75c18-dc31-455b-8204-d5df3736ff28"/>
    <n v="1835.96"/>
    <x v="1"/>
  </r>
  <r>
    <s v="3151700e-2531-482f-a9d5-89ac9e5c7cd6"/>
    <n v="1847.52"/>
    <x v="1"/>
  </r>
  <r>
    <s v="f9da9c14-afb7-4fa6-a53d-39bf8c31940f"/>
    <n v="1858.15"/>
    <x v="1"/>
  </r>
  <r>
    <s v="2b036418-4a0d-4f8b-a099-8c35193da58a"/>
    <n v="1858.85"/>
    <x v="1"/>
  </r>
  <r>
    <s v="68d3546f-7cdc-4595-aae5-72adeea1d368"/>
    <n v="1869.68"/>
    <x v="1"/>
  </r>
  <r>
    <s v="72dc7027-c689-4c32-a38f-06dae8a519e3"/>
    <n v="1878.66"/>
    <x v="1"/>
  </r>
  <r>
    <s v="71c1a3bf-387b-41bd-a3ad-643627d87fbe"/>
    <n v="1894.53"/>
    <x v="1"/>
  </r>
  <r>
    <s v="d0873aae-ad3e-4ca4-b1f9-e473051bc104"/>
    <n v="1900.44"/>
    <x v="1"/>
  </r>
  <r>
    <s v="ecfeed3a-832c-4091-beb7-1a8c56a33c07"/>
    <n v="1902.4"/>
    <x v="1"/>
  </r>
  <r>
    <s v="d9e18e37-8e9e-4c81-a1d7-d3874b4a9b35"/>
    <n v="1904.16"/>
    <x v="1"/>
  </r>
  <r>
    <s v="8773c499-6682-4de8-89a1-c76f9b822f11"/>
    <n v="1914.3"/>
    <x v="1"/>
  </r>
  <r>
    <s v="3d968b3a-5f50-43d4-b91e-33a59d1481b0"/>
    <n v="1914.48"/>
    <x v="1"/>
  </r>
  <r>
    <s v="f02908d8-40f8-406a-a252-be9b3eafefa2"/>
    <n v="1920.38"/>
    <x v="1"/>
  </r>
  <r>
    <s v="65ef8dbb-e00b-49ab-bc2c-395c69ea319e"/>
    <n v="1925.28"/>
    <x v="1"/>
  </r>
  <r>
    <s v="be53afe5-d862-48ff-8228-e2a1e8804929"/>
    <n v="1958.3"/>
    <x v="1"/>
  </r>
  <r>
    <s v="73018a58-3abe-42b7-b54b-3cdbe1054a41"/>
    <n v="1959"/>
    <x v="1"/>
  </r>
  <r>
    <s v="8e6f23d1-9174-41d0-90f0-559b11019ad9"/>
    <n v="1959.36"/>
    <x v="1"/>
  </r>
  <r>
    <s v="35722e30-1923-4866-a074-d895e1b04672"/>
    <n v="1959.43"/>
    <x v="1"/>
  </r>
  <r>
    <s v="79e3e141-2886-449d-a5bf-06ad2ff9e746"/>
    <n v="1963.5"/>
    <x v="1"/>
  </r>
  <r>
    <s v="c914d7f5-50a8-4179-95ca-429af92761fd"/>
    <n v="1970.49"/>
    <x v="1"/>
  </r>
  <r>
    <s v="44f43ff0-c5b5-4135-a8f3-2c48522e48d1"/>
    <n v="1982.16"/>
    <x v="1"/>
  </r>
  <r>
    <s v="bda685b5-12b0-412a-8da8-ef0f405445fa"/>
    <n v="1984.68"/>
    <x v="1"/>
  </r>
  <r>
    <s v="838bbf3a-7e39-4478-8de9-45a42d0061cd"/>
    <n v="1984.8"/>
    <x v="1"/>
  </r>
  <r>
    <s v="a137b068-558c-444e-8392-09f24907a0ef"/>
    <n v="1995.12"/>
    <x v="1"/>
  </r>
  <r>
    <s v="c7e59869-7efe-40aa-b2e3-a0cb9d7b3b01"/>
    <n v="1996.8"/>
    <x v="1"/>
  </r>
  <r>
    <s v="e1f21f48-6622-40f6-952f-e8243fc21710"/>
    <n v="2005.2"/>
    <x v="1"/>
  </r>
  <r>
    <s v="33f7eae4-a0e4-4db8-aa98-bb3d304bb139"/>
    <n v="2007"/>
    <x v="1"/>
  </r>
  <r>
    <s v="59f5e44c-2c99-473e-a1c2-5f8b6b1b62d7"/>
    <n v="2010.35"/>
    <x v="1"/>
  </r>
  <r>
    <s v="dcf7dca5-eef5-486c-9bbf-c75b33037431"/>
    <n v="2015.9"/>
    <x v="1"/>
  </r>
  <r>
    <s v="86863dc8-af3e-4055-a6d8-72ed4e5b5ede"/>
    <n v="2041.38"/>
    <x v="1"/>
  </r>
  <r>
    <s v="926d7786-ec38-4ec6-ad60-521c0087265e"/>
    <n v="2042.76"/>
    <x v="1"/>
  </r>
  <r>
    <s v="0f0c2928-b25c-4ee8-9071-71e9ac5a7843"/>
    <n v="2048.8000000000002"/>
    <x v="1"/>
  </r>
  <r>
    <s v="5c4464e9-a0c1-4ccc-a63d-a6f3fe96b515"/>
    <n v="2053.6799999999998"/>
    <x v="1"/>
  </r>
  <r>
    <s v="c18a4cca-f92b-4adc-a7f0-4c32a5b3b417"/>
    <n v="2075.71"/>
    <x v="1"/>
  </r>
  <r>
    <s v="a14c474d-b577-4584-8519-0202d81bf3bf"/>
    <n v="2080.85"/>
    <x v="1"/>
  </r>
  <r>
    <s v="b6cc11dc-2d73-4a34-abcd-d0eefdc5375f"/>
    <n v="2085.9"/>
    <x v="1"/>
  </r>
  <r>
    <s v="97e2cbf2-9ffb-470a-b728-743946cd83fb"/>
    <n v="2089.23"/>
    <x v="1"/>
  </r>
  <r>
    <s v="fc1ad139-1d44-4d09-b195-95f64abc3c38"/>
    <n v="2094.3000000000002"/>
    <x v="1"/>
  </r>
  <r>
    <s v="3df309b1-3f23-4d5c-a421-45883c0bd45d"/>
    <n v="2094.7199999999998"/>
    <x v="1"/>
  </r>
  <r>
    <s v="a5bf7a59-1f6f-4c57-bf24-dba072246dff"/>
    <n v="2105.8200000000002"/>
    <x v="1"/>
  </r>
  <r>
    <s v="02e3a7d4-83c7-4a6a-813d-1110bbd0e95a"/>
    <n v="2111.7199999999998"/>
    <x v="1"/>
  </r>
  <r>
    <s v="d28a0d8c-4fe4-4330-88b3-394c9252d9a5"/>
    <n v="2112.15"/>
    <x v="1"/>
  </r>
  <r>
    <s v="f7e3f20f-0948-4ade-b51d-69858b2a686a"/>
    <n v="2115.12"/>
    <x v="1"/>
  </r>
  <r>
    <s v="b559c28e-d9f0-428f-bb93-db86bcd79a59"/>
    <n v="2115.2399999999998"/>
    <x v="1"/>
  </r>
  <r>
    <s v="15c48c28-caf0-41b5-8c1c-32a0560fd9e3"/>
    <n v="2116.8000000000002"/>
    <x v="1"/>
  </r>
  <r>
    <s v="0f24e5ea-74bc-4def-ab16-e8eece4384d6"/>
    <n v="2124.7199999999998"/>
    <x v="1"/>
  </r>
  <r>
    <s v="22c79a1e-37cb-413c-bcbb-d0ac6afb73f7"/>
    <n v="2140.2399999999998"/>
    <x v="1"/>
  </r>
  <r>
    <s v="10c64399-0582-48a1-9d7c-be6e6fa49eb8"/>
    <n v="2142.85"/>
    <x v="1"/>
  </r>
  <r>
    <s v="324138fb-bfdf-4937-99da-827357b52b45"/>
    <n v="2148.3200000000002"/>
    <x v="1"/>
  </r>
  <r>
    <s v="dfe4148d-2436-456b-ab44-7a6a788e2a9c"/>
    <n v="2149.56"/>
    <x v="1"/>
  </r>
  <r>
    <s v="b24c9db9-09ab-4e7e-9e58-6375881c7626"/>
    <n v="2155.56"/>
    <x v="1"/>
  </r>
  <r>
    <s v="4d7d3f37-2d08-4cfd-9fc4-bad9e274da7d"/>
    <n v="2160.64"/>
    <x v="1"/>
  </r>
  <r>
    <s v="9f0e1bd2-4b2e-4b79-8f4f-75d45ce62082"/>
    <n v="2161.1799999999998"/>
    <x v="1"/>
  </r>
  <r>
    <s v="98e6348a-a8b3-40de-a46e-0883cd5e5b75"/>
    <n v="2162.88"/>
    <x v="1"/>
  </r>
  <r>
    <s v="8ace5ed8-6ffc-4a4f-a5e7-1e22ea352127"/>
    <n v="2163.59"/>
    <x v="1"/>
  </r>
  <r>
    <s v="7fdbd2d3-fb00-4783-a984-1c522eb1549b"/>
    <n v="2174.38"/>
    <x v="1"/>
  </r>
  <r>
    <s v="92d41461-7a43-4c22-888f-11e3a83cb775"/>
    <n v="2187.2399999999998"/>
    <x v="1"/>
  </r>
  <r>
    <s v="1f272c3c-23ca-4955-9a13-2ca687329b23"/>
    <n v="2189.6999999999998"/>
    <x v="1"/>
  </r>
  <r>
    <s v="31e80c7d-07b9-4f2e-89f2-a570b941264a"/>
    <n v="2190.12"/>
    <x v="1"/>
  </r>
  <r>
    <s v="3a54e5a9-b714-4cb5-9f68-396d149810f7"/>
    <n v="2192.75"/>
    <x v="1"/>
  </r>
  <r>
    <s v="ed35526b-1809-4ce2-830e-177ccfda9f41"/>
    <n v="2203.98"/>
    <x v="1"/>
  </r>
  <r>
    <s v="c192f54f-1603-4efb-8c73-f1ce2fd766ae"/>
    <n v="2208.64"/>
    <x v="1"/>
  </r>
  <r>
    <s v="c03784dc-ab16-4502-b27b-c50e20b3e91a"/>
    <n v="2210.58"/>
    <x v="1"/>
  </r>
  <r>
    <s v="8b22d060-ff0b-4044-a041-33b7193744c2"/>
    <n v="2229.36"/>
    <x v="1"/>
  </r>
  <r>
    <s v="d3c46506-0efd-4ae7-a642-3dcec0338cf1"/>
    <n v="2243.64"/>
    <x v="1"/>
  </r>
  <r>
    <s v="572adb31-19e1-40f7-aed3-2f6c1a7e001a"/>
    <n v="2259.35"/>
    <x v="1"/>
  </r>
  <r>
    <s v="02dfb4aa-166d-4280-b3c7-b5e405d683ef"/>
    <n v="2260.8000000000002"/>
    <x v="1"/>
  </r>
  <r>
    <s v="a17b4d42-473c-4450-bb95-163d264c8762"/>
    <n v="2264.16"/>
    <x v="1"/>
  </r>
  <r>
    <s v="f387e550-a944-44d2-8ee9-aaaf79ab908d"/>
    <n v="2284.81"/>
    <x v="1"/>
  </r>
  <r>
    <s v="f02a9a21-8b5a-4b31-9f4d-26b4eed2bf13"/>
    <n v="2285.16"/>
    <x v="1"/>
  </r>
  <r>
    <s v="150c5ea6-2d31-49a9-8f91-9deb47da2fe5"/>
    <n v="2290.35"/>
    <x v="1"/>
  </r>
  <r>
    <s v="04164495-fbb0-4e07-b89d-11e88e991411"/>
    <n v="2297.8200000000002"/>
    <x v="1"/>
  </r>
  <r>
    <s v="da7f83ee-3cd6-4aca-832c-e7b1de87a346"/>
    <n v="2300.21"/>
    <x v="1"/>
  </r>
  <r>
    <s v="68332479-872d-4507-80cf-4ee53572e94e"/>
    <n v="2303.1999999999998"/>
    <x v="1"/>
  </r>
  <r>
    <s v="87a85c0e-48c7-425f-9b6a-87817ccfd138"/>
    <n v="2312.1"/>
    <x v="1"/>
  </r>
  <r>
    <s v="cfdfddc3-d2ac-48f7-b360-5ce2abeb0060"/>
    <n v="2324.64"/>
    <x v="1"/>
  </r>
  <r>
    <s v="c3a91223-3ba3-4ce4-aa1a-ab916399af9b"/>
    <n v="2338.3200000000002"/>
    <x v="1"/>
  </r>
  <r>
    <s v="4efcc832-fb9e-4ce2-86fc-9b19fc34cc46"/>
    <n v="2348.19"/>
    <x v="1"/>
  </r>
  <r>
    <s v="16e5536b-e4b7-423f-90b9-08409335d87f"/>
    <n v="2352.3000000000002"/>
    <x v="1"/>
  </r>
  <r>
    <s v="ea2b401c-7102-4871-ac5d-2c36eb1483ad"/>
    <n v="2360.27"/>
    <x v="1"/>
  </r>
  <r>
    <s v="7ff807f1-2ac0-4966-840f-fbc420977ebe"/>
    <n v="2361.1"/>
    <x v="1"/>
  </r>
  <r>
    <s v="7dd90190-cc97-4c2d-8c0e-35eaa3fb8f5b"/>
    <n v="2361.4"/>
    <x v="1"/>
  </r>
  <r>
    <s v="cdcd4dca-11fa-4ef3-b5b9-b4f998b27122"/>
    <n v="2367.2600000000002"/>
    <x v="1"/>
  </r>
  <r>
    <s v="9f551470-5088-4ccc-a06d-82052a5d4452"/>
    <n v="2379.1999999999998"/>
    <x v="1"/>
  </r>
  <r>
    <s v="90343119-8799-4556-a61d-c2ab5d30d98c"/>
    <n v="2381.4699999999998"/>
    <x v="1"/>
  </r>
  <r>
    <s v="e607524f-47f4-41c7-ac06-8f1784ccd1c6"/>
    <n v="2385.1999999999998"/>
    <x v="1"/>
  </r>
  <r>
    <s v="a97dc5d0-402c-478f-a78d-4eb6bba34fdd"/>
    <n v="2385.6"/>
    <x v="1"/>
  </r>
  <r>
    <s v="114a591c-d759-4278-a59e-54b18f750056"/>
    <n v="2386.9299999999998"/>
    <x v="1"/>
  </r>
  <r>
    <s v="7d1706da-6735-4ffe-94ae-f316a44e0d81"/>
    <n v="2387.8000000000002"/>
    <x v="1"/>
  </r>
  <r>
    <s v="0e193cfb-2315-4d1f-8677-d709bbdb3ffc"/>
    <n v="2391.1999999999998"/>
    <x v="1"/>
  </r>
  <r>
    <s v="a951d17f-20dc-45c8-845e-6116dcca5f3e"/>
    <n v="2391.5500000000002"/>
    <x v="1"/>
  </r>
  <r>
    <s v="6a5ff1f8-a5dc-4356-a5de-8f1b85bd9e89"/>
    <n v="2409.84"/>
    <x v="1"/>
  </r>
  <r>
    <s v="0be2dc68-ba99-4af8-bef1-6aa41711313f"/>
    <n v="2426.9499999999998"/>
    <x v="1"/>
  </r>
  <r>
    <s v="d9bc266d-2b0b-41ee-8470-d2bac4da3f45"/>
    <n v="2427.5"/>
    <x v="1"/>
  </r>
  <r>
    <s v="b916eb46-1c80-4bee-97f6-ad79b9f7af9c"/>
    <n v="2435.23"/>
    <x v="1"/>
  </r>
  <r>
    <s v="1b333e3a-e2af-47f6-8e32-889d999239c1"/>
    <n v="2445.3000000000002"/>
    <x v="1"/>
  </r>
  <r>
    <s v="5d1ab20b-1593-4a28-ac72-7e8c0ee6253c"/>
    <n v="2446.08"/>
    <x v="1"/>
  </r>
  <r>
    <s v="5a693bdc-6577-4228-bb8f-ff92907beba6"/>
    <n v="2455.44"/>
    <x v="1"/>
  </r>
  <r>
    <s v="e7482830-b11b-44e4-9b04-4c41e8cd0a4c"/>
    <n v="2460.5700000000002"/>
    <x v="1"/>
  </r>
  <r>
    <s v="de3b0417-5c0e-4888-b889-4941a50e15f8"/>
    <n v="2460.58"/>
    <x v="1"/>
  </r>
  <r>
    <s v="186926c3-4d30-4acc-8a30-224026a847ac"/>
    <n v="2460.66"/>
    <x v="1"/>
  </r>
  <r>
    <s v="dc304cad-d56e-440c-9dea-0c28150f092d"/>
    <n v="2470"/>
    <x v="1"/>
  </r>
  <r>
    <s v="20cd16dc-8e21-4895-999d-67fc103bacfb"/>
    <n v="2477.16"/>
    <x v="1"/>
  </r>
  <r>
    <s v="a519e5bd-3cd8-47af-acf5-b36c719dedcd"/>
    <n v="2500.6799999999998"/>
    <x v="1"/>
  </r>
  <r>
    <s v="10829418-9e55-4ad1-9e7d-37d5f480e798"/>
    <n v="2527.1999999999998"/>
    <x v="1"/>
  </r>
  <r>
    <s v="57bd94c0-ea79-4a73-b42f-0c6ffe4f093a"/>
    <n v="2527.6799999999998"/>
    <x v="1"/>
  </r>
  <r>
    <s v="3bad0c39-a0ca-4e0a-bc0f-17c396082637"/>
    <n v="2530.11"/>
    <x v="1"/>
  </r>
  <r>
    <s v="b61f6fd3-1280-4f7f-a01b-aefe593224a5"/>
    <n v="2536"/>
    <x v="1"/>
  </r>
  <r>
    <s v="f6cd5cae-54a1-4641-8bef-11a32e6c3cc7"/>
    <n v="2536.8000000000002"/>
    <x v="1"/>
  </r>
  <r>
    <s v="e0d4f714-3657-41a6-9ee3-17198f82e71f"/>
    <n v="2544"/>
    <x v="1"/>
  </r>
  <r>
    <s v="7a89152d-1cfa-4f36-b448-b504c2408829"/>
    <n v="2546.5"/>
    <x v="1"/>
  </r>
  <r>
    <s v="77e6485f-2c71-49ea-bed9-4e544e6dd769"/>
    <n v="2562.12"/>
    <x v="1"/>
  </r>
  <r>
    <s v="d922570e-1d15-4c01-a5a7-765c1e50e954"/>
    <n v="2568.6999999999998"/>
    <x v="1"/>
  </r>
  <r>
    <s v="da96e884-6be1-4106-a31e-f3c2bf15dd3d"/>
    <n v="2582.9"/>
    <x v="1"/>
  </r>
  <r>
    <s v="76930971-4994-4969-82f8-5463c7a2b16c"/>
    <n v="2601.41"/>
    <x v="1"/>
  </r>
  <r>
    <s v="d8681147-8b7b-40ba-9605-c28f912741d3"/>
    <n v="2603.44"/>
    <x v="1"/>
  </r>
  <r>
    <s v="67ad01b8-a5d8-4d93-9788-10a02e96c11c"/>
    <n v="2609.44"/>
    <x v="1"/>
  </r>
  <r>
    <s v="5e176416-f9c8-4159-985e-110b1b344791"/>
    <n v="2613.96"/>
    <x v="1"/>
  </r>
  <r>
    <s v="c130394f-c8f0-493f-b0b2-5b984dbdb8aa"/>
    <n v="2620.86"/>
    <x v="1"/>
  </r>
  <r>
    <s v="e35b4264-b003-420a-a3bd-c079be2e38cc"/>
    <n v="2628.3"/>
    <x v="1"/>
  </r>
  <r>
    <s v="c93d7889-4a24-4890-887d-10cc8ebcacfc"/>
    <n v="2635.36"/>
    <x v="1"/>
  </r>
  <r>
    <s v="5dfa2e15-5bef-4d72-9379-45d47dd21baa"/>
    <n v="2642.48"/>
    <x v="1"/>
  </r>
  <r>
    <s v="00ee2ed3-59e4-41bd-b194-d47f5b01c8dd"/>
    <n v="2647.28"/>
    <x v="1"/>
  </r>
  <r>
    <s v="dbfbd001-eeab-42fe-acf7-ce5eccdba639"/>
    <n v="2648.25"/>
    <x v="1"/>
  </r>
  <r>
    <s v="9cd34870-3e67-42a7-981d-5f45e10a0e91"/>
    <n v="2655.66"/>
    <x v="1"/>
  </r>
  <r>
    <s v="05ff055d-a098-4129-8612-bf73a8cc33a2"/>
    <n v="2671.9"/>
    <x v="1"/>
  </r>
  <r>
    <s v="6e9a1825-8e5d-4874-8b1e-94a0982607eb"/>
    <n v="2701.4"/>
    <x v="1"/>
  </r>
  <r>
    <s v="d3229b6b-478e-4eb5-9a0c-91f9ec22db4e"/>
    <n v="2714.4"/>
    <x v="1"/>
  </r>
  <r>
    <s v="0f1c5206-48a1-4b7c-aa2e-fd0b8478f001"/>
    <n v="2716.35"/>
    <x v="1"/>
  </r>
  <r>
    <s v="d37020fe-3b1d-41ba-93d4-4488f5379bf9"/>
    <n v="2721.6"/>
    <x v="1"/>
  </r>
  <r>
    <s v="b3aa8402-b6ba-457b-a7a8-d87d6cbcbb0a"/>
    <n v="2723.13"/>
    <x v="1"/>
  </r>
  <r>
    <s v="2d6e6f6b-318e-40e0-8791-f881c6ca13fb"/>
    <n v="2723.46"/>
    <x v="1"/>
  </r>
  <r>
    <s v="f8499420-38f0-4783-9ee3-b1e8b5ea4b9d"/>
    <n v="2729.35"/>
    <x v="2"/>
  </r>
  <r>
    <s v="90e7f876-5f5a-4c48-8d7f-11191397bfb3"/>
    <n v="2731.85"/>
    <x v="2"/>
  </r>
  <r>
    <s v="be399d6a-1ffd-4c00-8985-5a62c30efe20"/>
    <n v="2750.28"/>
    <x v="2"/>
  </r>
  <r>
    <s v="a5ca4d15-b114-438f-975a-2d15c3d63e96"/>
    <n v="2752.2"/>
    <x v="2"/>
  </r>
  <r>
    <s v="03cc7451-8fc8-42d4-bca9-d5af08a67abc"/>
    <n v="2758.32"/>
    <x v="2"/>
  </r>
  <r>
    <s v="7b4634e7-fb00-413a-a4e6-752176a6b52b"/>
    <n v="2765.46"/>
    <x v="2"/>
  </r>
  <r>
    <s v="9671e0ea-1150-4a7d-abaa-87fdcc4376b2"/>
    <n v="2772.9"/>
    <x v="2"/>
  </r>
  <r>
    <s v="4decf5b1-7ef8-4b86-a7ea-4300e3adb94c"/>
    <n v="2796.29"/>
    <x v="2"/>
  </r>
  <r>
    <s v="d3af595d-383d-40c9-8047-5bc62aac8011"/>
    <n v="2812.4"/>
    <x v="2"/>
  </r>
  <r>
    <s v="b4da580c-de7a-472a-982f-e2b1813cdb89"/>
    <n v="2814.84"/>
    <x v="2"/>
  </r>
  <r>
    <s v="ca2a1513-b46e-4ed7-bbe9-89dfabf25c07"/>
    <n v="2816.58"/>
    <x v="2"/>
  </r>
  <r>
    <s v="03cc385c-2403-4c12-a168-205ac9ba8503"/>
    <n v="2820.51"/>
    <x v="2"/>
  </r>
  <r>
    <s v="892a6942-8b15-4b56-8d67-869643ab5ccf"/>
    <n v="2822.82"/>
    <x v="2"/>
  </r>
  <r>
    <s v="b891bdff-da95-4bf1-b7bf-ac0594f32bf1"/>
    <n v="2828.49"/>
    <x v="2"/>
  </r>
  <r>
    <s v="7eb7ea5c-f41c-4499-bcd8-45f1bc796774"/>
    <n v="2837.4"/>
    <x v="2"/>
  </r>
  <r>
    <s v="0b2375fe-e819-4066-b039-fc3b09e73de5"/>
    <n v="2875.4"/>
    <x v="2"/>
  </r>
  <r>
    <s v="c1f85607-6242-4b7a-854f-d78df3d16240"/>
    <n v="2878.72"/>
    <x v="2"/>
  </r>
  <r>
    <s v="02cf2c5e-dfd1-4417-b31c-28fd746f4412"/>
    <n v="2888.48"/>
    <x v="2"/>
  </r>
  <r>
    <s v="6ec2dd08-6cb8-41b0-a5ec-122039b486aa"/>
    <n v="2892.24"/>
    <x v="2"/>
  </r>
  <r>
    <s v="df1a0a2b-d8ed-4521-b589-5d87d81b6f6e"/>
    <n v="2893.92"/>
    <x v="2"/>
  </r>
  <r>
    <s v="4e37f46a-cedd-457e-9c89-b373356a3fcb"/>
    <n v="2902.79"/>
    <x v="2"/>
  </r>
  <r>
    <s v="e52d9f50-5b9e-4a9e-bd1d-b35a15c4a81b"/>
    <n v="2922.15"/>
    <x v="2"/>
  </r>
  <r>
    <s v="c64ef1f9-4bc1-4121-b3f7-659118534e7b"/>
    <n v="2926.16"/>
    <x v="2"/>
  </r>
  <r>
    <s v="6d7d9a6d-8df5-4283-bf1c-c57abf546707"/>
    <n v="2929.68"/>
    <x v="2"/>
  </r>
  <r>
    <s v="25a6d09b-c041-4e9b-b17b-9f4e1baa7245"/>
    <n v="2937.06"/>
    <x v="2"/>
  </r>
  <r>
    <s v="90d79c76-ac48-4140-a1f0-2b961a488101"/>
    <n v="2940.6"/>
    <x v="2"/>
  </r>
  <r>
    <s v="5d1194c8-8edc-497b-a7bb-fdd602a6ac38"/>
    <n v="2967.8"/>
    <x v="2"/>
  </r>
  <r>
    <s v="22321ef5-7a0f-47c3-8e05-d996d72dfb36"/>
    <n v="2994.97"/>
    <x v="2"/>
  </r>
  <r>
    <s v="dff10267-69f1-43b0-b043-66ec37b3e26e"/>
    <n v="3032.88"/>
    <x v="2"/>
  </r>
  <r>
    <s v="44de1804-8d9d-4d08-a5af-c8611cb77827"/>
    <n v="3036.01"/>
    <x v="2"/>
  </r>
  <r>
    <s v="2fda606c-411d-4fd8-99c9-c35a6779413f"/>
    <n v="3050.7"/>
    <x v="2"/>
  </r>
  <r>
    <s v="ed6d350f-6d98-4777-ac91-73bcf6521fad"/>
    <n v="3059.91"/>
    <x v="2"/>
  </r>
  <r>
    <s v="52cc214a-3d56-4591-a0d0-35a97a79ea2f"/>
    <n v="3060.4"/>
    <x v="2"/>
  </r>
  <r>
    <s v="5f0c32b5-e1b6-4bdd-a129-bc0d260cb31c"/>
    <n v="3067.36"/>
    <x v="2"/>
  </r>
  <r>
    <s v="242b23cd-12bb-47a0-b430-00a7cc055879"/>
    <n v="3070.2"/>
    <x v="2"/>
  </r>
  <r>
    <s v="9db143e9-4058-4a1d-afaf-f8856e58f915"/>
    <n v="3079.08"/>
    <x v="2"/>
  </r>
  <r>
    <s v="51c7e639-99f2-4f29-9b71-d572ff78b9ba"/>
    <n v="3079.36"/>
    <x v="2"/>
  </r>
  <r>
    <s v="459ceaea-1deb-48f9-b046-87fb94cf9e85"/>
    <n v="3089.87"/>
    <x v="2"/>
  </r>
  <r>
    <s v="7accdd3c-18f8-4775-8462-0d9c034107df"/>
    <n v="3094.29"/>
    <x v="2"/>
  </r>
  <r>
    <s v="bf0d25c4-77d0-4bf3-a121-237990bafc3f"/>
    <n v="3094.88"/>
    <x v="2"/>
  </r>
  <r>
    <s v="db3acff8-a1f3-467f-8a66-804ad9e638b5"/>
    <n v="3100.2"/>
    <x v="2"/>
  </r>
  <r>
    <s v="2f55fe19-1a3c-4f8b-9247-1e1528e4a662"/>
    <n v="3109.92"/>
    <x v="2"/>
  </r>
  <r>
    <s v="bb7b1024-1630-492b-ae64-ee70d6c430b2"/>
    <n v="3117.79"/>
    <x v="2"/>
  </r>
  <r>
    <s v="333bb91c-fbfe-479c-9536-ca5ab421725c"/>
    <n v="3120.52"/>
    <x v="2"/>
  </r>
  <r>
    <s v="5ea383b4-756c-4188-8fa1-d261c3e58a17"/>
    <n v="3123.89"/>
    <x v="2"/>
  </r>
  <r>
    <s v="1ba9fa2a-a413-4f50-814f-2380bfdfb7f2"/>
    <n v="3124.64"/>
    <x v="2"/>
  </r>
  <r>
    <s v="996c217a-4646-4499-a4ed-4957f04f00b5"/>
    <n v="3124.72"/>
    <x v="2"/>
  </r>
  <r>
    <s v="8d564a65-ffcc-411c-9c04-8d2d705f553e"/>
    <n v="3139.65"/>
    <x v="2"/>
  </r>
  <r>
    <s v="edb6ccde-3f4d-4236-8144-869986b4bb92"/>
    <n v="3154.72"/>
    <x v="2"/>
  </r>
  <r>
    <s v="46471087-2267-435e-9046-344ddefb4f70"/>
    <n v="3158.1"/>
    <x v="2"/>
  </r>
  <r>
    <s v="34bf3b36-8928-4f60-88f3-82cc7ac64b2e"/>
    <n v="3160.56"/>
    <x v="2"/>
  </r>
  <r>
    <s v="e5e8b3c7-82cc-464c-8aae-8188c9110f80"/>
    <n v="3161.4"/>
    <x v="2"/>
  </r>
  <r>
    <s v="71a80423-5e6a-428f-9e74-112f3f7546fb"/>
    <n v="3165.75"/>
    <x v="2"/>
  </r>
  <r>
    <s v="316f25e3-6b73-45a4-a146-ac2dab1d3a5d"/>
    <n v="3169.76"/>
    <x v="2"/>
  </r>
  <r>
    <s v="edc69acb-ff8c-4b9d-a87f-79c62127ac94"/>
    <n v="3179.77"/>
    <x v="2"/>
  </r>
  <r>
    <s v="da29a82f-db63-47fd-ab54-d18fbbc173f1"/>
    <n v="3191.68"/>
    <x v="2"/>
  </r>
  <r>
    <s v="3ea8a138-d6d9-497b-bdd8-f2771531e605"/>
    <n v="3196.98"/>
    <x v="2"/>
  </r>
  <r>
    <s v="fd731cb2-2846-4364-b0a1-3e1a28cef2de"/>
    <n v="3203.76"/>
    <x v="2"/>
  </r>
  <r>
    <s v="66765428-f608-44af-8bd3-dde55f2dd64b"/>
    <n v="3208.24"/>
    <x v="2"/>
  </r>
  <r>
    <s v="8a8900e6-81b2-4ea5-b5ed-31fff2526210"/>
    <n v="3213.28"/>
    <x v="2"/>
  </r>
  <r>
    <s v="33f9ec05-bb1d-4831-aeef-3f9a60da1bbc"/>
    <n v="3215.42"/>
    <x v="2"/>
  </r>
  <r>
    <s v="e981216f-2e6e-4576-a19c-5a0a2ee62023"/>
    <n v="3225.2"/>
    <x v="2"/>
  </r>
  <r>
    <s v="dbfc794f-a4ad-4b65-934c-6df5f0be897e"/>
    <n v="3258.22"/>
    <x v="2"/>
  </r>
  <r>
    <s v="5d125a5b-3db3-49d4-9c43-1a5e293ee43a"/>
    <n v="3258.48"/>
    <x v="2"/>
  </r>
  <r>
    <s v="5b7581c1-6ab4-4792-a354-0da19d40df5b"/>
    <n v="3260.29"/>
    <x v="2"/>
  </r>
  <r>
    <s v="f94efdd2-4f75-4530-8600-fb36d2c40e87"/>
    <n v="3275.64"/>
    <x v="2"/>
  </r>
  <r>
    <s v="cd57c04f-2c9c-409f-8c7c-388005e1cbd8"/>
    <n v="3289.68"/>
    <x v="2"/>
  </r>
  <r>
    <s v="ea7d2394-f204-4678-aa69-8e6c0c5dfeb3"/>
    <n v="3293.84"/>
    <x v="2"/>
  </r>
  <r>
    <s v="cd22a590-eb8e-4f04-8631-9527ae333862"/>
    <n v="3298.75"/>
    <x v="2"/>
  </r>
  <r>
    <s v="b85739d4-630a-41c4-b54a-ae62c730819f"/>
    <n v="3307.01"/>
    <x v="2"/>
  </r>
  <r>
    <s v="de070892-6cad-45f9-9cff-90bcbf8452d2"/>
    <n v="3318.28"/>
    <x v="2"/>
  </r>
  <r>
    <s v="5b52e295-1faf-43a2-9c25-3c5403e96ec2"/>
    <n v="3324.24"/>
    <x v="2"/>
  </r>
  <r>
    <s v="abd9ad38-af24-42e3-86db-2447bc0b6167"/>
    <n v="3343.04"/>
    <x v="2"/>
  </r>
  <r>
    <s v="c322881c-a0ad-4223-8e5d-ad4aa9c12100"/>
    <n v="3348.8"/>
    <x v="2"/>
  </r>
  <r>
    <s v="0dc09c72-5c72-47df-a73f-52221d1f2b17"/>
    <n v="3370.07"/>
    <x v="2"/>
  </r>
  <r>
    <s v="ef3cc1d1-2d68-43f5-acb5-9efbd40548ef"/>
    <n v="3373.86"/>
    <x v="2"/>
  </r>
  <r>
    <s v="28c8e7cf-86c3-4335-85f0-072caeae8818"/>
    <n v="3378.41"/>
    <x v="2"/>
  </r>
  <r>
    <s v="5772d322-eb86-41ab-8c51-61cda4f219b4"/>
    <n v="3385.76"/>
    <x v="2"/>
  </r>
  <r>
    <s v="90fb2195-d30e-4281-a831-d31e5a3fcdbd"/>
    <n v="3401.44"/>
    <x v="2"/>
  </r>
  <r>
    <s v="272376c6-83f5-427e-b1f8-6e5cbde5026b"/>
    <n v="3411.72"/>
    <x v="2"/>
  </r>
  <r>
    <s v="09a0c687-3279-4def-baad-6d79f75db014"/>
    <n v="3428.55"/>
    <x v="2"/>
  </r>
  <r>
    <s v="8bebdde7-e022-4103-811c-c45d6d10d82d"/>
    <n v="3446"/>
    <x v="2"/>
  </r>
  <r>
    <s v="76f02c96-0b47-46c7-a012-7fba61d00469"/>
    <n v="3449.4"/>
    <x v="2"/>
  </r>
  <r>
    <s v="fd6acbe2-ce6f-4138-a6d2-d4cd3b3e8adb"/>
    <n v="3454.57"/>
    <x v="2"/>
  </r>
  <r>
    <s v="c17b1cc2-81d6-42d3-b567-991fdced3e91"/>
    <n v="3458.42"/>
    <x v="2"/>
  </r>
  <r>
    <s v="c78ac756-918c-4580-83c2-48fa8cf6a8d9"/>
    <n v="3467.66"/>
    <x v="2"/>
  </r>
  <r>
    <s v="1e36c837-b2cb-4818-8537-4c956a617586"/>
    <n v="3473.77"/>
    <x v="2"/>
  </r>
  <r>
    <s v="890992ce-5686-4d73-938d-9c350d2ad2fc"/>
    <n v="3481.94"/>
    <x v="2"/>
  </r>
  <r>
    <s v="80d6c0a2-e8ea-43c3-921a-c8c6d0bb93c4"/>
    <n v="3493"/>
    <x v="2"/>
  </r>
  <r>
    <s v="302985f1-444d-42d2-aa79-c558e10e384f"/>
    <n v="3511.12"/>
    <x v="2"/>
  </r>
  <r>
    <s v="d3026602-0e2d-4be6-bd0c-1f88e59afab8"/>
    <n v="3522.3"/>
    <x v="2"/>
  </r>
  <r>
    <s v="cdf25b8e-36e0-4361-90d6-a81c2b45b4e9"/>
    <n v="3524"/>
    <x v="2"/>
  </r>
  <r>
    <s v="e061ad69-c1f1-43d6-960e-14cffa30a38f"/>
    <n v="3525.12"/>
    <x v="2"/>
  </r>
  <r>
    <s v="f5c97027-b52a-4a38-9ae3-673df54f27b8"/>
    <n v="3528.3"/>
    <x v="2"/>
  </r>
  <r>
    <s v="e6b2f917-12b3-40a8-8ad7-2ccd4e7ce061"/>
    <n v="3540.3"/>
    <x v="2"/>
  </r>
  <r>
    <s v="ab5a6a8d-17c6-4a13-bfb8-181ce7dc88cd"/>
    <n v="3541.68"/>
    <x v="2"/>
  </r>
  <r>
    <s v="a7aca816-5614-46dc-a918-e344477f2e47"/>
    <n v="3544.44"/>
    <x v="2"/>
  </r>
  <r>
    <s v="ae3cfa69-96a6-4ae0-befe-9c87ca8d8f3f"/>
    <n v="3572.72"/>
    <x v="2"/>
  </r>
  <r>
    <s v="9b5d0407-8ba8-4daa-884b-38dc8e17de47"/>
    <n v="3579.95"/>
    <x v="2"/>
  </r>
  <r>
    <s v="70f7eb04-2411-4591-9cbb-6b6d13ee138c"/>
    <n v="3597.22"/>
    <x v="2"/>
  </r>
  <r>
    <s v="b97142c6-63c0-419c-aa74-01df8ea0e73a"/>
    <n v="3597.39"/>
    <x v="2"/>
  </r>
  <r>
    <s v="d66ec550-3bd2-4874-b934-54344480f6ae"/>
    <n v="3612.62"/>
    <x v="2"/>
  </r>
  <r>
    <s v="4d3355be-335f-49e1-a1f8-61aa868bf8c8"/>
    <n v="3614.8"/>
    <x v="2"/>
  </r>
  <r>
    <s v="e2d215b8-8dea-4ec8-87bd-8bfe289a4034"/>
    <n v="3629.84"/>
    <x v="2"/>
  </r>
  <r>
    <s v="1ea5a53d-237b-49d5-b76d-2474baaca10e"/>
    <n v="3631.65"/>
    <x v="2"/>
  </r>
  <r>
    <s v="6a36dfa6-c5e0-4fb1-bc57-9edd2ad92b62"/>
    <n v="3640.68"/>
    <x v="2"/>
  </r>
  <r>
    <s v="c7744c67-4bb4-4b0a-a7a3-9a6e358c1cd4"/>
    <n v="3654.24"/>
    <x v="2"/>
  </r>
  <r>
    <s v="6a60de1f-b9c3-4a9a-97dc-29d09f5390f7"/>
    <n v="3657.94"/>
    <x v="2"/>
  </r>
  <r>
    <s v="4dd9d05f-f4f1-48d1-9c38-a3a5273a72cf"/>
    <n v="3659.2"/>
    <x v="2"/>
  </r>
  <r>
    <s v="d23c23d8-0285-4972-8c1f-f4411b092e1e"/>
    <n v="3666.62"/>
    <x v="2"/>
  </r>
  <r>
    <s v="eb4956d1-7bf1-41a6-a35e-cfa85088979f"/>
    <n v="3689.4"/>
    <x v="2"/>
  </r>
  <r>
    <s v="d566eb53-b213-468a-bbc5-6dd41d0e5e52"/>
    <n v="3702.6"/>
    <x v="2"/>
  </r>
  <r>
    <s v="8812539c-ea09-4336-b6f4-c26dfb410e24"/>
    <n v="3713.92"/>
    <x v="2"/>
  </r>
  <r>
    <s v="8cacb3d2-b708-4721-a587-8456d8328855"/>
    <n v="3760.92"/>
    <x v="3"/>
  </r>
  <r>
    <s v="3143d05c-8ea8-4cc1-9331-d1624974ed2c"/>
    <n v="3796.8"/>
    <x v="3"/>
  </r>
  <r>
    <s v="032c3987-ffb6-4880-981d-84708075d8d6"/>
    <n v="3812.25"/>
    <x v="3"/>
  </r>
  <r>
    <s v="d960c18c-ee73-4ee1-bf85-638ae7fe6409"/>
    <n v="3817.56"/>
    <x v="3"/>
  </r>
  <r>
    <s v="fc3deaf5-a1e0-4673-9d34-3c12c99213dc"/>
    <n v="3825.6"/>
    <x v="3"/>
  </r>
  <r>
    <s v="47c4a5e1-da2f-408b-946d-63dede839576"/>
    <n v="3832.11"/>
    <x v="3"/>
  </r>
  <r>
    <s v="bd66c898-b1be-4fd3-a7de-55e996f212aa"/>
    <n v="3837.51"/>
    <x v="3"/>
  </r>
  <r>
    <s v="d5a5e7f7-decb-476d-a03d-d192b89ded59"/>
    <n v="3840.12"/>
    <x v="3"/>
  </r>
  <r>
    <s v="39e1b175-a04e-4dae-83ec-5765ca4f478b"/>
    <n v="3841.63"/>
    <x v="3"/>
  </r>
  <r>
    <s v="26c68af6-35f2-42e2-9978-55f1c6110298"/>
    <n v="3859.83"/>
    <x v="3"/>
  </r>
  <r>
    <s v="edc4f885-086a-42b4-97e4-ec805cceef72"/>
    <n v="3866.04"/>
    <x v="3"/>
  </r>
  <r>
    <s v="2f6f1d6d-70ec-48e5-aad4-766f9cbf6a66"/>
    <n v="3869.69"/>
    <x v="3"/>
  </r>
  <r>
    <s v="3ba90b64-c9a0-4864-bcee-34a907c73eb9"/>
    <n v="3871.5"/>
    <x v="3"/>
  </r>
  <r>
    <s v="40406052-1897-4526-a0d6-c26b01d97d78"/>
    <n v="3887.65"/>
    <x v="3"/>
  </r>
  <r>
    <s v="cf9d111b-f797-4b4f-b97f-552cf31effc9"/>
    <n v="3945.6"/>
    <x v="3"/>
  </r>
  <r>
    <s v="6334126c-974b-44bb-8ae5-d03d1ba8a1fd"/>
    <n v="3951.43"/>
    <x v="3"/>
  </r>
  <r>
    <s v="68cc203f-fd71-4254-bc00-0d687a1bbb56"/>
    <n v="3968.69"/>
    <x v="3"/>
  </r>
  <r>
    <s v="32c796af-a2c4-4e19-b480-e7e2ea3730b9"/>
    <n v="3973.92"/>
    <x v="3"/>
  </r>
  <r>
    <s v="b5898602-21ec-4290-91d9-bdccdd21455e"/>
    <n v="3984.5"/>
    <x v="3"/>
  </r>
  <r>
    <s v="a7fa407d-78e8-420b-a99b-645303c30404"/>
    <n v="3998.4"/>
    <x v="3"/>
  </r>
  <r>
    <s v="8636299e-8554-414c-a6c6-c6b10f226a8e"/>
    <n v="4011.2"/>
    <x v="3"/>
  </r>
  <r>
    <s v="e91399e8-9b00-4acb-bc5d-2397c5830985"/>
    <n v="4014.7"/>
    <x v="3"/>
  </r>
  <r>
    <s v="6704d27b-fa38-4cc3-9a2a-c98f626d1325"/>
    <n v="4029.63"/>
    <x v="3"/>
  </r>
  <r>
    <s v="1a174cb6-1fd9-4c8a-9c6c-d2bff3ec5121"/>
    <n v="4032.18"/>
    <x v="3"/>
  </r>
  <r>
    <s v="276c33f1-a80a-490b-b556-6062b8b20785"/>
    <n v="4056.16"/>
    <x v="3"/>
  </r>
  <r>
    <s v="c0b74707-a930-4dbf-a6e0-11512ff850ec"/>
    <n v="4084.1"/>
    <x v="3"/>
  </r>
  <r>
    <s v="a9ae1d2d-a9a5-4d1c-a421-4278c803d9b2"/>
    <n v="4141.54"/>
    <x v="3"/>
  </r>
  <r>
    <s v="544e4ab2-0689-4177-9308-c087cfa20004"/>
    <n v="4149.2700000000004"/>
    <x v="3"/>
  </r>
  <r>
    <s v="d9eb9612-3583-485b-916b-0895e5e19b74"/>
    <n v="4160.96"/>
    <x v="3"/>
  </r>
  <r>
    <s v="a8617a23-5f22-401b-983b-da6f4ba99a50"/>
    <n v="4180.5"/>
    <x v="3"/>
  </r>
  <r>
    <s v="aa14f3b8-1822-4f42-9180-fe7dc6cf9082"/>
    <n v="4186"/>
    <x v="3"/>
  </r>
  <r>
    <s v="09020df5-de1c-4c22-9887-1b260814d164"/>
    <n v="4187.95"/>
    <x v="3"/>
  </r>
  <r>
    <s v="9b72cc08-1018-40d8-9373-9c0363d94343"/>
    <n v="4195.2"/>
    <x v="3"/>
  </r>
  <r>
    <s v="5e4bd0a6-158c-4944-9eb8-dfc969fc782d"/>
    <n v="4200.7"/>
    <x v="3"/>
  </r>
  <r>
    <s v="4ec00b13-b0c9-4a55-b130-f7dbe4a57334"/>
    <n v="4211.8999999999996"/>
    <x v="3"/>
  </r>
  <r>
    <s v="960d41c8-7d70-4173-ad2e-59043fc42a3f"/>
    <n v="4218.6000000000004"/>
    <x v="3"/>
  </r>
  <r>
    <s v="b5b7a382-75f3-4e4e-806a-69ca85bef6c7"/>
    <n v="4226"/>
    <x v="3"/>
  </r>
  <r>
    <s v="f430ed2c-49bd-426a-b84f-7f65b838c876"/>
    <n v="4230.8500000000004"/>
    <x v="3"/>
  </r>
  <r>
    <s v="b16b182c-fea8-4803-a4f5-abf7a1733e42"/>
    <n v="4234.05"/>
    <x v="3"/>
  </r>
  <r>
    <s v="69202789-5e47-477e-89f7-e6fac997c845"/>
    <n v="4243.8"/>
    <x v="3"/>
  </r>
  <r>
    <s v="d1478ff2-cb48-481e-9e7d-c46a3fd15817"/>
    <n v="4259.3100000000004"/>
    <x v="3"/>
  </r>
  <r>
    <s v="baa5daf1-5719-4c40-97f5-e219964353c3"/>
    <n v="4264"/>
    <x v="3"/>
  </r>
  <r>
    <s v="de3da624-e758-4772-9ac9-126ade978660"/>
    <n v="4310.18"/>
    <x v="3"/>
  </r>
  <r>
    <s v="79640813-5470-4676-a331-ab9e2e72e4a3"/>
    <n v="4311"/>
    <x v="3"/>
  </r>
  <r>
    <s v="b16746ce-33cf-4e51-b902-2b0f78e28cc6"/>
    <n v="4323.1499999999996"/>
    <x v="3"/>
  </r>
  <r>
    <s v="b8c4107c-a3b6-4ca4-bdb3-e3192441889b"/>
    <n v="4328.16"/>
    <x v="3"/>
  </r>
  <r>
    <s v="7b27dde4-0d23-4db0-a866-6ec5b0e17849"/>
    <n v="4328.38"/>
    <x v="3"/>
  </r>
  <r>
    <s v="c55e4861-506e-4733-8e4e-ac7fb311ee3c"/>
    <n v="4332.0600000000004"/>
    <x v="3"/>
  </r>
  <r>
    <s v="509d2596-5148-458a-9137-e8d19f1e3a5e"/>
    <n v="4341.51"/>
    <x v="3"/>
  </r>
  <r>
    <s v="3fbfc27a-1f84-4074-9f39-caafedd4f1b9"/>
    <n v="4342.6000000000004"/>
    <x v="3"/>
  </r>
  <r>
    <s v="b7310d29-3f6e-4a1a-8143-cb7d3c1ecdc4"/>
    <n v="4351.1000000000004"/>
    <x v="3"/>
  </r>
  <r>
    <s v="7ad7937c-a93f-4d76-ae20-243f74f53f2f"/>
    <n v="4354.04"/>
    <x v="3"/>
  </r>
  <r>
    <s v="23cbc3d9-50b3-4d95-a9fb-67a1151dbd86"/>
    <n v="4368.5600000000004"/>
    <x v="3"/>
  </r>
  <r>
    <s v="b1d9ec78-44df-4049-94bc-0b1f37c46164"/>
    <n v="4373.7"/>
    <x v="3"/>
  </r>
  <r>
    <s v="91ae8c3e-aafd-431e-b3e4-0df7fe33d9d6"/>
    <n v="4379.0600000000004"/>
    <x v="3"/>
  </r>
  <r>
    <s v="7ecc03bd-95b5-4046-a3e9-98cf40c1f67f"/>
    <n v="4384.08"/>
    <x v="3"/>
  </r>
  <r>
    <s v="35d759ca-379f-481c-b61c-5377b770ff52"/>
    <n v="4392.6400000000003"/>
    <x v="3"/>
  </r>
  <r>
    <s v="8a57266f-bed6-40c1-8beb-daf02bd09ff2"/>
    <n v="4404.4799999999996"/>
    <x v="3"/>
  </r>
  <r>
    <s v="5eb03040-b449-4a5a-b155-48605d8602c6"/>
    <n v="4408.05"/>
    <x v="3"/>
  </r>
  <r>
    <s v="d4e39a26-9aa0-45df-a2f9-5d337d6c20e7"/>
    <n v="4411.5600000000004"/>
    <x v="3"/>
  </r>
  <r>
    <s v="3cf5d7cf-00e6-4737-b9ba-3c1f4f7810bd"/>
    <n v="4428"/>
    <x v="3"/>
  </r>
  <r>
    <s v="f29b3468-d469-4c93-970e-7dbde4df9835"/>
    <n v="4430.6099999999997"/>
    <x v="3"/>
  </r>
  <r>
    <s v="06fbf025-f992-4bb8-96e7-62aeb96515ca"/>
    <n v="4441.08"/>
    <x v="3"/>
  </r>
  <r>
    <s v="d58205fc-893f-45f8-8f7e-f58d5a1fd889"/>
    <n v="4441.4399999999996"/>
    <x v="3"/>
  </r>
  <r>
    <s v="b2001b1c-8089-45f8-b7ae-78aa8898f54e"/>
    <n v="4458.16"/>
    <x v="3"/>
  </r>
  <r>
    <s v="fa8a4e8a-b41b-4a1b-9a78-f8b1711872db"/>
    <n v="4473.8999999999996"/>
    <x v="3"/>
  </r>
  <r>
    <s v="6eb2c71c-b33f-4197-b001-4c63ee8610a3"/>
    <n v="4474.53"/>
    <x v="3"/>
  </r>
  <r>
    <s v="8f7d932c-1a35-40a0-9755-1fc33c4dc20c"/>
    <n v="4495.53"/>
    <x v="3"/>
  </r>
  <r>
    <s v="2dc57029-f1e4-4db0-906e-5e41322c0e55"/>
    <n v="4530.1000000000004"/>
    <x v="3"/>
  </r>
  <r>
    <s v="4984e78f-6231-40e2-b48a-aec6a5d1aa6e"/>
    <n v="4544.93"/>
    <x v="3"/>
  </r>
  <r>
    <s v="fe7632d7-74b1-4a9f-8555-7b641ef74eb7"/>
    <n v="4547.7"/>
    <x v="3"/>
  </r>
  <r>
    <s v="d34fba74-8560-4db4-8b68-a557426c8e9a"/>
    <n v="4551.43"/>
    <x v="3"/>
  </r>
  <r>
    <s v="1e70556a-4a91-4fa3-b7da-f6e5f9a43601"/>
    <n v="4579.12"/>
    <x v="3"/>
  </r>
  <r>
    <s v="20628586-6a4d-46c2-9b79-a5db620e7fc3"/>
    <n v="4591.6000000000004"/>
    <x v="3"/>
  </r>
  <r>
    <s v="a4c1f929-6cf0-465f-a9ad-42ebc34ff113"/>
    <n v="4594.2"/>
    <x v="3"/>
  </r>
  <r>
    <s v="c5582aa5-3172-44d8-943a-1bbb7812400e"/>
    <n v="4621.37"/>
    <x v="3"/>
  </r>
  <r>
    <s v="83098ffa-202b-47de-9bc7-42f62c32aa27"/>
    <n v="4633.16"/>
    <x v="3"/>
  </r>
  <r>
    <s v="fef3b0b4-4ca7-48c5-9b56-89401288688d"/>
    <n v="4635.8"/>
    <x v="3"/>
  </r>
  <r>
    <s v="0d8a5f2a-801f-4970-9c63-ed8c683727a0"/>
    <n v="4649.37"/>
    <x v="3"/>
  </r>
  <r>
    <s v="d03f8f5d-6723-4d82-951d-6025281200b1"/>
    <n v="4672.8999999999996"/>
    <x v="3"/>
  </r>
  <r>
    <s v="e922de3f-635a-45b7-9e72-c946de498f2b"/>
    <n v="4703.1400000000003"/>
    <x v="3"/>
  </r>
  <r>
    <s v="9a21d0ee-6c59-4454-be44-0d47dea7f99f"/>
    <n v="4706.3500000000004"/>
    <x v="3"/>
  </r>
  <r>
    <s v="a8299dc9-cf1e-4f08-9f96-914581571b45"/>
    <n v="4760.7"/>
    <x v="3"/>
  </r>
  <r>
    <s v="71a5c51e-227d-4d63-846d-543973b0adb2"/>
    <n v="4765.67"/>
    <x v="3"/>
  </r>
  <r>
    <s v="61babec6-7656-4cea-b347-eac163ccc894"/>
    <n v="4772.46"/>
    <x v="3"/>
  </r>
  <r>
    <s v="58cf13b8-7cf4-48c0-92ae-efc1f4c9ac36"/>
    <n v="4793.8900000000003"/>
    <x v="3"/>
  </r>
  <r>
    <s v="e300e189-7b81-45c6-9c6a-82640c387c9f"/>
    <n v="4826.04"/>
    <x v="3"/>
  </r>
  <r>
    <s v="c3f4f332-5d13-455d-baef-92960dc1b926"/>
    <n v="4831.3500000000004"/>
    <x v="3"/>
  </r>
  <r>
    <s v="cf620b87-254b-4804-a12c-0586bd835b67"/>
    <n v="4831.96"/>
    <x v="3"/>
  </r>
  <r>
    <s v="3d84bea5-22e1-4669-84dd-c4591f34bae2"/>
    <n v="4836.07"/>
    <x v="3"/>
  </r>
  <r>
    <s v="e1f56f5a-6110-412f-85d1-e9bcf674c984"/>
    <n v="4850.0200000000004"/>
    <x v="3"/>
  </r>
  <r>
    <s v="f1c9563d-39cb-4c25-806c-08bb1bab52a1"/>
    <n v="4851.6000000000004"/>
    <x v="3"/>
  </r>
  <r>
    <s v="862e8443-b50d-4f6e-aaed-aa2441a124fc"/>
    <n v="4865.04"/>
    <x v="3"/>
  </r>
  <r>
    <s v="bf10a2db-b6cb-4de5-9a3b-b61958fd488a"/>
    <n v="4871.8999999999996"/>
    <x v="3"/>
  </r>
  <r>
    <s v="4879ffa5-ebca-4fa0-9b13-c396e2d79060"/>
    <n v="4876.6400000000003"/>
    <x v="3"/>
  </r>
  <r>
    <s v="f72242e9-eede-4f80-bfd9-987ce832fa24"/>
    <n v="4881.58"/>
    <x v="3"/>
  </r>
  <r>
    <s v="b39ef46a-bd09-4968-ba86-c35b7a41bae7"/>
    <n v="4925.47"/>
    <x v="3"/>
  </r>
  <r>
    <s v="027ad014-f79c-4479-ba6f-897bb63e1e9f"/>
    <n v="4926.04"/>
    <x v="3"/>
  </r>
  <r>
    <s v="8922db80-f43c-4463-957d-14b8c552b6d9"/>
    <n v="4943.8999999999996"/>
    <x v="3"/>
  </r>
  <r>
    <s v="65d38c2b-30f7-42f7-b20c-27ee854c188c"/>
    <n v="4945.2"/>
    <x v="3"/>
  </r>
  <r>
    <s v="7c2d03ad-4b8b-4d38-8452-bbff9ecf5cd7"/>
    <n v="4981.6000000000004"/>
    <x v="3"/>
  </r>
  <r>
    <s v="60a7916c-e2c3-4bc7-85c2-76ece3242b43"/>
    <n v="4983.04"/>
    <x v="3"/>
  </r>
  <r>
    <s v="c88fa04c-2365-49de-997f-7c7111e9fb83"/>
    <n v="4984.8999999999996"/>
    <x v="3"/>
  </r>
  <r>
    <s v="5eba0fd1-96a3-4d2a-89ef-ca01b08d3674"/>
    <n v="4989.4799999999996"/>
    <x v="3"/>
  </r>
  <r>
    <s v="a8b1309c-29fc-4927-ac75-518105a03fe8"/>
    <n v="4999.67"/>
    <x v="3"/>
  </r>
  <r>
    <s v="9497c6c9-f375-4c60-bd9b-6bdc630f06c5"/>
    <n v="5018.2"/>
    <x v="3"/>
  </r>
  <r>
    <s v="3cc76361-37e4-44e8-85e7-5a770ec49cc4"/>
    <n v="5031.6000000000004"/>
    <x v="3"/>
  </r>
  <r>
    <s v="ef2b1dc5-494e-4490-8307-3afbde818a52"/>
    <n v="5047.68"/>
    <x v="3"/>
  </r>
  <r>
    <s v="bd2b79c5-975a-4c5f-b2d3-dca2a58bc19d"/>
    <n v="5052.96"/>
    <x v="3"/>
  </r>
  <r>
    <s v="6f7d2bbf-ad28-4c7f-9cea-b2cb6d5040bf"/>
    <n v="5054.04"/>
    <x v="3"/>
  </r>
  <r>
    <s v="b4bd0a71-af52-42d2-9595-ec99be104c45"/>
    <n v="5066.6000000000004"/>
    <x v="3"/>
  </r>
  <r>
    <s v="cd013f89-b7b9-4f6b-bea9-e71c50aabecc"/>
    <n v="5070.38"/>
    <x v="3"/>
  </r>
  <r>
    <s v="87e3ddbc-24f2-4ed9-ac58-165dbe978c74"/>
    <n v="5072"/>
    <x v="3"/>
  </r>
  <r>
    <s v="7181378d-bf38-478e-b5cf-827c4afe7de5"/>
    <n v="5075.04"/>
    <x v="3"/>
  </r>
  <r>
    <s v="84bda85e-8cc6-4c3d-b8f1-9acc68fee50b"/>
    <n v="5077.9399999999996"/>
    <x v="3"/>
  </r>
  <r>
    <s v="b45d041c-9179-45d8-868c-1a40ffb021e1"/>
    <n v="5078.3999999999996"/>
    <x v="3"/>
  </r>
  <r>
    <s v="f0d3c668-f705-466f-819a-13772941665a"/>
    <n v="5103.3999999999996"/>
    <x v="3"/>
  </r>
  <r>
    <s v="44acd22c-0542-4bed-b6d1-1237054f42c5"/>
    <n v="5109.58"/>
    <x v="3"/>
  </r>
  <r>
    <s v="335c892f-0e92-4ab3-a2ec-e2bc9eee2543"/>
    <n v="5113.4399999999996"/>
    <x v="3"/>
  </r>
  <r>
    <s v="5281fcd5-e78f-4ea6-a8a3-2ac15fd1d7b3"/>
    <n v="5116.2"/>
    <x v="3"/>
  </r>
  <r>
    <s v="015b6766-387a-45dd-9ce1-320597fd2e2b"/>
    <n v="5171.43"/>
    <x v="3"/>
  </r>
  <r>
    <s v="36fa2591-b999-49e9-aa15-51d30033e78a"/>
    <n v="5187.38"/>
    <x v="3"/>
  </r>
  <r>
    <s v="c797e560-a75d-4e18-b4d1-31ed2c8e9bfc"/>
    <n v="5221.0600000000004"/>
    <x v="3"/>
  </r>
  <r>
    <s v="4eb0fa64-a7b7-4500-b53d-71e356d88fac"/>
    <n v="5224.32"/>
    <x v="3"/>
  </r>
  <r>
    <s v="177b06cf-cd6d-4e93-9462-50d9085fbb48"/>
    <n v="5242.1000000000004"/>
    <x v="3"/>
  </r>
  <r>
    <s v="d3082ae3-b8b5-45e2-be46-7cd9a06be45b"/>
    <n v="5252.52"/>
    <x v="3"/>
  </r>
  <r>
    <s v="89f7713f-6596-4592-b3a9-b3e4aabaad96"/>
    <n v="5260.36"/>
    <x v="3"/>
  </r>
  <r>
    <s v="c9032a1c-ad70-4eff-8707-f2237aa417ab"/>
    <n v="5296.82"/>
    <x v="3"/>
  </r>
  <r>
    <s v="87d7ed0c-8ceb-4a3e-b26f-7c5fb55c06ed"/>
    <n v="5299.74"/>
    <x v="3"/>
  </r>
  <r>
    <s v="2e545f6c-29fb-4104-9fc6-e73dcd2b3fe5"/>
    <n v="5323.2"/>
    <x v="3"/>
  </r>
  <r>
    <s v="d5d387ba-52e7-4041-8fef-813480eba0db"/>
    <n v="5325.92"/>
    <x v="3"/>
  </r>
  <r>
    <s v="20f27037-a248-4246-81f0-74c9e9e19584"/>
    <n v="5345.06"/>
    <x v="3"/>
  </r>
  <r>
    <s v="1baa09aa-f4aa-4e32-8480-97b874aca4be"/>
    <n v="5345.16"/>
    <x v="3"/>
  </r>
  <r>
    <s v="7afeb6a9-201c-4547-94da-686621c6da1b"/>
    <n v="5362.02"/>
    <x v="3"/>
  </r>
  <r>
    <s v="46e20d41-f579-4cb6-ab22-c473c94ea0d9"/>
    <n v="5364"/>
    <x v="3"/>
  </r>
  <r>
    <s v="c2d13feb-afd9-4188-828c-49c18df2fa9d"/>
    <n v="5374.74"/>
    <x v="3"/>
  </r>
  <r>
    <s v="3bf93333-1dda-4b1f-97bb-e9f75520e0e6"/>
    <n v="5388.36"/>
    <x v="3"/>
  </r>
  <r>
    <s v="3e735e0a-abdb-4076-987a-21ca2fabe901"/>
    <n v="5389.02"/>
    <x v="3"/>
  </r>
  <r>
    <s v="9d282d34-039a-4228-87b5-905617e61b91"/>
    <n v="5398.2"/>
    <x v="3"/>
  </r>
  <r>
    <s v="ddf377f0-2e2b-4ffe-88c6-c284c1d7acd5"/>
    <n v="5399.36"/>
    <x v="3"/>
  </r>
  <r>
    <s v="d015bd30-e610-429a-9c32-8479d1ee6631"/>
    <n v="5408.76"/>
    <x v="3"/>
  </r>
  <r>
    <s v="4e550a7b-2634-494a-86b7-ffe40d7d8437"/>
    <n v="5412"/>
    <x v="3"/>
  </r>
  <r>
    <s v="feefed38-ce99-4d19-9f2c-b74936a9d9c0"/>
    <n v="5422.66"/>
    <x v="3"/>
  </r>
  <r>
    <s v="ff807dfa-5510-49b0-ac3d-994c706a5e91"/>
    <n v="5436.15"/>
    <x v="3"/>
  </r>
  <r>
    <s v="7abfff35-ede0-4913-90ba-663d991677f6"/>
    <n v="5436.36"/>
    <x v="3"/>
  </r>
  <r>
    <s v="f5214fac-ad67-447a-971a-09d0f9b9f53e"/>
    <n v="5465.32"/>
    <x v="3"/>
  </r>
  <r>
    <s v="be108e95-6d67-4c80-a79b-5239ade17bb0"/>
    <n v="5508.48"/>
    <x v="3"/>
  </r>
  <r>
    <s v="7b665e8e-eddb-442f-9270-1a2c9dcfa4ae"/>
    <n v="5514.12"/>
    <x v="3"/>
  </r>
  <r>
    <s v="f8861965-d75f-4626-9234-c702ef85372c"/>
    <n v="5517.35"/>
    <x v="3"/>
  </r>
  <r>
    <s v="5d0393cb-bf15-42c4-b851-739f06d73395"/>
    <n v="5531.4"/>
    <x v="3"/>
  </r>
  <r>
    <s v="30d3bbbd-3d18-4a5e-ad26-d4cff009d4d4"/>
    <n v="5531.76"/>
    <x v="3"/>
  </r>
  <r>
    <s v="21a341ed-ab3f-40e9-ba64-53dc11a4a2a5"/>
    <n v="5554.08"/>
    <x v="3"/>
  </r>
  <r>
    <s v="e433237a-e809-4318-8875-483ab371198a"/>
    <n v="5578.6"/>
    <x v="3"/>
  </r>
  <r>
    <s v="85b50594-a758-4280-819d-aa5b874656e7"/>
    <n v="5584.84"/>
    <x v="3"/>
  </r>
  <r>
    <s v="cb0fad61-6f7b-4159-a615-2cffa9e9bf95"/>
    <n v="5591.04"/>
    <x v="3"/>
  </r>
  <r>
    <s v="73f0594e-eb01-45fd-afbb-e7975bdae0d7"/>
    <n v="5617.95"/>
    <x v="3"/>
  </r>
  <r>
    <s v="a636472a-6281-4412-b16d-0ce368f49d01"/>
    <n v="5628.48"/>
    <x v="3"/>
  </r>
  <r>
    <s v="e775ceb3-711a-430c-8a97-6d201fa16e0f"/>
    <n v="5641.1"/>
    <x v="3"/>
  </r>
  <r>
    <s v="d32ddf62-7777-4d86-885e-f5b903f24492"/>
    <n v="5691.6"/>
    <x v="3"/>
  </r>
  <r>
    <s v="70b3d4b5-1e08-4cd4-b470-0353ea4fa71f"/>
    <n v="5721.6"/>
    <x v="3"/>
  </r>
  <r>
    <s v="516ab947-2a4b-4d35-8bed-97c0e5515a26"/>
    <n v="5735.7"/>
    <x v="3"/>
  </r>
  <r>
    <s v="92fa2860-84fe-48d3-9762-2e1aa89ecca7"/>
    <n v="5738"/>
    <x v="3"/>
  </r>
  <r>
    <s v="b81da8a0-f595-4a47-8750-611f075cbb3c"/>
    <n v="5738.69"/>
    <x v="3"/>
  </r>
  <r>
    <s v="9894f144-0a37-48e2-974d-b327270fe903"/>
    <n v="5765.4"/>
    <x v="3"/>
  </r>
  <r>
    <s v="4c7c76dd-b4c9-4188-b9f4-501bd9aa1e25"/>
    <n v="5777.52"/>
    <x v="3"/>
  </r>
  <r>
    <s v="0419b513-caec-4883-b241-cf857310e319"/>
    <n v="5807.16"/>
    <x v="3"/>
  </r>
  <r>
    <s v="11dbef00-d09b-438f-bc39-4c648567e603"/>
    <n v="5807.49"/>
    <x v="3"/>
  </r>
  <r>
    <s v="b3d56611-f754-4ef9-83ee-8b668deb7a53"/>
    <n v="5834.23"/>
    <x v="3"/>
  </r>
  <r>
    <s v="0ef64f40-08fa-4c64-a66d-a2abee57d9cf"/>
    <n v="5844.48"/>
    <x v="3"/>
  </r>
  <r>
    <s v="0ab4e39b-3731-4ec2-bc3d-0c9d586e8b86"/>
    <n v="5865.34"/>
    <x v="3"/>
  </r>
  <r>
    <s v="5cdc332d-ffd5-415b-a1a8-5a15fdfeeb22"/>
    <n v="5884.48"/>
    <x v="3"/>
  </r>
  <r>
    <s v="0ea2279c-21e5-454d-802d-c2ffc8c512dd"/>
    <n v="5890.14"/>
    <x v="3"/>
  </r>
  <r>
    <s v="b9f3f0a3-69b4-4aa1-ab67-6a5ac82c1bb9"/>
    <n v="5918.31"/>
    <x v="3"/>
  </r>
  <r>
    <s v="0a889b68-d40b-4579-9403-1faf50318486"/>
    <n v="5947.76"/>
    <x v="3"/>
  </r>
  <r>
    <s v="6d41f9ac-b819-49f0-b84c-cd3b903c8382"/>
    <n v="5968.44"/>
    <x v="3"/>
  </r>
  <r>
    <s v="f847f7e9-34af-427c-ab30-627a50485ca2"/>
    <n v="5985"/>
    <x v="3"/>
  </r>
  <r>
    <s v="8a271c04-f00d-49ed-8dcd-a34dc28647b0"/>
    <n v="5992.74"/>
    <x v="3"/>
  </r>
  <r>
    <s v="556204f9-ff89-4d0c-be3c-e0c39af62499"/>
    <n v="6006.14"/>
    <x v="3"/>
  </r>
  <r>
    <s v="8368460e-7d62-467d-bfb5-da62a2811607"/>
    <n v="6076.95"/>
    <x v="3"/>
  </r>
  <r>
    <s v="9a3c406c-a977-4314-8683-beaaa3de053b"/>
    <n v="6085.04"/>
    <x v="3"/>
  </r>
  <r>
    <s v="2c9fd721-5c70-4c37-a8d9-ee3acd6a4c01"/>
    <n v="6135.9"/>
    <x v="3"/>
  </r>
  <r>
    <s v="dd1feb6f-0801-48c3-8a8e-4624ddbc2441"/>
    <n v="6140.04"/>
    <x v="3"/>
  </r>
  <r>
    <s v="98586b5d-24e8-4442-a3ab-e3963e0829d0"/>
    <n v="6163.78"/>
    <x v="3"/>
  </r>
  <r>
    <s v="0beda98c-1cf2-4486-8785-d7d9ed41ac41"/>
    <n v="6192"/>
    <x v="3"/>
  </r>
  <r>
    <s v="4e31e406-cdcd-495a-8d8a-bbc1dc5eb694"/>
    <n v="6195.45"/>
    <x v="3"/>
  </r>
  <r>
    <s v="c4a338c6-0ed9-4f3a-b96c-32292be1c951"/>
    <n v="6210.9"/>
    <x v="3"/>
  </r>
  <r>
    <s v="65d41d8f-38c9-49d7-9329-3ef6ac6171e6"/>
    <n v="6212.96"/>
    <x v="3"/>
  </r>
  <r>
    <s v="69d5e434-1300-4614-bdfe-d512685fd155"/>
    <n v="6214.46"/>
    <x v="3"/>
  </r>
  <r>
    <s v="4925d52e-aa3d-4e47-8c90-19fd563c19a9"/>
    <n v="6260"/>
    <x v="3"/>
  </r>
  <r>
    <s v="40c59555-1c08-4cc5-b954-653ed08cc05e"/>
    <n v="6270.48"/>
    <x v="3"/>
  </r>
  <r>
    <s v="2db751f6-9c30-46f2-9d38-c63b77d777ff"/>
    <n v="6271.35"/>
    <x v="3"/>
  </r>
  <r>
    <s v="88b3933d-3e1a-401b-a189-f3c4b4644344"/>
    <n v="6272.37"/>
    <x v="3"/>
  </r>
  <r>
    <s v="7cd1dd9f-c5f4-421f-a233-0f6f4ba29ffe"/>
    <n v="6277.6"/>
    <x v="3"/>
  </r>
  <r>
    <s v="b5e380b7-b205-4e37-9201-646077f3cec1"/>
    <n v="6299.1"/>
    <x v="3"/>
  </r>
  <r>
    <s v="16a5c2ac-4faa-4fb4-a777-a55594410b47"/>
    <n v="6331.2"/>
    <x v="3"/>
  </r>
  <r>
    <s v="42e84d60-2502-41ef-94e4-1a6241f2d0fe"/>
    <n v="6334.12"/>
    <x v="3"/>
  </r>
  <r>
    <s v="c6c5cc48-814e-488a-9b2b-48b7dbd5f1e1"/>
    <n v="6360.15"/>
    <x v="3"/>
  </r>
  <r>
    <s v="6605077f-5264-4c7a-b558-8e20bfe156e6"/>
    <n v="6387.23"/>
    <x v="3"/>
  </r>
  <r>
    <s v="d36cc214-7696-4ca6-a8b1-978a4b912be1"/>
    <n v="6391.2"/>
    <x v="3"/>
  </r>
  <r>
    <s v="81371b15-889f-431e-8151-9436d749ba19"/>
    <n v="6431.75"/>
    <x v="3"/>
  </r>
  <r>
    <s v="efe311be-9f08-450f-9fc7-bc95c1957abd"/>
    <n v="6455.63"/>
    <x v="3"/>
  </r>
  <r>
    <s v="98595fd2-ef9e-4082-a209-35daf33d048c"/>
    <n v="6470.88"/>
    <x v="3"/>
  </r>
  <r>
    <s v="2336016c-335f-485a-a0e4-345da172fb56"/>
    <n v="6506.92"/>
    <x v="3"/>
  </r>
  <r>
    <s v="5636c8a5-c058-4e40-8904-bd7dbc37fd69"/>
    <n v="6518.14"/>
    <x v="3"/>
  </r>
  <r>
    <s v="6752560e-5fdc-444a-a743-60f1e7a6046d"/>
    <n v="6588.15"/>
    <x v="3"/>
  </r>
  <r>
    <s v="8ff2a55e-4aa1-4369-b260-991f153becdd"/>
    <n v="6601.28"/>
    <x v="3"/>
  </r>
  <r>
    <s v="a5d927ff-58cc-41e3-94f2-0a2dab3102e9"/>
    <n v="6617.89"/>
    <x v="3"/>
  </r>
  <r>
    <s v="ec1420a2-4d1d-44f2-ac07-f31f6b1780b6"/>
    <n v="6639.2"/>
    <x v="3"/>
  </r>
  <r>
    <s v="c2b5377b-0e34-438f-8db0-285d8a499440"/>
    <n v="6656.27"/>
    <x v="3"/>
  </r>
  <r>
    <s v="e0299ac3-7fef-4a21-b69a-396408a4c090"/>
    <n v="6686.48"/>
    <x v="3"/>
  </r>
  <r>
    <s v="ef431755-add3-4fc2-abd5-122a204f1247"/>
    <n v="6782.81"/>
    <x v="3"/>
  </r>
  <r>
    <s v="df6c1d77-8e55-43e3-9e23-c487fab0bc6f"/>
    <n v="6790.22"/>
    <x v="3"/>
  </r>
  <r>
    <s v="e3bc719f-f97e-4232-a26c-d35bacfedabb"/>
    <n v="6836.39"/>
    <x v="3"/>
  </r>
  <r>
    <s v="cb78da94-083b-4086-860b-6ffea964a4db"/>
    <n v="6845.58"/>
    <x v="3"/>
  </r>
  <r>
    <s v="04f10ba0-0866-4578-8b9f-2fa8b992a35f"/>
    <n v="6868.32"/>
    <x v="3"/>
  </r>
  <r>
    <s v="38b5f699-b33e-46f9-8d42-cc4d407b9068"/>
    <n v="6884.83"/>
    <x v="3"/>
  </r>
  <r>
    <s v="f7b13b6f-2dbb-4af0-9127-bc938599d39a"/>
    <n v="6919.6"/>
    <x v="3"/>
  </r>
  <r>
    <s v="d901ea0a-03f4-492e-a9af-3ca32508e344"/>
    <n v="6950.56"/>
    <x v="3"/>
  </r>
  <r>
    <s v="14085d84-0871-4f3c-93f3-a3b1316398e1"/>
    <n v="6955.2"/>
    <x v="3"/>
  </r>
  <r>
    <s v="60cfe875-dbca-4a44-a896-d9ea04f0d955"/>
    <n v="6960.46"/>
    <x v="3"/>
  </r>
  <r>
    <s v="7259bf4c-4a25-4154-8d59-bc067b85dfb6"/>
    <n v="7070.66"/>
    <x v="3"/>
  </r>
  <r>
    <s v="c34f6ed7-bb30-483e-9927-3356f7ed63d4"/>
    <n v="7075.8"/>
    <x v="3"/>
  </r>
  <r>
    <s v="2df5fe41-1ee7-4829-9281-9642bfcf8668"/>
    <n v="7093.12"/>
    <x v="3"/>
  </r>
  <r>
    <s v="15ce523b-762f-4167-9ed4-8421fa518b93"/>
    <n v="7108.2"/>
    <x v="3"/>
  </r>
  <r>
    <s v="6326f58f-7def-4195-b252-70f323a102d8"/>
    <n v="7124.32"/>
    <x v="3"/>
  </r>
  <r>
    <s v="08cf71f2-4768-4a43-9d13-326e236786e2"/>
    <n v="7131.45"/>
    <x v="3"/>
  </r>
  <r>
    <s v="ef3a1483-65d8-460a-a8af-f91c0f66c5a6"/>
    <n v="7150.03"/>
    <x v="3"/>
  </r>
  <r>
    <s v="1784eb1f-a955-4410-99fc-71b243ea8fdf"/>
    <n v="7202.05"/>
    <x v="3"/>
  </r>
  <r>
    <s v="5c03918c-91b6-42cd-ac5f-1014a3fa46f7"/>
    <n v="7220.07"/>
    <x v="3"/>
  </r>
  <r>
    <s v="ea62682d-45e2-4c77-9920-66def45dbd21"/>
    <n v="7228.06"/>
    <x v="3"/>
  </r>
  <r>
    <s v="2c5589cb-2988-4e93-af5b-2a672b710da5"/>
    <n v="7229.42"/>
    <x v="3"/>
  </r>
  <r>
    <s v="57314abe-2792-46e9-b7c4-8cbee407bd6b"/>
    <n v="7230.8"/>
    <x v="3"/>
  </r>
  <r>
    <s v="d05f6126-8bd3-4016-9ef6-d305a5126953"/>
    <n v="7270.16"/>
    <x v="3"/>
  </r>
  <r>
    <s v="4e35c177-6354-4f58-a6d1-d221e0acf404"/>
    <n v="7314.05"/>
    <x v="3"/>
  </r>
  <r>
    <s v="29b45f8c-fe24-4277-85f6-e5582d07cf59"/>
    <n v="7350.88"/>
    <x v="3"/>
  </r>
  <r>
    <s v="51edd52d-0ef9-497b-b337-4c97ba353c56"/>
    <n v="7367.4"/>
    <x v="3"/>
  </r>
  <r>
    <s v="e6748f23-a2c2-4b84-b9f3-e3e1f5a10730"/>
    <n v="7395.84"/>
    <x v="3"/>
  </r>
  <r>
    <s v="df284005-f2f6-4d2d-aff4-60dcc9815622"/>
    <n v="7409.4"/>
    <x v="3"/>
  </r>
  <r>
    <s v="194a8df7-e899-4333-98e0-a2872fffed1e"/>
    <n v="7448.04"/>
    <x v="3"/>
  </r>
  <r>
    <s v="73f66ded-0937-4cd8-b1e8-3d439ace76a8"/>
    <n v="7470.4"/>
    <x v="3"/>
  </r>
  <r>
    <s v="07a2a894-440f-4cc4-9b98-6d85c51776f6"/>
    <n v="7479.75"/>
    <x v="3"/>
  </r>
  <r>
    <s v="767d7698-b736-454e-b1a7-a0edaf1c191c"/>
    <n v="7506"/>
    <x v="3"/>
  </r>
  <r>
    <s v="ac798f69-634e-4f9d-a4cd-3328c76e0cbf"/>
    <n v="7512.81"/>
    <x v="3"/>
  </r>
  <r>
    <s v="ff0f3618-f755-48d0-86c3-e6a7a2567e5b"/>
    <n v="7538.04"/>
    <x v="3"/>
  </r>
  <r>
    <s v="be349a70-04a4-4dbe-84c8-07b6ef8cbb75"/>
    <n v="7570.78"/>
    <x v="3"/>
  </r>
  <r>
    <s v="38c4cb30-2e29-4df6-859a-e9a6a3b6cfd9"/>
    <n v="7594.4"/>
    <x v="3"/>
  </r>
  <r>
    <s v="8752c927-25b2-40be-9228-c021d9629b0b"/>
    <n v="7622.64"/>
    <x v="3"/>
  </r>
  <r>
    <s v="9af46425-aaf5-4d90-8fa1-bd92f66b36d8"/>
    <n v="7662.24"/>
    <x v="3"/>
  </r>
  <r>
    <s v="f836b83d-ec5e-4ae8-a409-719836269b1d"/>
    <n v="7681.32"/>
    <x v="3"/>
  </r>
  <r>
    <s v="1db8ad83-51e6-4ee6-940f-267fb89f8a80"/>
    <n v="7687.68"/>
    <x v="3"/>
  </r>
  <r>
    <s v="88d968d8-0bc6-419e-b7f0-6b9c67ebb4a0"/>
    <n v="7724.32"/>
    <x v="3"/>
  </r>
  <r>
    <s v="2be41320-464e-4666-bee0-037bea0d2ad2"/>
    <n v="7788.78"/>
    <x v="3"/>
  </r>
  <r>
    <s v="340e141e-180a-4ffd-88a2-629ca1b5ff2a"/>
    <n v="7803.51"/>
    <x v="3"/>
  </r>
  <r>
    <s v="746abd20-bfff-4467-bf81-556fe2a6e644"/>
    <n v="7823.36"/>
    <x v="3"/>
  </r>
  <r>
    <s v="4ed3d06a-7041-4add-93f0-75f68e764c24"/>
    <n v="7945.56"/>
    <x v="3"/>
  </r>
  <r>
    <s v="23ae3c82-3355-4768-bf3e-e700b70ef140"/>
    <n v="8001.28"/>
    <x v="3"/>
  </r>
  <r>
    <s v="d9e4850e-9975-495b-b98c-d64b310e48fd"/>
    <n v="8015.67"/>
    <x v="3"/>
  </r>
  <r>
    <s v="4a3e54ff-b268-40f2-881d-c7872564eb83"/>
    <n v="8103.8"/>
    <x v="3"/>
  </r>
  <r>
    <s v="a06718bf-2b5d-4b51-a48d-621d736dc150"/>
    <n v="8104.58"/>
    <x v="3"/>
  </r>
  <r>
    <s v="387b9ce0-1ec8-4337-ba2c-767db41fc3a3"/>
    <n v="8106.3"/>
    <x v="3"/>
  </r>
  <r>
    <s v="b0b52f5b-d620-41cd-a27d-5616afb50279"/>
    <n v="8126.28"/>
    <x v="3"/>
  </r>
  <r>
    <s v="c7d8f64d-9552-44ad-8111-0a5ef8429acf"/>
    <n v="8205.2999999999993"/>
    <x v="3"/>
  </r>
  <r>
    <s v="17e6323a-e6d3-45b6-a58f-e8f176c3ef3f"/>
    <n v="8233.56"/>
    <x v="3"/>
  </r>
  <r>
    <s v="5d67b412-f652-467e-b36b-909bdec07109"/>
    <n v="8248.09"/>
    <x v="3"/>
  </r>
  <r>
    <s v="b806af28-68d3-4a90-b86e-a2bc472f6edf"/>
    <n v="8254.4"/>
    <x v="3"/>
  </r>
  <r>
    <s v="b7df1d2f-5512-45ed-95fc-b901c2dc53f5"/>
    <n v="8276.4"/>
    <x v="3"/>
  </r>
  <r>
    <s v="b49cafbc-631c-473b-ba3c-6494ff09055f"/>
    <n v="8320.6"/>
    <x v="3"/>
  </r>
  <r>
    <s v="80372f13-b7c8-4bac-94af-c67c6300b207"/>
    <n v="8338.34"/>
    <x v="3"/>
  </r>
  <r>
    <s v="b01c88ac-e64a-484d-90b3-a947785e0dae"/>
    <n v="8401.6"/>
    <x v="3"/>
  </r>
  <r>
    <s v="04719f6f-f6c3-403b-9e8d-4348c9f2a1ac"/>
    <n v="8408.4"/>
    <x v="3"/>
  </r>
  <r>
    <s v="87692797-1572-42d6-8cb2-0cb13f3187a0"/>
    <n v="8428.77"/>
    <x v="3"/>
  </r>
  <r>
    <s v="7b1a9fd7-a000-4d63-9608-956bcfa2dbb7"/>
    <n v="8435.8799999999992"/>
    <x v="3"/>
  </r>
  <r>
    <s v="26468dbc-4fc8-4082-a7cb-93297842625e"/>
    <n v="8467.6"/>
    <x v="3"/>
  </r>
  <r>
    <s v="81838c55-d879-4aa0-86eb-e4fc231db1d7"/>
    <n v="8542.98"/>
    <x v="3"/>
  </r>
  <r>
    <s v="98c71b71-a97a-4907-843c-a3fadab1845b"/>
    <n v="8589.2000000000007"/>
    <x v="3"/>
  </r>
  <r>
    <s v="e2e057d4-f0f7-482f-9d1d-e9b8580c2b90"/>
    <n v="8594.1"/>
    <x v="3"/>
  </r>
  <r>
    <s v="816d62e5-3d4d-41ff-a967-4d59997132fd"/>
    <n v="8628.7999999999993"/>
    <x v="3"/>
  </r>
  <r>
    <s v="9867cd9c-7a6b-4218-9ba5-3578837e30b4"/>
    <n v="8717.7999999999993"/>
    <x v="3"/>
  </r>
  <r>
    <s v="057fe7af-d525-4ba5-a6b7-ebf31f12d711"/>
    <n v="8763.48"/>
    <x v="3"/>
  </r>
  <r>
    <s v="c7b70011-1358-4c9d-a72f-48dc539b4bb6"/>
    <n v="8857"/>
    <x v="3"/>
  </r>
  <r>
    <s v="8e1064db-e9eb-41d3-b999-1192d06ae464"/>
    <n v="8891"/>
    <x v="3"/>
  </r>
  <r>
    <s v="a5e51652-727a-482a-8499-567bc094eea3"/>
    <n v="8967.7800000000007"/>
    <x v="3"/>
  </r>
  <r>
    <s v="b1da29d7-989a-4846-8b3f-124010bc815d"/>
    <n v="9206.07"/>
    <x v="3"/>
  </r>
  <r>
    <s v="5e198bfd-bc54-4266-9f28-be769389dd1b"/>
    <n v="9219.18"/>
    <x v="3"/>
  </r>
  <r>
    <s v="ac4ef039-12e6-4aa3-bf47-87944618eea2"/>
    <n v="9656.7999999999993"/>
    <x v="3"/>
  </r>
  <r>
    <s v="aff05c32-42c1-42af-a6cc-e5bf3da20292"/>
    <n v="9724.4"/>
    <x v="3"/>
  </r>
  <r>
    <s v="81ea19f5-9a25-4852-873c-76a28af74ad9"/>
    <n v="9797"/>
    <x v="3"/>
  </r>
  <r>
    <s v="d08a4dc3-dae1-4d86-8795-66ff1c8dd9d8"/>
    <n v="9816"/>
    <x v="3"/>
  </r>
  <r>
    <s v="83a95a7e-2575-4cee-b011-abb7da731132"/>
    <n v="9845.2000000000007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stokeskyle@gmail.com"/>
    <s v="EastClothing"/>
    <x v="0"/>
    <x v="0"/>
    <s v="With"/>
    <n v="5"/>
    <n v="66.319999999999993"/>
    <x v="0"/>
    <d v="2024-01-01T00:00:00"/>
    <s v="PayPal"/>
    <n v="1"/>
  </r>
  <r>
    <s v="kathryn99@hotmail.com"/>
    <s v="EastElectronics"/>
    <x v="0"/>
    <x v="1"/>
    <s v="As"/>
    <n v="9"/>
    <n v="128.5"/>
    <x v="1"/>
    <d v="2024-01-01T00:00:00"/>
    <s v="PayPal"/>
    <n v="1"/>
  </r>
  <r>
    <s v="castillocarrie@gmail.com"/>
    <s v="EastClothing"/>
    <x v="0"/>
    <x v="0"/>
    <s v="Whole"/>
    <n v="7"/>
    <n v="274.33999999999997"/>
    <x v="2"/>
    <d v="2024-01-01T00:00:00"/>
    <s v="Bank Transfer"/>
    <n v="1"/>
  </r>
  <r>
    <s v="chaneybarry@morales.biz"/>
    <s v="WestClothing"/>
    <x v="1"/>
    <x v="0"/>
    <s v="Glass"/>
    <n v="16"/>
    <n v="391.25"/>
    <x v="3"/>
    <d v="2024-01-01T00:00:00"/>
    <s v="Credit Card"/>
    <n v="1"/>
  </r>
  <r>
    <s v="bridgetrice@yahoo.com"/>
    <s v="WestBooks"/>
    <x v="1"/>
    <x v="2"/>
    <s v="Green"/>
    <n v="7"/>
    <n v="8.16"/>
    <x v="4"/>
    <d v="2024-01-02T00:00:00"/>
    <s v="Bank Transfer"/>
    <n v="1"/>
  </r>
  <r>
    <s v="morenomichelle@mcdaniel.com"/>
    <s v="WestFurniture"/>
    <x v="1"/>
    <x v="3"/>
    <s v="After"/>
    <n v="18"/>
    <n v="150.80000000000001"/>
    <x v="5"/>
    <d v="2024-01-02T00:00:00"/>
    <s v="Bank Transfer"/>
    <n v="1"/>
  </r>
  <r>
    <s v="holtlauren@hotmail.com"/>
    <s v="WestFood"/>
    <x v="1"/>
    <x v="4"/>
    <s v="Participant"/>
    <n v="17"/>
    <n v="343.19"/>
    <x v="6"/>
    <d v="2024-01-02T00:00:00"/>
    <s v="Debit Card"/>
    <n v="1"/>
  </r>
  <r>
    <s v="tyler84@bell-stewart.com"/>
    <s v="NorthFood"/>
    <x v="2"/>
    <x v="4"/>
    <s v="Commercial"/>
    <n v="19"/>
    <n v="348.31"/>
    <x v="7"/>
    <d v="2024-01-02T00:00:00"/>
    <s v="PayPal"/>
    <n v="1"/>
  </r>
  <r>
    <s v="hayden44@stewart.info"/>
    <s v="SouthFurniture"/>
    <x v="3"/>
    <x v="3"/>
    <s v="Free"/>
    <n v="1"/>
    <n v="164.5"/>
    <x v="8"/>
    <d v="2024-01-03T00:00:00"/>
    <s v="Credit Card"/>
    <n v="1"/>
  </r>
  <r>
    <s v="andersonpatricia@cervantes-collins.info"/>
    <s v="SouthFurniture"/>
    <x v="3"/>
    <x v="3"/>
    <s v="Professor"/>
    <n v="6"/>
    <n v="252.29"/>
    <x v="9"/>
    <d v="2024-01-03T00:00:00"/>
    <s v="PayPal"/>
    <n v="1"/>
  </r>
  <r>
    <s v="sevans@adams-fernandez.com"/>
    <s v="NorthBooks"/>
    <x v="2"/>
    <x v="2"/>
    <s v="So"/>
    <n v="6"/>
    <n v="367.33"/>
    <x v="10"/>
    <d v="2024-01-03T00:00:00"/>
    <s v="Bank Transfer"/>
    <n v="1"/>
  </r>
  <r>
    <s v="bbrown@evans-smith.com"/>
    <s v="NorthFurniture"/>
    <x v="2"/>
    <x v="3"/>
    <s v="According"/>
    <n v="14"/>
    <n v="190.85"/>
    <x v="11"/>
    <d v="2024-01-03T00:00:00"/>
    <s v="PayPal"/>
    <n v="1"/>
  </r>
  <r>
    <s v="kaylabrown@hoffman-aguirre.com"/>
    <s v="NorthElectronics"/>
    <x v="2"/>
    <x v="1"/>
    <s v="Maybe"/>
    <n v="7"/>
    <n v="441.41"/>
    <x v="12"/>
    <d v="2024-01-03T00:00:00"/>
    <s v="Credit Card"/>
    <n v="1"/>
  </r>
  <r>
    <s v="anthonygrant@hotmail.com"/>
    <s v="EastClothing"/>
    <x v="0"/>
    <x v="0"/>
    <s v="Least"/>
    <n v="11"/>
    <n v="306.37"/>
    <x v="13"/>
    <d v="2024-01-03T00:00:00"/>
    <s v="Debit Card"/>
    <n v="1"/>
  </r>
  <r>
    <s v="qsalinas@johnson.biz"/>
    <s v="SouthBooks"/>
    <x v="3"/>
    <x v="2"/>
    <s v="Risk"/>
    <n v="15"/>
    <n v="229.96"/>
    <x v="14"/>
    <d v="2024-01-03T00:00:00"/>
    <s v="PayPal"/>
    <n v="1"/>
  </r>
  <r>
    <s v="david80@hotmail.com"/>
    <s v="WestBooks"/>
    <x v="1"/>
    <x v="2"/>
    <s v="During"/>
    <n v="15"/>
    <n v="306.27999999999997"/>
    <x v="15"/>
    <d v="2024-01-03T00:00:00"/>
    <s v="Debit Card"/>
    <n v="1"/>
  </r>
  <r>
    <s v="mark78@hotmail.com"/>
    <s v="SouthClothing"/>
    <x v="3"/>
    <x v="0"/>
    <s v="Item"/>
    <n v="12"/>
    <n v="459.04"/>
    <x v="16"/>
    <d v="2024-01-03T00:00:00"/>
    <s v="Credit Card"/>
    <n v="1"/>
  </r>
  <r>
    <s v="codynguyen@coleman.info"/>
    <s v="SouthBooks"/>
    <x v="3"/>
    <x v="2"/>
    <s v="General"/>
    <n v="17"/>
    <n v="476.74"/>
    <x v="17"/>
    <d v="2024-01-03T00:00:00"/>
    <s v="Credit Card"/>
    <n v="1"/>
  </r>
  <r>
    <s v="patrickjensen@terry.com"/>
    <s v="WestElectronics"/>
    <x v="1"/>
    <x v="1"/>
    <s v="Anything"/>
    <n v="19"/>
    <n v="434.11"/>
    <x v="18"/>
    <d v="2024-01-03T00:00:00"/>
    <s v="Credit Card"/>
    <n v="1"/>
  </r>
  <r>
    <s v="ericjohnson@hotmail.com"/>
    <s v="WestClothing"/>
    <x v="1"/>
    <x v="0"/>
    <s v="Let"/>
    <n v="3"/>
    <n v="29.57"/>
    <x v="19"/>
    <d v="2024-01-04T00:00:00"/>
    <s v="Debit Card"/>
    <n v="1"/>
  </r>
  <r>
    <s v="michelle10@yahoo.com"/>
    <s v="EastClothing"/>
    <x v="0"/>
    <x v="0"/>
    <s v="Peace"/>
    <n v="1"/>
    <n v="132.05000000000001"/>
    <x v="20"/>
    <d v="2024-01-04T00:00:00"/>
    <s v="Bank Transfer"/>
    <n v="1"/>
  </r>
  <r>
    <s v="oscar75@gmail.com"/>
    <s v="WestBooks"/>
    <x v="1"/>
    <x v="2"/>
    <s v="Maybe"/>
    <n v="4"/>
    <n v="340.38"/>
    <x v="21"/>
    <d v="2024-01-04T00:00:00"/>
    <s v="PayPal"/>
    <n v="1"/>
  </r>
  <r>
    <s v="xjones@miller.org"/>
    <s v="SouthFurniture"/>
    <x v="3"/>
    <x v="3"/>
    <s v="Return"/>
    <n v="17"/>
    <n v="337.57"/>
    <x v="22"/>
    <d v="2024-01-04T00:00:00"/>
    <s v="Debit Card"/>
    <n v="1"/>
  </r>
  <r>
    <s v="icole@hotmail.com"/>
    <s v="EastFurniture"/>
    <x v="0"/>
    <x v="3"/>
    <s v="Rest"/>
    <n v="3"/>
    <n v="74.2"/>
    <x v="23"/>
    <d v="2024-01-05T00:00:00"/>
    <s v="Bank Transfer"/>
    <n v="1"/>
  </r>
  <r>
    <s v="fmcgrath@anthony-davis.com"/>
    <s v="NorthElectronics"/>
    <x v="2"/>
    <x v="1"/>
    <s v="Half"/>
    <n v="8"/>
    <n v="64.540000000000006"/>
    <x v="24"/>
    <d v="2024-01-05T00:00:00"/>
    <s v="Bank Transfer"/>
    <n v="1"/>
  </r>
  <r>
    <s v="kylepatel@yahoo.com"/>
    <s v="NorthFurniture"/>
    <x v="2"/>
    <x v="3"/>
    <s v="Citizen"/>
    <n v="15"/>
    <n v="181.09"/>
    <x v="25"/>
    <d v="2024-01-05T00:00:00"/>
    <s v="Bank Transfer"/>
    <n v="1"/>
  </r>
  <r>
    <s v="hpitts@hotmail.com"/>
    <s v="EastFurniture"/>
    <x v="0"/>
    <x v="3"/>
    <s v="Best"/>
    <n v="3"/>
    <n v="48.92"/>
    <x v="26"/>
    <d v="2024-01-06T00:00:00"/>
    <s v="Debit Card"/>
    <n v="1"/>
  </r>
  <r>
    <s v="replacement@mail.com"/>
    <s v="NorthBooks"/>
    <x v="2"/>
    <x v="2"/>
    <s v="Event"/>
    <n v="2"/>
    <n v="256.63"/>
    <x v="27"/>
    <d v="2024-01-06T00:00:00"/>
    <s v="Credit Card"/>
    <n v="1"/>
  </r>
  <r>
    <s v="russellmichael@jacobs.com"/>
    <s v="NorthFood"/>
    <x v="2"/>
    <x v="4"/>
    <s v="Himself"/>
    <n v="14"/>
    <n v="169.09"/>
    <x v="28"/>
    <d v="2024-01-06T00:00:00"/>
    <s v="Debit Card"/>
    <n v="1"/>
  </r>
  <r>
    <s v="rperez@rodriguez-coleman.com"/>
    <s v="EastElectronics"/>
    <x v="0"/>
    <x v="1"/>
    <s v="Enter"/>
    <n v="7"/>
    <n v="474.04"/>
    <x v="29"/>
    <d v="2024-01-06T00:00:00"/>
    <s v="Debit Card"/>
    <n v="1"/>
  </r>
  <r>
    <s v="gibbsphilip@gmail.com"/>
    <s v="EastClothing"/>
    <x v="0"/>
    <x v="0"/>
    <s v="Human"/>
    <n v="15"/>
    <n v="409.06"/>
    <x v="30"/>
    <d v="2024-01-06T00:00:00"/>
    <s v="PayPal"/>
    <n v="1"/>
  </r>
  <r>
    <s v="kennedykatherine@hotmail.com"/>
    <s v="WestFood"/>
    <x v="1"/>
    <x v="4"/>
    <s v="Job"/>
    <n v="15"/>
    <n v="426.08"/>
    <x v="31"/>
    <d v="2024-01-06T00:00:00"/>
    <s v="Credit Card"/>
    <n v="1"/>
  </r>
  <r>
    <s v="brittneyevans@yahoo.com"/>
    <s v="NorthBooks"/>
    <x v="2"/>
    <x v="2"/>
    <s v="Night"/>
    <n v="1"/>
    <n v="53.62"/>
    <x v="32"/>
    <d v="2024-01-07T00:00:00"/>
    <s v="PayPal"/>
    <n v="1"/>
  </r>
  <r>
    <s v="patriciastevens@cummings.com"/>
    <s v="NorthFood"/>
    <x v="2"/>
    <x v="4"/>
    <s v="Reality"/>
    <n v="1"/>
    <n v="83.02"/>
    <x v="33"/>
    <d v="2024-01-07T00:00:00"/>
    <s v="PayPal"/>
    <n v="1"/>
  </r>
  <r>
    <s v="robert62@ramsey-hogan.org"/>
    <s v="WestClothing"/>
    <x v="1"/>
    <x v="0"/>
    <s v="Story"/>
    <n v="14"/>
    <n v="47.03"/>
    <x v="34"/>
    <d v="2024-01-07T00:00:00"/>
    <s v="Credit Card"/>
    <n v="1"/>
  </r>
  <r>
    <s v="nicoledavis@compton-lucas.info"/>
    <s v="WestElectronics"/>
    <x v="1"/>
    <x v="1"/>
    <s v="Food"/>
    <n v="5"/>
    <n v="402.07"/>
    <x v="35"/>
    <d v="2024-01-07T00:00:00"/>
    <s v="PayPal"/>
    <n v="1"/>
  </r>
  <r>
    <s v="michael49@miller-graves.net"/>
    <s v="NorthElectronics"/>
    <x v="2"/>
    <x v="1"/>
    <s v="Which"/>
    <n v="18"/>
    <n v="160.68"/>
    <x v="36"/>
    <d v="2024-01-07T00:00:00"/>
    <s v="PayPal"/>
    <n v="1"/>
  </r>
  <r>
    <s v="deborahsmith@hotmail.com"/>
    <s v="SouthClothing"/>
    <x v="3"/>
    <x v="0"/>
    <s v="Really"/>
    <n v="8"/>
    <n v="58.34"/>
    <x v="37"/>
    <d v="2024-01-08T00:00:00"/>
    <s v="PayPal"/>
    <n v="1"/>
  </r>
  <r>
    <s v="larryjefferson@yahoo.com"/>
    <s v="SouthFood"/>
    <x v="3"/>
    <x v="4"/>
    <s v="Prove"/>
    <n v="3"/>
    <n v="417.3"/>
    <x v="38"/>
    <d v="2024-01-08T00:00:00"/>
    <s v="Credit Card"/>
    <n v="1"/>
  </r>
  <r>
    <s v="hillkathy@hickman.com"/>
    <s v="WestFood"/>
    <x v="1"/>
    <x v="4"/>
    <s v="Game"/>
    <n v="18"/>
    <n v="418.78"/>
    <x v="39"/>
    <d v="2024-01-08T00:00:00"/>
    <s v="Credit Card"/>
    <n v="1"/>
  </r>
  <r>
    <s v="replacement@mail.com"/>
    <s v="SouthFood"/>
    <x v="3"/>
    <x v="4"/>
    <s v="Five"/>
    <n v="10"/>
    <n v="131.62"/>
    <x v="40"/>
    <d v="2024-01-13T00:00:00"/>
    <s v="Credit Card"/>
    <n v="1"/>
  </r>
  <r>
    <s v="codydonovan@green.com"/>
    <s v="WestBooks"/>
    <x v="1"/>
    <x v="2"/>
    <s v="Station"/>
    <n v="15"/>
    <n v="381.44"/>
    <x v="41"/>
    <d v="2024-01-13T00:00:00"/>
    <s v="PayPal"/>
    <n v="1"/>
  </r>
  <r>
    <s v="bhughes@weeks.com"/>
    <s v="NorthFood"/>
    <x v="2"/>
    <x v="4"/>
    <s v="Data"/>
    <n v="15"/>
    <n v="463.68"/>
    <x v="42"/>
    <d v="2024-01-13T00:00:00"/>
    <s v="Bank Transfer"/>
    <n v="1"/>
  </r>
  <r>
    <s v="swatson@watkins.com"/>
    <s v="EastFood"/>
    <x v="0"/>
    <x v="4"/>
    <s v="Relate"/>
    <n v="19"/>
    <n v="484.53"/>
    <x v="43"/>
    <d v="2024-01-13T00:00:00"/>
    <s v="Debit Card"/>
    <n v="1"/>
  </r>
  <r>
    <s v="gonzalezmichael@merritt-griffin.biz"/>
    <s v="NorthFurniture"/>
    <x v="2"/>
    <x v="3"/>
    <s v="Art"/>
    <n v="3"/>
    <n v="169"/>
    <x v="44"/>
    <d v="2024-01-14T00:00:00"/>
    <s v="PayPal"/>
    <n v="1"/>
  </r>
  <r>
    <s v="walkergeorge@pope.com"/>
    <s v="NorthFurniture"/>
    <x v="2"/>
    <x v="3"/>
    <s v="Everyone"/>
    <n v="10"/>
    <n v="104.15"/>
    <x v="45"/>
    <d v="2024-01-14T00:00:00"/>
    <s v="Bank Transfer"/>
    <n v="1"/>
  </r>
  <r>
    <s v="pfuentes@dickson.com"/>
    <s v="WestFood"/>
    <x v="1"/>
    <x v="4"/>
    <s v="Audience"/>
    <n v="5"/>
    <n v="263.94"/>
    <x v="46"/>
    <d v="2024-01-14T00:00:00"/>
    <s v="PayPal"/>
    <n v="1"/>
  </r>
  <r>
    <s v="limckenzie@yahoo.com"/>
    <s v="EastElectronics"/>
    <x v="0"/>
    <x v="1"/>
    <s v="Shoulder"/>
    <n v="6"/>
    <n v="373.94"/>
    <x v="47"/>
    <d v="2024-01-14T00:00:00"/>
    <s v="Bank Transfer"/>
    <n v="1"/>
  </r>
  <r>
    <s v="susanvazquez@gmail.com"/>
    <s v="EastElectronics"/>
    <x v="0"/>
    <x v="1"/>
    <s v="Response"/>
    <n v="9"/>
    <n v="342.12"/>
    <x v="48"/>
    <d v="2024-01-14T00:00:00"/>
    <s v="Bank Transfer"/>
    <n v="1"/>
  </r>
  <r>
    <s v="matthewrichardson@morales.net"/>
    <s v="WestFurniture"/>
    <x v="1"/>
    <x v="3"/>
    <s v="Account"/>
    <n v="15"/>
    <n v="6.36"/>
    <x v="49"/>
    <d v="2024-01-15T00:00:00"/>
    <s v="Debit Card"/>
    <n v="1"/>
  </r>
  <r>
    <s v="tspencer@schultz.com"/>
    <s v="WestFood"/>
    <x v="1"/>
    <x v="4"/>
    <s v="Book"/>
    <n v="2"/>
    <n v="57.6"/>
    <x v="50"/>
    <d v="2024-01-15T00:00:00"/>
    <s v="PayPal"/>
    <n v="1"/>
  </r>
  <r>
    <s v="cirwin@hale-hawkins.com"/>
    <s v="SouthFurniture"/>
    <x v="3"/>
    <x v="3"/>
    <s v="Trade"/>
    <n v="17"/>
    <n v="40.25"/>
    <x v="51"/>
    <d v="2024-01-15T00:00:00"/>
    <s v="Bank Transfer"/>
    <n v="1"/>
  </r>
  <r>
    <s v="lutzjonathan@mcdonald.com"/>
    <s v="NorthElectronics"/>
    <x v="2"/>
    <x v="1"/>
    <s v="Carry"/>
    <n v="12"/>
    <n v="182.51"/>
    <x v="52"/>
    <d v="2024-01-15T00:00:00"/>
    <s v="Bank Transfer"/>
    <n v="1"/>
  </r>
  <r>
    <s v="flemingkylie@gmail.com"/>
    <s v="EastFood"/>
    <x v="0"/>
    <x v="4"/>
    <s v="Nice"/>
    <n v="16"/>
    <n v="277.58999999999997"/>
    <x v="53"/>
    <d v="2024-01-15T00:00:00"/>
    <s v="Debit Card"/>
    <n v="1"/>
  </r>
  <r>
    <s v="brendamathews@griffin.com"/>
    <s v="NorthBooks"/>
    <x v="2"/>
    <x v="2"/>
    <s v="Right"/>
    <n v="15"/>
    <n v="475.43"/>
    <x v="54"/>
    <d v="2024-01-15T00:00:00"/>
    <s v="PayPal"/>
    <n v="1"/>
  </r>
  <r>
    <s v="cristinagraham@gmail.com"/>
    <s v="SouthBooks"/>
    <x v="3"/>
    <x v="2"/>
    <s v="Hospital"/>
    <n v="20"/>
    <n v="361.54"/>
    <x v="55"/>
    <d v="2024-01-15T00:00:00"/>
    <s v="Credit Card"/>
    <n v="1"/>
  </r>
  <r>
    <s v="dukestephen@hotmail.com"/>
    <s v="WestFood"/>
    <x v="1"/>
    <x v="4"/>
    <s v="Heavy"/>
    <n v="8"/>
    <n v="49.59"/>
    <x v="56"/>
    <d v="2024-01-16T00:00:00"/>
    <s v="Bank Transfer"/>
    <n v="1"/>
  </r>
  <r>
    <s v="proctorjames@gonzalez-davies.com"/>
    <s v="WestClothing"/>
    <x v="1"/>
    <x v="0"/>
    <s v="Sell"/>
    <n v="4"/>
    <n v="228"/>
    <x v="57"/>
    <d v="2024-01-16T00:00:00"/>
    <s v="Debit Card"/>
    <n v="1"/>
  </r>
  <r>
    <s v="smartinez@cole-scott.com"/>
    <s v="EastFurniture"/>
    <x v="0"/>
    <x v="3"/>
    <s v="Effect"/>
    <n v="8"/>
    <n v="244.92"/>
    <x v="58"/>
    <d v="2024-01-16T00:00:00"/>
    <s v="PayPal"/>
    <n v="1"/>
  </r>
  <r>
    <s v="williamcombs@adams.com"/>
    <s v="WestBooks"/>
    <x v="1"/>
    <x v="2"/>
    <s v="Which"/>
    <n v="14"/>
    <n v="440.27"/>
    <x v="59"/>
    <d v="2024-01-16T00:00:00"/>
    <s v="Credit Card"/>
    <n v="1"/>
  </r>
  <r>
    <s v="joeljordan@bailey.com"/>
    <s v="NorthFood"/>
    <x v="2"/>
    <x v="4"/>
    <s v="TRUE"/>
    <n v="15"/>
    <n v="34.65"/>
    <x v="60"/>
    <d v="2024-01-17T00:00:00"/>
    <s v="Credit Card"/>
    <n v="1"/>
  </r>
  <r>
    <s v="rkim@smith.com"/>
    <s v="NorthFood"/>
    <x v="2"/>
    <x v="4"/>
    <s v="Quickly"/>
    <n v="17"/>
    <n v="68.75"/>
    <x v="61"/>
    <d v="2024-01-17T00:00:00"/>
    <s v="Debit Card"/>
    <n v="1"/>
  </r>
  <r>
    <s v="kingmadison@yahoo.com"/>
    <s v="SouthClothing"/>
    <x v="3"/>
    <x v="0"/>
    <s v="Affect"/>
    <n v="17"/>
    <n v="79.22"/>
    <x v="62"/>
    <d v="2024-01-17T00:00:00"/>
    <s v="Bank Transfer"/>
    <n v="1"/>
  </r>
  <r>
    <s v="brian87@gmail.com"/>
    <s v="SouthClothing"/>
    <x v="3"/>
    <x v="0"/>
    <s v="Chance"/>
    <n v="5"/>
    <n v="341.46"/>
    <x v="63"/>
    <d v="2024-01-17T00:00:00"/>
    <s v="Credit Card"/>
    <n v="1"/>
  </r>
  <r>
    <s v="jimeneztodd@hotmail.com"/>
    <s v="NorthFood"/>
    <x v="2"/>
    <x v="4"/>
    <s v="Least"/>
    <n v="8"/>
    <n v="415.53"/>
    <x v="64"/>
    <d v="2024-01-17T00:00:00"/>
    <s v="Credit Card"/>
    <n v="1"/>
  </r>
  <r>
    <s v="mosborne@hunter.com"/>
    <s v="EastFurniture"/>
    <x v="0"/>
    <x v="3"/>
    <s v="Blank"/>
    <n v="15"/>
    <n v="258.10000000000002"/>
    <x v="65"/>
    <d v="2024-01-17T00:00:00"/>
    <s v="Debit Card"/>
    <n v="1"/>
  </r>
  <r>
    <s v="fcarlson@arellano.org"/>
    <s v="EastClothing"/>
    <x v="0"/>
    <x v="0"/>
    <s v="Section"/>
    <n v="1"/>
    <n v="480.53"/>
    <x v="66"/>
    <d v="2024-01-18T00:00:00"/>
    <s v="Debit Card"/>
    <n v="1"/>
  </r>
  <r>
    <s v="debra65@hotmail.com"/>
    <s v="WestFood"/>
    <x v="1"/>
    <x v="4"/>
    <s v="Imagine"/>
    <n v="3"/>
    <n v="189.38"/>
    <x v="67"/>
    <d v="2024-01-18T00:00:00"/>
    <s v="PayPal"/>
    <n v="1"/>
  </r>
  <r>
    <s v="jeffrey27@yahoo.com"/>
    <s v="NorthElectronics"/>
    <x v="2"/>
    <x v="1"/>
    <s v="Employee"/>
    <n v="19"/>
    <n v="103.71"/>
    <x v="68"/>
    <d v="2024-01-18T00:00:00"/>
    <s v="Bank Transfer"/>
    <n v="1"/>
  </r>
  <r>
    <s v="replacement@mail.com"/>
    <s v="SouthFood"/>
    <x v="3"/>
    <x v="4"/>
    <s v="Continue"/>
    <n v="17"/>
    <n v="160.55000000000001"/>
    <x v="69"/>
    <d v="2024-01-18T00:00:00"/>
    <s v="PayPal"/>
    <n v="1"/>
  </r>
  <r>
    <s v="sscott@turner-arnold.org"/>
    <s v="EastClothing"/>
    <x v="0"/>
    <x v="0"/>
    <s v="Focus"/>
    <n v="9"/>
    <n v="326.33999999999997"/>
    <x v="70"/>
    <d v="2024-01-18T00:00:00"/>
    <s v="Bank Transfer"/>
    <n v="1"/>
  </r>
  <r>
    <s v="ybell@davenport-mccoy.info"/>
    <s v="NorthClothing"/>
    <x v="2"/>
    <x v="0"/>
    <s v="Structure"/>
    <n v="2"/>
    <n v="42.04"/>
    <x v="71"/>
    <d v="2024-01-19T00:00:00"/>
    <s v="Credit Card"/>
    <n v="1"/>
  </r>
  <r>
    <s v="hkane@hotmail.com"/>
    <s v="SouthFood"/>
    <x v="3"/>
    <x v="4"/>
    <s v="Early"/>
    <n v="3"/>
    <n v="392.58"/>
    <x v="72"/>
    <d v="2024-01-19T00:00:00"/>
    <s v="Debit Card"/>
    <n v="1"/>
  </r>
  <r>
    <s v="virginiaboyd@carr.com"/>
    <s v="EastElectronics"/>
    <x v="0"/>
    <x v="1"/>
    <s v="Want"/>
    <n v="14"/>
    <n v="189.69"/>
    <x v="73"/>
    <d v="2024-01-19T00:00:00"/>
    <s v="Bank Transfer"/>
    <n v="1"/>
  </r>
  <r>
    <s v="isalas@hoffman.com"/>
    <s v="WestElectronics"/>
    <x v="1"/>
    <x v="1"/>
    <s v="Where"/>
    <n v="13"/>
    <n v="44.08"/>
    <x v="74"/>
    <d v="2024-01-20T00:00:00"/>
    <s v="PayPal"/>
    <n v="1"/>
  </r>
  <r>
    <s v="johnsonjulie@yahoo.com"/>
    <s v="WestClothing"/>
    <x v="1"/>
    <x v="0"/>
    <s v="Crime"/>
    <n v="5"/>
    <n v="249.21"/>
    <x v="75"/>
    <d v="2024-01-20T00:00:00"/>
    <s v="Bank Transfer"/>
    <n v="1"/>
  </r>
  <r>
    <s v="deborahhunt@gmail.com"/>
    <s v="WestFurniture"/>
    <x v="1"/>
    <x v="3"/>
    <s v="To"/>
    <n v="6"/>
    <n v="380.86"/>
    <x v="76"/>
    <d v="2024-01-20T00:00:00"/>
    <s v="Credit Card"/>
    <n v="1"/>
  </r>
  <r>
    <s v="davidmiranda@clark-hayes.org"/>
    <s v="NorthBooks"/>
    <x v="2"/>
    <x v="2"/>
    <s v="Star"/>
    <n v="16"/>
    <n v="180.87"/>
    <x v="77"/>
    <d v="2024-01-20T00:00:00"/>
    <s v="Credit Card"/>
    <n v="1"/>
  </r>
  <r>
    <s v="maurice74@lowe-white.com"/>
    <s v="EastFurniture"/>
    <x v="0"/>
    <x v="3"/>
    <s v="Various"/>
    <n v="9"/>
    <n v="339.99"/>
    <x v="78"/>
    <d v="2024-01-20T00:00:00"/>
    <s v="Debit Card"/>
    <n v="1"/>
  </r>
  <r>
    <s v="heidiware@hotmail.com"/>
    <s v="SouthClothing"/>
    <x v="3"/>
    <x v="0"/>
    <s v="Example"/>
    <n v="2"/>
    <n v="35.18"/>
    <x v="79"/>
    <d v="2024-01-21T00:00:00"/>
    <s v="Debit Card"/>
    <n v="1"/>
  </r>
  <r>
    <s v="sheri54@gmail.com"/>
    <s v="WestElectronics"/>
    <x v="1"/>
    <x v="1"/>
    <s v="Clear"/>
    <n v="5"/>
    <n v="83.69"/>
    <x v="80"/>
    <d v="2024-01-21T00:00:00"/>
    <s v="Bank Transfer"/>
    <n v="1"/>
  </r>
  <r>
    <s v="jeffvaldez@yahoo.com"/>
    <s v="WestClothing"/>
    <x v="1"/>
    <x v="0"/>
    <s v="Response"/>
    <n v="2"/>
    <n v="443.23"/>
    <x v="81"/>
    <d v="2024-01-21T00:00:00"/>
    <s v="Bank Transfer"/>
    <n v="1"/>
  </r>
  <r>
    <s v="qlozano@horn.com"/>
    <s v="SouthBooks"/>
    <x v="3"/>
    <x v="2"/>
    <s v="Structure"/>
    <n v="15"/>
    <n v="152.69"/>
    <x v="82"/>
    <d v="2024-01-21T00:00:00"/>
    <s v="Credit Card"/>
    <n v="1"/>
  </r>
  <r>
    <s v="hallglenn@gmail.com"/>
    <s v="NorthElectronics"/>
    <x v="2"/>
    <x v="1"/>
    <s v="Their"/>
    <n v="7"/>
    <n v="351.51"/>
    <x v="83"/>
    <d v="2024-01-21T00:00:00"/>
    <s v="Debit Card"/>
    <n v="1"/>
  </r>
  <r>
    <s v="fishermichael@gmail.com"/>
    <s v="WestBooks"/>
    <x v="1"/>
    <x v="2"/>
    <s v="Tree"/>
    <n v="9"/>
    <n v="487.12"/>
    <x v="84"/>
    <d v="2024-01-21T00:00:00"/>
    <s v="PayPal"/>
    <n v="1"/>
  </r>
  <r>
    <s v="andrew12@french-tran.info"/>
    <s v="SouthClothing"/>
    <x v="3"/>
    <x v="0"/>
    <s v="City"/>
    <n v="18"/>
    <n v="457.42"/>
    <x v="85"/>
    <d v="2024-01-21T00:00:00"/>
    <s v="Debit Card"/>
    <n v="1"/>
  </r>
  <r>
    <s v="tpoole@mcbride.com"/>
    <s v="WestFood"/>
    <x v="1"/>
    <x v="4"/>
    <s v="Federal"/>
    <n v="9"/>
    <n v="47.68"/>
    <x v="86"/>
    <d v="2024-01-22T00:00:00"/>
    <s v="Credit Card"/>
    <n v="1"/>
  </r>
  <r>
    <s v="johnnicholson@hotmail.com"/>
    <s v="SouthFood"/>
    <x v="3"/>
    <x v="4"/>
    <s v="Stock"/>
    <n v="18"/>
    <n v="189.54"/>
    <x v="87"/>
    <d v="2024-01-22T00:00:00"/>
    <s v="Debit Card"/>
    <n v="1"/>
  </r>
  <r>
    <s v="reynoldsmelissa@yahoo.com"/>
    <s v="NorthBooks"/>
    <x v="2"/>
    <x v="2"/>
    <s v="However"/>
    <n v="12"/>
    <n v="318.13"/>
    <x v="88"/>
    <d v="2024-01-22T00:00:00"/>
    <s v="PayPal"/>
    <n v="1"/>
  </r>
  <r>
    <s v="ccontreras@mcbride.net"/>
    <s v="WestElectronics"/>
    <x v="1"/>
    <x v="1"/>
    <s v="Put"/>
    <n v="2"/>
    <n v="482.29"/>
    <x v="89"/>
    <d v="2024-01-23T00:00:00"/>
    <s v="PayPal"/>
    <n v="1"/>
  </r>
  <r>
    <s v="robertbradley@garcia.biz"/>
    <s v="SouthClothing"/>
    <x v="3"/>
    <x v="0"/>
    <s v="War"/>
    <n v="4"/>
    <n v="269.64"/>
    <x v="90"/>
    <d v="2024-01-23T00:00:00"/>
    <s v="PayPal"/>
    <n v="1"/>
  </r>
  <r>
    <s v="elizabethcruz@yahoo.com"/>
    <s v="EastClothing"/>
    <x v="0"/>
    <x v="0"/>
    <s v="Responsibility"/>
    <n v="13"/>
    <n v="162.44"/>
    <x v="91"/>
    <d v="2024-01-23T00:00:00"/>
    <s v="Debit Card"/>
    <n v="1"/>
  </r>
  <r>
    <s v="joannerobles@kirk.com"/>
    <s v="WestBooks"/>
    <x v="1"/>
    <x v="2"/>
    <s v="Newspaper"/>
    <n v="3"/>
    <n v="23.55"/>
    <x v="92"/>
    <d v="2024-01-24T00:00:00"/>
    <s v="Bank Transfer"/>
    <n v="1"/>
  </r>
  <r>
    <s v="montgomerychad@hotmail.com"/>
    <s v="SouthElectronics"/>
    <x v="3"/>
    <x v="1"/>
    <s v="Together"/>
    <n v="5"/>
    <n v="146.11000000000001"/>
    <x v="93"/>
    <d v="2024-01-24T00:00:00"/>
    <s v="Debit Card"/>
    <n v="1"/>
  </r>
  <r>
    <s v="replacement@mail.com"/>
    <s v="WestBooks"/>
    <x v="1"/>
    <x v="2"/>
    <s v="Since"/>
    <n v="2"/>
    <n v="72.540000000000006"/>
    <x v="94"/>
    <d v="2024-01-25T00:00:00"/>
    <s v="Bank Transfer"/>
    <n v="1"/>
  </r>
  <r>
    <s v="replacement@mail.com"/>
    <s v="EastClothing"/>
    <x v="0"/>
    <x v="0"/>
    <s v="Organization"/>
    <n v="5"/>
    <n v="198.41"/>
    <x v="95"/>
    <d v="2024-01-25T00:00:00"/>
    <s v="Credit Card"/>
    <n v="1"/>
  </r>
  <r>
    <s v="craignunez@green-hernandez.com"/>
    <s v="EastFood"/>
    <x v="0"/>
    <x v="4"/>
    <s v="Live"/>
    <n v="19"/>
    <n v="96.52"/>
    <x v="96"/>
    <d v="2024-01-25T00:00:00"/>
    <s v="Credit Card"/>
    <n v="1"/>
  </r>
  <r>
    <s v="daniellebates@yahoo.com"/>
    <s v="EastFood"/>
    <x v="0"/>
    <x v="4"/>
    <s v="Name"/>
    <n v="8"/>
    <n v="365.77"/>
    <x v="97"/>
    <d v="2024-01-25T00:00:00"/>
    <s v="Credit Card"/>
    <n v="1"/>
  </r>
  <r>
    <s v="smithjoseph@gmail.com"/>
    <s v="WestFurniture"/>
    <x v="1"/>
    <x v="3"/>
    <s v="Point"/>
    <n v="19"/>
    <n v="438.86"/>
    <x v="98"/>
    <d v="2024-01-25T00:00:00"/>
    <s v="Debit Card"/>
    <n v="1"/>
  </r>
  <r>
    <s v="ryanking@mason.com"/>
    <s v="NorthBooks"/>
    <x v="2"/>
    <x v="2"/>
    <s v="Rule"/>
    <n v="20"/>
    <n v="490.8"/>
    <x v="99"/>
    <d v="2024-01-25T00:00:00"/>
    <s v="Credit Card"/>
    <n v="1"/>
  </r>
  <r>
    <s v="donnadominguez@yahoo.com"/>
    <s v="EastClothing"/>
    <x v="0"/>
    <x v="0"/>
    <s v="Blank"/>
    <n v="1"/>
    <n v="41.49"/>
    <x v="100"/>
    <d v="2024-01-26T00:00:00"/>
    <s v="Credit Card"/>
    <n v="1"/>
  </r>
  <r>
    <s v="johnsonedwin@hotmail.com"/>
    <s v="EastBooks"/>
    <x v="0"/>
    <x v="2"/>
    <s v="Teach"/>
    <n v="5"/>
    <n v="186.46"/>
    <x v="101"/>
    <d v="2024-01-26T00:00:00"/>
    <s v="Debit Card"/>
    <n v="1"/>
  </r>
  <r>
    <s v="michael84@yahoo.com"/>
    <s v="NorthClothing"/>
    <x v="2"/>
    <x v="0"/>
    <s v="Foreign"/>
    <n v="7"/>
    <n v="226.81"/>
    <x v="102"/>
    <d v="2024-01-26T00:00:00"/>
    <s v="Bank Transfer"/>
    <n v="1"/>
  </r>
  <r>
    <s v="johnwilliams@coffey.net"/>
    <s v="EastFurniture"/>
    <x v="0"/>
    <x v="3"/>
    <s v="Result"/>
    <n v="11"/>
    <n v="189.93"/>
    <x v="103"/>
    <d v="2024-01-26T00:00:00"/>
    <s v="Bank Transfer"/>
    <n v="1"/>
  </r>
  <r>
    <s v="amy30@hotmail.com"/>
    <s v="SouthFood"/>
    <x v="3"/>
    <x v="4"/>
    <s v="Own"/>
    <n v="13"/>
    <n v="350.11"/>
    <x v="104"/>
    <d v="2024-01-26T00:00:00"/>
    <s v="Debit Card"/>
    <n v="1"/>
  </r>
  <r>
    <s v="williamsanders@martin-gonzalez.com"/>
    <s v="SouthFood"/>
    <x v="3"/>
    <x v="4"/>
    <s v="Program"/>
    <n v="20"/>
    <n v="49.68"/>
    <x v="105"/>
    <d v="2024-01-27T00:00:00"/>
    <s v="Credit Card"/>
    <n v="1"/>
  </r>
  <r>
    <s v="erica57@hotmail.com"/>
    <s v="EastFood"/>
    <x v="0"/>
    <x v="4"/>
    <s v="Could"/>
    <n v="17"/>
    <n v="318.98"/>
    <x v="106"/>
    <d v="2024-01-27T00:00:00"/>
    <s v="Bank Transfer"/>
    <n v="1"/>
  </r>
  <r>
    <s v="ravenrobinson@ryan.com"/>
    <s v="NorthClothing"/>
    <x v="2"/>
    <x v="0"/>
    <s v="Republican"/>
    <n v="15"/>
    <n v="498.65"/>
    <x v="107"/>
    <d v="2024-01-27T00:00:00"/>
    <s v="Bank Transfer"/>
    <n v="1"/>
  </r>
  <r>
    <s v="catherine61@baxter.com"/>
    <s v="WestFurniture"/>
    <x v="1"/>
    <x v="3"/>
    <s v="You"/>
    <n v="15"/>
    <n v="42.06"/>
    <x v="108"/>
    <d v="2024-01-28T00:00:00"/>
    <s v="Bank Transfer"/>
    <n v="1"/>
  </r>
  <r>
    <s v="beth40@gmail.com"/>
    <s v="SouthElectronics"/>
    <x v="3"/>
    <x v="1"/>
    <s v="Information"/>
    <n v="15"/>
    <n v="235.22"/>
    <x v="109"/>
    <d v="2024-01-28T00:00:00"/>
    <s v="Bank Transfer"/>
    <n v="1"/>
  </r>
  <r>
    <s v="icurtis@gmail.com"/>
    <s v="WestFurniture"/>
    <x v="1"/>
    <x v="3"/>
    <s v="Huge"/>
    <n v="6"/>
    <n v="56.93"/>
    <x v="110"/>
    <d v="2024-01-29T00:00:00"/>
    <s v="PayPal"/>
    <n v="1"/>
  </r>
  <r>
    <s v="valeriebauer@lang-parker.info"/>
    <s v="WestBooks"/>
    <x v="1"/>
    <x v="2"/>
    <s v="Girl"/>
    <n v="10"/>
    <n v="158.4"/>
    <x v="111"/>
    <d v="2024-01-29T00:00:00"/>
    <s v="Bank Transfer"/>
    <n v="1"/>
  </r>
  <r>
    <s v="whouse@roberts.biz"/>
    <s v="WestBooks"/>
    <x v="1"/>
    <x v="2"/>
    <s v="Throw"/>
    <n v="11"/>
    <n v="155.78"/>
    <x v="112"/>
    <d v="2024-01-29T00:00:00"/>
    <s v="Bank Transfer"/>
    <n v="1"/>
  </r>
  <r>
    <s v="suttongregory@yahoo.com"/>
    <s v="NorthBooks"/>
    <x v="2"/>
    <x v="2"/>
    <s v="Tough"/>
    <n v="18"/>
    <n v="175.45"/>
    <x v="113"/>
    <d v="2024-01-29T00:00:00"/>
    <s v="Bank Transfer"/>
    <n v="1"/>
  </r>
  <r>
    <s v="thughes@alexander.com"/>
    <s v="SouthFood"/>
    <x v="3"/>
    <x v="4"/>
    <s v="Health"/>
    <n v="10"/>
    <n v="476.07"/>
    <x v="114"/>
    <d v="2024-01-29T00:00:00"/>
    <s v="PayPal"/>
    <n v="1"/>
  </r>
  <r>
    <s v="charleswatkins@taylor.com"/>
    <s v="SouthFood"/>
    <x v="3"/>
    <x v="4"/>
    <s v="Firm"/>
    <n v="10"/>
    <n v="55.81"/>
    <x v="115"/>
    <d v="2024-01-30T00:00:00"/>
    <s v="PayPal"/>
    <n v="1"/>
  </r>
  <r>
    <s v="njohnson@yahoo.com"/>
    <s v="WestFurniture"/>
    <x v="1"/>
    <x v="3"/>
    <s v="Reflect"/>
    <n v="2"/>
    <n v="302.11"/>
    <x v="116"/>
    <d v="2024-01-30T00:00:00"/>
    <s v="Credit Card"/>
    <n v="1"/>
  </r>
  <r>
    <s v="andersondarrell@hill-kennedy.com"/>
    <s v="SouthElectronics"/>
    <x v="3"/>
    <x v="1"/>
    <s v="Everything"/>
    <n v="3"/>
    <n v="279.02999999999997"/>
    <x v="117"/>
    <d v="2024-01-30T00:00:00"/>
    <s v="Bank Transfer"/>
    <n v="1"/>
  </r>
  <r>
    <s v="richardsonelizabeth@gmail.com"/>
    <s v="SouthBooks"/>
    <x v="3"/>
    <x v="2"/>
    <s v="Speech"/>
    <n v="13"/>
    <n v="67.459999999999994"/>
    <x v="118"/>
    <d v="2024-01-30T00:00:00"/>
    <s v="PayPal"/>
    <n v="1"/>
  </r>
  <r>
    <s v="bsmith@patterson.com"/>
    <s v="SouthClothing"/>
    <x v="3"/>
    <x v="0"/>
    <s v="Him"/>
    <n v="4"/>
    <n v="245.36"/>
    <x v="119"/>
    <d v="2024-01-30T00:00:00"/>
    <s v="Debit Card"/>
    <n v="1"/>
  </r>
  <r>
    <s v="uduffy@gmail.com"/>
    <s v="EastClothing"/>
    <x v="0"/>
    <x v="0"/>
    <s v="Political"/>
    <n v="11"/>
    <n v="263.89"/>
    <x v="120"/>
    <d v="2024-01-30T00:00:00"/>
    <s v="PayPal"/>
    <n v="1"/>
  </r>
  <r>
    <s v="vnorris@yahoo.com"/>
    <s v="NorthBooks"/>
    <x v="2"/>
    <x v="2"/>
    <s v="Pressure"/>
    <n v="17"/>
    <n v="256.12"/>
    <x v="121"/>
    <d v="2024-01-30T00:00:00"/>
    <s v="Debit Card"/>
    <n v="1"/>
  </r>
  <r>
    <s v="hannah89@gomez-khan.com"/>
    <s v="WestElectronics"/>
    <x v="1"/>
    <x v="1"/>
    <s v="Successful"/>
    <n v="13"/>
    <n v="345.81"/>
    <x v="122"/>
    <d v="2024-01-30T00:00:00"/>
    <s v="Bank Transfer"/>
    <n v="1"/>
  </r>
  <r>
    <s v="icook@dorsey.org"/>
    <s v="WestBooks"/>
    <x v="1"/>
    <x v="2"/>
    <s v="Pass"/>
    <n v="11"/>
    <n v="198.84"/>
    <x v="123"/>
    <d v="2024-01-31T00:00:00"/>
    <s v="Bank Transfer"/>
    <n v="1"/>
  </r>
  <r>
    <s v="tylerortiz@thompson-martinez.com"/>
    <s v="NorthClothing"/>
    <x v="2"/>
    <x v="0"/>
    <s v="Speech"/>
    <n v="11"/>
    <n v="256.62"/>
    <x v="124"/>
    <d v="2024-01-31T00:00:00"/>
    <s v="Credit Card"/>
    <n v="1"/>
  </r>
  <r>
    <s v="kristin28@gmail.com"/>
    <s v="SouthFurniture"/>
    <x v="3"/>
    <x v="3"/>
    <s v="Chair"/>
    <n v="4"/>
    <n v="275.79000000000002"/>
    <x v="125"/>
    <d v="2024-02-01T00:00:00"/>
    <s v="Debit Card"/>
    <n v="2"/>
  </r>
  <r>
    <s v="replacement@mail.com"/>
    <s v="NorthFood"/>
    <x v="2"/>
    <x v="4"/>
    <s v="Score"/>
    <n v="14"/>
    <n v="99.01"/>
    <x v="126"/>
    <d v="2024-02-01T00:00:00"/>
    <s v="Bank Transfer"/>
    <n v="2"/>
  </r>
  <r>
    <s v="murilloleslie@yahoo.com"/>
    <s v="WestBooks"/>
    <x v="1"/>
    <x v="2"/>
    <s v="Rock"/>
    <n v="13"/>
    <n v="139.63"/>
    <x v="127"/>
    <d v="2024-02-01T00:00:00"/>
    <s v="PayPal"/>
    <n v="2"/>
  </r>
  <r>
    <s v="zwade@hotmail.com"/>
    <s v="SouthFurniture"/>
    <x v="3"/>
    <x v="3"/>
    <s v="Reality"/>
    <n v="18"/>
    <n v="113.41"/>
    <x v="128"/>
    <d v="2024-02-01T00:00:00"/>
    <s v="Bank Transfer"/>
    <n v="2"/>
  </r>
  <r>
    <s v="haysjulia@rojas.biz"/>
    <s v="WestElectronics"/>
    <x v="1"/>
    <x v="1"/>
    <s v="Where"/>
    <n v="14"/>
    <n v="312.04000000000002"/>
    <x v="129"/>
    <d v="2024-02-01T00:00:00"/>
    <s v="Debit Card"/>
    <n v="2"/>
  </r>
  <r>
    <s v="alevy@rowland-wade.com"/>
    <s v="EastElectronics"/>
    <x v="0"/>
    <x v="1"/>
    <s v="College"/>
    <n v="10"/>
    <n v="498.49"/>
    <x v="130"/>
    <d v="2024-02-01T00:00:00"/>
    <s v="Bank Transfer"/>
    <n v="2"/>
  </r>
  <r>
    <s v="scarroll@wright.com"/>
    <s v="NorthFurniture"/>
    <x v="2"/>
    <x v="3"/>
    <s v="Speech"/>
    <n v="13"/>
    <n v="446.73"/>
    <x v="131"/>
    <d v="2024-02-01T00:00:00"/>
    <s v="Bank Transfer"/>
    <n v="2"/>
  </r>
  <r>
    <s v="knelson@russell.com"/>
    <s v="EastBooks"/>
    <x v="0"/>
    <x v="2"/>
    <s v="Education"/>
    <n v="16"/>
    <n v="395.7"/>
    <x v="132"/>
    <d v="2024-02-01T00:00:00"/>
    <s v="Credit Card"/>
    <n v="2"/>
  </r>
  <r>
    <s v="belindagibson@davis.com"/>
    <s v="SouthFurniture"/>
    <x v="3"/>
    <x v="3"/>
    <s v="Blue"/>
    <n v="1"/>
    <n v="41.73"/>
    <x v="133"/>
    <d v="2024-02-02T00:00:00"/>
    <s v="Bank Transfer"/>
    <n v="2"/>
  </r>
  <r>
    <s v="downsveronica@gmail.com"/>
    <s v="EastElectronics"/>
    <x v="0"/>
    <x v="1"/>
    <s v="International"/>
    <n v="18"/>
    <n v="15.02"/>
    <x v="134"/>
    <d v="2024-02-02T00:00:00"/>
    <s v="Credit Card"/>
    <n v="2"/>
  </r>
  <r>
    <s v="hkemp@morgan.com"/>
    <s v="SouthElectronics"/>
    <x v="3"/>
    <x v="1"/>
    <s v="Past"/>
    <n v="5"/>
    <n v="152.75"/>
    <x v="135"/>
    <d v="2024-02-02T00:00:00"/>
    <s v="Credit Card"/>
    <n v="2"/>
  </r>
  <r>
    <s v="hannahharris@hotmail.com"/>
    <s v="WestClothing"/>
    <x v="1"/>
    <x v="0"/>
    <s v="Cause"/>
    <n v="9"/>
    <n v="86.67"/>
    <x v="136"/>
    <d v="2024-02-02T00:00:00"/>
    <s v="PayPal"/>
    <n v="2"/>
  </r>
  <r>
    <s v="brendan71@gmail.com"/>
    <s v="SouthFurniture"/>
    <x v="3"/>
    <x v="3"/>
    <s v="Subject"/>
    <n v="4"/>
    <n v="449.47"/>
    <x v="137"/>
    <d v="2024-02-02T00:00:00"/>
    <s v="Credit Card"/>
    <n v="2"/>
  </r>
  <r>
    <s v="lunajason@moore.org"/>
    <s v="EastFood"/>
    <x v="0"/>
    <x v="4"/>
    <s v="Skin"/>
    <n v="9"/>
    <n v="302.57"/>
    <x v="138"/>
    <d v="2024-02-02T00:00:00"/>
    <s v="PayPal"/>
    <n v="2"/>
  </r>
  <r>
    <s v="replacement@mail.com"/>
    <s v="EastFood"/>
    <x v="0"/>
    <x v="4"/>
    <s v="Political"/>
    <n v="12"/>
    <n v="367.63"/>
    <x v="139"/>
    <d v="2024-02-02T00:00:00"/>
    <s v="Bank Transfer"/>
    <n v="2"/>
  </r>
  <r>
    <s v="vincentcarolyn@yahoo.com"/>
    <s v="SouthElectronics"/>
    <x v="3"/>
    <x v="1"/>
    <s v="Throw"/>
    <n v="13"/>
    <n v="349.61"/>
    <x v="140"/>
    <d v="2024-02-02T00:00:00"/>
    <s v="Bank Transfer"/>
    <n v="2"/>
  </r>
  <r>
    <s v="lynngalvan@yahoo.com"/>
    <s v="NorthBooks"/>
    <x v="2"/>
    <x v="2"/>
    <s v="Deep"/>
    <n v="14"/>
    <n v="384.93"/>
    <x v="141"/>
    <d v="2024-02-02T00:00:00"/>
    <s v="PayPal"/>
    <n v="2"/>
  </r>
  <r>
    <s v="brianhorn@roth-stark.com"/>
    <s v="SouthClothing"/>
    <x v="3"/>
    <x v="0"/>
    <s v="Offer"/>
    <n v="16"/>
    <n v="459.43"/>
    <x v="142"/>
    <d v="2024-02-02T00:00:00"/>
    <s v="Debit Card"/>
    <n v="2"/>
  </r>
  <r>
    <s v="sharonmartin@hotmail.com"/>
    <s v="WestClothing"/>
    <x v="1"/>
    <x v="0"/>
    <s v="Edge"/>
    <n v="1"/>
    <n v="103.88"/>
    <x v="143"/>
    <d v="2024-02-03T00:00:00"/>
    <s v="Credit Card"/>
    <n v="2"/>
  </r>
  <r>
    <s v="jcastro@gmail.com"/>
    <s v="EastElectronics"/>
    <x v="0"/>
    <x v="1"/>
    <s v="Itself"/>
    <n v="2"/>
    <n v="332.21"/>
    <x v="144"/>
    <d v="2024-02-03T00:00:00"/>
    <s v="Debit Card"/>
    <n v="2"/>
  </r>
  <r>
    <s v="jessicaperez@scott.com"/>
    <s v="WestClothing"/>
    <x v="1"/>
    <x v="0"/>
    <s v="Close"/>
    <n v="11"/>
    <n v="327.02"/>
    <x v="145"/>
    <d v="2024-02-03T00:00:00"/>
    <s v="PayPal"/>
    <n v="2"/>
  </r>
  <r>
    <s v="replacement@mail.com"/>
    <s v="WestBooks"/>
    <x v="1"/>
    <x v="2"/>
    <s v="Surface"/>
    <n v="3"/>
    <n v="323.48"/>
    <x v="146"/>
    <d v="2024-02-04T00:00:00"/>
    <s v="Debit Card"/>
    <n v="2"/>
  </r>
  <r>
    <s v="buckleylisa@hotmail.com"/>
    <s v="WestClothing"/>
    <x v="1"/>
    <x v="0"/>
    <s v="Discuss"/>
    <n v="12"/>
    <n v="99.04"/>
    <x v="147"/>
    <d v="2024-02-04T00:00:00"/>
    <s v="Bank Transfer"/>
    <n v="2"/>
  </r>
  <r>
    <s v="hessjennifer@jones-williams.com"/>
    <s v="EastElectronics"/>
    <x v="0"/>
    <x v="1"/>
    <s v="Offer"/>
    <n v="9"/>
    <n v="143.53"/>
    <x v="148"/>
    <d v="2024-02-04T00:00:00"/>
    <s v="PayPal"/>
    <n v="2"/>
  </r>
  <r>
    <s v="courtneyanderson@potter-smith.com"/>
    <s v="SouthClothing"/>
    <x v="3"/>
    <x v="0"/>
    <s v="Find"/>
    <n v="10"/>
    <n v="157.01"/>
    <x v="149"/>
    <d v="2024-02-04T00:00:00"/>
    <s v="Credit Card"/>
    <n v="2"/>
  </r>
  <r>
    <s v="ashleyjefferson@hotmail.com"/>
    <s v="SouthElectronics"/>
    <x v="3"/>
    <x v="1"/>
    <s v="Either"/>
    <n v="10"/>
    <n v="208.59"/>
    <x v="150"/>
    <d v="2024-02-04T00:00:00"/>
    <s v="Bank Transfer"/>
    <n v="2"/>
  </r>
  <r>
    <s v="ryanteresa@garcia.com"/>
    <s v="NorthElectronics"/>
    <x v="2"/>
    <x v="1"/>
    <s v="Model"/>
    <n v="14"/>
    <n v="362.17"/>
    <x v="151"/>
    <d v="2024-02-04T00:00:00"/>
    <s v="Credit Card"/>
    <n v="2"/>
  </r>
  <r>
    <s v="melissa22@yahoo.com"/>
    <s v="SouthElectronics"/>
    <x v="3"/>
    <x v="1"/>
    <s v="Live"/>
    <n v="4"/>
    <n v="122.6"/>
    <x v="152"/>
    <d v="2024-02-05T00:00:00"/>
    <s v="Debit Card"/>
    <n v="2"/>
  </r>
  <r>
    <s v="morrislori@hotmail.com"/>
    <s v="SouthClothing"/>
    <x v="3"/>
    <x v="0"/>
    <s v="Less"/>
    <n v="20"/>
    <n v="143.77000000000001"/>
    <x v="153"/>
    <d v="2024-02-05T00:00:00"/>
    <s v="Credit Card"/>
    <n v="2"/>
  </r>
  <r>
    <s v="stephencruz@gmail.com"/>
    <s v="WestBooks"/>
    <x v="1"/>
    <x v="2"/>
    <s v="Local"/>
    <n v="6"/>
    <n v="115.34"/>
    <x v="154"/>
    <d v="2024-02-06T00:00:00"/>
    <s v="Credit Card"/>
    <n v="2"/>
  </r>
  <r>
    <s v="pateljohn@griffin-perez.info"/>
    <s v="NorthClothing"/>
    <x v="2"/>
    <x v="0"/>
    <s v="Blank"/>
    <n v="5"/>
    <n v="296.02999999999997"/>
    <x v="155"/>
    <d v="2024-02-06T00:00:00"/>
    <s v="PayPal"/>
    <n v="2"/>
  </r>
  <r>
    <s v="jake64@griffin-wolfe.com"/>
    <s v="SouthBooks"/>
    <x v="3"/>
    <x v="2"/>
    <s v="Perhaps"/>
    <n v="9"/>
    <n v="194.61"/>
    <x v="156"/>
    <d v="2024-02-06T00:00:00"/>
    <s v="PayPal"/>
    <n v="2"/>
  </r>
  <r>
    <s v="cwilliams@moore.net"/>
    <s v="NorthBooks"/>
    <x v="2"/>
    <x v="2"/>
    <s v="Throughout"/>
    <n v="14"/>
    <n v="151.08000000000001"/>
    <x v="157"/>
    <d v="2024-02-06T00:00:00"/>
    <s v="PayPal"/>
    <n v="2"/>
  </r>
  <r>
    <s v="josephwiley@fisher.com"/>
    <s v="EastElectronics"/>
    <x v="0"/>
    <x v="1"/>
    <s v="May"/>
    <n v="18"/>
    <n v="297.89"/>
    <x v="158"/>
    <d v="2024-02-06T00:00:00"/>
    <s v="Bank Transfer"/>
    <n v="2"/>
  </r>
  <r>
    <s v="taylorregina@smith-hampton.net"/>
    <s v="NorthFood"/>
    <x v="2"/>
    <x v="4"/>
    <s v="Camera"/>
    <n v="19"/>
    <n v="304.08"/>
    <x v="159"/>
    <d v="2024-02-06T00:00:00"/>
    <s v="Credit Card"/>
    <n v="2"/>
  </r>
  <r>
    <s v="tcarter@duncan.org"/>
    <s v="WestBooks"/>
    <x v="1"/>
    <x v="2"/>
    <s v="Personal"/>
    <n v="17"/>
    <n v="471.51"/>
    <x v="160"/>
    <d v="2024-02-06T00:00:00"/>
    <s v="PayPal"/>
    <n v="2"/>
  </r>
  <r>
    <s v="adamsjoseph@reynolds-neal.com"/>
    <s v="SouthFood"/>
    <x v="3"/>
    <x v="4"/>
    <s v="Peace"/>
    <n v="4"/>
    <n v="401.79"/>
    <x v="161"/>
    <d v="2024-02-07T00:00:00"/>
    <s v="Debit Card"/>
    <n v="2"/>
  </r>
  <r>
    <s v="jessica32@cross.info"/>
    <s v="SouthBooks"/>
    <x v="3"/>
    <x v="2"/>
    <s v="Color"/>
    <n v="7"/>
    <n v="404.07"/>
    <x v="162"/>
    <d v="2024-02-07T00:00:00"/>
    <s v="Bank Transfer"/>
    <n v="2"/>
  </r>
  <r>
    <s v="nwatkins@taylor-davis.com"/>
    <s v="WestClothing"/>
    <x v="1"/>
    <x v="0"/>
    <s v="Chair"/>
    <n v="10"/>
    <n v="421.19"/>
    <x v="163"/>
    <d v="2024-02-07T00:00:00"/>
    <s v="Bank Transfer"/>
    <n v="2"/>
  </r>
  <r>
    <s v="hilljulie@gmail.com"/>
    <s v="NorthBooks"/>
    <x v="2"/>
    <x v="2"/>
    <s v="All"/>
    <n v="20"/>
    <n v="416.03"/>
    <x v="164"/>
    <d v="2024-02-07T00:00:00"/>
    <s v="PayPal"/>
    <n v="2"/>
  </r>
  <r>
    <s v="mrobinson@yahoo.com"/>
    <s v="NorthBooks"/>
    <x v="2"/>
    <x v="2"/>
    <s v="Development"/>
    <n v="8"/>
    <n v="136.31"/>
    <x v="165"/>
    <d v="2024-02-08T00:00:00"/>
    <s v="Bank Transfer"/>
    <n v="2"/>
  </r>
  <r>
    <s v="mitchellmaynard@carney-russell.com"/>
    <s v="SouthElectronics"/>
    <x v="3"/>
    <x v="1"/>
    <s v="Skill"/>
    <n v="8"/>
    <n v="325.43"/>
    <x v="166"/>
    <d v="2024-02-08T00:00:00"/>
    <s v="Credit Card"/>
    <n v="2"/>
  </r>
  <r>
    <s v="beardchad@miller.com"/>
    <s v="WestBooks"/>
    <x v="1"/>
    <x v="2"/>
    <s v="Check"/>
    <n v="3"/>
    <n v="286.07"/>
    <x v="167"/>
    <d v="2024-02-13T00:00:00"/>
    <s v="Bank Transfer"/>
    <n v="2"/>
  </r>
  <r>
    <s v="carrolllawrence@smith.com"/>
    <s v="WestElectronics"/>
    <x v="1"/>
    <x v="1"/>
    <s v="So"/>
    <n v="12"/>
    <n v="132.65"/>
    <x v="168"/>
    <d v="2024-02-13T00:00:00"/>
    <s v="Bank Transfer"/>
    <n v="2"/>
  </r>
  <r>
    <s v="emily57@reilly-barajas.net"/>
    <s v="NorthClothing"/>
    <x v="2"/>
    <x v="0"/>
    <s v="In"/>
    <n v="13"/>
    <n v="180.63"/>
    <x v="169"/>
    <d v="2024-02-14T00:00:00"/>
    <s v="PayPal"/>
    <n v="2"/>
  </r>
  <r>
    <s v="kara81@bowen.com"/>
    <s v="WestBooks"/>
    <x v="1"/>
    <x v="2"/>
    <s v="Himself"/>
    <n v="5"/>
    <n v="477.56"/>
    <x v="170"/>
    <d v="2024-02-14T00:00:00"/>
    <s v="Debit Card"/>
    <n v="2"/>
  </r>
  <r>
    <s v="sbird@gmail.com"/>
    <s v="SouthElectronics"/>
    <x v="3"/>
    <x v="1"/>
    <s v="Argue"/>
    <n v="1"/>
    <n v="242.35"/>
    <x v="171"/>
    <d v="2024-02-15T00:00:00"/>
    <s v="Bank Transfer"/>
    <n v="2"/>
  </r>
  <r>
    <s v="hardynicholas@mann.com"/>
    <s v="NorthFurniture"/>
    <x v="2"/>
    <x v="3"/>
    <s v="Page"/>
    <n v="2"/>
    <n v="333.36"/>
    <x v="172"/>
    <d v="2024-02-15T00:00:00"/>
    <s v="PayPal"/>
    <n v="2"/>
  </r>
  <r>
    <s v="trevinobeth@hayes.net"/>
    <s v="WestClothing"/>
    <x v="1"/>
    <x v="0"/>
    <s v="And"/>
    <n v="12"/>
    <n v="86.37"/>
    <x v="173"/>
    <d v="2024-02-15T00:00:00"/>
    <s v="Bank Transfer"/>
    <n v="2"/>
  </r>
  <r>
    <s v="george88@yahoo.com"/>
    <s v="WestClothing"/>
    <x v="1"/>
    <x v="0"/>
    <s v="Claim"/>
    <n v="15"/>
    <n v="118.06"/>
    <x v="174"/>
    <d v="2024-02-15T00:00:00"/>
    <s v="Bank Transfer"/>
    <n v="2"/>
  </r>
  <r>
    <s v="david56@gmail.com"/>
    <s v="EastFood"/>
    <x v="0"/>
    <x v="4"/>
    <s v="Believe"/>
    <n v="6"/>
    <n v="317.36"/>
    <x v="175"/>
    <d v="2024-02-15T00:00:00"/>
    <s v="Bank Transfer"/>
    <n v="2"/>
  </r>
  <r>
    <s v="virginia87@davis.com"/>
    <s v="EastBooks"/>
    <x v="0"/>
    <x v="2"/>
    <s v="In"/>
    <n v="5"/>
    <n v="422.43"/>
    <x v="176"/>
    <d v="2024-02-15T00:00:00"/>
    <s v="PayPal"/>
    <n v="2"/>
  </r>
  <r>
    <s v="replacement@mail.com"/>
    <s v="EastBooks"/>
    <x v="0"/>
    <x v="2"/>
    <s v="Event"/>
    <n v="7"/>
    <n v="465.46"/>
    <x v="177"/>
    <d v="2024-02-15T00:00:00"/>
    <s v="PayPal"/>
    <n v="2"/>
  </r>
  <r>
    <s v="matthewmiller@yahoo.com"/>
    <s v="WestBooks"/>
    <x v="1"/>
    <x v="2"/>
    <s v="Right"/>
    <n v="13"/>
    <n v="325.45"/>
    <x v="178"/>
    <d v="2024-02-15T00:00:00"/>
    <s v="Debit Card"/>
    <n v="2"/>
  </r>
  <r>
    <s v="youngdouglas@hotmail.com"/>
    <s v="EastBooks"/>
    <x v="0"/>
    <x v="2"/>
    <s v="Owner"/>
    <n v="12"/>
    <n v="459.51"/>
    <x v="179"/>
    <d v="2024-02-15T00:00:00"/>
    <s v="Debit Card"/>
    <n v="2"/>
  </r>
  <r>
    <s v="robertrandolph@yahoo.com"/>
    <s v="WestElectronics"/>
    <x v="1"/>
    <x v="1"/>
    <s v="Call"/>
    <n v="10"/>
    <n v="69.95"/>
    <x v="180"/>
    <d v="2024-02-16T00:00:00"/>
    <s v="Bank Transfer"/>
    <n v="2"/>
  </r>
  <r>
    <s v="replacement@mail.com"/>
    <s v="WestElectronics"/>
    <x v="1"/>
    <x v="1"/>
    <s v="Property"/>
    <n v="12"/>
    <n v="131.28"/>
    <x v="181"/>
    <d v="2024-02-16T00:00:00"/>
    <s v="Debit Card"/>
    <n v="2"/>
  </r>
  <r>
    <s v="jenniferhorton@gmail.com"/>
    <s v="WestClothing"/>
    <x v="1"/>
    <x v="0"/>
    <s v="Spring"/>
    <n v="18"/>
    <n v="91.23"/>
    <x v="182"/>
    <d v="2024-02-16T00:00:00"/>
    <s v="Debit Card"/>
    <n v="2"/>
  </r>
  <r>
    <s v="jessicaadams@hotmail.com"/>
    <s v="NorthBooks"/>
    <x v="2"/>
    <x v="2"/>
    <s v="Those"/>
    <n v="17"/>
    <n v="144.74"/>
    <x v="183"/>
    <d v="2024-02-16T00:00:00"/>
    <s v="PayPal"/>
    <n v="2"/>
  </r>
  <r>
    <s v="mooreerica@gmail.com"/>
    <s v="EastBooks"/>
    <x v="0"/>
    <x v="2"/>
    <s v="Blue"/>
    <n v="6"/>
    <n v="458.38"/>
    <x v="184"/>
    <d v="2024-02-16T00:00:00"/>
    <s v="Credit Card"/>
    <n v="2"/>
  </r>
  <r>
    <s v="anthonypatricia@hampton.com"/>
    <s v="SouthBooks"/>
    <x v="3"/>
    <x v="2"/>
    <s v="By"/>
    <n v="20"/>
    <n v="431.44"/>
    <x v="185"/>
    <d v="2024-02-16T00:00:00"/>
    <s v="PayPal"/>
    <n v="2"/>
  </r>
  <r>
    <s v="andrew97@cruz.org"/>
    <s v="EastFood"/>
    <x v="0"/>
    <x v="4"/>
    <s v="Article"/>
    <n v="17"/>
    <n v="246.35"/>
    <x v="186"/>
    <d v="2024-02-17T00:00:00"/>
    <s v="PayPal"/>
    <n v="2"/>
  </r>
  <r>
    <s v="ealexander@gmail.com"/>
    <s v="SouthFurniture"/>
    <x v="3"/>
    <x v="3"/>
    <s v="Weight"/>
    <n v="20"/>
    <n v="211.3"/>
    <x v="187"/>
    <d v="2024-02-17T00:00:00"/>
    <s v="Credit Card"/>
    <n v="2"/>
  </r>
  <r>
    <s v="moorelaurie@gmail.com"/>
    <s v="SouthClothing"/>
    <x v="3"/>
    <x v="0"/>
    <s v="Spend"/>
    <n v="12"/>
    <n v="483.93"/>
    <x v="188"/>
    <d v="2024-02-17T00:00:00"/>
    <s v="Credit Card"/>
    <n v="2"/>
  </r>
  <r>
    <s v="marcusedwards@lee.org"/>
    <s v="SouthClothing"/>
    <x v="3"/>
    <x v="0"/>
    <s v="Show"/>
    <n v="13"/>
    <n v="36.6"/>
    <x v="189"/>
    <d v="2024-02-18T00:00:00"/>
    <s v="Debit Card"/>
    <n v="2"/>
  </r>
  <r>
    <s v="theresa70@yahoo.com"/>
    <s v="SouthBooks"/>
    <x v="3"/>
    <x v="2"/>
    <s v="Sea"/>
    <n v="14"/>
    <n v="76.209999999999994"/>
    <x v="190"/>
    <d v="2024-02-18T00:00:00"/>
    <s v="Debit Card"/>
    <n v="2"/>
  </r>
  <r>
    <s v="michelle08@yahoo.com"/>
    <s v="WestBooks"/>
    <x v="1"/>
    <x v="2"/>
    <s v="Official"/>
    <n v="8"/>
    <n v="265.58999999999997"/>
    <x v="191"/>
    <d v="2024-02-18T00:00:00"/>
    <s v="Bank Transfer"/>
    <n v="2"/>
  </r>
  <r>
    <s v="coxangela@hotmail.com"/>
    <s v="WestElectronics"/>
    <x v="1"/>
    <x v="1"/>
    <s v="Add"/>
    <n v="20"/>
    <n v="212.19"/>
    <x v="192"/>
    <d v="2024-02-18T00:00:00"/>
    <s v="Debit Card"/>
    <n v="2"/>
  </r>
  <r>
    <s v="bgonzalez@hebert.com"/>
    <s v="EastElectronics"/>
    <x v="0"/>
    <x v="1"/>
    <s v="School"/>
    <n v="14"/>
    <n v="43.55"/>
    <x v="193"/>
    <d v="2024-02-19T00:00:00"/>
    <s v="Debit Card"/>
    <n v="2"/>
  </r>
  <r>
    <s v="darrell84@hotmail.com"/>
    <s v="WestBooks"/>
    <x v="1"/>
    <x v="2"/>
    <s v="Probably"/>
    <n v="3"/>
    <n v="420.73"/>
    <x v="194"/>
    <d v="2024-02-19T00:00:00"/>
    <s v="Credit Card"/>
    <n v="2"/>
  </r>
  <r>
    <s v="morgan34@edwards-reyes.com"/>
    <s v="WestFood"/>
    <x v="1"/>
    <x v="4"/>
    <s v="Director"/>
    <n v="16"/>
    <n v="91.48"/>
    <x v="195"/>
    <d v="2024-02-19T00:00:00"/>
    <s v="Debit Card"/>
    <n v="2"/>
  </r>
  <r>
    <s v="ogray@martin.com"/>
    <s v="SouthClothing"/>
    <x v="3"/>
    <x v="0"/>
    <s v="Ball"/>
    <n v="4"/>
    <n v="439.85"/>
    <x v="196"/>
    <d v="2024-02-19T00:00:00"/>
    <s v="Credit Card"/>
    <n v="2"/>
  </r>
  <r>
    <s v="samuel61@simpson-nguyen.com"/>
    <s v="NorthClothing"/>
    <x v="2"/>
    <x v="0"/>
    <s v="Poor"/>
    <n v="18"/>
    <n v="182.76"/>
    <x v="197"/>
    <d v="2024-02-19T00:00:00"/>
    <s v="Debit Card"/>
    <n v="2"/>
  </r>
  <r>
    <s v="devinbond@hotmail.com"/>
    <s v="NorthFood"/>
    <x v="2"/>
    <x v="4"/>
    <s v="Safe"/>
    <n v="15"/>
    <n v="234.82"/>
    <x v="198"/>
    <d v="2024-02-19T00:00:00"/>
    <s v="Bank Transfer"/>
    <n v="2"/>
  </r>
  <r>
    <s v="katherine15@orozco.com"/>
    <s v="NorthFood"/>
    <x v="2"/>
    <x v="4"/>
    <s v="Fly"/>
    <n v="19"/>
    <n v="382.64"/>
    <x v="199"/>
    <d v="2024-02-19T00:00:00"/>
    <s v="Credit Card"/>
    <n v="2"/>
  </r>
  <r>
    <s v="replacement@mail.com"/>
    <s v="WestClothing"/>
    <x v="1"/>
    <x v="0"/>
    <s v="Open"/>
    <n v="6"/>
    <n v="67.83"/>
    <x v="200"/>
    <d v="2024-02-20T00:00:00"/>
    <s v="Debit Card"/>
    <n v="2"/>
  </r>
  <r>
    <s v="bobbystone@daniels.com"/>
    <s v="EastFood"/>
    <x v="0"/>
    <x v="4"/>
    <s v="Feel"/>
    <n v="12"/>
    <n v="129.93"/>
    <x v="201"/>
    <d v="2024-02-20T00:00:00"/>
    <s v="PayPal"/>
    <n v="2"/>
  </r>
  <r>
    <s v="hmartinez@salazar.net"/>
    <s v="SouthClothing"/>
    <x v="3"/>
    <x v="0"/>
    <s v="National"/>
    <n v="5"/>
    <n v="340.57"/>
    <x v="202"/>
    <d v="2024-02-20T00:00:00"/>
    <s v="Bank Transfer"/>
    <n v="2"/>
  </r>
  <r>
    <s v="oowens@gmail.com"/>
    <s v="EastBooks"/>
    <x v="0"/>
    <x v="2"/>
    <s v="Suffer"/>
    <n v="11"/>
    <n v="351.79"/>
    <x v="203"/>
    <d v="2024-02-20T00:00:00"/>
    <s v="PayPal"/>
    <n v="2"/>
  </r>
  <r>
    <s v="gonzalezjenna@yahoo.com"/>
    <s v="WestFurniture"/>
    <x v="1"/>
    <x v="3"/>
    <s v="Goal"/>
    <n v="5"/>
    <n v="176.15"/>
    <x v="204"/>
    <d v="2024-02-21T00:00:00"/>
    <s v="Debit Card"/>
    <n v="2"/>
  </r>
  <r>
    <s v="kristen27@hotmail.com"/>
    <s v="WestBooks"/>
    <x v="1"/>
    <x v="2"/>
    <s v="Campaign"/>
    <n v="3"/>
    <n v="263.67"/>
    <x v="205"/>
    <d v="2024-02-22T00:00:00"/>
    <s v="PayPal"/>
    <n v="2"/>
  </r>
  <r>
    <s v="gabrieladams@hotmail.com"/>
    <s v="NorthClothing"/>
    <x v="2"/>
    <x v="0"/>
    <s v="Arrive"/>
    <n v="4"/>
    <n v="283.52999999999997"/>
    <x v="206"/>
    <d v="2024-02-22T00:00:00"/>
    <s v="Credit Card"/>
    <n v="2"/>
  </r>
  <r>
    <s v="gwendolyntaylor@ryan.net"/>
    <s v="NorthBooks"/>
    <x v="2"/>
    <x v="2"/>
    <s v="Knowledge"/>
    <n v="3"/>
    <n v="136.93"/>
    <x v="207"/>
    <d v="2024-02-24T00:00:00"/>
    <s v="Bank Transfer"/>
    <n v="2"/>
  </r>
  <r>
    <s v="lauren90@coleman-avila.net"/>
    <s v="SouthBooks"/>
    <x v="3"/>
    <x v="2"/>
    <s v="History"/>
    <n v="3"/>
    <n v="302.27"/>
    <x v="208"/>
    <d v="2024-02-24T00:00:00"/>
    <s v="PayPal"/>
    <n v="2"/>
  </r>
  <r>
    <s v="timothy96@jones-walls.com"/>
    <s v="EastBooks"/>
    <x v="0"/>
    <x v="2"/>
    <s v="Card"/>
    <n v="19"/>
    <n v="82.96"/>
    <x v="209"/>
    <d v="2024-02-24T00:00:00"/>
    <s v="Bank Transfer"/>
    <n v="2"/>
  </r>
  <r>
    <s v="melendeztonya@rose.net"/>
    <s v="WestBooks"/>
    <x v="1"/>
    <x v="2"/>
    <s v="Prevent"/>
    <n v="16"/>
    <n v="157.97999999999999"/>
    <x v="210"/>
    <d v="2024-02-24T00:00:00"/>
    <s v="Bank Transfer"/>
    <n v="2"/>
  </r>
  <r>
    <s v="cynthiastewart@obrien.net"/>
    <s v="NorthElectronics"/>
    <x v="2"/>
    <x v="1"/>
    <s v="Song"/>
    <n v="18"/>
    <n v="5.34"/>
    <x v="211"/>
    <d v="2024-02-25T00:00:00"/>
    <s v="Debit Card"/>
    <n v="2"/>
  </r>
  <r>
    <s v="rcole@powers-allen.org"/>
    <s v="WestClothing"/>
    <x v="1"/>
    <x v="0"/>
    <s v="To"/>
    <n v="1"/>
    <n v="103.84"/>
    <x v="212"/>
    <d v="2024-02-25T00:00:00"/>
    <s v="PayPal"/>
    <n v="2"/>
  </r>
  <r>
    <s v="franciscogrant@lee-english.com"/>
    <s v="SouthElectronics"/>
    <x v="3"/>
    <x v="1"/>
    <s v="Theory"/>
    <n v="20"/>
    <n v="71.02"/>
    <x v="213"/>
    <d v="2024-02-25T00:00:00"/>
    <s v="PayPal"/>
    <n v="2"/>
  </r>
  <r>
    <s v="randymartin@gmail.com"/>
    <s v="EastElectronics"/>
    <x v="0"/>
    <x v="1"/>
    <s v="Science"/>
    <n v="7"/>
    <n v="330.3"/>
    <x v="214"/>
    <d v="2024-02-25T00:00:00"/>
    <s v="Credit Card"/>
    <n v="2"/>
  </r>
  <r>
    <s v="vhicks@gmail.com"/>
    <s v="SouthFood"/>
    <x v="3"/>
    <x v="4"/>
    <s v="Bar"/>
    <n v="15"/>
    <n v="282.27"/>
    <x v="215"/>
    <d v="2024-02-25T00:00:00"/>
    <s v="Credit Card"/>
    <n v="2"/>
  </r>
  <r>
    <s v="freyes@rodriguez-cunningham.biz"/>
    <s v="EastClothing"/>
    <x v="0"/>
    <x v="0"/>
    <s v="Billion"/>
    <n v="15"/>
    <n v="31.76"/>
    <x v="216"/>
    <d v="2024-02-26T00:00:00"/>
    <s v="PayPal"/>
    <n v="2"/>
  </r>
  <r>
    <s v="patrick70@gmail.com"/>
    <s v="NorthFurniture"/>
    <x v="2"/>
    <x v="3"/>
    <s v="Bank"/>
    <n v="2"/>
    <n v="442.29"/>
    <x v="217"/>
    <d v="2024-02-26T00:00:00"/>
    <s v="Debit Card"/>
    <n v="2"/>
  </r>
  <r>
    <s v="victoria67@hotmail.com"/>
    <s v="NorthFood"/>
    <x v="2"/>
    <x v="4"/>
    <s v="Own"/>
    <n v="6"/>
    <n v="377.36"/>
    <x v="218"/>
    <d v="2024-02-26T00:00:00"/>
    <s v="Debit Card"/>
    <n v="2"/>
  </r>
  <r>
    <s v="james48@martin.com"/>
    <s v="NorthBooks"/>
    <x v="2"/>
    <x v="2"/>
    <s v="Cost"/>
    <n v="10"/>
    <n v="344.6"/>
    <x v="219"/>
    <d v="2024-02-26T00:00:00"/>
    <s v="Debit Card"/>
    <n v="2"/>
  </r>
  <r>
    <s v="nancyallen@yahoo.com"/>
    <s v="NorthFood"/>
    <x v="2"/>
    <x v="4"/>
    <s v="Vote"/>
    <n v="13"/>
    <n v="34.93"/>
    <x v="220"/>
    <d v="2024-02-27T00:00:00"/>
    <s v="PayPal"/>
    <n v="2"/>
  </r>
  <r>
    <s v="fallen@robinson.com"/>
    <s v="SouthBooks"/>
    <x v="3"/>
    <x v="2"/>
    <s v="Learn"/>
    <n v="16"/>
    <n v="135.18"/>
    <x v="221"/>
    <d v="2024-02-27T00:00:00"/>
    <s v="Bank Transfer"/>
    <n v="2"/>
  </r>
  <r>
    <s v="jacqueline23@bishop-wiggins.com"/>
    <s v="SouthBooks"/>
    <x v="3"/>
    <x v="2"/>
    <s v="Like"/>
    <n v="18"/>
    <n v="327.23"/>
    <x v="222"/>
    <d v="2024-02-27T00:00:00"/>
    <s v="PayPal"/>
    <n v="2"/>
  </r>
  <r>
    <s v="mariastevenson@gmail.com"/>
    <s v="NorthFood"/>
    <x v="2"/>
    <x v="4"/>
    <s v="Public"/>
    <n v="19"/>
    <n v="359.81"/>
    <x v="223"/>
    <d v="2024-02-27T00:00:00"/>
    <s v="PayPal"/>
    <n v="2"/>
  </r>
  <r>
    <s v="alexanderrodriguez@yahoo.com"/>
    <s v="SouthClothing"/>
    <x v="3"/>
    <x v="0"/>
    <s v="Role"/>
    <n v="17"/>
    <n v="420.59"/>
    <x v="224"/>
    <d v="2024-02-27T00:00:00"/>
    <s v="Credit Card"/>
    <n v="2"/>
  </r>
  <r>
    <s v="michaelchapman@gmail.com"/>
    <s v="NorthBooks"/>
    <x v="2"/>
    <x v="2"/>
    <s v="Until"/>
    <n v="1"/>
    <n v="64.36"/>
    <x v="225"/>
    <d v="2024-02-28T00:00:00"/>
    <s v="PayPal"/>
    <n v="2"/>
  </r>
  <r>
    <s v="michelle51@yahoo.com"/>
    <s v="EastFurniture"/>
    <x v="0"/>
    <x v="3"/>
    <s v="Street"/>
    <n v="7"/>
    <n v="87.67"/>
    <x v="226"/>
    <d v="2024-02-28T00:00:00"/>
    <s v="Debit Card"/>
    <n v="2"/>
  </r>
  <r>
    <s v="cruzkara@yahoo.com"/>
    <s v="SouthFood"/>
    <x v="3"/>
    <x v="4"/>
    <s v="Deep"/>
    <n v="2"/>
    <n v="324.12"/>
    <x v="227"/>
    <d v="2024-02-28T00:00:00"/>
    <s v="PayPal"/>
    <n v="2"/>
  </r>
  <r>
    <s v="jennifer40@hotmail.com"/>
    <s v="WestBooks"/>
    <x v="1"/>
    <x v="2"/>
    <s v="Before"/>
    <n v="5"/>
    <n v="224.5"/>
    <x v="228"/>
    <d v="2024-02-28T00:00:00"/>
    <s v="Debit Card"/>
    <n v="2"/>
  </r>
  <r>
    <s v="ygordon@davis.com"/>
    <s v="NorthBooks"/>
    <x v="2"/>
    <x v="2"/>
    <s v="Within"/>
    <n v="4"/>
    <n v="307.37"/>
    <x v="229"/>
    <d v="2024-02-28T00:00:00"/>
    <s v="Debit Card"/>
    <n v="2"/>
  </r>
  <r>
    <s v="taylor52@grant-webb.com"/>
    <s v="SouthElectronics"/>
    <x v="3"/>
    <x v="1"/>
    <s v="Skill"/>
    <n v="13"/>
    <n v="166.43"/>
    <x v="230"/>
    <d v="2024-02-28T00:00:00"/>
    <s v="Credit Card"/>
    <n v="2"/>
  </r>
  <r>
    <s v="davishenry@gmail.com"/>
    <s v="WestClothing"/>
    <x v="1"/>
    <x v="0"/>
    <s v="Successful"/>
    <n v="8"/>
    <n v="278.67"/>
    <x v="231"/>
    <d v="2024-02-28T00:00:00"/>
    <s v="PayPal"/>
    <n v="2"/>
  </r>
  <r>
    <s v="johnsongina@young.com"/>
    <s v="NorthBooks"/>
    <x v="2"/>
    <x v="2"/>
    <s v="Enjoy"/>
    <n v="19"/>
    <n v="182.83"/>
    <x v="232"/>
    <d v="2024-02-28T00:00:00"/>
    <s v="Bank Transfer"/>
    <n v="2"/>
  </r>
  <r>
    <s v="dhernandez@yahoo.com"/>
    <s v="WestClothing"/>
    <x v="1"/>
    <x v="0"/>
    <s v="Green"/>
    <n v="8"/>
    <n v="136.28"/>
    <x v="233"/>
    <d v="2024-02-29T00:00:00"/>
    <s v="Bank Transfer"/>
    <n v="2"/>
  </r>
  <r>
    <s v="eschaefer@gomez-briggs.net"/>
    <s v="NorthElectronics"/>
    <x v="2"/>
    <x v="1"/>
    <s v="Put"/>
    <n v="17"/>
    <n v="95.62"/>
    <x v="234"/>
    <d v="2024-02-29T00:00:00"/>
    <s v="Credit Card"/>
    <n v="2"/>
  </r>
  <r>
    <s v="christina04@medina.com"/>
    <s v="SouthFurniture"/>
    <x v="3"/>
    <x v="3"/>
    <s v="Test"/>
    <n v="7"/>
    <n v="402.93"/>
    <x v="235"/>
    <d v="2024-02-29T00:00:00"/>
    <s v="Debit Card"/>
    <n v="2"/>
  </r>
  <r>
    <s v="cadkins@hotmail.com"/>
    <s v="SouthFood"/>
    <x v="3"/>
    <x v="4"/>
    <s v="Blank"/>
    <n v="8"/>
    <n v="386.86"/>
    <x v="236"/>
    <d v="2024-02-29T00:00:00"/>
    <s v="PayPal"/>
    <n v="2"/>
  </r>
  <r>
    <s v="zgreen@gonzalez.com"/>
    <s v="WestFood"/>
    <x v="1"/>
    <x v="4"/>
    <s v="Front"/>
    <n v="16"/>
    <n v="248.37"/>
    <x v="237"/>
    <d v="2024-02-29T00:00:00"/>
    <s v="PayPal"/>
    <n v="2"/>
  </r>
  <r>
    <s v="rayjulia@hotmail.com"/>
    <s v="WestBooks"/>
    <x v="1"/>
    <x v="2"/>
    <s v="Newspaper"/>
    <n v="10"/>
    <n v="60.9"/>
    <x v="238"/>
    <d v="2024-03-01T00:00:00"/>
    <s v="PayPal"/>
    <n v="3"/>
  </r>
  <r>
    <s v="johnnyrivera@avery-white.info"/>
    <s v="WestFood"/>
    <x v="1"/>
    <x v="4"/>
    <s v="Amount"/>
    <n v="5"/>
    <n v="291.38"/>
    <x v="239"/>
    <d v="2024-03-01T00:00:00"/>
    <s v="Credit Card"/>
    <n v="3"/>
  </r>
  <r>
    <s v="gordonchelsea@yahoo.com"/>
    <s v="WestFood"/>
    <x v="1"/>
    <x v="4"/>
    <s v="No"/>
    <n v="18"/>
    <n v="116.99"/>
    <x v="240"/>
    <d v="2024-03-01T00:00:00"/>
    <s v="Debit Card"/>
    <n v="3"/>
  </r>
  <r>
    <s v="david17@gmail.com"/>
    <s v="WestClothing"/>
    <x v="1"/>
    <x v="0"/>
    <s v="Bar"/>
    <n v="7"/>
    <n v="495.38"/>
    <x v="241"/>
    <d v="2024-03-01T00:00:00"/>
    <s v="PayPal"/>
    <n v="3"/>
  </r>
  <r>
    <s v="qklein@hotmail.com"/>
    <s v="WestElectronics"/>
    <x v="1"/>
    <x v="1"/>
    <s v="Tonight"/>
    <n v="4"/>
    <n v="201.75"/>
    <x v="242"/>
    <d v="2024-03-02T00:00:00"/>
    <s v="PayPal"/>
    <n v="3"/>
  </r>
  <r>
    <s v="morganjacob@hotmail.com"/>
    <s v="NorthFurniture"/>
    <x v="2"/>
    <x v="3"/>
    <s v="Action"/>
    <n v="17"/>
    <n v="5.63"/>
    <x v="243"/>
    <d v="2024-03-04T00:00:00"/>
    <s v="Credit Card"/>
    <n v="3"/>
  </r>
  <r>
    <s v="replacement@mail.com"/>
    <s v="EastFood"/>
    <x v="0"/>
    <x v="4"/>
    <s v="Section"/>
    <n v="1"/>
    <n v="374.15"/>
    <x v="244"/>
    <d v="2024-03-04T00:00:00"/>
    <s v="PayPal"/>
    <n v="3"/>
  </r>
  <r>
    <s v="johnsonpatricia@gmail.com"/>
    <s v="WestElectronics"/>
    <x v="1"/>
    <x v="1"/>
    <s v="Check"/>
    <n v="14"/>
    <n v="80.8"/>
    <x v="245"/>
    <d v="2024-03-04T00:00:00"/>
    <s v="Credit Card"/>
    <n v="3"/>
  </r>
  <r>
    <s v="replacement@mail.com"/>
    <s v="SouthFood"/>
    <x v="3"/>
    <x v="4"/>
    <s v="Out"/>
    <n v="6"/>
    <n v="191.36"/>
    <x v="246"/>
    <d v="2024-03-04T00:00:00"/>
    <s v="Credit Card"/>
    <n v="3"/>
  </r>
  <r>
    <s v="tthomas@butler.com"/>
    <s v="NorthElectronics"/>
    <x v="2"/>
    <x v="1"/>
    <s v="Staff"/>
    <n v="12"/>
    <n v="295.37"/>
    <x v="247"/>
    <d v="2024-03-04T00:00:00"/>
    <s v="Credit Card"/>
    <n v="3"/>
  </r>
  <r>
    <s v="tsmith@robinson-barker.net"/>
    <s v="WestElectronics"/>
    <x v="1"/>
    <x v="1"/>
    <s v="Including"/>
    <n v="11"/>
    <n v="433.86"/>
    <x v="248"/>
    <d v="2024-03-04T00:00:00"/>
    <s v="Debit Card"/>
    <n v="3"/>
  </r>
  <r>
    <s v="taylorbeth@yahoo.com"/>
    <s v="SouthFood"/>
    <x v="3"/>
    <x v="4"/>
    <s v="Child"/>
    <n v="12"/>
    <n v="450.73"/>
    <x v="249"/>
    <d v="2024-03-04T00:00:00"/>
    <s v="Bank Transfer"/>
    <n v="3"/>
  </r>
  <r>
    <s v="rachel01@anthony.com"/>
    <s v="NorthClothing"/>
    <x v="2"/>
    <x v="0"/>
    <s v="Serve"/>
    <n v="18"/>
    <n v="410.88"/>
    <x v="250"/>
    <d v="2024-03-04T00:00:00"/>
    <s v="Credit Card"/>
    <n v="3"/>
  </r>
  <r>
    <s v="yhernandez@hotmail.com"/>
    <s v="WestClothing"/>
    <x v="1"/>
    <x v="0"/>
    <s v="Beat"/>
    <n v="17"/>
    <n v="441.93"/>
    <x v="251"/>
    <d v="2024-03-04T00:00:00"/>
    <s v="Credit Card"/>
    <n v="3"/>
  </r>
  <r>
    <s v="gonzalezphillip@mathews.com"/>
    <s v="EastBooks"/>
    <x v="0"/>
    <x v="2"/>
    <s v="Investment"/>
    <n v="16"/>
    <n v="480.48"/>
    <x v="252"/>
    <d v="2024-03-04T00:00:00"/>
    <s v="Debit Card"/>
    <n v="3"/>
  </r>
  <r>
    <s v="natalie17@gmail.com"/>
    <s v="WestFood"/>
    <x v="1"/>
    <x v="4"/>
    <s v="Available"/>
    <n v="17"/>
    <n v="459.03"/>
    <x v="253"/>
    <d v="2024-03-04T00:00:00"/>
    <s v="Debit Card"/>
    <n v="3"/>
  </r>
  <r>
    <s v="tinamoore@dougherty-johnson.com"/>
    <s v="EastFood"/>
    <x v="0"/>
    <x v="4"/>
    <s v="Exactly"/>
    <n v="18"/>
    <n v="451.46"/>
    <x v="254"/>
    <d v="2024-03-04T00:00:00"/>
    <s v="Credit Card"/>
    <n v="3"/>
  </r>
  <r>
    <s v="marytownsend@hotmail.com"/>
    <s v="EastElectronics"/>
    <x v="0"/>
    <x v="1"/>
    <s v="Part"/>
    <n v="6"/>
    <n v="255.86"/>
    <x v="255"/>
    <d v="2024-03-05T00:00:00"/>
    <s v="Bank Transfer"/>
    <n v="3"/>
  </r>
  <r>
    <s v="nelsoncynthia@ross.com"/>
    <s v="WestElectronics"/>
    <x v="1"/>
    <x v="1"/>
    <s v="Box"/>
    <n v="8"/>
    <n v="317"/>
    <x v="256"/>
    <d v="2024-03-05T00:00:00"/>
    <s v="Bank Transfer"/>
    <n v="3"/>
  </r>
  <r>
    <s v="kbenitez@yahoo.com"/>
    <s v="EastElectronics"/>
    <x v="0"/>
    <x v="1"/>
    <s v="Give"/>
    <n v="9"/>
    <n v="461.03"/>
    <x v="257"/>
    <d v="2024-03-05T00:00:00"/>
    <s v="Debit Card"/>
    <n v="3"/>
  </r>
  <r>
    <s v="istone@yahoo.com"/>
    <s v="EastFurniture"/>
    <x v="0"/>
    <x v="3"/>
    <s v="System"/>
    <n v="16"/>
    <n v="332.87"/>
    <x v="258"/>
    <d v="2024-03-05T00:00:00"/>
    <s v="PayPal"/>
    <n v="3"/>
  </r>
  <r>
    <s v="frogers@compton.com"/>
    <s v="EastBooks"/>
    <x v="0"/>
    <x v="2"/>
    <s v="Role"/>
    <n v="9"/>
    <n v="212.7"/>
    <x v="259"/>
    <d v="2024-03-06T00:00:00"/>
    <s v="Credit Card"/>
    <n v="3"/>
  </r>
  <r>
    <s v="carpentercaitlin@gardner-garner.com"/>
    <s v="WestElectronics"/>
    <x v="1"/>
    <x v="1"/>
    <s v="Sign"/>
    <n v="20"/>
    <n v="140.62"/>
    <x v="260"/>
    <d v="2024-03-06T00:00:00"/>
    <s v="Debit Card"/>
    <n v="3"/>
  </r>
  <r>
    <s v="ricardo90@beard.info"/>
    <s v="NorthClothing"/>
    <x v="2"/>
    <x v="0"/>
    <s v="Radio"/>
    <n v="19"/>
    <n v="183.26"/>
    <x v="261"/>
    <d v="2024-03-06T00:00:00"/>
    <s v="Credit Card"/>
    <n v="3"/>
  </r>
  <r>
    <s v="stephen72@moore.com"/>
    <s v="NorthClothing"/>
    <x v="2"/>
    <x v="0"/>
    <s v="Wide"/>
    <n v="12"/>
    <n v="415.79"/>
    <x v="262"/>
    <d v="2024-03-06T00:00:00"/>
    <s v="Debit Card"/>
    <n v="3"/>
  </r>
  <r>
    <s v="lisa07@cameron.com"/>
    <s v="NorthBooks"/>
    <x v="2"/>
    <x v="2"/>
    <s v="Blank"/>
    <n v="20"/>
    <n v="412.72"/>
    <x v="263"/>
    <d v="2024-03-06T00:00:00"/>
    <s v="Bank Transfer"/>
    <n v="3"/>
  </r>
  <r>
    <s v="rlara@gmail.com"/>
    <s v="NorthElectronics"/>
    <x v="2"/>
    <x v="1"/>
    <s v="Plan"/>
    <n v="2"/>
    <n v="92.17"/>
    <x v="264"/>
    <d v="2024-03-08T00:00:00"/>
    <s v="Credit Card"/>
    <n v="3"/>
  </r>
  <r>
    <s v="danielcoleman@gmail.com"/>
    <s v="WestFurniture"/>
    <x v="1"/>
    <x v="3"/>
    <s v="Executive"/>
    <n v="7"/>
    <n v="99.34"/>
    <x v="265"/>
    <d v="2024-03-08T00:00:00"/>
    <s v="PayPal"/>
    <n v="3"/>
  </r>
  <r>
    <s v="smithfrank@simmons.net"/>
    <s v="EastElectronics"/>
    <x v="0"/>
    <x v="1"/>
    <s v="Pull"/>
    <n v="9"/>
    <n v="114.76"/>
    <x v="266"/>
    <d v="2024-03-08T00:00:00"/>
    <s v="Debit Card"/>
    <n v="3"/>
  </r>
  <r>
    <s v="kerrydavila@floyd-spencer.biz"/>
    <s v="NorthBooks"/>
    <x v="2"/>
    <x v="2"/>
    <s v="Would"/>
    <n v="10"/>
    <n v="158.1"/>
    <x v="267"/>
    <d v="2024-03-08T00:00:00"/>
    <s v="Credit Card"/>
    <n v="3"/>
  </r>
  <r>
    <s v="vsmith@yahoo.com"/>
    <s v="NorthFurniture"/>
    <x v="2"/>
    <x v="3"/>
    <s v="Ever"/>
    <n v="19"/>
    <n v="343.06"/>
    <x v="268"/>
    <d v="2024-03-08T00:00:00"/>
    <s v="Debit Card"/>
    <n v="3"/>
  </r>
  <r>
    <s v="replacement@mail.com"/>
    <s v="NorthClothing"/>
    <x v="2"/>
    <x v="0"/>
    <s v="Surface"/>
    <n v="8"/>
    <n v="156.88"/>
    <x v="269"/>
    <d v="2024-03-13T00:00:00"/>
    <s v="Bank Transfer"/>
    <n v="3"/>
  </r>
  <r>
    <s v="fmcdonald@hotmail.com"/>
    <s v="WestElectronics"/>
    <x v="1"/>
    <x v="1"/>
    <s v="Gun"/>
    <n v="7"/>
    <n v="226.3"/>
    <x v="270"/>
    <d v="2024-03-13T00:00:00"/>
    <s v="Credit Card"/>
    <n v="3"/>
  </r>
  <r>
    <s v="john62@lewis.info"/>
    <s v="WestClothing"/>
    <x v="1"/>
    <x v="0"/>
    <s v="Yeah"/>
    <n v="16"/>
    <n v="474.65"/>
    <x v="271"/>
    <d v="2024-03-14T00:00:00"/>
    <s v="Credit Card"/>
    <n v="3"/>
  </r>
  <r>
    <s v="patrickbrooks@rogers-green.com"/>
    <s v="SouthBooks"/>
    <x v="3"/>
    <x v="2"/>
    <s v="Direction"/>
    <n v="20"/>
    <n v="423.38"/>
    <x v="272"/>
    <d v="2024-03-14T00:00:00"/>
    <s v="Bank Transfer"/>
    <n v="3"/>
  </r>
  <r>
    <s v="lauramaldonado@hotmail.com"/>
    <s v="SouthFurniture"/>
    <x v="3"/>
    <x v="3"/>
    <s v="Keep"/>
    <n v="8"/>
    <n v="50.11"/>
    <x v="273"/>
    <d v="2024-03-15T00:00:00"/>
    <s v="Bank Transfer"/>
    <n v="3"/>
  </r>
  <r>
    <s v="taguilar@williams.com"/>
    <s v="WestElectronics"/>
    <x v="1"/>
    <x v="1"/>
    <s v="Blank"/>
    <n v="7"/>
    <n v="113.61"/>
    <x v="274"/>
    <d v="2024-03-15T00:00:00"/>
    <s v="Debit Card"/>
    <n v="3"/>
  </r>
  <r>
    <s v="williamsalison@richardson.net"/>
    <s v="NorthFurniture"/>
    <x v="2"/>
    <x v="3"/>
    <s v="Sign"/>
    <n v="9"/>
    <n v="133.78"/>
    <x v="275"/>
    <d v="2024-03-15T00:00:00"/>
    <s v="Debit Card"/>
    <n v="3"/>
  </r>
  <r>
    <s v="johnsonshawn@luna.org"/>
    <s v="SouthClothing"/>
    <x v="3"/>
    <x v="0"/>
    <s v="Natural"/>
    <n v="19"/>
    <n v="485.22"/>
    <x v="276"/>
    <d v="2024-03-15T00:00:00"/>
    <s v="Credit Card"/>
    <n v="3"/>
  </r>
  <r>
    <s v="smithabigail@ellis.info"/>
    <s v="SouthElectronics"/>
    <x v="3"/>
    <x v="1"/>
    <s v="Just"/>
    <n v="4"/>
    <n v="46.7"/>
    <x v="277"/>
    <d v="2024-03-16T00:00:00"/>
    <s v="Debit Card"/>
    <n v="3"/>
  </r>
  <r>
    <s v="sarah47@yahoo.com"/>
    <s v="WestFurniture"/>
    <x v="1"/>
    <x v="3"/>
    <s v="It"/>
    <n v="6"/>
    <n v="151.53"/>
    <x v="278"/>
    <d v="2024-03-16T00:00:00"/>
    <s v="PayPal"/>
    <n v="3"/>
  </r>
  <r>
    <s v="dmartinez@yahoo.com"/>
    <s v="WestBooks"/>
    <x v="1"/>
    <x v="2"/>
    <s v="Available"/>
    <n v="18"/>
    <n v="105.58"/>
    <x v="279"/>
    <d v="2024-03-16T00:00:00"/>
    <s v="Credit Card"/>
    <n v="3"/>
  </r>
  <r>
    <s v="connie02@gmail.com"/>
    <s v="NorthFurniture"/>
    <x v="2"/>
    <x v="3"/>
    <s v="Remember"/>
    <n v="11"/>
    <n v="248.35"/>
    <x v="280"/>
    <d v="2024-03-16T00:00:00"/>
    <s v="Credit Card"/>
    <n v="3"/>
  </r>
  <r>
    <s v="kathleenhayden@gmail.com"/>
    <s v="EastClothing"/>
    <x v="0"/>
    <x v="0"/>
    <s v="Such"/>
    <n v="7"/>
    <n v="412.64"/>
    <x v="281"/>
    <d v="2024-03-16T00:00:00"/>
    <s v="PayPal"/>
    <n v="3"/>
  </r>
  <r>
    <s v="vanessasmith@gmail.com"/>
    <s v="SouthFurniture"/>
    <x v="3"/>
    <x v="3"/>
    <s v="Bad"/>
    <n v="16"/>
    <n v="260.06"/>
    <x v="282"/>
    <d v="2024-03-16T00:00:00"/>
    <s v="Debit Card"/>
    <n v="3"/>
  </r>
  <r>
    <s v="tjohnson@gmail.com"/>
    <s v="EastElectronics"/>
    <x v="0"/>
    <x v="1"/>
    <s v="Blank"/>
    <n v="11"/>
    <n v="470.13"/>
    <x v="283"/>
    <d v="2024-03-16T00:00:00"/>
    <s v="Bank Transfer"/>
    <n v="3"/>
  </r>
  <r>
    <s v="ballkathryn@yahoo.com"/>
    <s v="EastFood"/>
    <x v="0"/>
    <x v="4"/>
    <s v="Majority"/>
    <n v="16"/>
    <n v="445.27"/>
    <x v="284"/>
    <d v="2024-03-16T00:00:00"/>
    <s v="Debit Card"/>
    <n v="3"/>
  </r>
  <r>
    <s v="agrimes@hotmail.com"/>
    <s v="NorthClothing"/>
    <x v="2"/>
    <x v="0"/>
    <s v="Of"/>
    <n v="6"/>
    <n v="382.97"/>
    <x v="285"/>
    <d v="2024-03-17T00:00:00"/>
    <s v="PayPal"/>
    <n v="3"/>
  </r>
  <r>
    <s v="ronald98@gmail.com"/>
    <s v="EastElectronics"/>
    <x v="0"/>
    <x v="1"/>
    <s v="Thus"/>
    <n v="12"/>
    <n v="194.86"/>
    <x v="286"/>
    <d v="2024-03-17T00:00:00"/>
    <s v="Bank Transfer"/>
    <n v="3"/>
  </r>
  <r>
    <s v="alexis87@molina-reyes.info"/>
    <s v="EastFurniture"/>
    <x v="0"/>
    <x v="3"/>
    <s v="Tree"/>
    <n v="3"/>
    <n v="32.67"/>
    <x v="287"/>
    <d v="2024-03-18T00:00:00"/>
    <s v="PayPal"/>
    <n v="3"/>
  </r>
  <r>
    <s v="clarkjessica@cohen-david.net"/>
    <s v="EastElectronics"/>
    <x v="0"/>
    <x v="1"/>
    <s v="Focus"/>
    <n v="3"/>
    <n v="195.93"/>
    <x v="288"/>
    <d v="2024-03-18T00:00:00"/>
    <s v="Bank Transfer"/>
    <n v="3"/>
  </r>
  <r>
    <s v="edgarcaldwell@gmail.com"/>
    <s v="WestElectronics"/>
    <x v="1"/>
    <x v="1"/>
    <s v="Must"/>
    <n v="3"/>
    <n v="379.81"/>
    <x v="289"/>
    <d v="2024-03-18T00:00:00"/>
    <s v="Credit Card"/>
    <n v="3"/>
  </r>
  <r>
    <s v="qwolf@price.com"/>
    <s v="SouthFurniture"/>
    <x v="3"/>
    <x v="3"/>
    <s v="Across"/>
    <n v="9"/>
    <n v="148.96"/>
    <x v="290"/>
    <d v="2024-03-18T00:00:00"/>
    <s v="Debit Card"/>
    <n v="3"/>
  </r>
  <r>
    <s v="william43@williamson-richardson.net"/>
    <s v="EastFurniture"/>
    <x v="0"/>
    <x v="3"/>
    <s v="Road"/>
    <n v="4"/>
    <n v="31.87"/>
    <x v="291"/>
    <d v="2024-03-19T00:00:00"/>
    <s v="PayPal"/>
    <n v="3"/>
  </r>
  <r>
    <s v="weaverlynn@beasley.com"/>
    <s v="WestElectronics"/>
    <x v="1"/>
    <x v="1"/>
    <s v="Yes"/>
    <n v="18"/>
    <n v="270.27999999999997"/>
    <x v="292"/>
    <d v="2024-03-19T00:00:00"/>
    <s v="Credit Card"/>
    <n v="3"/>
  </r>
  <r>
    <s v="powellmonica@white.info"/>
    <s v="NorthFurniture"/>
    <x v="2"/>
    <x v="3"/>
    <s v="Write"/>
    <n v="13"/>
    <n v="457.52"/>
    <x v="293"/>
    <d v="2024-03-19T00:00:00"/>
    <s v="Credit Card"/>
    <n v="3"/>
  </r>
  <r>
    <s v="brandon50@gmail.com"/>
    <s v="SouthClothing"/>
    <x v="3"/>
    <x v="0"/>
    <s v="Purpose"/>
    <n v="19"/>
    <n v="384.95"/>
    <x v="294"/>
    <d v="2024-03-19T00:00:00"/>
    <s v="Debit Card"/>
    <n v="3"/>
  </r>
  <r>
    <s v="jamesbeard@hotmail.com"/>
    <s v="WestFurniture"/>
    <x v="1"/>
    <x v="3"/>
    <s v="Son"/>
    <n v="11"/>
    <n v="7.33"/>
    <x v="295"/>
    <d v="2024-03-20T00:00:00"/>
    <s v="Bank Transfer"/>
    <n v="3"/>
  </r>
  <r>
    <s v="rrobbins@yahoo.com"/>
    <s v="NorthFurniture"/>
    <x v="2"/>
    <x v="3"/>
    <s v="Close"/>
    <n v="6"/>
    <n v="160.93"/>
    <x v="296"/>
    <d v="2024-03-20T00:00:00"/>
    <s v="Debit Card"/>
    <n v="3"/>
  </r>
  <r>
    <s v="chelseabeck@mills-thompson.net"/>
    <s v="SouthFood"/>
    <x v="3"/>
    <x v="4"/>
    <s v="Box"/>
    <n v="11"/>
    <n v="366.33"/>
    <x v="297"/>
    <d v="2024-03-20T00:00:00"/>
    <s v="Debit Card"/>
    <n v="3"/>
  </r>
  <r>
    <s v="jacobsmichael@barajas.com"/>
    <s v="SouthElectronics"/>
    <x v="3"/>
    <x v="1"/>
    <s v="Defense"/>
    <n v="7"/>
    <n v="471.25"/>
    <x v="298"/>
    <d v="2024-03-21T00:00:00"/>
    <s v="Credit Card"/>
    <n v="3"/>
  </r>
  <r>
    <s v="mjohnson@hotmail.com"/>
    <s v="EastFood"/>
    <x v="0"/>
    <x v="4"/>
    <s v="Say"/>
    <n v="17"/>
    <n v="24.51"/>
    <x v="299"/>
    <d v="2024-03-22T00:00:00"/>
    <s v="Credit Card"/>
    <n v="3"/>
  </r>
  <r>
    <s v="juarezkurt@hotmail.com"/>
    <s v="EastFurniture"/>
    <x v="0"/>
    <x v="3"/>
    <s v="Reason"/>
    <n v="13"/>
    <n v="82.68"/>
    <x v="300"/>
    <d v="2024-03-22T00:00:00"/>
    <s v="Bank Transfer"/>
    <n v="3"/>
  </r>
  <r>
    <s v="itodd@fernandez.biz"/>
    <s v="EastFurniture"/>
    <x v="0"/>
    <x v="3"/>
    <s v="Lawyer"/>
    <n v="11"/>
    <n v="442.9"/>
    <x v="301"/>
    <d v="2024-03-22T00:00:00"/>
    <s v="Debit Card"/>
    <n v="3"/>
  </r>
  <r>
    <s v="craigmelissa@yahoo.com"/>
    <s v="SouthFood"/>
    <x v="3"/>
    <x v="4"/>
    <s v="Price"/>
    <n v="17"/>
    <n v="445.34"/>
    <x v="302"/>
    <d v="2024-03-22T00:00:00"/>
    <s v="Debit Card"/>
    <n v="3"/>
  </r>
  <r>
    <s v="morganbrittany@curtis.biz"/>
    <s v="EastClothing"/>
    <x v="0"/>
    <x v="0"/>
    <s v="Player"/>
    <n v="16"/>
    <n v="63.76"/>
    <x v="303"/>
    <d v="2024-03-23T00:00:00"/>
    <s v="Credit Card"/>
    <n v="3"/>
  </r>
  <r>
    <s v="leekatherine@cabrera.net"/>
    <s v="NorthFood"/>
    <x v="2"/>
    <x v="4"/>
    <s v="Set"/>
    <n v="7"/>
    <n v="194.74"/>
    <x v="304"/>
    <d v="2024-03-23T00:00:00"/>
    <s v="Bank Transfer"/>
    <n v="3"/>
  </r>
  <r>
    <s v="carl44@yahoo.com"/>
    <s v="EastFurniture"/>
    <x v="0"/>
    <x v="3"/>
    <s v="Meet"/>
    <n v="9"/>
    <n v="306.48"/>
    <x v="305"/>
    <d v="2024-03-23T00:00:00"/>
    <s v="Bank Transfer"/>
    <n v="3"/>
  </r>
  <r>
    <s v="wyoung@hotmail.com"/>
    <s v="NorthClothing"/>
    <x v="2"/>
    <x v="0"/>
    <s v="Institution"/>
    <n v="19"/>
    <n v="254.53"/>
    <x v="306"/>
    <d v="2024-03-23T00:00:00"/>
    <s v="PayPal"/>
    <n v="3"/>
  </r>
  <r>
    <s v="philliplopez@ramirez.org"/>
    <s v="NorthFurniture"/>
    <x v="2"/>
    <x v="3"/>
    <s v="Big"/>
    <n v="14"/>
    <n v="375.18"/>
    <x v="307"/>
    <d v="2024-03-23T00:00:00"/>
    <s v="Bank Transfer"/>
    <n v="3"/>
  </r>
  <r>
    <s v="replacement@mail.com"/>
    <s v="WestBooks"/>
    <x v="1"/>
    <x v="2"/>
    <s v="Remain"/>
    <n v="14"/>
    <n v="45.56"/>
    <x v="308"/>
    <d v="2024-03-25T00:00:00"/>
    <s v="Credit Card"/>
    <n v="3"/>
  </r>
  <r>
    <s v="victoria50@mccullough.com"/>
    <s v="EastFurniture"/>
    <x v="0"/>
    <x v="3"/>
    <s v="Thousand"/>
    <n v="2"/>
    <n v="475.74"/>
    <x v="309"/>
    <d v="2024-03-25T00:00:00"/>
    <s v="PayPal"/>
    <n v="3"/>
  </r>
  <r>
    <s v="derek99@gmail.com"/>
    <s v="WestBooks"/>
    <x v="1"/>
    <x v="2"/>
    <s v="Last"/>
    <n v="11"/>
    <n v="172.23"/>
    <x v="310"/>
    <d v="2024-03-25T00:00:00"/>
    <s v="Bank Transfer"/>
    <n v="3"/>
  </r>
  <r>
    <s v="allendavid@hoover.net"/>
    <s v="WestClothing"/>
    <x v="1"/>
    <x v="0"/>
    <s v="Blank"/>
    <n v="17"/>
    <n v="328.52"/>
    <x v="311"/>
    <d v="2024-03-25T00:00:00"/>
    <s v="PayPal"/>
    <n v="3"/>
  </r>
  <r>
    <s v="cruzamy@vincent-scott.com"/>
    <s v="EastClothing"/>
    <x v="0"/>
    <x v="0"/>
    <s v="Situation"/>
    <n v="3"/>
    <n v="224.34"/>
    <x v="312"/>
    <d v="2024-03-26T00:00:00"/>
    <s v="Bank Transfer"/>
    <n v="3"/>
  </r>
  <r>
    <s v="nrobbins@banks.com"/>
    <s v="SouthBooks"/>
    <x v="3"/>
    <x v="2"/>
    <s v="Eat"/>
    <n v="8"/>
    <n v="172.46"/>
    <x v="313"/>
    <d v="2024-03-26T00:00:00"/>
    <s v="PayPal"/>
    <n v="3"/>
  </r>
  <r>
    <s v="qwilliams@gmail.com"/>
    <s v="WestElectronics"/>
    <x v="1"/>
    <x v="1"/>
    <s v="Administration"/>
    <n v="14"/>
    <n v="258.2"/>
    <x v="314"/>
    <d v="2024-03-26T00:00:00"/>
    <s v="PayPal"/>
    <n v="3"/>
  </r>
  <r>
    <s v="karilopez@jones.com"/>
    <s v="WestFood"/>
    <x v="1"/>
    <x v="4"/>
    <s v="Sea"/>
    <n v="1"/>
    <n v="494.2"/>
    <x v="315"/>
    <d v="2024-03-27T00:00:00"/>
    <s v="Bank Transfer"/>
    <n v="3"/>
  </r>
  <r>
    <s v="jonathangay@valencia.com"/>
    <s v="NorthBooks"/>
    <x v="2"/>
    <x v="2"/>
    <s v="Training"/>
    <n v="20"/>
    <n v="270.60000000000002"/>
    <x v="316"/>
    <d v="2024-03-27T00:00:00"/>
    <s v="Debit Card"/>
    <n v="3"/>
  </r>
  <r>
    <s v="matthew23@evans-graves.com"/>
    <s v="WestFurniture"/>
    <x v="1"/>
    <x v="3"/>
    <s v="Owner"/>
    <n v="16"/>
    <n v="429.27"/>
    <x v="317"/>
    <d v="2024-03-27T00:00:00"/>
    <s v="Bank Transfer"/>
    <n v="3"/>
  </r>
  <r>
    <s v="robin68@nash-vasquez.org"/>
    <s v="SouthFurniture"/>
    <x v="3"/>
    <x v="3"/>
    <s v="Both"/>
    <n v="6"/>
    <n v="352.54"/>
    <x v="318"/>
    <d v="2024-03-28T00:00:00"/>
    <s v="Bank Transfer"/>
    <n v="3"/>
  </r>
  <r>
    <s v="cruzjonathan@hotmail.com"/>
    <s v="WestFood"/>
    <x v="1"/>
    <x v="4"/>
    <s v="Rule"/>
    <n v="9"/>
    <n v="380.95"/>
    <x v="319"/>
    <d v="2024-03-28T00:00:00"/>
    <s v="Credit Card"/>
    <n v="3"/>
  </r>
  <r>
    <s v="michael78@gmail.com"/>
    <s v="NorthFood"/>
    <x v="2"/>
    <x v="4"/>
    <s v="Organization"/>
    <n v="13"/>
    <n v="432.15"/>
    <x v="320"/>
    <d v="2024-03-28T00:00:00"/>
    <s v="PayPal"/>
    <n v="3"/>
  </r>
  <r>
    <s v="blackwelldavid@yahoo.com"/>
    <s v="WestClothing"/>
    <x v="1"/>
    <x v="0"/>
    <s v="Sometimes"/>
    <n v="3"/>
    <n v="185.88"/>
    <x v="321"/>
    <d v="2024-03-29T00:00:00"/>
    <s v="Credit Card"/>
    <n v="3"/>
  </r>
  <r>
    <s v="rachelmason@hotmail.com"/>
    <s v="WestBooks"/>
    <x v="1"/>
    <x v="2"/>
    <s v="Better"/>
    <n v="18"/>
    <n v="92.53"/>
    <x v="322"/>
    <d v="2024-03-29T00:00:00"/>
    <s v="Debit Card"/>
    <n v="3"/>
  </r>
  <r>
    <s v="ginameadows@white-brown.com"/>
    <s v="SouthFood"/>
    <x v="3"/>
    <x v="4"/>
    <s v="Pressure"/>
    <n v="13"/>
    <n v="299.05"/>
    <x v="323"/>
    <d v="2024-03-29T00:00:00"/>
    <s v="Bank Transfer"/>
    <n v="3"/>
  </r>
  <r>
    <s v="iperez@gmail.com"/>
    <s v="SouthElectronics"/>
    <x v="3"/>
    <x v="1"/>
    <s v="Go"/>
    <n v="10"/>
    <n v="467.29"/>
    <x v="324"/>
    <d v="2024-03-29T00:00:00"/>
    <s v="Debit Card"/>
    <n v="3"/>
  </r>
  <r>
    <s v="antonio38@gmail.com"/>
    <s v="NorthClothing"/>
    <x v="2"/>
    <x v="0"/>
    <s v="System"/>
    <n v="13"/>
    <n v="29.04"/>
    <x v="325"/>
    <d v="2024-03-30T00:00:00"/>
    <s v="Bank Transfer"/>
    <n v="3"/>
  </r>
  <r>
    <s v="ecampbell@hotmail.com"/>
    <s v="EastBooks"/>
    <x v="0"/>
    <x v="2"/>
    <s v="Pressure"/>
    <n v="1"/>
    <n v="419.55"/>
    <x v="326"/>
    <d v="2024-03-30T00:00:00"/>
    <s v="Bank Transfer"/>
    <n v="3"/>
  </r>
  <r>
    <s v="victoriahodge@nguyen-davis.net"/>
    <s v="NorthFood"/>
    <x v="2"/>
    <x v="4"/>
    <s v="Help"/>
    <n v="17"/>
    <n v="107.78"/>
    <x v="327"/>
    <d v="2024-03-30T00:00:00"/>
    <s v="Credit Card"/>
    <n v="3"/>
  </r>
  <r>
    <s v="jwade@turner.org"/>
    <s v="EastFood"/>
    <x v="0"/>
    <x v="4"/>
    <s v="Smile"/>
    <n v="11"/>
    <n v="178.13"/>
    <x v="328"/>
    <d v="2024-03-30T00:00:00"/>
    <s v="PayPal"/>
    <n v="3"/>
  </r>
  <r>
    <s v="stacy04@gmail.com"/>
    <s v="SouthClothing"/>
    <x v="3"/>
    <x v="0"/>
    <s v="Phone"/>
    <n v="17"/>
    <n v="155.44"/>
    <x v="329"/>
    <d v="2024-03-30T00:00:00"/>
    <s v="Credit Card"/>
    <n v="3"/>
  </r>
  <r>
    <s v="lisa05@yahoo.com"/>
    <s v="EastElectronics"/>
    <x v="0"/>
    <x v="1"/>
    <s v="Shake"/>
    <n v="14"/>
    <n v="265.27999999999997"/>
    <x v="330"/>
    <d v="2024-03-30T00:00:00"/>
    <s v="Debit Card"/>
    <n v="3"/>
  </r>
  <r>
    <s v="velezjustin@griffin-randall.com"/>
    <s v="NorthClothing"/>
    <x v="2"/>
    <x v="0"/>
    <s v="Usually"/>
    <n v="20"/>
    <n v="420.42"/>
    <x v="331"/>
    <d v="2024-03-30T00:00:00"/>
    <s v="Bank Transfer"/>
    <n v="3"/>
  </r>
  <r>
    <s v="xjones@robinson-moss.org"/>
    <s v="WestBooks"/>
    <x v="1"/>
    <x v="2"/>
    <s v="Rule"/>
    <n v="7"/>
    <n v="482.63"/>
    <x v="332"/>
    <d v="2024-03-31T00:00:00"/>
    <s v="Debit Card"/>
    <n v="3"/>
  </r>
  <r>
    <s v="bakerjames@hotmail.com"/>
    <s v="NorthFood"/>
    <x v="2"/>
    <x v="4"/>
    <s v="Trip"/>
    <n v="13"/>
    <n v="296.91000000000003"/>
    <x v="333"/>
    <d v="2024-03-31T00:00:00"/>
    <s v="PayPal"/>
    <n v="3"/>
  </r>
  <r>
    <s v="darrengarcia@gmail.com"/>
    <s v="EastClothing"/>
    <x v="0"/>
    <x v="0"/>
    <s v="War"/>
    <n v="19"/>
    <n v="275.89999999999998"/>
    <x v="334"/>
    <d v="2024-03-31T00:00:00"/>
    <s v="Credit Card"/>
    <n v="3"/>
  </r>
  <r>
    <s v="vcarter@hotmail.com"/>
    <s v="NorthElectronics"/>
    <x v="2"/>
    <x v="1"/>
    <s v="Blank"/>
    <n v="15"/>
    <n v="439.21"/>
    <x v="335"/>
    <d v="2024-03-31T00:00:00"/>
    <s v="Credit Card"/>
    <n v="3"/>
  </r>
  <r>
    <s v="ronald99@chaney-perez.com"/>
    <s v="NorthFood"/>
    <x v="2"/>
    <x v="4"/>
    <s v="Nice"/>
    <n v="4"/>
    <n v="161.61000000000001"/>
    <x v="336"/>
    <d v="2024-04-01T00:00:00"/>
    <s v="Bank Transfer"/>
    <n v="4"/>
  </r>
  <r>
    <s v="graceray@yahoo.com"/>
    <s v="EastFurniture"/>
    <x v="0"/>
    <x v="3"/>
    <s v="Heavy"/>
    <n v="6"/>
    <n v="392.05"/>
    <x v="337"/>
    <d v="2024-04-01T00:00:00"/>
    <s v="Bank Transfer"/>
    <n v="4"/>
  </r>
  <r>
    <s v="xaviermartinez@hotmail.com"/>
    <s v="EastBooks"/>
    <x v="0"/>
    <x v="2"/>
    <s v="Lose"/>
    <n v="18"/>
    <n v="162.76"/>
    <x v="338"/>
    <d v="2024-04-01T00:00:00"/>
    <s v="PayPal"/>
    <n v="4"/>
  </r>
  <r>
    <s v="moorekatelyn@gordon-johnson.info"/>
    <s v="EastBooks"/>
    <x v="0"/>
    <x v="2"/>
    <s v="Increase"/>
    <n v="12"/>
    <n v="402.17"/>
    <x v="339"/>
    <d v="2024-04-01T00:00:00"/>
    <s v="Debit Card"/>
    <n v="4"/>
  </r>
  <r>
    <s v="rebeccastevens@cervantes.net"/>
    <s v="EastBooks"/>
    <x v="0"/>
    <x v="2"/>
    <s v="Common"/>
    <n v="5"/>
    <n v="142.1"/>
    <x v="340"/>
    <d v="2024-04-02T00:00:00"/>
    <s v="Debit Card"/>
    <n v="4"/>
  </r>
  <r>
    <s v="cortezstephen@johnson-lane.com"/>
    <s v="NorthBooks"/>
    <x v="2"/>
    <x v="2"/>
    <s v="Court"/>
    <n v="11"/>
    <n v="124.24"/>
    <x v="341"/>
    <d v="2024-04-02T00:00:00"/>
    <s v="Credit Card"/>
    <n v="4"/>
  </r>
  <r>
    <s v="mark53@diaz-butler.com"/>
    <s v="EastClothing"/>
    <x v="0"/>
    <x v="0"/>
    <s v="She"/>
    <n v="14"/>
    <n v="330.94"/>
    <x v="342"/>
    <d v="2024-04-02T00:00:00"/>
    <s v="Bank Transfer"/>
    <n v="4"/>
  </r>
  <r>
    <s v="brandonroy@mills.com"/>
    <s v="SouthClothing"/>
    <x v="3"/>
    <x v="0"/>
    <s v="Against"/>
    <n v="15"/>
    <n v="414.06"/>
    <x v="343"/>
    <d v="2024-04-02T00:00:00"/>
    <s v="Debit Card"/>
    <n v="4"/>
  </r>
  <r>
    <s v="cgeorge@gmail.com"/>
    <s v="EastClothing"/>
    <x v="0"/>
    <x v="0"/>
    <s v="Camera"/>
    <n v="10"/>
    <n v="283.74"/>
    <x v="344"/>
    <d v="2024-04-03T00:00:00"/>
    <s v="Debit Card"/>
    <n v="4"/>
  </r>
  <r>
    <s v="wrightdeborah@hotmail.com"/>
    <s v="SouthBooks"/>
    <x v="3"/>
    <x v="2"/>
    <s v="Attorney"/>
    <n v="12"/>
    <n v="462.84"/>
    <x v="345"/>
    <d v="2024-04-03T00:00:00"/>
    <s v="PayPal"/>
    <n v="4"/>
  </r>
  <r>
    <s v="tylerfreeman@johnson-riley.com"/>
    <s v="EastFood"/>
    <x v="0"/>
    <x v="4"/>
    <s v="Social"/>
    <n v="10"/>
    <n v="19.329999999999998"/>
    <x v="346"/>
    <d v="2024-04-04T00:00:00"/>
    <s v="Debit Card"/>
    <n v="4"/>
  </r>
  <r>
    <s v="carl99@hotmail.com"/>
    <s v="EastElectronics"/>
    <x v="0"/>
    <x v="1"/>
    <s v="Quality"/>
    <n v="1"/>
    <n v="321.36"/>
    <x v="347"/>
    <d v="2024-04-04T00:00:00"/>
    <s v="Bank Transfer"/>
    <n v="4"/>
  </r>
  <r>
    <s v="barbaraflores@griffin.com"/>
    <s v="SouthFood"/>
    <x v="3"/>
    <x v="4"/>
    <s v="Event"/>
    <n v="8"/>
    <n v="144.35"/>
    <x v="348"/>
    <d v="2024-04-04T00:00:00"/>
    <s v="PayPal"/>
    <n v="4"/>
  </r>
  <r>
    <s v="erinli@martin.com"/>
    <s v="EastBooks"/>
    <x v="0"/>
    <x v="2"/>
    <s v="To"/>
    <n v="18"/>
    <n v="214.78"/>
    <x v="349"/>
    <d v="2024-04-04T00:00:00"/>
    <s v="Debit Card"/>
    <n v="4"/>
  </r>
  <r>
    <s v="qwade@smith-west.org"/>
    <s v="NorthFood"/>
    <x v="2"/>
    <x v="4"/>
    <s v="Military"/>
    <n v="12"/>
    <n v="27.72"/>
    <x v="350"/>
    <d v="2024-04-05T00:00:00"/>
    <s v="Credit Card"/>
    <n v="4"/>
  </r>
  <r>
    <s v="benjaminwallace@harper-thornton.com"/>
    <s v="EastClothing"/>
    <x v="0"/>
    <x v="0"/>
    <s v="Blank"/>
    <n v="11"/>
    <n v="90.58"/>
    <x v="351"/>
    <d v="2024-04-05T00:00:00"/>
    <s v="Credit Card"/>
    <n v="4"/>
  </r>
  <r>
    <s v="courtney57@gmail.com"/>
    <s v="SouthElectronics"/>
    <x v="3"/>
    <x v="1"/>
    <s v="Site"/>
    <n v="18"/>
    <n v="208.94"/>
    <x v="352"/>
    <d v="2024-04-05T00:00:00"/>
    <s v="Credit Card"/>
    <n v="4"/>
  </r>
  <r>
    <s v="jason56@yahoo.com"/>
    <s v="WestFurniture"/>
    <x v="1"/>
    <x v="3"/>
    <s v="Yes"/>
    <n v="10"/>
    <n v="258.29000000000002"/>
    <x v="353"/>
    <d v="2024-04-06T00:00:00"/>
    <s v="Bank Transfer"/>
    <n v="4"/>
  </r>
  <r>
    <s v="jennifersnyder@hotmail.com"/>
    <s v="EastElectronics"/>
    <x v="0"/>
    <x v="1"/>
    <s v="Billion"/>
    <n v="12"/>
    <n v="252.74"/>
    <x v="354"/>
    <d v="2024-04-06T00:00:00"/>
    <s v="Debit Card"/>
    <n v="4"/>
  </r>
  <r>
    <s v="marshallteresa@hotmail.com"/>
    <s v="WestClothing"/>
    <x v="1"/>
    <x v="0"/>
    <s v="More"/>
    <n v="14"/>
    <n v="229.16"/>
    <x v="355"/>
    <d v="2024-04-06T00:00:00"/>
    <s v="PayPal"/>
    <n v="4"/>
  </r>
  <r>
    <s v="cynthiadunn@white.net"/>
    <s v="SouthFurniture"/>
    <x v="3"/>
    <x v="3"/>
    <s v="Day"/>
    <n v="9"/>
    <n v="82.77"/>
    <x v="356"/>
    <d v="2024-04-07T00:00:00"/>
    <s v="Debit Card"/>
    <n v="4"/>
  </r>
  <r>
    <s v="michaelgonzales@hotmail.com"/>
    <s v="WestElectronics"/>
    <x v="1"/>
    <x v="1"/>
    <s v="Audience"/>
    <n v="4"/>
    <n v="319.52999999999997"/>
    <x v="357"/>
    <d v="2024-04-07T00:00:00"/>
    <s v="PayPal"/>
    <n v="4"/>
  </r>
  <r>
    <s v="daniel14@hotmail.com"/>
    <s v="EastElectronics"/>
    <x v="0"/>
    <x v="1"/>
    <s v="Director"/>
    <n v="11"/>
    <n v="207.71"/>
    <x v="358"/>
    <d v="2024-04-07T00:00:00"/>
    <s v="Debit Card"/>
    <n v="4"/>
  </r>
  <r>
    <s v="nking@gmail.com"/>
    <s v="EastBooks"/>
    <x v="0"/>
    <x v="2"/>
    <s v="Democrat"/>
    <n v="9"/>
    <n v="426.68"/>
    <x v="359"/>
    <d v="2024-04-07T00:00:00"/>
    <s v="PayPal"/>
    <n v="4"/>
  </r>
  <r>
    <s v="kweber@rivers.com"/>
    <s v="EastClothing"/>
    <x v="0"/>
    <x v="0"/>
    <s v="Goal"/>
    <n v="3"/>
    <n v="477.27"/>
    <x v="360"/>
    <d v="2024-04-08T00:00:00"/>
    <s v="Debit Card"/>
    <n v="4"/>
  </r>
  <r>
    <s v="scottfernandez@clark-smith.com"/>
    <s v="WestFurniture"/>
    <x v="1"/>
    <x v="3"/>
    <s v="Pay"/>
    <n v="6"/>
    <n v="410.11"/>
    <x v="361"/>
    <d v="2024-04-08T00:00:00"/>
    <s v="Debit Card"/>
    <n v="4"/>
  </r>
  <r>
    <s v="wolfekarla@johnson.com"/>
    <s v="NorthFurniture"/>
    <x v="2"/>
    <x v="3"/>
    <s v="Read"/>
    <n v="6"/>
    <n v="26.8"/>
    <x v="362"/>
    <d v="2024-04-13T00:00:00"/>
    <s v="Bank Transfer"/>
    <n v="4"/>
  </r>
  <r>
    <s v="donaldjohnson@gmail.com"/>
    <s v="NorthFurniture"/>
    <x v="2"/>
    <x v="3"/>
    <s v="Wide"/>
    <n v="13"/>
    <n v="72.930000000000007"/>
    <x v="363"/>
    <d v="2024-04-13T00:00:00"/>
    <s v="Bank Transfer"/>
    <n v="4"/>
  </r>
  <r>
    <s v="tberry@hotmail.com"/>
    <s v="WestElectronics"/>
    <x v="1"/>
    <x v="1"/>
    <s v="Away"/>
    <n v="8"/>
    <n v="127.87"/>
    <x v="364"/>
    <d v="2024-04-13T00:00:00"/>
    <s v="Bank Transfer"/>
    <n v="4"/>
  </r>
  <r>
    <s v="michaelmanning@galvan.biz"/>
    <s v="SouthFood"/>
    <x v="3"/>
    <x v="4"/>
    <s v="Letter"/>
    <n v="4"/>
    <n v="350.84"/>
    <x v="365"/>
    <d v="2024-04-13T00:00:00"/>
    <s v="PayPal"/>
    <n v="4"/>
  </r>
  <r>
    <s v="prussell@forbes.net"/>
    <s v="WestFood"/>
    <x v="1"/>
    <x v="4"/>
    <s v="Western"/>
    <n v="6"/>
    <n v="332.52"/>
    <x v="366"/>
    <d v="2024-04-13T00:00:00"/>
    <s v="Bank Transfer"/>
    <n v="4"/>
  </r>
  <r>
    <s v="tjohnston@yahoo.com"/>
    <s v="SouthElectronics"/>
    <x v="3"/>
    <x v="1"/>
    <s v="From"/>
    <n v="1"/>
    <n v="115.07"/>
    <x v="367"/>
    <d v="2024-04-14T00:00:00"/>
    <s v="Bank Transfer"/>
    <n v="4"/>
  </r>
  <r>
    <s v="mirandamorgan@palmer.com"/>
    <s v="NorthBooks"/>
    <x v="2"/>
    <x v="2"/>
    <s v="Should"/>
    <n v="13"/>
    <n v="11.97"/>
    <x v="368"/>
    <d v="2024-04-14T00:00:00"/>
    <s v="PayPal"/>
    <n v="4"/>
  </r>
  <r>
    <s v="danielflores@palmer-ware.com"/>
    <s v="NorthFood"/>
    <x v="2"/>
    <x v="4"/>
    <s v="Life"/>
    <n v="11"/>
    <n v="142.35"/>
    <x v="369"/>
    <d v="2024-04-14T00:00:00"/>
    <s v="PayPal"/>
    <n v="4"/>
  </r>
  <r>
    <s v="gregorygreen@finley-owens.net"/>
    <s v="WestBooks"/>
    <x v="1"/>
    <x v="2"/>
    <s v="Join"/>
    <n v="20"/>
    <n v="210.93"/>
    <x v="370"/>
    <d v="2024-04-14T00:00:00"/>
    <s v="Debit Card"/>
    <n v="4"/>
  </r>
  <r>
    <s v="hubbardteresa@brown.biz"/>
    <s v="WestBooks"/>
    <x v="1"/>
    <x v="2"/>
    <s v="Spend"/>
    <n v="9"/>
    <n v="481.34"/>
    <x v="371"/>
    <d v="2024-04-14T00:00:00"/>
    <s v="Debit Card"/>
    <n v="4"/>
  </r>
  <r>
    <s v="joshua52@heath-nicholson.com"/>
    <s v="SouthBooks"/>
    <x v="3"/>
    <x v="2"/>
    <s v="Address"/>
    <n v="16"/>
    <n v="332.7"/>
    <x v="372"/>
    <d v="2024-04-14T00:00:00"/>
    <s v="Credit Card"/>
    <n v="4"/>
  </r>
  <r>
    <s v="replacement@mail.com"/>
    <s v="SouthElectronics"/>
    <x v="3"/>
    <x v="1"/>
    <s v="Sing"/>
    <n v="15"/>
    <n v="418.09"/>
    <x v="373"/>
    <d v="2024-04-14T00:00:00"/>
    <s v="Credit Card"/>
    <n v="4"/>
  </r>
  <r>
    <s v="vnelson@yates.info"/>
    <s v="WestElectronics"/>
    <x v="1"/>
    <x v="1"/>
    <s v="Consumer"/>
    <n v="1"/>
    <n v="195.41"/>
    <x v="374"/>
    <d v="2024-04-15T00:00:00"/>
    <s v="Debit Card"/>
    <n v="4"/>
  </r>
  <r>
    <s v="pamelagarner@hotmail.com"/>
    <s v="NorthClothing"/>
    <x v="2"/>
    <x v="0"/>
    <s v="Sometimes"/>
    <n v="3"/>
    <n v="460.81"/>
    <x v="375"/>
    <d v="2024-04-15T00:00:00"/>
    <s v="Debit Card"/>
    <n v="4"/>
  </r>
  <r>
    <s v="jameshardin@lee.com"/>
    <s v="WestBooks"/>
    <x v="1"/>
    <x v="2"/>
    <s v="Student"/>
    <n v="19"/>
    <n v="207.97"/>
    <x v="376"/>
    <d v="2024-04-15T00:00:00"/>
    <s v="Credit Card"/>
    <n v="4"/>
  </r>
  <r>
    <s v="elizabeth80@powell.biz"/>
    <s v="SouthBooks"/>
    <x v="3"/>
    <x v="2"/>
    <s v="Lay"/>
    <n v="8"/>
    <n v="131.66999999999999"/>
    <x v="377"/>
    <d v="2024-04-16T00:00:00"/>
    <s v="Debit Card"/>
    <n v="4"/>
  </r>
  <r>
    <s v="erinturner@mitchell.biz"/>
    <s v="NorthFood"/>
    <x v="2"/>
    <x v="4"/>
    <s v="College"/>
    <n v="16"/>
    <n v="71.64"/>
    <x v="378"/>
    <d v="2024-04-16T00:00:00"/>
    <s v="PayPal"/>
    <n v="4"/>
  </r>
  <r>
    <s v="james25@gmail.com"/>
    <s v="NorthElectronics"/>
    <x v="2"/>
    <x v="1"/>
    <s v="Cup"/>
    <n v="12"/>
    <n v="208.39"/>
    <x v="379"/>
    <d v="2024-04-16T00:00:00"/>
    <s v="Debit Card"/>
    <n v="4"/>
  </r>
  <r>
    <s v="kimberly58@gmail.com"/>
    <s v="SouthClothing"/>
    <x v="3"/>
    <x v="0"/>
    <s v="Officer"/>
    <n v="8"/>
    <n v="417.88"/>
    <x v="380"/>
    <d v="2024-04-16T00:00:00"/>
    <s v="PayPal"/>
    <n v="4"/>
  </r>
  <r>
    <s v="kristicombs@yahoo.com"/>
    <s v="NorthFurniture"/>
    <x v="2"/>
    <x v="3"/>
    <s v="Pass"/>
    <n v="3"/>
    <n v="54.99"/>
    <x v="381"/>
    <d v="2024-04-17T00:00:00"/>
    <s v="Debit Card"/>
    <n v="4"/>
  </r>
  <r>
    <s v="ecline@gmail.com"/>
    <s v="SouthElectronics"/>
    <x v="3"/>
    <x v="1"/>
    <s v="Candidate"/>
    <n v="6"/>
    <n v="29.05"/>
    <x v="382"/>
    <d v="2024-04-17T00:00:00"/>
    <s v="Debit Card"/>
    <n v="4"/>
  </r>
  <r>
    <s v="ugutierrez@smith.com"/>
    <s v="SouthBooks"/>
    <x v="3"/>
    <x v="2"/>
    <s v="School"/>
    <n v="4"/>
    <n v="373.38"/>
    <x v="383"/>
    <d v="2024-04-17T00:00:00"/>
    <s v="Bank Transfer"/>
    <n v="4"/>
  </r>
  <r>
    <s v="wrightjohn@yahoo.com"/>
    <s v="EastFurniture"/>
    <x v="0"/>
    <x v="3"/>
    <s v="Born"/>
    <n v="15"/>
    <n v="405.13"/>
    <x v="384"/>
    <d v="2024-04-17T00:00:00"/>
    <s v="Bank Transfer"/>
    <n v="4"/>
  </r>
  <r>
    <s v="vickieclark@yahoo.com"/>
    <s v="NorthFood"/>
    <x v="2"/>
    <x v="4"/>
    <s v="Watch"/>
    <n v="2"/>
    <n v="253.02"/>
    <x v="385"/>
    <d v="2024-04-18T00:00:00"/>
    <s v="Debit Card"/>
    <n v="4"/>
  </r>
  <r>
    <s v="norman05@yahoo.com"/>
    <s v="EastBooks"/>
    <x v="0"/>
    <x v="2"/>
    <s v="Hotel"/>
    <n v="19"/>
    <n v="68.040000000000006"/>
    <x v="386"/>
    <d v="2024-04-18T00:00:00"/>
    <s v="Debit Card"/>
    <n v="4"/>
  </r>
  <r>
    <s v="kgomez@gmail.com"/>
    <s v="SouthFurniture"/>
    <x v="3"/>
    <x v="3"/>
    <s v="Notice"/>
    <n v="7"/>
    <n v="262.27999999999997"/>
    <x v="387"/>
    <d v="2024-04-18T00:00:00"/>
    <s v="PayPal"/>
    <n v="4"/>
  </r>
  <r>
    <s v="jeffreysmith@knapp.com"/>
    <s v="WestBooks"/>
    <x v="1"/>
    <x v="2"/>
    <s v="Hundred"/>
    <n v="13"/>
    <n v="247.34"/>
    <x v="388"/>
    <d v="2024-04-18T00:00:00"/>
    <s v="Debit Card"/>
    <n v="4"/>
  </r>
  <r>
    <s v="replacement@mail.com"/>
    <s v="SouthElectronics"/>
    <x v="3"/>
    <x v="1"/>
    <s v="Through"/>
    <n v="18"/>
    <n v="455.85"/>
    <x v="389"/>
    <d v="2024-04-18T00:00:00"/>
    <s v="Bank Transfer"/>
    <n v="4"/>
  </r>
  <r>
    <s v="millerpatricia@myers-clarke.biz"/>
    <s v="NorthFood"/>
    <x v="2"/>
    <x v="4"/>
    <s v="Foreign"/>
    <n v="6"/>
    <n v="126.66"/>
    <x v="390"/>
    <d v="2024-04-19T00:00:00"/>
    <s v="Bank Transfer"/>
    <n v="4"/>
  </r>
  <r>
    <s v="thomaswoods@gmail.com"/>
    <s v="SouthBooks"/>
    <x v="3"/>
    <x v="2"/>
    <s v="Piece"/>
    <n v="5"/>
    <n v="226.08"/>
    <x v="391"/>
    <d v="2024-04-19T00:00:00"/>
    <s v="Credit Card"/>
    <n v="4"/>
  </r>
  <r>
    <s v="cannonandrea@evans.com"/>
    <s v="NorthBooks"/>
    <x v="2"/>
    <x v="2"/>
    <s v="Store"/>
    <n v="14"/>
    <n v="86.1"/>
    <x v="392"/>
    <d v="2024-04-19T00:00:00"/>
    <s v="PayPal"/>
    <n v="4"/>
  </r>
  <r>
    <s v="pmurphy@hotmail.com"/>
    <s v="NorthFurniture"/>
    <x v="2"/>
    <x v="3"/>
    <s v="Blank"/>
    <n v="7"/>
    <n v="472.43"/>
    <x v="393"/>
    <d v="2024-04-19T00:00:00"/>
    <s v="PayPal"/>
    <n v="4"/>
  </r>
  <r>
    <s v="dbrooks@yahoo.com"/>
    <s v="EastFood"/>
    <x v="0"/>
    <x v="4"/>
    <s v="Writer"/>
    <n v="14"/>
    <n v="38.17"/>
    <x v="394"/>
    <d v="2024-04-20T00:00:00"/>
    <s v="Bank Transfer"/>
    <n v="4"/>
  </r>
  <r>
    <s v="jeremiahguerra@hotmail.com"/>
    <s v="SouthFood"/>
    <x v="3"/>
    <x v="4"/>
    <s v="Behind"/>
    <n v="5"/>
    <n v="391.66"/>
    <x v="395"/>
    <d v="2024-04-20T00:00:00"/>
    <s v="Bank Transfer"/>
    <n v="4"/>
  </r>
  <r>
    <s v="mwalker@clark-dixon.biz"/>
    <s v="EastBooks"/>
    <x v="0"/>
    <x v="2"/>
    <s v="Remember"/>
    <n v="15"/>
    <n v="211.05"/>
    <x v="396"/>
    <d v="2024-04-20T00:00:00"/>
    <s v="Debit Card"/>
    <n v="4"/>
  </r>
  <r>
    <s v="michael27@jackson-hopkins.com"/>
    <s v="EastClothing"/>
    <x v="0"/>
    <x v="0"/>
    <s v="Blank"/>
    <n v="20"/>
    <n v="435.89"/>
    <x v="397"/>
    <d v="2024-04-20T00:00:00"/>
    <s v="Bank Transfer"/>
    <n v="4"/>
  </r>
  <r>
    <s v="phillip58@kim.com"/>
    <s v="NorthBooks"/>
    <x v="2"/>
    <x v="2"/>
    <s v="Data"/>
    <n v="1"/>
    <n v="146.62"/>
    <x v="398"/>
    <d v="2024-04-21T00:00:00"/>
    <s v="Bank Transfer"/>
    <n v="4"/>
  </r>
  <r>
    <s v="franciscoreynolds@mccullough.info"/>
    <s v="WestFood"/>
    <x v="1"/>
    <x v="4"/>
    <s v="Couple"/>
    <n v="15"/>
    <n v="33.659999999999997"/>
    <x v="399"/>
    <d v="2024-04-21T00:00:00"/>
    <s v="PayPal"/>
    <n v="4"/>
  </r>
  <r>
    <s v="george01@yahoo.com"/>
    <s v="EastElectronics"/>
    <x v="0"/>
    <x v="1"/>
    <s v="Energy"/>
    <n v="20"/>
    <n v="34.03"/>
    <x v="400"/>
    <d v="2024-04-21T00:00:00"/>
    <s v="Credit Card"/>
    <n v="4"/>
  </r>
  <r>
    <s v="barnesjulia@boyd.com"/>
    <s v="NorthElectronics"/>
    <x v="2"/>
    <x v="1"/>
    <s v="Value"/>
    <n v="12"/>
    <n v="139.56"/>
    <x v="401"/>
    <d v="2024-04-21T00:00:00"/>
    <s v="Debit Card"/>
    <n v="4"/>
  </r>
  <r>
    <s v="lmills@hotmail.com"/>
    <s v="WestFurniture"/>
    <x v="1"/>
    <x v="3"/>
    <s v="Fall"/>
    <n v="5"/>
    <n v="485.39"/>
    <x v="402"/>
    <d v="2024-04-21T00:00:00"/>
    <s v="Debit Card"/>
    <n v="4"/>
  </r>
  <r>
    <s v="vhammond@zamora.com"/>
    <s v="NorthFood"/>
    <x v="2"/>
    <x v="4"/>
    <s v="Movement"/>
    <n v="8"/>
    <n v="453.73"/>
    <x v="403"/>
    <d v="2024-04-21T00:00:00"/>
    <s v="Bank Transfer"/>
    <n v="4"/>
  </r>
  <r>
    <s v="suzanne81@hotmail.com"/>
    <s v="WestClothing"/>
    <x v="1"/>
    <x v="0"/>
    <s v="Onto"/>
    <n v="9"/>
    <n v="426.39"/>
    <x v="404"/>
    <d v="2024-04-21T00:00:00"/>
    <s v="Credit Card"/>
    <n v="4"/>
  </r>
  <r>
    <s v="joshuabrown@huang-patterson.com"/>
    <s v="SouthElectronics"/>
    <x v="3"/>
    <x v="1"/>
    <s v="Week"/>
    <n v="11"/>
    <n v="422.67"/>
    <x v="405"/>
    <d v="2024-04-21T00:00:00"/>
    <s v="Bank Transfer"/>
    <n v="4"/>
  </r>
  <r>
    <s v="lewiskelli@hotmail.com"/>
    <s v="EastBooks"/>
    <x v="0"/>
    <x v="2"/>
    <s v="Second"/>
    <n v="19"/>
    <n v="45.8"/>
    <x v="406"/>
    <d v="2024-04-22T00:00:00"/>
    <s v="PayPal"/>
    <n v="4"/>
  </r>
  <r>
    <s v="lance26@sullivan.com"/>
    <s v="SouthClothing"/>
    <x v="3"/>
    <x v="0"/>
    <s v="Drug"/>
    <n v="8"/>
    <n v="90.54"/>
    <x v="407"/>
    <d v="2024-04-23T00:00:00"/>
    <s v="PayPal"/>
    <n v="4"/>
  </r>
  <r>
    <s v="ricky22@walters-burch.net"/>
    <s v="WestFurniture"/>
    <x v="1"/>
    <x v="3"/>
    <s v="Economic"/>
    <n v="20"/>
    <n v="492.26"/>
    <x v="408"/>
    <d v="2024-04-23T00:00:00"/>
    <s v="PayPal"/>
    <n v="4"/>
  </r>
  <r>
    <s v="scottbishop@gmail.com"/>
    <s v="WestFood"/>
    <x v="1"/>
    <x v="4"/>
    <s v="Wait"/>
    <n v="2"/>
    <n v="27.66"/>
    <x v="409"/>
    <d v="2024-04-24T00:00:00"/>
    <s v="Credit Card"/>
    <n v="4"/>
  </r>
  <r>
    <s v="barbara32@gmail.com"/>
    <s v="SouthClothing"/>
    <x v="3"/>
    <x v="0"/>
    <s v="Trouble"/>
    <n v="12"/>
    <n v="139.27000000000001"/>
    <x v="410"/>
    <d v="2024-04-24T00:00:00"/>
    <s v="Credit Card"/>
    <n v="4"/>
  </r>
  <r>
    <s v="trevor00@hotmail.com"/>
    <s v="WestFurniture"/>
    <x v="1"/>
    <x v="3"/>
    <s v="Call"/>
    <n v="8"/>
    <n v="230.94"/>
    <x v="411"/>
    <d v="2024-04-24T00:00:00"/>
    <s v="PayPal"/>
    <n v="4"/>
  </r>
  <r>
    <s v="jamiethomas@buckley.com"/>
    <s v="SouthClothing"/>
    <x v="3"/>
    <x v="0"/>
    <s v="Team"/>
    <n v="11"/>
    <n v="231.5"/>
    <x v="412"/>
    <d v="2024-04-24T00:00:00"/>
    <s v="Debit Card"/>
    <n v="4"/>
  </r>
  <r>
    <s v="freemanalexander@ortiz-joseph.com"/>
    <s v="SouthFurniture"/>
    <x v="3"/>
    <x v="3"/>
    <s v="Avoid"/>
    <n v="9"/>
    <n v="497.17"/>
    <x v="413"/>
    <d v="2024-04-24T00:00:00"/>
    <s v="Debit Card"/>
    <n v="4"/>
  </r>
  <r>
    <s v="replacement@mail.com"/>
    <s v="SouthFurniture"/>
    <x v="3"/>
    <x v="3"/>
    <s v="Improve"/>
    <n v="2"/>
    <n v="484.71"/>
    <x v="414"/>
    <d v="2024-04-25T00:00:00"/>
    <s v="PayPal"/>
    <n v="4"/>
  </r>
  <r>
    <s v="katherine93@yahoo.com"/>
    <s v="SouthFurniture"/>
    <x v="3"/>
    <x v="3"/>
    <s v="Friend"/>
    <n v="10"/>
    <n v="200.52"/>
    <x v="415"/>
    <d v="2024-04-25T00:00:00"/>
    <s v="PayPal"/>
    <n v="4"/>
  </r>
  <r>
    <s v="sgraham@hotmail.com"/>
    <s v="EastFurniture"/>
    <x v="0"/>
    <x v="3"/>
    <s v="Machine"/>
    <n v="1"/>
    <n v="204.68"/>
    <x v="416"/>
    <d v="2024-04-26T00:00:00"/>
    <s v="PayPal"/>
    <n v="4"/>
  </r>
  <r>
    <s v="sandra08@wilcox-mcdonald.net"/>
    <s v="NorthFurniture"/>
    <x v="2"/>
    <x v="3"/>
    <s v="Statement"/>
    <n v="2"/>
    <n v="104.33"/>
    <x v="417"/>
    <d v="2024-04-26T00:00:00"/>
    <s v="Debit Card"/>
    <n v="4"/>
  </r>
  <r>
    <s v="cantutonya@yahoo.com"/>
    <s v="WestBooks"/>
    <x v="1"/>
    <x v="2"/>
    <s v="Me"/>
    <n v="3"/>
    <n v="73"/>
    <x v="418"/>
    <d v="2024-04-26T00:00:00"/>
    <s v="Bank Transfer"/>
    <n v="4"/>
  </r>
  <r>
    <s v="meganmeyers@yahoo.com"/>
    <s v="NorthElectronics"/>
    <x v="2"/>
    <x v="1"/>
    <s v="Position"/>
    <n v="16"/>
    <n v="21.03"/>
    <x v="419"/>
    <d v="2024-04-26T00:00:00"/>
    <s v="Debit Card"/>
    <n v="4"/>
  </r>
  <r>
    <s v="justinramirez@gmail.com"/>
    <s v="WestFurniture"/>
    <x v="1"/>
    <x v="3"/>
    <s v="Less"/>
    <n v="13"/>
    <n v="216.66"/>
    <x v="420"/>
    <d v="2024-04-26T00:00:00"/>
    <s v="Bank Transfer"/>
    <n v="4"/>
  </r>
  <r>
    <s v="sydney98@powell.com"/>
    <s v="SouthFood"/>
    <x v="3"/>
    <x v="4"/>
    <s v="Moment"/>
    <n v="12"/>
    <n v="445.43"/>
    <x v="421"/>
    <d v="2024-04-26T00:00:00"/>
    <s v="Bank Transfer"/>
    <n v="4"/>
  </r>
  <r>
    <s v="andrea36@yahoo.com"/>
    <s v="SouthElectronics"/>
    <x v="3"/>
    <x v="1"/>
    <s v="Society"/>
    <n v="18"/>
    <n v="349.95"/>
    <x v="422"/>
    <d v="2024-04-27T00:00:00"/>
    <s v="Credit Card"/>
    <n v="4"/>
  </r>
  <r>
    <s v="shirleysmith@avila.com"/>
    <s v="EastElectronics"/>
    <x v="0"/>
    <x v="1"/>
    <s v="Group"/>
    <n v="2"/>
    <n v="386.33"/>
    <x v="423"/>
    <d v="2024-04-28T00:00:00"/>
    <s v="PayPal"/>
    <n v="4"/>
  </r>
  <r>
    <s v="wgibbs@yahoo.com"/>
    <s v="EastBooks"/>
    <x v="0"/>
    <x v="2"/>
    <s v="Tough"/>
    <n v="10"/>
    <n v="104.72"/>
    <x v="424"/>
    <d v="2024-04-28T00:00:00"/>
    <s v="Bank Transfer"/>
    <n v="4"/>
  </r>
  <r>
    <s v="javierbanks@sanders.com"/>
    <s v="SouthBooks"/>
    <x v="3"/>
    <x v="2"/>
    <s v="Find"/>
    <n v="5"/>
    <n v="263.95999999999998"/>
    <x v="425"/>
    <d v="2024-04-28T00:00:00"/>
    <s v="Debit Card"/>
    <n v="4"/>
  </r>
  <r>
    <s v="matthewlynch@hotmail.com"/>
    <s v="WestClothing"/>
    <x v="1"/>
    <x v="0"/>
    <s v="Who"/>
    <n v="5"/>
    <n v="451.87"/>
    <x v="426"/>
    <d v="2024-04-28T00:00:00"/>
    <s v="Debit Card"/>
    <n v="4"/>
  </r>
  <r>
    <s v="peterspatricia@elliott-hawkins.com"/>
    <s v="SouthBooks"/>
    <x v="3"/>
    <x v="2"/>
    <s v="Certainly"/>
    <n v="10"/>
    <n v="453.01"/>
    <x v="427"/>
    <d v="2024-04-28T00:00:00"/>
    <s v="PayPal"/>
    <n v="4"/>
  </r>
  <r>
    <s v="bellmatthew@yahoo.com"/>
    <s v="EastBooks"/>
    <x v="0"/>
    <x v="2"/>
    <s v="Behind"/>
    <n v="15"/>
    <n v="323.44"/>
    <x v="428"/>
    <d v="2024-04-28T00:00:00"/>
    <s v="Debit Card"/>
    <n v="4"/>
  </r>
  <r>
    <s v="steveduncan@gmail.com"/>
    <s v="NorthElectronics"/>
    <x v="2"/>
    <x v="1"/>
    <s v="Data"/>
    <n v="2"/>
    <n v="197.2"/>
    <x v="429"/>
    <d v="2024-04-29T00:00:00"/>
    <s v="PayPal"/>
    <n v="4"/>
  </r>
  <r>
    <s v="angela27@yahoo.com"/>
    <s v="EastElectronics"/>
    <x v="0"/>
    <x v="1"/>
    <s v="Strategy"/>
    <n v="3"/>
    <n v="313.41000000000003"/>
    <x v="430"/>
    <d v="2024-04-29T00:00:00"/>
    <s v="Bank Transfer"/>
    <n v="4"/>
  </r>
  <r>
    <s v="gsnyder@yahoo.com"/>
    <s v="NorthClothing"/>
    <x v="2"/>
    <x v="0"/>
    <s v="First"/>
    <n v="14"/>
    <n v="107.81"/>
    <x v="431"/>
    <d v="2024-04-29T00:00:00"/>
    <s v="Debit Card"/>
    <n v="4"/>
  </r>
  <r>
    <s v="susan66@hill-phillips.com"/>
    <s v="NorthFurniture"/>
    <x v="2"/>
    <x v="3"/>
    <s v="Later"/>
    <n v="9"/>
    <n v="187.85"/>
    <x v="432"/>
    <d v="2024-04-29T00:00:00"/>
    <s v="PayPal"/>
    <n v="4"/>
  </r>
  <r>
    <s v="rmathis@sims-rodriguez.net"/>
    <s v="NorthElectronics"/>
    <x v="2"/>
    <x v="1"/>
    <s v="Recognize"/>
    <n v="5"/>
    <n v="371.77"/>
    <x v="433"/>
    <d v="2024-04-29T00:00:00"/>
    <s v="Bank Transfer"/>
    <n v="4"/>
  </r>
  <r>
    <s v="michelle74@gmail.com"/>
    <s v="SouthElectronics"/>
    <x v="3"/>
    <x v="1"/>
    <s v="Notice"/>
    <n v="3"/>
    <n v="88.65"/>
    <x v="434"/>
    <d v="2024-04-30T00:00:00"/>
    <s v="Bank Transfer"/>
    <n v="4"/>
  </r>
  <r>
    <s v="tyler56@cole.com"/>
    <s v="NorthFurniture"/>
    <x v="2"/>
    <x v="3"/>
    <s v="A"/>
    <n v="3"/>
    <n v="167.01"/>
    <x v="435"/>
    <d v="2024-04-30T00:00:00"/>
    <s v="Credit Card"/>
    <n v="4"/>
  </r>
  <r>
    <s v="heatherparks@harris.info"/>
    <s v="EastBooks"/>
    <x v="0"/>
    <x v="2"/>
    <s v="Fast"/>
    <n v="13"/>
    <n v="81.03"/>
    <x v="436"/>
    <d v="2024-04-30T00:00:00"/>
    <s v="Credit Card"/>
    <n v="4"/>
  </r>
  <r>
    <s v="carolgallagher@yahoo.com"/>
    <s v="WestFood"/>
    <x v="1"/>
    <x v="4"/>
    <s v="Camera"/>
    <n v="13"/>
    <n v="183.61"/>
    <x v="437"/>
    <d v="2024-04-30T00:00:00"/>
    <s v="Debit Card"/>
    <n v="4"/>
  </r>
  <r>
    <s v="hubbardbryan@johnson-jones.com"/>
    <s v="NorthFood"/>
    <x v="2"/>
    <x v="4"/>
    <s v="Recognize"/>
    <n v="14"/>
    <n v="346.43"/>
    <x v="438"/>
    <d v="2024-04-30T00:00:00"/>
    <s v="Bank Transfer"/>
    <n v="4"/>
  </r>
  <r>
    <s v="jonathancox@hernandez.com"/>
    <s v="WestFurniture"/>
    <x v="1"/>
    <x v="3"/>
    <s v="Which"/>
    <n v="14"/>
    <n v="24.96"/>
    <x v="439"/>
    <d v="2024-05-01T00:00:00"/>
    <s v="PayPal"/>
    <n v="5"/>
  </r>
  <r>
    <s v="replacement@mail.com"/>
    <s v="SouthElectronics"/>
    <x v="3"/>
    <x v="1"/>
    <s v="Part"/>
    <n v="10"/>
    <n v="316.14"/>
    <x v="440"/>
    <d v="2024-05-01T00:00:00"/>
    <s v="PayPal"/>
    <n v="5"/>
  </r>
  <r>
    <s v="hallcynthia@boyd.com"/>
    <s v="EastFood"/>
    <x v="0"/>
    <x v="4"/>
    <s v="Build"/>
    <n v="16"/>
    <n v="466.9"/>
    <x v="441"/>
    <d v="2024-05-01T00:00:00"/>
    <s v="Bank Transfer"/>
    <n v="5"/>
  </r>
  <r>
    <s v="jesse94@hotmail.com"/>
    <s v="SouthFood"/>
    <x v="3"/>
    <x v="4"/>
    <s v="Seat"/>
    <n v="19"/>
    <n v="421.12"/>
    <x v="442"/>
    <d v="2024-05-01T00:00:00"/>
    <s v="Debit Card"/>
    <n v="5"/>
  </r>
  <r>
    <s v="amyscott@yahoo.com"/>
    <s v="WestFurniture"/>
    <x v="1"/>
    <x v="3"/>
    <s v="Be"/>
    <n v="13"/>
    <n v="78.36"/>
    <x v="443"/>
    <d v="2024-05-02T00:00:00"/>
    <s v="Debit Card"/>
    <n v="5"/>
  </r>
  <r>
    <s v="replacement@mail.com"/>
    <s v="SouthBooks"/>
    <x v="3"/>
    <x v="2"/>
    <s v="Often"/>
    <n v="14"/>
    <n v="375.74"/>
    <x v="444"/>
    <d v="2024-05-02T00:00:00"/>
    <s v="Bank Transfer"/>
    <n v="5"/>
  </r>
  <r>
    <s v="andrewskelly@yahoo.com"/>
    <s v="WestFurniture"/>
    <x v="1"/>
    <x v="3"/>
    <s v="Smile"/>
    <n v="9"/>
    <n v="15.85"/>
    <x v="445"/>
    <d v="2024-05-03T00:00:00"/>
    <s v="Debit Card"/>
    <n v="5"/>
  </r>
  <r>
    <s v="diana15@ellison-garrison.info"/>
    <s v="NorthFurniture"/>
    <x v="2"/>
    <x v="3"/>
    <s v="Surface"/>
    <n v="3"/>
    <n v="149.53"/>
    <x v="446"/>
    <d v="2024-05-03T00:00:00"/>
    <s v="Debit Card"/>
    <n v="5"/>
  </r>
  <r>
    <s v="juan54@thompson-levine.info"/>
    <s v="WestBooks"/>
    <x v="1"/>
    <x v="2"/>
    <s v="Five"/>
    <n v="6"/>
    <n v="197.11"/>
    <x v="447"/>
    <d v="2024-05-03T00:00:00"/>
    <s v="Credit Card"/>
    <n v="5"/>
  </r>
  <r>
    <s v="loganbrewer@pham-cooper.com"/>
    <s v="NorthElectronics"/>
    <x v="2"/>
    <x v="1"/>
    <s v="Table"/>
    <n v="8"/>
    <n v="330.91"/>
    <x v="448"/>
    <d v="2024-05-03T00:00:00"/>
    <s v="Bank Transfer"/>
    <n v="5"/>
  </r>
  <r>
    <s v="replacement@mail.com"/>
    <s v="WestFurniture"/>
    <x v="1"/>
    <x v="3"/>
    <s v="Outside"/>
    <n v="18"/>
    <n v="151.19999999999999"/>
    <x v="449"/>
    <d v="2024-05-03T00:00:00"/>
    <s v="Bank Transfer"/>
    <n v="5"/>
  </r>
  <r>
    <s v="morrisonmark@ayers-daniel.com"/>
    <s v="EastElectronics"/>
    <x v="0"/>
    <x v="1"/>
    <s v="Too"/>
    <n v="15"/>
    <n v="236.02"/>
    <x v="450"/>
    <d v="2024-05-03T00:00:00"/>
    <s v="Bank Transfer"/>
    <n v="5"/>
  </r>
  <r>
    <s v="harveyallen@hotmail.com"/>
    <s v="NorthFood"/>
    <x v="2"/>
    <x v="4"/>
    <s v="Food"/>
    <n v="13"/>
    <n v="380.4"/>
    <x v="451"/>
    <d v="2024-05-03T00:00:00"/>
    <s v="Credit Card"/>
    <n v="5"/>
  </r>
  <r>
    <s v="courtney07@yahoo.com"/>
    <s v="WestFurniture"/>
    <x v="1"/>
    <x v="3"/>
    <s v="Support"/>
    <n v="20"/>
    <n v="442.85"/>
    <x v="452"/>
    <d v="2024-05-03T00:00:00"/>
    <s v="Debit Card"/>
    <n v="5"/>
  </r>
  <r>
    <s v="amber59@gmail.com"/>
    <s v="WestBooks"/>
    <x v="1"/>
    <x v="2"/>
    <s v="Land"/>
    <n v="20"/>
    <n v="489.85"/>
    <x v="453"/>
    <d v="2024-05-03T00:00:00"/>
    <s v="Credit Card"/>
    <n v="5"/>
  </r>
  <r>
    <s v="jyoung@yahoo.com"/>
    <s v="SouthFood"/>
    <x v="3"/>
    <x v="4"/>
    <s v="Any"/>
    <n v="6"/>
    <n v="138.63999999999999"/>
    <x v="454"/>
    <d v="2024-05-04T00:00:00"/>
    <s v="Bank Transfer"/>
    <n v="5"/>
  </r>
  <r>
    <s v="hartmelissa@hotmail.com"/>
    <s v="NorthFurniture"/>
    <x v="2"/>
    <x v="3"/>
    <s v="So"/>
    <n v="5"/>
    <n v="396.96"/>
    <x v="455"/>
    <d v="2024-05-04T00:00:00"/>
    <s v="Debit Card"/>
    <n v="5"/>
  </r>
  <r>
    <s v="emilywells@ramos-nash.com"/>
    <s v="SouthBooks"/>
    <x v="3"/>
    <x v="2"/>
    <s v="Interesting"/>
    <n v="11"/>
    <n v="209.11"/>
    <x v="456"/>
    <d v="2024-05-04T00:00:00"/>
    <s v="Credit Card"/>
    <n v="5"/>
  </r>
  <r>
    <s v="ismith@harrell.com"/>
    <s v="WestClothing"/>
    <x v="1"/>
    <x v="0"/>
    <s v="Still"/>
    <n v="7"/>
    <n v="340.8"/>
    <x v="457"/>
    <d v="2024-05-04T00:00:00"/>
    <s v="Bank Transfer"/>
    <n v="5"/>
  </r>
  <r>
    <s v="cwood@gmail.com"/>
    <s v="SouthFurniture"/>
    <x v="3"/>
    <x v="3"/>
    <s v="Agreement"/>
    <n v="7"/>
    <n v="493.51"/>
    <x v="458"/>
    <d v="2024-05-04T00:00:00"/>
    <s v="PayPal"/>
    <n v="5"/>
  </r>
  <r>
    <s v="vjohnson@brock.biz"/>
    <s v="WestClothing"/>
    <x v="1"/>
    <x v="0"/>
    <s v="Manage"/>
    <n v="20"/>
    <n v="355.41"/>
    <x v="459"/>
    <d v="2024-05-04T00:00:00"/>
    <s v="PayPal"/>
    <n v="5"/>
  </r>
  <r>
    <s v="michaelkeller@anderson.com"/>
    <s v="SouthFurniture"/>
    <x v="3"/>
    <x v="3"/>
    <s v="Sea"/>
    <n v="3"/>
    <n v="251.92"/>
    <x v="460"/>
    <d v="2024-05-05T00:00:00"/>
    <s v="Bank Transfer"/>
    <n v="5"/>
  </r>
  <r>
    <s v="smithjulie@gonzalez-west.com"/>
    <s v="EastElectronics"/>
    <x v="0"/>
    <x v="1"/>
    <s v="Grow"/>
    <n v="14"/>
    <n v="111.28"/>
    <x v="461"/>
    <d v="2024-05-05T00:00:00"/>
    <s v="Bank Transfer"/>
    <n v="5"/>
  </r>
  <r>
    <s v="parrishmichele@yahoo.com"/>
    <s v="NorthClothing"/>
    <x v="2"/>
    <x v="0"/>
    <s v="Baby"/>
    <n v="16"/>
    <n v="253.51"/>
    <x v="462"/>
    <d v="2024-05-05T00:00:00"/>
    <s v="Bank Transfer"/>
    <n v="5"/>
  </r>
  <r>
    <s v="harrischristopher@gmail.com"/>
    <s v="EastElectronics"/>
    <x v="0"/>
    <x v="1"/>
    <s v="Seat"/>
    <n v="1"/>
    <n v="249.97"/>
    <x v="463"/>
    <d v="2024-05-06T00:00:00"/>
    <s v="PayPal"/>
    <n v="5"/>
  </r>
  <r>
    <s v="wendytran@lee.com"/>
    <s v="WestFurniture"/>
    <x v="1"/>
    <x v="3"/>
    <s v="Rule"/>
    <n v="14"/>
    <n v="134.19"/>
    <x v="464"/>
    <d v="2024-05-06T00:00:00"/>
    <s v="PayPal"/>
    <n v="5"/>
  </r>
  <r>
    <s v="hollandchristopher@hernandez-smith.info"/>
    <s v="WestBooks"/>
    <x v="1"/>
    <x v="2"/>
    <s v="Blank"/>
    <n v="13"/>
    <n v="451.18"/>
    <x v="465"/>
    <d v="2024-05-06T00:00:00"/>
    <s v="PayPal"/>
    <n v="5"/>
  </r>
  <r>
    <s v="rodriguezmicheal@phelps.net"/>
    <s v="NorthClothing"/>
    <x v="2"/>
    <x v="0"/>
    <s v="School"/>
    <n v="13"/>
    <n v="14.77"/>
    <x v="466"/>
    <d v="2024-05-07T00:00:00"/>
    <s v="Debit Card"/>
    <n v="5"/>
  </r>
  <r>
    <s v="charlesnewton@cole.com"/>
    <s v="EastFurniture"/>
    <x v="0"/>
    <x v="3"/>
    <s v="I"/>
    <n v="14"/>
    <n v="168.65"/>
    <x v="467"/>
    <d v="2024-05-07T00:00:00"/>
    <s v="Bank Transfer"/>
    <n v="5"/>
  </r>
  <r>
    <s v="jenniferfisher@dominguez.biz"/>
    <s v="EastFurniture"/>
    <x v="0"/>
    <x v="3"/>
    <s v="Eye"/>
    <n v="20"/>
    <n v="249.08"/>
    <x v="468"/>
    <d v="2024-05-07T00:00:00"/>
    <s v="Credit Card"/>
    <n v="5"/>
  </r>
  <r>
    <s v="obrewer@jones.biz"/>
    <s v="EastBooks"/>
    <x v="0"/>
    <x v="2"/>
    <s v="On"/>
    <n v="5"/>
    <n v="19.59"/>
    <x v="469"/>
    <d v="2024-05-08T00:00:00"/>
    <s v="Bank Transfer"/>
    <n v="5"/>
  </r>
  <r>
    <s v="robertconway@hayes-brown.com"/>
    <s v="NorthElectronics"/>
    <x v="2"/>
    <x v="1"/>
    <s v="Strong"/>
    <n v="4"/>
    <n v="194.57"/>
    <x v="470"/>
    <d v="2024-05-08T00:00:00"/>
    <s v="PayPal"/>
    <n v="5"/>
  </r>
  <r>
    <s v="ehensley@miller.com"/>
    <s v="SouthBooks"/>
    <x v="3"/>
    <x v="2"/>
    <s v="Degree"/>
    <n v="5"/>
    <n v="336.57"/>
    <x v="471"/>
    <d v="2024-05-08T00:00:00"/>
    <s v="Bank Transfer"/>
    <n v="5"/>
  </r>
  <r>
    <s v="igross@hotmail.com"/>
    <s v="NorthBooks"/>
    <x v="2"/>
    <x v="2"/>
    <s v="All"/>
    <n v="11"/>
    <n v="387.21"/>
    <x v="472"/>
    <d v="2024-05-08T00:00:00"/>
    <s v="Debit Card"/>
    <n v="5"/>
  </r>
  <r>
    <s v="laurahowell@rodriguez-mcclure.info"/>
    <s v="SouthFood"/>
    <x v="3"/>
    <x v="4"/>
    <s v="Movement"/>
    <n v="11"/>
    <n v="427.85"/>
    <x v="473"/>
    <d v="2024-05-08T00:00:00"/>
    <s v="PayPal"/>
    <n v="5"/>
  </r>
  <r>
    <s v="alexanderjuan@freeman.net"/>
    <s v="SouthFood"/>
    <x v="3"/>
    <x v="4"/>
    <s v="Hundred"/>
    <n v="10"/>
    <n v="20.13"/>
    <x v="474"/>
    <d v="2024-05-13T00:00:00"/>
    <s v="Debit Card"/>
    <n v="5"/>
  </r>
  <r>
    <s v="kayla81@gmail.com"/>
    <s v="SouthFurniture"/>
    <x v="3"/>
    <x v="3"/>
    <s v="Sell"/>
    <n v="19"/>
    <n v="27.76"/>
    <x v="475"/>
    <d v="2024-05-13T00:00:00"/>
    <s v="Debit Card"/>
    <n v="5"/>
  </r>
  <r>
    <s v="acevedodestiny@yahoo.com"/>
    <s v="SouthElectronics"/>
    <x v="3"/>
    <x v="1"/>
    <s v="Table"/>
    <n v="4"/>
    <n v="309.94"/>
    <x v="476"/>
    <d v="2024-05-13T00:00:00"/>
    <s v="Debit Card"/>
    <n v="5"/>
  </r>
  <r>
    <s v="jeffrey31@norman.org"/>
    <s v="EastFood"/>
    <x v="0"/>
    <x v="4"/>
    <s v="Surface"/>
    <n v="2"/>
    <n v="95.52"/>
    <x v="477"/>
    <d v="2024-05-14T00:00:00"/>
    <s v="PayPal"/>
    <n v="5"/>
  </r>
  <r>
    <s v="oford@yahoo.com"/>
    <s v="EastFurniture"/>
    <x v="0"/>
    <x v="3"/>
    <s v="Action"/>
    <n v="6"/>
    <n v="133.41999999999999"/>
    <x v="478"/>
    <d v="2024-05-14T00:00:00"/>
    <s v="PayPal"/>
    <n v="5"/>
  </r>
  <r>
    <s v="kcontreras@clay.biz"/>
    <s v="WestElectronics"/>
    <x v="1"/>
    <x v="1"/>
    <s v="Or"/>
    <n v="11"/>
    <n v="335.4"/>
    <x v="479"/>
    <d v="2024-05-14T00:00:00"/>
    <s v="Credit Card"/>
    <n v="5"/>
  </r>
  <r>
    <s v="pgarza@sims-hoover.com"/>
    <s v="NorthFood"/>
    <x v="2"/>
    <x v="4"/>
    <s v="Whether"/>
    <n v="15"/>
    <n v="322.08999999999997"/>
    <x v="480"/>
    <d v="2024-05-14T00:00:00"/>
    <s v="PayPal"/>
    <n v="5"/>
  </r>
  <r>
    <s v="brandon31@briggs.net"/>
    <s v="NorthFood"/>
    <x v="2"/>
    <x v="4"/>
    <s v="Event"/>
    <n v="20"/>
    <n v="420.08"/>
    <x v="481"/>
    <d v="2024-05-14T00:00:00"/>
    <s v="PayPal"/>
    <n v="5"/>
  </r>
  <r>
    <s v="aprilwilson@hotmail.com"/>
    <s v="WestFood"/>
    <x v="1"/>
    <x v="4"/>
    <s v="Wear"/>
    <n v="1"/>
    <n v="189.37"/>
    <x v="482"/>
    <d v="2024-05-15T00:00:00"/>
    <s v="Bank Transfer"/>
    <n v="5"/>
  </r>
  <r>
    <s v="ericcole@gmail.com"/>
    <s v="WestClothing"/>
    <x v="1"/>
    <x v="0"/>
    <s v="Spend"/>
    <n v="14"/>
    <n v="72.150000000000006"/>
    <x v="483"/>
    <d v="2024-05-15T00:00:00"/>
    <s v="PayPal"/>
    <n v="5"/>
  </r>
  <r>
    <s v="jason10@bond-obrien.info"/>
    <s v="WestElectronics"/>
    <x v="1"/>
    <x v="1"/>
    <s v="Remember"/>
    <n v="14"/>
    <n v="312.79000000000002"/>
    <x v="484"/>
    <d v="2024-05-15T00:00:00"/>
    <s v="Credit Card"/>
    <n v="5"/>
  </r>
  <r>
    <s v="kelly68@yahoo.com"/>
    <s v="SouthBooks"/>
    <x v="3"/>
    <x v="2"/>
    <s v="Stuff"/>
    <n v="11"/>
    <n v="443.78"/>
    <x v="485"/>
    <d v="2024-05-15T00:00:00"/>
    <s v="Credit Card"/>
    <n v="5"/>
  </r>
  <r>
    <s v="denise48@yahoo.com"/>
    <s v="SouthElectronics"/>
    <x v="3"/>
    <x v="1"/>
    <s v="Cost"/>
    <n v="11"/>
    <n v="289.07"/>
    <x v="486"/>
    <d v="2024-05-16T00:00:00"/>
    <s v="Debit Card"/>
    <n v="5"/>
  </r>
  <r>
    <s v="nathaniel89@oconnor-sanders.com"/>
    <s v="EastClothing"/>
    <x v="0"/>
    <x v="0"/>
    <s v="Increase"/>
    <n v="8"/>
    <n v="411.73"/>
    <x v="487"/>
    <d v="2024-05-16T00:00:00"/>
    <s v="Credit Card"/>
    <n v="5"/>
  </r>
  <r>
    <s v="coreysmith@moss-bell.com"/>
    <s v="NorthClothing"/>
    <x v="2"/>
    <x v="0"/>
    <s v="Stuff"/>
    <n v="17"/>
    <n v="247.1"/>
    <x v="488"/>
    <d v="2024-05-16T00:00:00"/>
    <s v="Credit Card"/>
    <n v="5"/>
  </r>
  <r>
    <s v="lisa93@gmail.com"/>
    <s v="EastFurniture"/>
    <x v="0"/>
    <x v="3"/>
    <s v="Plant"/>
    <n v="2"/>
    <n v="162.84"/>
    <x v="489"/>
    <d v="2024-05-17T00:00:00"/>
    <s v="PayPal"/>
    <n v="5"/>
  </r>
  <r>
    <s v="jason66@elliott.com"/>
    <s v="SouthFurniture"/>
    <x v="3"/>
    <x v="3"/>
    <s v="Factor"/>
    <n v="3"/>
    <n v="159.01"/>
    <x v="490"/>
    <d v="2024-05-17T00:00:00"/>
    <s v="Credit Card"/>
    <n v="5"/>
  </r>
  <r>
    <s v="loganmorgan@baker.com"/>
    <s v="NorthClothing"/>
    <x v="2"/>
    <x v="0"/>
    <s v="Blank"/>
    <n v="11"/>
    <n v="447.77"/>
    <x v="491"/>
    <d v="2024-05-17T00:00:00"/>
    <s v="PayPal"/>
    <n v="5"/>
  </r>
  <r>
    <s v="uperkins@williams.com"/>
    <s v="NorthBooks"/>
    <x v="2"/>
    <x v="2"/>
    <s v="Third"/>
    <n v="13"/>
    <n v="494.75"/>
    <x v="492"/>
    <d v="2024-05-17T00:00:00"/>
    <s v="Debit Card"/>
    <n v="5"/>
  </r>
  <r>
    <s v="jonessue@gmail.com"/>
    <s v="NorthClothing"/>
    <x v="2"/>
    <x v="0"/>
    <s v="Just"/>
    <n v="20"/>
    <n v="345.98"/>
    <x v="493"/>
    <d v="2024-05-17T00:00:00"/>
    <s v="Debit Card"/>
    <n v="5"/>
  </r>
  <r>
    <s v="ryankim@cohen-shaw.com"/>
    <s v="SouthElectronics"/>
    <x v="3"/>
    <x v="1"/>
    <s v="Should"/>
    <n v="10"/>
    <n v="14.93"/>
    <x v="494"/>
    <d v="2024-05-18T00:00:00"/>
    <s v="Bank Transfer"/>
    <n v="5"/>
  </r>
  <r>
    <s v="brentclark@lopez.com"/>
    <s v="EastElectronics"/>
    <x v="0"/>
    <x v="1"/>
    <s v="Make"/>
    <n v="1"/>
    <n v="453.78"/>
    <x v="495"/>
    <d v="2024-05-18T00:00:00"/>
    <s v="Debit Card"/>
    <n v="5"/>
  </r>
  <r>
    <s v="tnewman@mullen.com"/>
    <s v="NorthFurniture"/>
    <x v="2"/>
    <x v="3"/>
    <s v="Small"/>
    <n v="4"/>
    <n v="244.05"/>
    <x v="496"/>
    <d v="2024-05-18T00:00:00"/>
    <s v="PayPal"/>
    <n v="5"/>
  </r>
  <r>
    <s v="dscott@yahoo.com"/>
    <s v="SouthFood"/>
    <x v="3"/>
    <x v="4"/>
    <s v="Technology"/>
    <n v="14"/>
    <n v="154.37"/>
    <x v="497"/>
    <d v="2024-05-18T00:00:00"/>
    <s v="Debit Card"/>
    <n v="5"/>
  </r>
  <r>
    <s v="april31@yahoo.com"/>
    <s v="NorthBooks"/>
    <x v="2"/>
    <x v="2"/>
    <s v="Remember"/>
    <n v="11"/>
    <n v="214.57"/>
    <x v="498"/>
    <d v="2024-05-18T00:00:00"/>
    <s v="PayPal"/>
    <n v="5"/>
  </r>
  <r>
    <s v="thomashubbard@rice.net"/>
    <s v="EastBooks"/>
    <x v="0"/>
    <x v="2"/>
    <s v="Begin"/>
    <n v="9"/>
    <n v="343.81"/>
    <x v="499"/>
    <d v="2024-05-18T00:00:00"/>
    <s v="Debit Card"/>
    <n v="5"/>
  </r>
  <r>
    <s v="anthonywendy@gmail.com"/>
    <s v="WestBooks"/>
    <x v="1"/>
    <x v="2"/>
    <s v="Fall"/>
    <n v="11"/>
    <n v="325.45"/>
    <x v="500"/>
    <d v="2024-05-18T00:00:00"/>
    <s v="Bank Transfer"/>
    <n v="5"/>
  </r>
  <r>
    <s v="pamelashields@warren-marshall.com"/>
    <s v="WestClothing"/>
    <x v="1"/>
    <x v="0"/>
    <s v="Medical"/>
    <n v="14"/>
    <n v="383.91"/>
    <x v="501"/>
    <d v="2024-05-18T00:00:00"/>
    <s v="PayPal"/>
    <n v="5"/>
  </r>
  <r>
    <s v="hoodstephen@taylor.com"/>
    <s v="WestClothing"/>
    <x v="1"/>
    <x v="0"/>
    <s v="Cell"/>
    <n v="11"/>
    <n v="26.13"/>
    <x v="502"/>
    <d v="2024-05-19T00:00:00"/>
    <s v="Credit Card"/>
    <n v="5"/>
  </r>
  <r>
    <s v="katie59@hotmail.com"/>
    <s v="SouthFood"/>
    <x v="3"/>
    <x v="4"/>
    <s v="Notice"/>
    <n v="9"/>
    <n v="290.44"/>
    <x v="503"/>
    <d v="2024-05-19T00:00:00"/>
    <s v="PayPal"/>
    <n v="5"/>
  </r>
  <r>
    <s v="mikeflynn@hotmail.com"/>
    <s v="NorthFood"/>
    <x v="2"/>
    <x v="4"/>
    <s v="Economy"/>
    <n v="13"/>
    <n v="384.59"/>
    <x v="504"/>
    <d v="2024-05-19T00:00:00"/>
    <s v="Credit Card"/>
    <n v="5"/>
  </r>
  <r>
    <s v="hannah34@yahoo.com"/>
    <s v="EastClothing"/>
    <x v="0"/>
    <x v="0"/>
    <s v="Figure"/>
    <n v="18"/>
    <n v="140.4"/>
    <x v="505"/>
    <d v="2024-05-20T00:00:00"/>
    <s v="PayPal"/>
    <n v="5"/>
  </r>
  <r>
    <s v="andreacurry@jacobs.com"/>
    <s v="NorthElectronics"/>
    <x v="2"/>
    <x v="1"/>
    <s v="Could"/>
    <n v="11"/>
    <n v="283.99"/>
    <x v="506"/>
    <d v="2024-05-20T00:00:00"/>
    <s v="Debit Card"/>
    <n v="5"/>
  </r>
  <r>
    <s v="kschwartz@young.com"/>
    <s v="NorthFurniture"/>
    <x v="2"/>
    <x v="3"/>
    <s v="Worry"/>
    <n v="8"/>
    <n v="390.59"/>
    <x v="507"/>
    <d v="2024-05-20T00:00:00"/>
    <s v="Bank Transfer"/>
    <n v="5"/>
  </r>
  <r>
    <s v="reneesmith@rogers.com"/>
    <s v="WestFurniture"/>
    <x v="1"/>
    <x v="3"/>
    <s v="Exactly"/>
    <n v="7"/>
    <n v="58.48"/>
    <x v="508"/>
    <d v="2024-05-23T00:00:00"/>
    <s v="Debit Card"/>
    <n v="5"/>
  </r>
  <r>
    <s v="hcampbell@miller.com"/>
    <s v="SouthClothing"/>
    <x v="3"/>
    <x v="0"/>
    <s v="Professor"/>
    <n v="7"/>
    <n v="481.98"/>
    <x v="509"/>
    <d v="2024-05-23T00:00:00"/>
    <s v="Debit Card"/>
    <n v="5"/>
  </r>
  <r>
    <s v="guerrerokelly@yahoo.com"/>
    <s v="EastBooks"/>
    <x v="0"/>
    <x v="2"/>
    <s v="West"/>
    <n v="13"/>
    <n v="318.58"/>
    <x v="510"/>
    <d v="2024-05-23T00:00:00"/>
    <s v="Debit Card"/>
    <n v="5"/>
  </r>
  <r>
    <s v="kimberlygonzalez@hotmail.com"/>
    <s v="WestFood"/>
    <x v="1"/>
    <x v="4"/>
    <s v="Section"/>
    <n v="4"/>
    <n v="8.94"/>
    <x v="511"/>
    <d v="2024-05-24T00:00:00"/>
    <s v="Credit Card"/>
    <n v="5"/>
  </r>
  <r>
    <s v="kingshawn@hotmail.com"/>
    <s v="WestFurniture"/>
    <x v="1"/>
    <x v="3"/>
    <s v="Produce"/>
    <n v="17"/>
    <n v="253.54"/>
    <x v="512"/>
    <d v="2024-05-24T00:00:00"/>
    <s v="Bank Transfer"/>
    <n v="5"/>
  </r>
  <r>
    <s v="michaelmiller@hotmail.com"/>
    <s v="NorthClothing"/>
    <x v="2"/>
    <x v="0"/>
    <s v="Hope"/>
    <n v="12"/>
    <n v="419.3"/>
    <x v="513"/>
    <d v="2024-05-24T00:00:00"/>
    <s v="PayPal"/>
    <n v="5"/>
  </r>
  <r>
    <s v="bishopashley@petersen-owens.com"/>
    <s v="WestBooks"/>
    <x v="1"/>
    <x v="2"/>
    <s v="Many"/>
    <n v="18"/>
    <n v="413.78"/>
    <x v="514"/>
    <d v="2024-05-24T00:00:00"/>
    <s v="Debit Card"/>
    <n v="5"/>
  </r>
  <r>
    <s v="stephanie91@phillips-peters.com"/>
    <s v="SouthFood"/>
    <x v="3"/>
    <x v="4"/>
    <s v="Environmental"/>
    <n v="18"/>
    <n v="498.21"/>
    <x v="515"/>
    <d v="2024-05-24T00:00:00"/>
    <s v="Bank Transfer"/>
    <n v="5"/>
  </r>
  <r>
    <s v="huangdavid@gmail.com"/>
    <s v="WestFurniture"/>
    <x v="1"/>
    <x v="3"/>
    <s v="Painting"/>
    <n v="4"/>
    <n v="23.49"/>
    <x v="516"/>
    <d v="2024-05-25T00:00:00"/>
    <s v="Credit Card"/>
    <n v="5"/>
  </r>
  <r>
    <s v="replacement@mail.com"/>
    <s v="SouthClothing"/>
    <x v="3"/>
    <x v="0"/>
    <s v="Address"/>
    <n v="1"/>
    <n v="98.18"/>
    <x v="517"/>
    <d v="2024-05-25T00:00:00"/>
    <s v="Debit Card"/>
    <n v="5"/>
  </r>
  <r>
    <s v="dennis68@orr.info"/>
    <s v="WestClothing"/>
    <x v="1"/>
    <x v="0"/>
    <s v="Sign"/>
    <n v="16"/>
    <n v="32.01"/>
    <x v="518"/>
    <d v="2024-05-25T00:00:00"/>
    <s v="Credit Card"/>
    <n v="5"/>
  </r>
  <r>
    <s v="brianbass@hotmail.com"/>
    <s v="EastBooks"/>
    <x v="0"/>
    <x v="2"/>
    <s v="Sometimes"/>
    <n v="3"/>
    <n v="467.98"/>
    <x v="519"/>
    <d v="2024-05-26T00:00:00"/>
    <s v="Credit Card"/>
    <n v="5"/>
  </r>
  <r>
    <s v="rodriguezchristina@kelly.com"/>
    <s v="WestFood"/>
    <x v="1"/>
    <x v="4"/>
    <s v="Myself"/>
    <n v="13"/>
    <n v="281.38"/>
    <x v="520"/>
    <d v="2024-05-26T00:00:00"/>
    <s v="PayPal"/>
    <n v="5"/>
  </r>
  <r>
    <s v="clarktravis@williams-gardner.com"/>
    <s v="EastFood"/>
    <x v="0"/>
    <x v="4"/>
    <s v="Find"/>
    <n v="20"/>
    <n v="231.79"/>
    <x v="521"/>
    <d v="2024-05-26T00:00:00"/>
    <s v="Debit Card"/>
    <n v="5"/>
  </r>
  <r>
    <s v="thart@hotmail.com"/>
    <s v="SouthClothing"/>
    <x v="3"/>
    <x v="0"/>
    <s v="For"/>
    <n v="4"/>
    <n v="353.76"/>
    <x v="522"/>
    <d v="2024-05-27T00:00:00"/>
    <s v="PayPal"/>
    <n v="5"/>
  </r>
  <r>
    <s v="wlang@meyers-walker.com"/>
    <s v="WestFood"/>
    <x v="1"/>
    <x v="4"/>
    <s v="Tree"/>
    <n v="5"/>
    <n v="284.95"/>
    <x v="523"/>
    <d v="2024-05-27T00:00:00"/>
    <s v="Bank Transfer"/>
    <n v="5"/>
  </r>
  <r>
    <s v="perkinsdaniel@chavez-anderson.com"/>
    <s v="WestClothing"/>
    <x v="1"/>
    <x v="0"/>
    <s v="Eye"/>
    <n v="14"/>
    <n v="104.44"/>
    <x v="524"/>
    <d v="2024-05-27T00:00:00"/>
    <s v="Bank Transfer"/>
    <n v="5"/>
  </r>
  <r>
    <s v="david74@brown.biz"/>
    <s v="EastFurniture"/>
    <x v="0"/>
    <x v="3"/>
    <s v="Put"/>
    <n v="15"/>
    <n v="293.87"/>
    <x v="525"/>
    <d v="2024-05-27T00:00:00"/>
    <s v="Debit Card"/>
    <n v="5"/>
  </r>
  <r>
    <s v="rwilliams@hotmail.com"/>
    <s v="EastFood"/>
    <x v="0"/>
    <x v="4"/>
    <s v="Threat"/>
    <n v="17"/>
    <n v="324.55"/>
    <x v="526"/>
    <d v="2024-05-27T00:00:00"/>
    <s v="Debit Card"/>
    <n v="5"/>
  </r>
  <r>
    <s v="annette24@gmail.com"/>
    <s v="EastClothing"/>
    <x v="0"/>
    <x v="0"/>
    <s v="Must"/>
    <n v="16"/>
    <n v="365.28"/>
    <x v="527"/>
    <d v="2024-05-27T00:00:00"/>
    <s v="PayPal"/>
    <n v="5"/>
  </r>
  <r>
    <s v="manuelsmith@gmail.com"/>
    <s v="SouthElectronics"/>
    <x v="3"/>
    <x v="1"/>
    <s v="Population"/>
    <n v="8"/>
    <n v="50.15"/>
    <x v="528"/>
    <d v="2024-05-28T00:00:00"/>
    <s v="PayPal"/>
    <n v="5"/>
  </r>
  <r>
    <s v="melissa09@king.com"/>
    <s v="SouthFurniture"/>
    <x v="3"/>
    <x v="3"/>
    <s v="Type"/>
    <n v="5"/>
    <n v="197.25"/>
    <x v="529"/>
    <d v="2024-05-28T00:00:00"/>
    <s v="Credit Card"/>
    <n v="5"/>
  </r>
  <r>
    <s v="stevenjohnson@evans.com"/>
    <s v="NorthFood"/>
    <x v="2"/>
    <x v="4"/>
    <s v="Candidate"/>
    <n v="18"/>
    <n v="450.35"/>
    <x v="530"/>
    <d v="2024-05-28T00:00:00"/>
    <s v="Bank Transfer"/>
    <n v="5"/>
  </r>
  <r>
    <s v="darmstrong@gmail.com"/>
    <s v="EastClothing"/>
    <x v="0"/>
    <x v="0"/>
    <s v="Idea"/>
    <n v="4"/>
    <n v="20.39"/>
    <x v="531"/>
    <d v="2024-05-29T00:00:00"/>
    <s v="PayPal"/>
    <n v="5"/>
  </r>
  <r>
    <s v="replacement@mail.com"/>
    <s v="EastClothing"/>
    <x v="0"/>
    <x v="0"/>
    <s v="Between"/>
    <n v="3"/>
    <n v="115.24"/>
    <x v="532"/>
    <d v="2024-05-29T00:00:00"/>
    <s v="Credit Card"/>
    <n v="5"/>
  </r>
  <r>
    <s v="crossbrent@hernandez.com"/>
    <s v="SouthFurniture"/>
    <x v="3"/>
    <x v="3"/>
    <s v="Body"/>
    <n v="4"/>
    <n v="235.7"/>
    <x v="533"/>
    <d v="2024-05-29T00:00:00"/>
    <s v="Credit Card"/>
    <n v="5"/>
  </r>
  <r>
    <s v="williamwyatt@dean.biz"/>
    <s v="WestClothing"/>
    <x v="1"/>
    <x v="0"/>
    <s v="Project"/>
    <n v="18"/>
    <n v="119.42"/>
    <x v="534"/>
    <d v="2024-05-29T00:00:00"/>
    <s v="Credit Card"/>
    <n v="5"/>
  </r>
  <r>
    <s v="replacement@mail.com"/>
    <s v="NorthFurniture"/>
    <x v="2"/>
    <x v="3"/>
    <s v="Position"/>
    <n v="20"/>
    <n v="174.65"/>
    <x v="535"/>
    <d v="2024-05-29T00:00:00"/>
    <s v="PayPal"/>
    <n v="5"/>
  </r>
  <r>
    <s v="steven59@gutierrez-willis.com"/>
    <s v="EastBooks"/>
    <x v="0"/>
    <x v="2"/>
    <s v="Mother"/>
    <n v="13"/>
    <n v="401.62"/>
    <x v="536"/>
    <d v="2024-05-29T00:00:00"/>
    <s v="Credit Card"/>
    <n v="5"/>
  </r>
  <r>
    <s v="tstevens@yahoo.com"/>
    <s v="EastFurniture"/>
    <x v="0"/>
    <x v="3"/>
    <s v="Population"/>
    <n v="12"/>
    <n v="474.3"/>
    <x v="537"/>
    <d v="2024-05-29T00:00:00"/>
    <s v="Credit Card"/>
    <n v="5"/>
  </r>
  <r>
    <s v="williammartin@yahoo.com"/>
    <s v="WestBooks"/>
    <x v="1"/>
    <x v="2"/>
    <s v="Treat"/>
    <n v="18"/>
    <n v="432.71"/>
    <x v="538"/>
    <d v="2024-05-29T00:00:00"/>
    <s v="Debit Card"/>
    <n v="5"/>
  </r>
  <r>
    <s v="lawrenceadams@hotmail.com"/>
    <s v="WestFurniture"/>
    <x v="1"/>
    <x v="3"/>
    <s v="Thousand"/>
    <n v="13"/>
    <n v="69.59"/>
    <x v="539"/>
    <d v="2024-05-30T00:00:00"/>
    <s v="Credit Card"/>
    <n v="5"/>
  </r>
  <r>
    <s v="ochapman@gmail.com"/>
    <s v="NorthElectronics"/>
    <x v="2"/>
    <x v="1"/>
    <s v="Notice"/>
    <n v="6"/>
    <n v="349.12"/>
    <x v="540"/>
    <d v="2024-05-30T00:00:00"/>
    <s v="Bank Transfer"/>
    <n v="5"/>
  </r>
  <r>
    <s v="nrivas@gmail.com"/>
    <s v="EastBooks"/>
    <x v="0"/>
    <x v="2"/>
    <s v="Attack"/>
    <n v="19"/>
    <n v="157.63"/>
    <x v="541"/>
    <d v="2024-05-30T00:00:00"/>
    <s v="Bank Transfer"/>
    <n v="5"/>
  </r>
  <r>
    <s v="replacement@mail.com"/>
    <s v="SouthBooks"/>
    <x v="3"/>
    <x v="2"/>
    <s v="Low"/>
    <n v="8"/>
    <n v="390.58"/>
    <x v="542"/>
    <d v="2024-05-30T00:00:00"/>
    <s v="PayPal"/>
    <n v="5"/>
  </r>
  <r>
    <s v="tonya15@johnson.org"/>
    <s v="SouthElectronics"/>
    <x v="3"/>
    <x v="1"/>
    <s v="Early"/>
    <n v="7"/>
    <n v="494.06"/>
    <x v="543"/>
    <d v="2024-05-30T00:00:00"/>
    <s v="PayPal"/>
    <n v="5"/>
  </r>
  <r>
    <s v="cpoole@yahoo.com"/>
    <s v="WestFurniture"/>
    <x v="1"/>
    <x v="3"/>
    <s v="Own"/>
    <n v="18"/>
    <n v="302.02"/>
    <x v="544"/>
    <d v="2024-05-31T00:00:00"/>
    <s v="PayPal"/>
    <n v="5"/>
  </r>
  <r>
    <s v="penny78@hodges.org"/>
    <s v="SouthElectronics"/>
    <x v="3"/>
    <x v="1"/>
    <s v="Window"/>
    <n v="20"/>
    <n v="278.93"/>
    <x v="545"/>
    <d v="2024-05-31T00:00:00"/>
    <s v="PayPal"/>
    <n v="5"/>
  </r>
  <r>
    <s v="david72@hotmail.com"/>
    <s v="EastFurniture"/>
    <x v="0"/>
    <x v="3"/>
    <s v="War"/>
    <n v="8"/>
    <n v="36.619999999999997"/>
    <x v="546"/>
    <d v="2024-06-01T00:00:00"/>
    <s v="PayPal"/>
    <n v="6"/>
  </r>
  <r>
    <s v="qmartinez@taylor-rivera.com"/>
    <s v="NorthClothing"/>
    <x v="2"/>
    <x v="0"/>
    <s v="Condition"/>
    <n v="2"/>
    <n v="189.26"/>
    <x v="547"/>
    <d v="2024-06-01T00:00:00"/>
    <s v="Bank Transfer"/>
    <n v="6"/>
  </r>
  <r>
    <s v="livingstontaylor@humphrey.com"/>
    <s v="EastFood"/>
    <x v="0"/>
    <x v="4"/>
    <s v="Source"/>
    <n v="7"/>
    <n v="54.57"/>
    <x v="548"/>
    <d v="2024-06-01T00:00:00"/>
    <s v="Debit Card"/>
    <n v="6"/>
  </r>
  <r>
    <s v="kroberts@hotmail.com"/>
    <s v="EastFood"/>
    <x v="0"/>
    <x v="4"/>
    <s v="Town"/>
    <n v="5"/>
    <n v="267.07"/>
    <x v="549"/>
    <d v="2024-06-01T00:00:00"/>
    <s v="PayPal"/>
    <n v="6"/>
  </r>
  <r>
    <s v="elizabeth19@smith-choi.com"/>
    <s v="WestFurniture"/>
    <x v="1"/>
    <x v="3"/>
    <s v="Back"/>
    <n v="5"/>
    <n v="489.06"/>
    <x v="550"/>
    <d v="2024-06-01T00:00:00"/>
    <s v="Debit Card"/>
    <n v="6"/>
  </r>
  <r>
    <s v="mark95@yahoo.com"/>
    <s v="NorthClothing"/>
    <x v="2"/>
    <x v="0"/>
    <s v="Success"/>
    <n v="7"/>
    <n v="399.47"/>
    <x v="551"/>
    <d v="2024-06-01T00:00:00"/>
    <s v="Credit Card"/>
    <n v="6"/>
  </r>
  <r>
    <s v="iwilliamson@hotmail.com"/>
    <s v="NorthBooks"/>
    <x v="2"/>
    <x v="2"/>
    <s v="Wife"/>
    <n v="11"/>
    <n v="330.15"/>
    <x v="552"/>
    <d v="2024-06-01T00:00:00"/>
    <s v="Bank Transfer"/>
    <n v="6"/>
  </r>
  <r>
    <s v="lindsey30@hernandez.com"/>
    <s v="WestClothing"/>
    <x v="1"/>
    <x v="0"/>
    <s v="Nation"/>
    <n v="13"/>
    <n v="366.59"/>
    <x v="553"/>
    <d v="2024-06-01T00:00:00"/>
    <s v="PayPal"/>
    <n v="6"/>
  </r>
  <r>
    <s v="marshallsarah@hotmail.com"/>
    <s v="WestClothing"/>
    <x v="1"/>
    <x v="0"/>
    <s v="Popular"/>
    <n v="18"/>
    <n v="423.48"/>
    <x v="554"/>
    <d v="2024-06-01T00:00:00"/>
    <s v="Credit Card"/>
    <n v="6"/>
  </r>
  <r>
    <s v="amandahammond@gmail.com"/>
    <s v="WestFurniture"/>
    <x v="1"/>
    <x v="3"/>
    <s v="Think"/>
    <n v="17"/>
    <n v="495.81"/>
    <x v="555"/>
    <d v="2024-06-01T00:00:00"/>
    <s v="Credit Card"/>
    <n v="6"/>
  </r>
  <r>
    <s v="fcampbell@hotmail.com"/>
    <s v="NorthClothing"/>
    <x v="2"/>
    <x v="0"/>
    <s v="Eight"/>
    <n v="4"/>
    <n v="152.61000000000001"/>
    <x v="556"/>
    <d v="2024-06-02T00:00:00"/>
    <s v="Bank Transfer"/>
    <n v="6"/>
  </r>
  <r>
    <s v="charles67@hotmail.com"/>
    <s v="SouthFood"/>
    <x v="3"/>
    <x v="4"/>
    <s v="Parent"/>
    <n v="9"/>
    <n v="187.01"/>
    <x v="557"/>
    <d v="2024-06-02T00:00:00"/>
    <s v="Bank Transfer"/>
    <n v="6"/>
  </r>
  <r>
    <s v="karen39@butler.com"/>
    <s v="EastBooks"/>
    <x v="0"/>
    <x v="2"/>
    <s v="Real"/>
    <n v="10"/>
    <n v="437.37"/>
    <x v="558"/>
    <d v="2024-06-02T00:00:00"/>
    <s v="Debit Card"/>
    <n v="6"/>
  </r>
  <r>
    <s v="jacquelinelevy@parker.info"/>
    <s v="SouthClothing"/>
    <x v="3"/>
    <x v="0"/>
    <s v="Service"/>
    <n v="19"/>
    <n v="234.64"/>
    <x v="559"/>
    <d v="2024-06-02T00:00:00"/>
    <s v="PayPal"/>
    <n v="6"/>
  </r>
  <r>
    <s v="cmartinez@mills.org"/>
    <s v="SouthClothing"/>
    <x v="3"/>
    <x v="0"/>
    <s v="Upon"/>
    <n v="17"/>
    <n v="425.26"/>
    <x v="560"/>
    <d v="2024-06-02T00:00:00"/>
    <s v="PayPal"/>
    <n v="6"/>
  </r>
  <r>
    <s v="megan48@boyer.biz"/>
    <s v="EastClothing"/>
    <x v="0"/>
    <x v="0"/>
    <s v="Edge"/>
    <n v="8"/>
    <n v="9.4"/>
    <x v="561"/>
    <d v="2024-06-03T00:00:00"/>
    <s v="Bank Transfer"/>
    <n v="6"/>
  </r>
  <r>
    <s v="sullivanpatrick@hotmail.com"/>
    <s v="NorthFurniture"/>
    <x v="2"/>
    <x v="3"/>
    <s v="Lot"/>
    <n v="6"/>
    <n v="13.26"/>
    <x v="562"/>
    <d v="2024-06-03T00:00:00"/>
    <s v="Credit Card"/>
    <n v="6"/>
  </r>
  <r>
    <s v="ronaldmitchell@douglas-morris.com"/>
    <s v="WestFood"/>
    <x v="1"/>
    <x v="4"/>
    <s v="Money"/>
    <n v="2"/>
    <n v="289.08999999999997"/>
    <x v="563"/>
    <d v="2024-06-03T00:00:00"/>
    <s v="Credit Card"/>
    <n v="6"/>
  </r>
  <r>
    <s v="rogersamanda@duran-brooks.net"/>
    <s v="EastClothing"/>
    <x v="0"/>
    <x v="0"/>
    <s v="Ball"/>
    <n v="10"/>
    <n v="256.87"/>
    <x v="564"/>
    <d v="2024-06-03T00:00:00"/>
    <s v="Credit Card"/>
    <n v="6"/>
  </r>
  <r>
    <s v="alexander09@miller.net"/>
    <s v="WestElectronics"/>
    <x v="1"/>
    <x v="1"/>
    <s v="Within"/>
    <n v="9"/>
    <n v="404.52"/>
    <x v="565"/>
    <d v="2024-06-03T00:00:00"/>
    <s v="Debit Card"/>
    <n v="6"/>
  </r>
  <r>
    <s v="gonzalezkimberly@gmail.com"/>
    <s v="EastFood"/>
    <x v="0"/>
    <x v="4"/>
    <s v="Civil"/>
    <n v="17"/>
    <n v="88.1"/>
    <x v="566"/>
    <d v="2024-06-04T00:00:00"/>
    <s v="Credit Card"/>
    <n v="6"/>
  </r>
  <r>
    <s v="erica46@yahoo.com"/>
    <s v="EastBooks"/>
    <x v="0"/>
    <x v="2"/>
    <s v="Member"/>
    <n v="5"/>
    <n v="371.63"/>
    <x v="567"/>
    <d v="2024-06-04T00:00:00"/>
    <s v="PayPal"/>
    <n v="6"/>
  </r>
  <r>
    <s v="millerjacob@yahoo.com"/>
    <s v="NorthFood"/>
    <x v="2"/>
    <x v="4"/>
    <s v="High"/>
    <n v="10"/>
    <n v="190.24"/>
    <x v="568"/>
    <d v="2024-06-04T00:00:00"/>
    <s v="PayPal"/>
    <n v="6"/>
  </r>
  <r>
    <s v="joyce33@yahoo.com"/>
    <s v="NorthFood"/>
    <x v="2"/>
    <x v="4"/>
    <s v="News"/>
    <n v="15"/>
    <n v="139.62"/>
    <x v="569"/>
    <d v="2024-06-04T00:00:00"/>
    <s v="Debit Card"/>
    <n v="6"/>
  </r>
  <r>
    <s v="amooney@webster.info"/>
    <s v="SouthClothing"/>
    <x v="3"/>
    <x v="0"/>
    <s v="When"/>
    <n v="9"/>
    <n v="251.2"/>
    <x v="570"/>
    <d v="2024-06-04T00:00:00"/>
    <s v="Bank Transfer"/>
    <n v="6"/>
  </r>
  <r>
    <s v="nrios@webb.net"/>
    <s v="NorthClothing"/>
    <x v="2"/>
    <x v="0"/>
    <s v="Cover"/>
    <n v="18"/>
    <n v="474.61"/>
    <x v="571"/>
    <d v="2024-06-04T00:00:00"/>
    <s v="Debit Card"/>
    <n v="6"/>
  </r>
  <r>
    <s v="sharper@gmail.com"/>
    <s v="EastBooks"/>
    <x v="0"/>
    <x v="2"/>
    <s v="All"/>
    <n v="16"/>
    <n v="74.62"/>
    <x v="572"/>
    <d v="2024-06-05T00:00:00"/>
    <s v="Credit Card"/>
    <n v="6"/>
  </r>
  <r>
    <s v="sbrown@gmail.com"/>
    <s v="WestElectronics"/>
    <x v="1"/>
    <x v="1"/>
    <s v="Religious"/>
    <n v="10"/>
    <n v="122.2"/>
    <x v="573"/>
    <d v="2024-06-05T00:00:00"/>
    <s v="Debit Card"/>
    <n v="6"/>
  </r>
  <r>
    <s v="john75@yahoo.com"/>
    <s v="EastFood"/>
    <x v="0"/>
    <x v="4"/>
    <s v="White"/>
    <n v="12"/>
    <n v="140.43"/>
    <x v="574"/>
    <d v="2024-06-05T00:00:00"/>
    <s v="PayPal"/>
    <n v="6"/>
  </r>
  <r>
    <s v="bridgetgross@aguirre-mendoza.net"/>
    <s v="NorthClothing"/>
    <x v="2"/>
    <x v="0"/>
    <s v="Notice"/>
    <n v="13"/>
    <n v="240.04"/>
    <x v="575"/>
    <d v="2024-06-05T00:00:00"/>
    <s v="PayPal"/>
    <n v="6"/>
  </r>
  <r>
    <s v="christopher34@hotmail.com"/>
    <s v="SouthClothing"/>
    <x v="3"/>
    <x v="0"/>
    <s v="Especially"/>
    <n v="13"/>
    <n v="482.49"/>
    <x v="576"/>
    <d v="2024-06-05T00:00:00"/>
    <s v="PayPal"/>
    <n v="6"/>
  </r>
  <r>
    <s v="dana46@avila-watkins.com"/>
    <s v="WestElectronics"/>
    <x v="1"/>
    <x v="1"/>
    <s v="Body"/>
    <n v="20"/>
    <n v="375.3"/>
    <x v="577"/>
    <d v="2024-06-05T00:00:00"/>
    <s v="Credit Card"/>
    <n v="6"/>
  </r>
  <r>
    <s v="replacement@mail.com"/>
    <s v="WestFurniture"/>
    <x v="1"/>
    <x v="3"/>
    <s v="Blank"/>
    <n v="13"/>
    <n v="9.19"/>
    <x v="578"/>
    <d v="2024-06-06T00:00:00"/>
    <s v="Bank Transfer"/>
    <n v="6"/>
  </r>
  <r>
    <s v="danny13@gmail.com"/>
    <s v="WestElectronics"/>
    <x v="1"/>
    <x v="1"/>
    <s v="American"/>
    <n v="5"/>
    <n v="157.61000000000001"/>
    <x v="579"/>
    <d v="2024-06-06T00:00:00"/>
    <s v="Debit Card"/>
    <n v="6"/>
  </r>
  <r>
    <s v="sue72@yahoo.com"/>
    <s v="SouthFurniture"/>
    <x v="3"/>
    <x v="3"/>
    <s v="Possible"/>
    <n v="10"/>
    <n v="92.72"/>
    <x v="580"/>
    <d v="2024-06-06T00:00:00"/>
    <s v="PayPal"/>
    <n v="6"/>
  </r>
  <r>
    <s v="jessereeves@berry.com"/>
    <s v="SouthFood"/>
    <x v="3"/>
    <x v="4"/>
    <s v="Kind"/>
    <n v="5"/>
    <n v="193.23"/>
    <x v="581"/>
    <d v="2024-06-06T00:00:00"/>
    <s v="Debit Card"/>
    <n v="6"/>
  </r>
  <r>
    <s v="ttucker@ayala-carlson.biz"/>
    <s v="SouthFood"/>
    <x v="3"/>
    <x v="4"/>
    <s v="Full"/>
    <n v="12"/>
    <n v="263.38"/>
    <x v="582"/>
    <d v="2024-06-06T00:00:00"/>
    <s v="Debit Card"/>
    <n v="6"/>
  </r>
  <r>
    <s v="svazquez@yahoo.com"/>
    <s v="NorthClothing"/>
    <x v="2"/>
    <x v="0"/>
    <s v="Event"/>
    <n v="8"/>
    <n v="403.15"/>
    <x v="583"/>
    <d v="2024-06-06T00:00:00"/>
    <s v="Bank Transfer"/>
    <n v="6"/>
  </r>
  <r>
    <s v="charles96@hotmail.com"/>
    <s v="NorthBooks"/>
    <x v="2"/>
    <x v="2"/>
    <s v="How"/>
    <n v="6"/>
    <n v="141.33000000000001"/>
    <x v="584"/>
    <d v="2024-06-07T00:00:00"/>
    <s v="Debit Card"/>
    <n v="6"/>
  </r>
  <r>
    <s v="paulmadison@smith.com"/>
    <s v="EastBooks"/>
    <x v="0"/>
    <x v="2"/>
    <s v="Old"/>
    <n v="16"/>
    <n v="100.42"/>
    <x v="585"/>
    <d v="2024-06-07T00:00:00"/>
    <s v="Bank Transfer"/>
    <n v="6"/>
  </r>
  <r>
    <s v="brandigonzalez@hotmail.com"/>
    <s v="SouthElectronics"/>
    <x v="3"/>
    <x v="1"/>
    <s v="Decade"/>
    <n v="8"/>
    <n v="407.31"/>
    <x v="586"/>
    <d v="2024-06-07T00:00:00"/>
    <s v="Credit Card"/>
    <n v="6"/>
  </r>
  <r>
    <s v="dkelley@hotmail.com"/>
    <s v="SouthElectronics"/>
    <x v="3"/>
    <x v="1"/>
    <s v="Blank"/>
    <n v="16"/>
    <n v="337.46"/>
    <x v="587"/>
    <d v="2024-06-07T00:00:00"/>
    <s v="Credit Card"/>
    <n v="6"/>
  </r>
  <r>
    <s v="pamelagallagher@gmail.com"/>
    <s v="WestFurniture"/>
    <x v="1"/>
    <x v="3"/>
    <s v="Throw"/>
    <n v="18"/>
    <n v="426.74"/>
    <x v="588"/>
    <d v="2024-06-07T00:00:00"/>
    <s v="Debit Card"/>
    <n v="6"/>
  </r>
  <r>
    <s v="ballardbrandon@thompson.org"/>
    <s v="EastFood"/>
    <x v="0"/>
    <x v="4"/>
    <s v="Fall"/>
    <n v="1"/>
    <n v="184.85"/>
    <x v="589"/>
    <d v="2024-06-08T00:00:00"/>
    <s v="Bank Transfer"/>
    <n v="6"/>
  </r>
  <r>
    <s v="alishahart@leblanc.com"/>
    <s v="EastFurniture"/>
    <x v="0"/>
    <x v="3"/>
    <s v="Pm"/>
    <n v="2"/>
    <n v="107.39"/>
    <x v="590"/>
    <d v="2024-06-08T00:00:00"/>
    <s v="Bank Transfer"/>
    <n v="6"/>
  </r>
  <r>
    <s v="larrytaylor@hotmail.com"/>
    <s v="NorthElectronics"/>
    <x v="2"/>
    <x v="1"/>
    <s v="Increase"/>
    <n v="11"/>
    <n v="91.8"/>
    <x v="591"/>
    <d v="2024-06-08T00:00:00"/>
    <s v="Debit Card"/>
    <n v="6"/>
  </r>
  <r>
    <s v="zpeterson@ramirez.net"/>
    <s v="WestClothing"/>
    <x v="1"/>
    <x v="0"/>
    <s v="Your"/>
    <n v="3"/>
    <n v="409.61"/>
    <x v="592"/>
    <d v="2024-06-08T00:00:00"/>
    <s v="Credit Card"/>
    <n v="6"/>
  </r>
  <r>
    <s v="normanscott@buchanan.com"/>
    <s v="NorthClothing"/>
    <x v="2"/>
    <x v="0"/>
    <s v="Tonight"/>
    <n v="12"/>
    <n v="498.75"/>
    <x v="593"/>
    <d v="2024-06-08T00:00:00"/>
    <s v="Debit Card"/>
    <n v="6"/>
  </r>
  <r>
    <s v="natalielawson@burnett.biz"/>
    <s v="WestClothing"/>
    <x v="1"/>
    <x v="0"/>
    <s v="Easy"/>
    <n v="4"/>
    <n v="348.29"/>
    <x v="594"/>
    <d v="2024-06-13T00:00:00"/>
    <s v="Debit Card"/>
    <n v="6"/>
  </r>
  <r>
    <s v="zwright@hotmail.com"/>
    <s v="NorthFood"/>
    <x v="2"/>
    <x v="4"/>
    <s v="Assume"/>
    <n v="15"/>
    <n v="382.38"/>
    <x v="595"/>
    <d v="2024-06-13T00:00:00"/>
    <s v="Bank Transfer"/>
    <n v="6"/>
  </r>
  <r>
    <s v="zrogers@stewart.org"/>
    <s v="EastClothing"/>
    <x v="0"/>
    <x v="0"/>
    <s v="As"/>
    <n v="16"/>
    <n v="482.77"/>
    <x v="596"/>
    <d v="2024-06-13T00:00:00"/>
    <s v="Credit Card"/>
    <n v="6"/>
  </r>
  <r>
    <s v="christopher89@yahoo.com"/>
    <s v="NorthClothing"/>
    <x v="2"/>
    <x v="0"/>
    <s v="Blank"/>
    <n v="15"/>
    <n v="5.72"/>
    <x v="597"/>
    <d v="2024-06-14T00:00:00"/>
    <s v="Credit Card"/>
    <n v="6"/>
  </r>
  <r>
    <s v="donna17@quinn.biz"/>
    <s v="NorthFurniture"/>
    <x v="2"/>
    <x v="3"/>
    <s v="Foot"/>
    <n v="9"/>
    <n v="74.22"/>
    <x v="598"/>
    <d v="2024-06-14T00:00:00"/>
    <s v="PayPal"/>
    <n v="6"/>
  </r>
  <r>
    <s v="mhatfield@yahoo.com"/>
    <s v="NorthBooks"/>
    <x v="2"/>
    <x v="2"/>
    <s v="Side"/>
    <n v="10"/>
    <n v="165.18"/>
    <x v="599"/>
    <d v="2024-06-14T00:00:00"/>
    <s v="Debit Card"/>
    <n v="6"/>
  </r>
  <r>
    <s v="replacement@mail.com"/>
    <s v="EastBooks"/>
    <x v="0"/>
    <x v="2"/>
    <s v="Somebody"/>
    <n v="16"/>
    <n v="220.32"/>
    <x v="600"/>
    <d v="2024-06-14T00:00:00"/>
    <s v="Credit Card"/>
    <n v="6"/>
  </r>
  <r>
    <s v="michael07@potter-nguyen.net"/>
    <s v="SouthFood"/>
    <x v="3"/>
    <x v="4"/>
    <s v="Art"/>
    <n v="14"/>
    <n v="443.89"/>
    <x v="601"/>
    <d v="2024-06-14T00:00:00"/>
    <s v="PayPal"/>
    <n v="6"/>
  </r>
  <r>
    <s v="pricejamie@larson.com"/>
    <s v="SouthElectronics"/>
    <x v="3"/>
    <x v="1"/>
    <s v="Protect"/>
    <n v="20"/>
    <n v="429.46"/>
    <x v="602"/>
    <d v="2024-06-14T00:00:00"/>
    <s v="Credit Card"/>
    <n v="6"/>
  </r>
  <r>
    <s v="shannon34@yahoo.com"/>
    <s v="EastElectronics"/>
    <x v="0"/>
    <x v="1"/>
    <s v="Lose"/>
    <n v="6"/>
    <n v="17.739999999999998"/>
    <x v="603"/>
    <d v="2024-06-15T00:00:00"/>
    <s v="Debit Card"/>
    <n v="6"/>
  </r>
  <r>
    <s v="vicki54@gmail.com"/>
    <s v="WestElectronics"/>
    <x v="1"/>
    <x v="1"/>
    <s v="Never"/>
    <n v="4"/>
    <n v="431.03"/>
    <x v="604"/>
    <d v="2024-06-15T00:00:00"/>
    <s v="PayPal"/>
    <n v="6"/>
  </r>
  <r>
    <s v="vpena@donovan.net"/>
    <s v="SouthClothing"/>
    <x v="3"/>
    <x v="0"/>
    <s v="All"/>
    <n v="16"/>
    <n v="274.54000000000002"/>
    <x v="605"/>
    <d v="2024-06-15T00:00:00"/>
    <s v="Credit Card"/>
    <n v="6"/>
  </r>
  <r>
    <s v="wrichardson@norris.com"/>
    <s v="SouthFurniture"/>
    <x v="3"/>
    <x v="3"/>
    <s v="Lead"/>
    <n v="10"/>
    <n v="494.39"/>
    <x v="606"/>
    <d v="2024-06-15T00:00:00"/>
    <s v="Credit Card"/>
    <n v="6"/>
  </r>
  <r>
    <s v="peter08@simmons-patton.net"/>
    <s v="SouthFood"/>
    <x v="3"/>
    <x v="4"/>
    <s v="Inside"/>
    <n v="14"/>
    <n v="471.52"/>
    <x v="607"/>
    <d v="2024-06-15T00:00:00"/>
    <s v="Debit Card"/>
    <n v="6"/>
  </r>
  <r>
    <s v="mschmidt@gmail.com"/>
    <s v="EastElectronics"/>
    <x v="0"/>
    <x v="1"/>
    <s v="Idea"/>
    <n v="1"/>
    <n v="85.51"/>
    <x v="608"/>
    <d v="2024-06-16T00:00:00"/>
    <s v="PayPal"/>
    <n v="6"/>
  </r>
  <r>
    <s v="benderlori@jones.com"/>
    <s v="SouthBooks"/>
    <x v="3"/>
    <x v="2"/>
    <s v="Reduce"/>
    <n v="4"/>
    <n v="257.20999999999998"/>
    <x v="609"/>
    <d v="2024-06-16T00:00:00"/>
    <s v="Credit Card"/>
    <n v="6"/>
  </r>
  <r>
    <s v="sdavis@murphy.net"/>
    <s v="SouthBooks"/>
    <x v="3"/>
    <x v="2"/>
    <s v="International"/>
    <n v="8"/>
    <n v="247.77"/>
    <x v="610"/>
    <d v="2024-06-16T00:00:00"/>
    <s v="PayPal"/>
    <n v="6"/>
  </r>
  <r>
    <s v="replacement@mail.com"/>
    <s v="WestClothing"/>
    <x v="1"/>
    <x v="0"/>
    <s v="Over"/>
    <n v="11"/>
    <n v="360.79"/>
    <x v="611"/>
    <d v="2024-06-16T00:00:00"/>
    <s v="Credit Card"/>
    <n v="6"/>
  </r>
  <r>
    <s v="lauren55@gmail.com"/>
    <s v="WestElectronics"/>
    <x v="1"/>
    <x v="1"/>
    <s v="But"/>
    <n v="3"/>
    <n v="128.52000000000001"/>
    <x v="612"/>
    <d v="2024-06-17T00:00:00"/>
    <s v="Debit Card"/>
    <n v="6"/>
  </r>
  <r>
    <s v="jessebowen@gmail.com"/>
    <s v="NorthFood"/>
    <x v="2"/>
    <x v="4"/>
    <s v="Something"/>
    <n v="18"/>
    <n v="154.05000000000001"/>
    <x v="613"/>
    <d v="2024-06-17T00:00:00"/>
    <s v="PayPal"/>
    <n v="6"/>
  </r>
  <r>
    <s v="jenniferruiz@romero.com"/>
    <s v="NorthFurniture"/>
    <x v="2"/>
    <x v="3"/>
    <s v="Where"/>
    <n v="10"/>
    <n v="431.1"/>
    <x v="614"/>
    <d v="2024-06-17T00:00:00"/>
    <s v="PayPal"/>
    <n v="6"/>
  </r>
  <r>
    <s v="john41@yahoo.com"/>
    <s v="WestFood"/>
    <x v="1"/>
    <x v="4"/>
    <s v="Simple"/>
    <n v="12"/>
    <n v="465.92"/>
    <x v="615"/>
    <d v="2024-06-17T00:00:00"/>
    <s v="Bank Transfer"/>
    <n v="6"/>
  </r>
  <r>
    <s v="ariley@grant.com"/>
    <s v="WestBooks"/>
    <x v="1"/>
    <x v="2"/>
    <s v="Interesting"/>
    <n v="19"/>
    <n v="311.49"/>
    <x v="616"/>
    <d v="2024-06-17T00:00:00"/>
    <s v="Credit Card"/>
    <n v="6"/>
  </r>
  <r>
    <s v="martinallen@palmer.info"/>
    <s v="NorthElectronics"/>
    <x v="2"/>
    <x v="1"/>
    <s v="Blood"/>
    <n v="2"/>
    <n v="286.35000000000002"/>
    <x v="617"/>
    <d v="2024-06-18T00:00:00"/>
    <s v="Bank Transfer"/>
    <n v="6"/>
  </r>
  <r>
    <s v="sarahbailey@mitchell-wolf.com"/>
    <s v="EastClothing"/>
    <x v="0"/>
    <x v="0"/>
    <s v="So"/>
    <n v="3"/>
    <n v="298.3"/>
    <x v="618"/>
    <d v="2024-06-18T00:00:00"/>
    <s v="Debit Card"/>
    <n v="6"/>
  </r>
  <r>
    <s v="kpowell@ibarra-collins.org"/>
    <s v="SouthElectronics"/>
    <x v="3"/>
    <x v="1"/>
    <s v="Perform"/>
    <n v="7"/>
    <n v="221.67"/>
    <x v="619"/>
    <d v="2024-06-18T00:00:00"/>
    <s v="Debit Card"/>
    <n v="6"/>
  </r>
  <r>
    <s v="uoliver@benjamin.com"/>
    <s v="NorthBooks"/>
    <x v="2"/>
    <x v="2"/>
    <s v="Maybe"/>
    <n v="5"/>
    <n v="401.4"/>
    <x v="620"/>
    <d v="2024-06-18T00:00:00"/>
    <s v="Bank Transfer"/>
    <n v="6"/>
  </r>
  <r>
    <s v="moorecynthia@brown-sullivan.com"/>
    <s v="WestFood"/>
    <x v="1"/>
    <x v="4"/>
    <s v="Policy"/>
    <n v="8"/>
    <n v="359.84"/>
    <x v="621"/>
    <d v="2024-06-18T00:00:00"/>
    <s v="Bank Transfer"/>
    <n v="6"/>
  </r>
  <r>
    <s v="arthursnyder@hotmail.com"/>
    <s v="NorthBooks"/>
    <x v="2"/>
    <x v="2"/>
    <s v="State"/>
    <n v="8"/>
    <n v="438.89"/>
    <x v="622"/>
    <d v="2024-06-18T00:00:00"/>
    <s v="Debit Card"/>
    <n v="6"/>
  </r>
  <r>
    <s v="petersonrobert@hawkins-mendoza.com"/>
    <s v="SouthClothing"/>
    <x v="3"/>
    <x v="0"/>
    <s v="Blank"/>
    <n v="15"/>
    <n v="424.01"/>
    <x v="623"/>
    <d v="2024-06-18T00:00:00"/>
    <s v="Debit Card"/>
    <n v="6"/>
  </r>
  <r>
    <s v="donaldcross@yahoo.com"/>
    <s v="WestFurniture"/>
    <x v="1"/>
    <x v="3"/>
    <s v="Country"/>
    <n v="5"/>
    <n v="485.5"/>
    <x v="624"/>
    <d v="2024-06-19T00:00:00"/>
    <s v="Bank Transfer"/>
    <n v="6"/>
  </r>
  <r>
    <s v="susanserrano@gregory.com"/>
    <s v="NorthBooks"/>
    <x v="2"/>
    <x v="2"/>
    <s v="Such"/>
    <n v="18"/>
    <n v="248.55"/>
    <x v="625"/>
    <d v="2024-06-19T00:00:00"/>
    <s v="Bank Transfer"/>
    <n v="6"/>
  </r>
  <r>
    <s v="morenomichele@gmail.com"/>
    <s v="EastClothing"/>
    <x v="0"/>
    <x v="0"/>
    <s v="Purpose"/>
    <n v="16"/>
    <n v="488.96"/>
    <x v="626"/>
    <d v="2024-06-19T00:00:00"/>
    <s v="Credit Card"/>
    <n v="6"/>
  </r>
  <r>
    <s v="eric28@molina.net"/>
    <s v="WestClothing"/>
    <x v="1"/>
    <x v="0"/>
    <s v="Ago"/>
    <n v="2"/>
    <n v="290.44"/>
    <x v="627"/>
    <d v="2024-06-20T00:00:00"/>
    <s v="Debit Card"/>
    <n v="6"/>
  </r>
  <r>
    <s v="brownanna@yahoo.com"/>
    <s v="NorthBooks"/>
    <x v="2"/>
    <x v="2"/>
    <s v="Wait"/>
    <n v="10"/>
    <n v="74.52"/>
    <x v="628"/>
    <d v="2024-06-20T00:00:00"/>
    <s v="Bank Transfer"/>
    <n v="6"/>
  </r>
  <r>
    <s v="kirbyderek@turner-rubio.com"/>
    <s v="NorthFood"/>
    <x v="2"/>
    <x v="4"/>
    <s v="Property"/>
    <n v="7"/>
    <n v="340.21"/>
    <x v="629"/>
    <d v="2024-06-20T00:00:00"/>
    <s v="Credit Card"/>
    <n v="6"/>
  </r>
  <r>
    <s v="pbullock@cox.com"/>
    <s v="EastElectronics"/>
    <x v="0"/>
    <x v="1"/>
    <s v="Bring"/>
    <n v="13"/>
    <n v="332.55"/>
    <x v="630"/>
    <d v="2024-06-20T00:00:00"/>
    <s v="Credit Card"/>
    <n v="6"/>
  </r>
  <r>
    <s v="debrascott@garcia-smith.com"/>
    <s v="SouthFurniture"/>
    <x v="3"/>
    <x v="3"/>
    <s v="View"/>
    <n v="16"/>
    <n v="317"/>
    <x v="631"/>
    <d v="2024-06-20T00:00:00"/>
    <s v="Debit Card"/>
    <n v="6"/>
  </r>
  <r>
    <s v="barbaraweiss@allen.com"/>
    <s v="EastElectronics"/>
    <x v="0"/>
    <x v="1"/>
    <s v="Beat"/>
    <n v="17"/>
    <n v="404.99"/>
    <x v="632"/>
    <d v="2024-06-20T00:00:00"/>
    <s v="Debit Card"/>
    <n v="6"/>
  </r>
  <r>
    <s v="yfrank@gmail.com"/>
    <s v="EastFood"/>
    <x v="0"/>
    <x v="4"/>
    <s v="Growth"/>
    <n v="17"/>
    <n v="450.72"/>
    <x v="633"/>
    <d v="2024-06-20T00:00:00"/>
    <s v="Bank Transfer"/>
    <n v="6"/>
  </r>
  <r>
    <s v="jenniferanderson@elliott.net"/>
    <s v="NorthClothing"/>
    <x v="2"/>
    <x v="0"/>
    <s v="Fish"/>
    <n v="8"/>
    <n v="55.94"/>
    <x v="634"/>
    <d v="2024-06-21T00:00:00"/>
    <s v="Debit Card"/>
    <n v="6"/>
  </r>
  <r>
    <s v="cbaker@hotmail.com"/>
    <s v="SouthClothing"/>
    <x v="3"/>
    <x v="0"/>
    <s v="Actually"/>
    <n v="9"/>
    <n v="55.14"/>
    <x v="635"/>
    <d v="2024-06-21T00:00:00"/>
    <s v="PayPal"/>
    <n v="6"/>
  </r>
  <r>
    <s v="replacement@mail.com"/>
    <s v="WestFood"/>
    <x v="1"/>
    <x v="4"/>
    <s v="South"/>
    <n v="3"/>
    <n v="231.24"/>
    <x v="636"/>
    <d v="2024-06-21T00:00:00"/>
    <s v="Bank Transfer"/>
    <n v="6"/>
  </r>
  <r>
    <s v="henry83@hotmail.com"/>
    <s v="NorthElectronics"/>
    <x v="2"/>
    <x v="1"/>
    <s v="Eye"/>
    <n v="4"/>
    <n v="370.58"/>
    <x v="637"/>
    <d v="2024-06-21T00:00:00"/>
    <s v="Debit Card"/>
    <n v="6"/>
  </r>
  <r>
    <s v="ariel36@kelly-finley.com"/>
    <s v="NorthClothing"/>
    <x v="2"/>
    <x v="0"/>
    <s v="Capital"/>
    <n v="12"/>
    <n v="449.03"/>
    <x v="638"/>
    <d v="2024-06-21T00:00:00"/>
    <s v="Credit Card"/>
    <n v="6"/>
  </r>
  <r>
    <s v="replacement@mail.com"/>
    <s v="SouthClothing"/>
    <x v="3"/>
    <x v="0"/>
    <s v="Cultural"/>
    <n v="15"/>
    <n v="359.88"/>
    <x v="639"/>
    <d v="2024-06-21T00:00:00"/>
    <s v="Debit Card"/>
    <n v="6"/>
  </r>
  <r>
    <s v="michael26@vasquez.com"/>
    <s v="SouthElectronics"/>
    <x v="3"/>
    <x v="1"/>
    <s v="Choice"/>
    <n v="16"/>
    <n v="388.31"/>
    <x v="640"/>
    <d v="2024-06-21T00:00:00"/>
    <s v="Credit Card"/>
    <n v="6"/>
  </r>
  <r>
    <s v="annette34@hotmail.com"/>
    <s v="SouthFurniture"/>
    <x v="3"/>
    <x v="3"/>
    <s v="Blood"/>
    <n v="20"/>
    <n v="486.22"/>
    <x v="641"/>
    <d v="2024-06-21T00:00:00"/>
    <s v="PayPal"/>
    <n v="6"/>
  </r>
  <r>
    <s v="tamara83@gmail.com"/>
    <s v="NorthElectronics"/>
    <x v="2"/>
    <x v="1"/>
    <s v="See"/>
    <n v="7"/>
    <n v="36.909999999999997"/>
    <x v="642"/>
    <d v="2024-06-22T00:00:00"/>
    <s v="Credit Card"/>
    <n v="6"/>
  </r>
  <r>
    <s v="valeriebrady@garcia.com"/>
    <s v="NorthElectronics"/>
    <x v="2"/>
    <x v="1"/>
    <s v="Performance"/>
    <n v="16"/>
    <n v="120.33"/>
    <x v="643"/>
    <d v="2024-06-22T00:00:00"/>
    <s v="Credit Card"/>
    <n v="6"/>
  </r>
  <r>
    <s v="mclaughlinandrea@villegas.com"/>
    <s v="EastElectronics"/>
    <x v="0"/>
    <x v="1"/>
    <s v="Toward"/>
    <n v="11"/>
    <n v="328.42"/>
    <x v="644"/>
    <d v="2024-06-22T00:00:00"/>
    <s v="Bank Transfer"/>
    <n v="6"/>
  </r>
  <r>
    <s v="smithkathryn@hotmail.com"/>
    <s v="EastBooks"/>
    <x v="0"/>
    <x v="2"/>
    <s v="Strong"/>
    <n v="11"/>
    <n v="460.6"/>
    <x v="645"/>
    <d v="2024-06-22T00:00:00"/>
    <s v="Bank Transfer"/>
    <n v="6"/>
  </r>
  <r>
    <s v="christopherhinton@gmail.com"/>
    <s v="NorthFurniture"/>
    <x v="2"/>
    <x v="3"/>
    <s v="Draw"/>
    <n v="6"/>
    <n v="48.58"/>
    <x v="646"/>
    <d v="2024-06-23T00:00:00"/>
    <s v="Credit Card"/>
    <n v="6"/>
  </r>
  <r>
    <s v="powerstimothy@hotmail.com"/>
    <s v="NorthFood"/>
    <x v="2"/>
    <x v="4"/>
    <s v="Feeling"/>
    <n v="18"/>
    <n v="22.15"/>
    <x v="647"/>
    <d v="2024-06-23T00:00:00"/>
    <s v="Bank Transfer"/>
    <n v="6"/>
  </r>
  <r>
    <s v="erin23@hotmail.com"/>
    <s v="SouthElectronics"/>
    <x v="3"/>
    <x v="1"/>
    <s v="Anyone"/>
    <n v="4"/>
    <n v="286.85000000000002"/>
    <x v="648"/>
    <d v="2024-06-23T00:00:00"/>
    <s v="Bank Transfer"/>
    <n v="6"/>
  </r>
  <r>
    <s v="judy50@ray.com"/>
    <s v="NorthFood"/>
    <x v="2"/>
    <x v="4"/>
    <s v="Collection"/>
    <n v="10"/>
    <n v="122.59"/>
    <x v="649"/>
    <d v="2024-06-23T00:00:00"/>
    <s v="Credit Card"/>
    <n v="6"/>
  </r>
  <r>
    <s v="katiegay@thornton.com"/>
    <s v="NorthElectronics"/>
    <x v="2"/>
    <x v="1"/>
    <s v="Current"/>
    <n v="10"/>
    <n v="253.68"/>
    <x v="650"/>
    <d v="2024-06-23T00:00:00"/>
    <s v="Debit Card"/>
    <n v="6"/>
  </r>
  <r>
    <s v="richardvalenzuela@yahoo.com"/>
    <s v="NorthBooks"/>
    <x v="2"/>
    <x v="2"/>
    <s v="Care"/>
    <n v="19"/>
    <n v="356.99"/>
    <x v="651"/>
    <d v="2024-06-23T00:00:00"/>
    <s v="Bank Transfer"/>
    <n v="6"/>
  </r>
  <r>
    <s v="jwatts@henderson.com"/>
    <s v="EastBooks"/>
    <x v="0"/>
    <x v="2"/>
    <s v="American"/>
    <n v="16"/>
    <n v="443.32"/>
    <x v="652"/>
    <d v="2024-06-23T00:00:00"/>
    <s v="Debit Card"/>
    <n v="6"/>
  </r>
  <r>
    <s v="replacement@mail.com"/>
    <s v="WestClothing"/>
    <x v="1"/>
    <x v="0"/>
    <s v="Case"/>
    <n v="15"/>
    <n v="63.28"/>
    <x v="653"/>
    <d v="2024-06-24T00:00:00"/>
    <s v="Debit Card"/>
    <n v="6"/>
  </r>
  <r>
    <s v="ffranklin@mcintosh-stevens.info"/>
    <s v="NorthFood"/>
    <x v="2"/>
    <x v="4"/>
    <s v="Cover"/>
    <n v="19"/>
    <n v="60.96"/>
    <x v="654"/>
    <d v="2024-06-24T00:00:00"/>
    <s v="PayPal"/>
    <n v="6"/>
  </r>
  <r>
    <s v="comptonanna@johnson.com"/>
    <s v="SouthBooks"/>
    <x v="3"/>
    <x v="2"/>
    <s v="Place"/>
    <n v="2"/>
    <n v="207.55"/>
    <x v="655"/>
    <d v="2024-06-25T00:00:00"/>
    <s v="PayPal"/>
    <n v="6"/>
  </r>
  <r>
    <s v="matthewflores@williams.org"/>
    <s v="NorthBooks"/>
    <x v="2"/>
    <x v="2"/>
    <s v="History"/>
    <n v="5"/>
    <n v="164.29"/>
    <x v="656"/>
    <d v="2024-06-25T00:00:00"/>
    <s v="Credit Card"/>
    <n v="6"/>
  </r>
  <r>
    <s v="rodriguezchristina@pierce-powell.com"/>
    <s v="WestClothing"/>
    <x v="1"/>
    <x v="0"/>
    <s v="Another"/>
    <n v="3"/>
    <n v="418.44"/>
    <x v="657"/>
    <d v="2024-06-25T00:00:00"/>
    <s v="Bank Transfer"/>
    <n v="6"/>
  </r>
  <r>
    <s v="williamdavis@reed.com"/>
    <s v="SouthFurniture"/>
    <x v="3"/>
    <x v="3"/>
    <s v="Computer"/>
    <n v="12"/>
    <n v="200.82"/>
    <x v="658"/>
    <d v="2024-06-25T00:00:00"/>
    <s v="PayPal"/>
    <n v="6"/>
  </r>
  <r>
    <s v="nicholas54@yahoo.com"/>
    <s v="WestElectronics"/>
    <x v="1"/>
    <x v="1"/>
    <s v="Above"/>
    <n v="20"/>
    <n v="155.01"/>
    <x v="659"/>
    <d v="2024-06-25T00:00:00"/>
    <s v="Bank Transfer"/>
    <n v="6"/>
  </r>
  <r>
    <s v="griffincaitlin@hotmail.com"/>
    <s v="NorthElectronics"/>
    <x v="2"/>
    <x v="1"/>
    <s v="Meet"/>
    <n v="6"/>
    <n v="83.9"/>
    <x v="660"/>
    <d v="2024-06-26T00:00:00"/>
    <s v="Bank Transfer"/>
    <n v="6"/>
  </r>
  <r>
    <s v="rowedale@gmail.com"/>
    <s v="EastElectronics"/>
    <x v="0"/>
    <x v="1"/>
    <s v="American"/>
    <n v="12"/>
    <n v="68.33"/>
    <x v="661"/>
    <d v="2024-06-26T00:00:00"/>
    <s v="Debit Card"/>
    <n v="6"/>
  </r>
  <r>
    <s v="jford@gmail.com"/>
    <s v="WestClothing"/>
    <x v="1"/>
    <x v="0"/>
    <s v="Apply"/>
    <n v="7"/>
    <n v="417.45"/>
    <x v="662"/>
    <d v="2024-06-26T00:00:00"/>
    <s v="Bank Transfer"/>
    <n v="6"/>
  </r>
  <r>
    <s v="olane@hotmail.com"/>
    <s v="WestElectronics"/>
    <x v="1"/>
    <x v="1"/>
    <s v="Including"/>
    <n v="19"/>
    <n v="159.79"/>
    <x v="663"/>
    <d v="2024-06-26T00:00:00"/>
    <s v="Credit Card"/>
    <n v="6"/>
  </r>
  <r>
    <s v="imitchell@gmail.com"/>
    <s v="NorthFood"/>
    <x v="2"/>
    <x v="4"/>
    <s v="Card"/>
    <n v="7"/>
    <n v="37.729999999999997"/>
    <x v="664"/>
    <d v="2024-06-27T00:00:00"/>
    <s v="PayPal"/>
    <n v="6"/>
  </r>
  <r>
    <s v="fsmith@gmail.com"/>
    <s v="SouthFood"/>
    <x v="3"/>
    <x v="4"/>
    <s v="Huge"/>
    <n v="13"/>
    <n v="41.97"/>
    <x v="665"/>
    <d v="2024-06-27T00:00:00"/>
    <s v="PayPal"/>
    <n v="6"/>
  </r>
  <r>
    <s v="smithjudith@gmail.com"/>
    <s v="EastBooks"/>
    <x v="0"/>
    <x v="2"/>
    <s v="Think"/>
    <n v="18"/>
    <n v="348.36"/>
    <x v="666"/>
    <d v="2024-06-27T00:00:00"/>
    <s v="PayPal"/>
    <n v="6"/>
  </r>
  <r>
    <s v="fbarrera@hotmail.com"/>
    <s v="SouthClothing"/>
    <x v="3"/>
    <x v="0"/>
    <s v="Money"/>
    <n v="12"/>
    <n v="171.14"/>
    <x v="667"/>
    <d v="2024-06-28T00:00:00"/>
    <s v="Bank Transfer"/>
    <n v="6"/>
  </r>
  <r>
    <s v="hawkinsedward@floyd.net"/>
    <s v="EastBooks"/>
    <x v="0"/>
    <x v="2"/>
    <s v="Material"/>
    <n v="10"/>
    <n v="394.56"/>
    <x v="668"/>
    <d v="2024-06-28T00:00:00"/>
    <s v="PayPal"/>
    <n v="6"/>
  </r>
  <r>
    <s v="tanyaeverett@lewis-medina.com"/>
    <s v="EastBooks"/>
    <x v="0"/>
    <x v="2"/>
    <s v="Never"/>
    <n v="1"/>
    <n v="78.83"/>
    <x v="669"/>
    <d v="2024-06-29T00:00:00"/>
    <s v="Debit Card"/>
    <n v="6"/>
  </r>
  <r>
    <s v="hoffmanerica@hotmail.com"/>
    <s v="EastFurniture"/>
    <x v="0"/>
    <x v="3"/>
    <s v="What"/>
    <n v="18"/>
    <n v="441.42"/>
    <x v="670"/>
    <d v="2024-06-29T00:00:00"/>
    <s v="PayPal"/>
    <n v="6"/>
  </r>
  <r>
    <s v="elizabeth82@bush.biz"/>
    <s v="SouthElectronics"/>
    <x v="3"/>
    <x v="1"/>
    <s v="Improve"/>
    <n v="19"/>
    <n v="5.08"/>
    <x v="671"/>
    <d v="2024-06-30T00:00:00"/>
    <s v="Debit Card"/>
    <n v="6"/>
  </r>
  <r>
    <s v="vandersen@jackson.info"/>
    <s v="EastBooks"/>
    <x v="0"/>
    <x v="2"/>
    <s v="Answer"/>
    <n v="18"/>
    <n v="459.8"/>
    <x v="672"/>
    <d v="2024-06-30T00:00:00"/>
    <s v="Credit Card"/>
    <n v="6"/>
  </r>
  <r>
    <s v="elizabeth35@gmail.com"/>
    <s v="NorthClothing"/>
    <x v="2"/>
    <x v="0"/>
    <s v="It"/>
    <n v="18"/>
    <n v="60.81"/>
    <x v="673"/>
    <d v="2024-07-01T00:00:00"/>
    <s v="Debit Card"/>
    <n v="7"/>
  </r>
  <r>
    <s v="vhebert@yahoo.com"/>
    <s v="WestFood"/>
    <x v="1"/>
    <x v="4"/>
    <s v="Decision"/>
    <n v="4"/>
    <n v="431.05"/>
    <x v="674"/>
    <d v="2024-07-01T00:00:00"/>
    <s v="Bank Transfer"/>
    <n v="7"/>
  </r>
  <r>
    <s v="allisonlandry@gonzalez.com"/>
    <s v="NorthElectronics"/>
    <x v="2"/>
    <x v="1"/>
    <s v="Project"/>
    <n v="9"/>
    <n v="220.52"/>
    <x v="675"/>
    <d v="2024-07-01T00:00:00"/>
    <s v="Bank Transfer"/>
    <n v="7"/>
  </r>
  <r>
    <s v="ashley26@gallagher.com"/>
    <s v="WestClothing"/>
    <x v="1"/>
    <x v="0"/>
    <s v="Speak"/>
    <n v="8"/>
    <n v="308.75"/>
    <x v="676"/>
    <d v="2024-07-01T00:00:00"/>
    <s v="PayPal"/>
    <n v="7"/>
  </r>
  <r>
    <s v="martin81@yahoo.com"/>
    <s v="EastElectronics"/>
    <x v="0"/>
    <x v="1"/>
    <s v="Wish"/>
    <n v="10"/>
    <n v="434.26"/>
    <x v="677"/>
    <d v="2024-07-01T00:00:00"/>
    <s v="PayPal"/>
    <n v="7"/>
  </r>
  <r>
    <s v="wrightcynthia@gmail.com"/>
    <s v="WestClothing"/>
    <x v="1"/>
    <x v="0"/>
    <s v="Rest"/>
    <n v="2"/>
    <n v="205.17"/>
    <x v="678"/>
    <d v="2024-07-02T00:00:00"/>
    <s v="Bank Transfer"/>
    <n v="7"/>
  </r>
  <r>
    <s v="cassidy93@anderson.com"/>
    <s v="NorthElectronics"/>
    <x v="2"/>
    <x v="1"/>
    <s v="The"/>
    <n v="6"/>
    <n v="134.78"/>
    <x v="679"/>
    <d v="2024-07-02T00:00:00"/>
    <s v="Bank Transfer"/>
    <n v="7"/>
  </r>
  <r>
    <s v="melinda77@gmail.com"/>
    <s v="EastElectronics"/>
    <x v="0"/>
    <x v="1"/>
    <s v="Type"/>
    <n v="6"/>
    <n v="220.07"/>
    <x v="680"/>
    <d v="2024-07-02T00:00:00"/>
    <s v="PayPal"/>
    <n v="7"/>
  </r>
  <r>
    <s v="nicolefrederick@fox.com"/>
    <s v="EastClothing"/>
    <x v="0"/>
    <x v="0"/>
    <s v="Main"/>
    <n v="19"/>
    <n v="339.77"/>
    <x v="681"/>
    <d v="2024-07-02T00:00:00"/>
    <s v="Credit Card"/>
    <n v="7"/>
  </r>
  <r>
    <s v="johnsonjames@williams-meadows.org"/>
    <s v="SouthElectronics"/>
    <x v="3"/>
    <x v="1"/>
    <s v="School"/>
    <n v="1"/>
    <n v="129.74"/>
    <x v="682"/>
    <d v="2024-07-03T00:00:00"/>
    <s v="PayPal"/>
    <n v="7"/>
  </r>
  <r>
    <s v="erin87@garrett.com"/>
    <s v="SouthFood"/>
    <x v="3"/>
    <x v="4"/>
    <s v="Realize"/>
    <n v="13"/>
    <n v="105.34"/>
    <x v="683"/>
    <d v="2024-07-03T00:00:00"/>
    <s v="Debit Card"/>
    <n v="7"/>
  </r>
  <r>
    <s v="holmesgregory@hernandez.com"/>
    <s v="EastElectronics"/>
    <x v="0"/>
    <x v="1"/>
    <s v="Security"/>
    <n v="20"/>
    <n v="444.55"/>
    <x v="684"/>
    <d v="2024-07-03T00:00:00"/>
    <s v="Debit Card"/>
    <n v="7"/>
  </r>
  <r>
    <s v="lisa81@wilson-franklin.net"/>
    <s v="SouthElectronics"/>
    <x v="3"/>
    <x v="1"/>
    <s v="Which"/>
    <n v="1"/>
    <n v="229.42"/>
    <x v="685"/>
    <d v="2024-07-04T00:00:00"/>
    <s v="Bank Transfer"/>
    <n v="7"/>
  </r>
  <r>
    <s v="glewis@gmail.com"/>
    <s v="SouthFurniture"/>
    <x v="3"/>
    <x v="3"/>
    <s v="City"/>
    <n v="2"/>
    <n v="122.89"/>
    <x v="686"/>
    <d v="2024-07-04T00:00:00"/>
    <s v="Bank Transfer"/>
    <n v="7"/>
  </r>
  <r>
    <s v="omarhenderson@king.com"/>
    <s v="WestFood"/>
    <x v="1"/>
    <x v="4"/>
    <s v="Myself"/>
    <n v="20"/>
    <n v="20.34"/>
    <x v="687"/>
    <d v="2024-07-04T00:00:00"/>
    <s v="PayPal"/>
    <n v="7"/>
  </r>
  <r>
    <s v="glove@gmail.com"/>
    <s v="SouthFood"/>
    <x v="3"/>
    <x v="4"/>
    <s v="Get"/>
    <n v="7"/>
    <n v="120.15"/>
    <x v="688"/>
    <d v="2024-07-04T00:00:00"/>
    <s v="Bank Transfer"/>
    <n v="7"/>
  </r>
  <r>
    <s v="jonathanjacobs@robinson.com"/>
    <s v="WestBooks"/>
    <x v="1"/>
    <x v="2"/>
    <s v="Event"/>
    <n v="11"/>
    <n v="288.16000000000003"/>
    <x v="689"/>
    <d v="2024-07-04T00:00:00"/>
    <s v="PayPal"/>
    <n v="7"/>
  </r>
  <r>
    <s v="davidsparks@yahoo.com"/>
    <s v="WestBooks"/>
    <x v="1"/>
    <x v="2"/>
    <s v="Model"/>
    <n v="15"/>
    <n v="303.18"/>
    <x v="690"/>
    <d v="2024-07-04T00:00:00"/>
    <s v="Bank Transfer"/>
    <n v="7"/>
  </r>
  <r>
    <s v="kelly11@hotmail.com"/>
    <s v="NorthElectronics"/>
    <x v="2"/>
    <x v="1"/>
    <s v="Dream"/>
    <n v="19"/>
    <n v="296.89999999999998"/>
    <x v="691"/>
    <d v="2024-07-04T00:00:00"/>
    <s v="PayPal"/>
    <n v="7"/>
  </r>
  <r>
    <s v="cooklisa@gmail.com"/>
    <s v="NorthFood"/>
    <x v="2"/>
    <x v="4"/>
    <s v="Value"/>
    <n v="18"/>
    <n v="332.93"/>
    <x v="692"/>
    <d v="2024-07-04T00:00:00"/>
    <s v="PayPal"/>
    <n v="7"/>
  </r>
  <r>
    <s v="opham@todd.org"/>
    <s v="WestFurniture"/>
    <x v="1"/>
    <x v="3"/>
    <s v="Especially"/>
    <n v="1"/>
    <n v="97.83"/>
    <x v="693"/>
    <d v="2024-07-05T00:00:00"/>
    <s v="Bank Transfer"/>
    <n v="7"/>
  </r>
  <r>
    <s v="fandrews@james-johnston.com"/>
    <s v="WestFood"/>
    <x v="1"/>
    <x v="4"/>
    <s v="Quite"/>
    <n v="5"/>
    <n v="299.05"/>
    <x v="694"/>
    <d v="2024-07-05T00:00:00"/>
    <s v="Debit Card"/>
    <n v="7"/>
  </r>
  <r>
    <s v="vanessa09@kirk.com"/>
    <s v="SouthBooks"/>
    <x v="3"/>
    <x v="2"/>
    <s v="Long"/>
    <n v="2"/>
    <n v="94.72"/>
    <x v="695"/>
    <d v="2024-07-06T00:00:00"/>
    <s v="Debit Card"/>
    <n v="7"/>
  </r>
  <r>
    <s v="melvinramsey@bradley.com"/>
    <s v="EastElectronics"/>
    <x v="0"/>
    <x v="1"/>
    <s v="Task"/>
    <n v="10"/>
    <n v="61.44"/>
    <x v="696"/>
    <d v="2024-07-06T00:00:00"/>
    <s v="Credit Card"/>
    <n v="7"/>
  </r>
  <r>
    <s v="charles96@anderson-young.com"/>
    <s v="NorthFurniture"/>
    <x v="2"/>
    <x v="3"/>
    <s v="On"/>
    <n v="14"/>
    <n v="71.52"/>
    <x v="697"/>
    <d v="2024-07-07T00:00:00"/>
    <s v="Bank Transfer"/>
    <n v="7"/>
  </r>
  <r>
    <s v="ihill@hotmail.com"/>
    <s v="NorthFurniture"/>
    <x v="2"/>
    <x v="3"/>
    <s v="Make"/>
    <n v="8"/>
    <n v="457.4"/>
    <x v="698"/>
    <d v="2024-07-07T00:00:00"/>
    <s v="Debit Card"/>
    <n v="7"/>
  </r>
  <r>
    <s v="urodriguez@smith.org"/>
    <s v="EastFood"/>
    <x v="0"/>
    <x v="4"/>
    <s v="Grow"/>
    <n v="19"/>
    <n v="201.69"/>
    <x v="699"/>
    <d v="2024-07-07T00:00:00"/>
    <s v="PayPal"/>
    <n v="7"/>
  </r>
  <r>
    <s v="zgomez@hotmail.com"/>
    <s v="NorthBooks"/>
    <x v="2"/>
    <x v="2"/>
    <s v="Car"/>
    <n v="8"/>
    <n v="499.8"/>
    <x v="700"/>
    <d v="2024-07-07T00:00:00"/>
    <s v="PayPal"/>
    <n v="7"/>
  </r>
  <r>
    <s v="alutz@gmail.com"/>
    <s v="EastElectronics"/>
    <x v="0"/>
    <x v="1"/>
    <s v="Less"/>
    <n v="19"/>
    <n v="233.19"/>
    <x v="701"/>
    <d v="2024-07-07T00:00:00"/>
    <s v="Credit Card"/>
    <n v="7"/>
  </r>
  <r>
    <s v="alyssadavid@baker.info"/>
    <s v="SouthFurniture"/>
    <x v="3"/>
    <x v="3"/>
    <s v="We"/>
    <n v="2"/>
    <n v="261.29000000000002"/>
    <x v="702"/>
    <d v="2024-07-08T00:00:00"/>
    <s v="Credit Card"/>
    <n v="7"/>
  </r>
  <r>
    <s v="toddthompson@gmail.com"/>
    <s v="SouthFurniture"/>
    <x v="3"/>
    <x v="3"/>
    <s v="Example"/>
    <n v="7"/>
    <n v="243.95"/>
    <x v="703"/>
    <d v="2024-07-08T00:00:00"/>
    <s v="Bank Transfer"/>
    <n v="7"/>
  </r>
  <r>
    <s v="sweeneymary@gmail.com"/>
    <s v="NorthFurniture"/>
    <x v="2"/>
    <x v="3"/>
    <s v="Draw"/>
    <n v="7"/>
    <n v="402.12"/>
    <x v="704"/>
    <d v="2024-07-08T00:00:00"/>
    <s v="PayPal"/>
    <n v="7"/>
  </r>
  <r>
    <s v="replacement@mail.com"/>
    <s v="NorthFood"/>
    <x v="2"/>
    <x v="4"/>
    <s v="Job"/>
    <n v="7"/>
    <n v="18.96"/>
    <x v="705"/>
    <d v="2024-07-13T00:00:00"/>
    <s v="Credit Card"/>
    <n v="7"/>
  </r>
  <r>
    <s v="julia56@yahoo.com"/>
    <s v="EastFood"/>
    <x v="0"/>
    <x v="4"/>
    <s v="About"/>
    <n v="15"/>
    <n v="85.94"/>
    <x v="706"/>
    <d v="2024-07-13T00:00:00"/>
    <s v="Bank Transfer"/>
    <n v="7"/>
  </r>
  <r>
    <s v="garrett90@wallace-vaughn.org"/>
    <s v="EastFurniture"/>
    <x v="0"/>
    <x v="3"/>
    <s v="Nice"/>
    <n v="14"/>
    <n v="239.2"/>
    <x v="707"/>
    <d v="2024-07-13T00:00:00"/>
    <s v="PayPal"/>
    <n v="7"/>
  </r>
  <r>
    <s v="shaunwarren@hotmail.com"/>
    <s v="NorthElectronics"/>
    <x v="2"/>
    <x v="1"/>
    <s v="Gun"/>
    <n v="13"/>
    <n v="487.24"/>
    <x v="708"/>
    <d v="2024-07-13T00:00:00"/>
    <s v="PayPal"/>
    <n v="7"/>
  </r>
  <r>
    <s v="ugarcia@yahoo.com"/>
    <s v="EastFood"/>
    <x v="0"/>
    <x v="4"/>
    <s v="Resource"/>
    <n v="19"/>
    <n v="336.17"/>
    <x v="709"/>
    <d v="2024-07-13T00:00:00"/>
    <s v="Credit Card"/>
    <n v="7"/>
  </r>
  <r>
    <s v="pinedajames@gmail.com"/>
    <s v="EastFurniture"/>
    <x v="0"/>
    <x v="3"/>
    <s v="Buy"/>
    <n v="4"/>
    <n v="98.27"/>
    <x v="710"/>
    <d v="2024-07-14T00:00:00"/>
    <s v="Debit Card"/>
    <n v="7"/>
  </r>
  <r>
    <s v="roberthoward@reyes.biz"/>
    <s v="WestElectronics"/>
    <x v="1"/>
    <x v="1"/>
    <s v="Military"/>
    <n v="3"/>
    <n v="141.72"/>
    <x v="711"/>
    <d v="2024-07-14T00:00:00"/>
    <s v="Bank Transfer"/>
    <n v="7"/>
  </r>
  <r>
    <s v="annahernandez@gmail.com"/>
    <s v="EastFurniture"/>
    <x v="0"/>
    <x v="3"/>
    <s v="Party"/>
    <n v="14"/>
    <n v="58.51"/>
    <x v="712"/>
    <d v="2024-07-14T00:00:00"/>
    <s v="PayPal"/>
    <n v="7"/>
  </r>
  <r>
    <s v="victoriahernandez@thompson.com"/>
    <s v="SouthClothing"/>
    <x v="3"/>
    <x v="0"/>
    <s v="Increase"/>
    <n v="2"/>
    <n v="451.74"/>
    <x v="713"/>
    <d v="2024-07-14T00:00:00"/>
    <s v="PayPal"/>
    <n v="7"/>
  </r>
  <r>
    <s v="replacement@mail.com"/>
    <s v="SouthClothing"/>
    <x v="3"/>
    <x v="0"/>
    <s v="Huge"/>
    <n v="8"/>
    <n v="329.42"/>
    <x v="714"/>
    <d v="2024-07-14T00:00:00"/>
    <s v="Credit Card"/>
    <n v="7"/>
  </r>
  <r>
    <s v="kdrake@martinez.com"/>
    <s v="EastClothing"/>
    <x v="0"/>
    <x v="0"/>
    <s v="Yard"/>
    <n v="16"/>
    <n v="199.48"/>
    <x v="715"/>
    <d v="2024-07-14T00:00:00"/>
    <s v="Debit Card"/>
    <n v="7"/>
  </r>
  <r>
    <s v="james55@gmail.com"/>
    <s v="SouthClothing"/>
    <x v="3"/>
    <x v="0"/>
    <s v="Pressure"/>
    <n v="10"/>
    <n v="352.4"/>
    <x v="716"/>
    <d v="2024-07-14T00:00:00"/>
    <s v="Debit Card"/>
    <n v="7"/>
  </r>
  <r>
    <s v="johnsonjesse@sullivan.com"/>
    <s v="NorthFurniture"/>
    <x v="2"/>
    <x v="3"/>
    <s v="Use"/>
    <n v="3"/>
    <n v="106.75"/>
    <x v="717"/>
    <d v="2024-07-15T00:00:00"/>
    <s v="Debit Card"/>
    <n v="7"/>
  </r>
  <r>
    <s v="braunerica@hotmail.com"/>
    <s v="WestFurniture"/>
    <x v="1"/>
    <x v="3"/>
    <s v="Relationship"/>
    <n v="10"/>
    <n v="237.92"/>
    <x v="718"/>
    <d v="2024-07-15T00:00:00"/>
    <s v="PayPal"/>
    <n v="7"/>
  </r>
  <r>
    <s v="nnguyen@austin.com"/>
    <s v="EastFurniture"/>
    <x v="0"/>
    <x v="3"/>
    <s v="Hotel"/>
    <n v="11"/>
    <n v="240.75"/>
    <x v="719"/>
    <d v="2024-07-15T00:00:00"/>
    <s v="PayPal"/>
    <n v="7"/>
  </r>
  <r>
    <s v="vanessadoyle@paul.com"/>
    <s v="EastBooks"/>
    <x v="0"/>
    <x v="2"/>
    <s v="Special"/>
    <n v="16"/>
    <n v="266.5"/>
    <x v="720"/>
    <d v="2024-07-15T00:00:00"/>
    <s v="Debit Card"/>
    <n v="7"/>
  </r>
  <r>
    <s v="ericalynch@yahoo.com"/>
    <s v="SouthFurniture"/>
    <x v="3"/>
    <x v="3"/>
    <s v="Like"/>
    <n v="14"/>
    <n v="390.38"/>
    <x v="721"/>
    <d v="2024-07-15T00:00:00"/>
    <s v="Bank Transfer"/>
    <n v="7"/>
  </r>
  <r>
    <s v="wardcynthia@baker.com"/>
    <s v="NorthFood"/>
    <x v="2"/>
    <x v="4"/>
    <s v="Less"/>
    <n v="13"/>
    <n v="239.83"/>
    <x v="722"/>
    <d v="2024-07-16T00:00:00"/>
    <s v="Debit Card"/>
    <n v="7"/>
  </r>
  <r>
    <s v="lisa14@davis-gilbert.info"/>
    <s v="WestElectronics"/>
    <x v="1"/>
    <x v="1"/>
    <s v="Help"/>
    <n v="12"/>
    <n v="369"/>
    <x v="723"/>
    <d v="2024-07-16T00:00:00"/>
    <s v="Debit Card"/>
    <n v="7"/>
  </r>
  <r>
    <s v="jamiebolton@davis-robinson.net"/>
    <s v="WestFurniture"/>
    <x v="1"/>
    <x v="3"/>
    <s v="Him"/>
    <n v="16"/>
    <n v="304.79000000000002"/>
    <x v="724"/>
    <d v="2024-07-16T00:00:00"/>
    <s v="PayPal"/>
    <n v="7"/>
  </r>
  <r>
    <s v="jalvarez@yahoo.com"/>
    <s v="WestElectronics"/>
    <x v="1"/>
    <x v="1"/>
    <s v="Catch"/>
    <n v="14"/>
    <n v="381.79"/>
    <x v="725"/>
    <d v="2024-07-16T00:00:00"/>
    <s v="PayPal"/>
    <n v="7"/>
  </r>
  <r>
    <s v="christopherhorne@ellis-hayes.com"/>
    <s v="EastFood"/>
    <x v="0"/>
    <x v="4"/>
    <s v="Financial"/>
    <n v="2"/>
    <n v="401.22"/>
    <x v="726"/>
    <d v="2024-07-17T00:00:00"/>
    <s v="Credit Card"/>
    <n v="7"/>
  </r>
  <r>
    <s v="williambartlett@yahoo.com"/>
    <s v="SouthBooks"/>
    <x v="3"/>
    <x v="2"/>
    <s v="Image"/>
    <n v="6"/>
    <n v="387.44"/>
    <x v="727"/>
    <d v="2024-07-17T00:00:00"/>
    <s v="Bank Transfer"/>
    <n v="7"/>
  </r>
  <r>
    <s v="xgonzalez@gmail.com"/>
    <s v="WestElectronics"/>
    <x v="1"/>
    <x v="1"/>
    <s v="Happy"/>
    <n v="19"/>
    <n v="350.33"/>
    <x v="728"/>
    <d v="2024-07-17T00:00:00"/>
    <s v="Debit Card"/>
    <n v="7"/>
  </r>
  <r>
    <s v="katherinegoodman@williams.info"/>
    <s v="SouthFurniture"/>
    <x v="3"/>
    <x v="3"/>
    <s v="New"/>
    <n v="11"/>
    <n v="101.73"/>
    <x v="729"/>
    <d v="2024-07-18T00:00:00"/>
    <s v="Bank Transfer"/>
    <n v="7"/>
  </r>
  <r>
    <s v="kelsey54@gmail.com"/>
    <s v="EastClothing"/>
    <x v="0"/>
    <x v="0"/>
    <s v="Travel"/>
    <n v="15"/>
    <n v="94.01"/>
    <x v="730"/>
    <d v="2024-07-18T00:00:00"/>
    <s v="Debit Card"/>
    <n v="7"/>
  </r>
  <r>
    <s v="smithjames@davis.com"/>
    <s v="WestFurniture"/>
    <x v="1"/>
    <x v="3"/>
    <s v="Try"/>
    <n v="13"/>
    <n v="109.64"/>
    <x v="731"/>
    <d v="2024-07-18T00:00:00"/>
    <s v="Credit Card"/>
    <n v="7"/>
  </r>
  <r>
    <s v="jacqueline88@gmail.com"/>
    <s v="EastClothing"/>
    <x v="0"/>
    <x v="0"/>
    <s v="Many"/>
    <n v="19"/>
    <n v="323.16000000000003"/>
    <x v="732"/>
    <d v="2024-07-18T00:00:00"/>
    <s v="Credit Card"/>
    <n v="7"/>
  </r>
  <r>
    <s v="rachelfranklin@yahoo.com"/>
    <s v="SouthFurniture"/>
    <x v="3"/>
    <x v="3"/>
    <s v="Tough"/>
    <n v="19"/>
    <n v="372.14"/>
    <x v="733"/>
    <d v="2024-07-18T00:00:00"/>
    <s v="Debit Card"/>
    <n v="7"/>
  </r>
  <r>
    <s v="jefferyjones@carlson.net"/>
    <s v="SouthClothing"/>
    <x v="3"/>
    <x v="0"/>
    <s v="Sport"/>
    <n v="5"/>
    <n v="38.56"/>
    <x v="734"/>
    <d v="2024-07-19T00:00:00"/>
    <s v="PayPal"/>
    <n v="7"/>
  </r>
  <r>
    <s v="sherri11@hotmail.com"/>
    <s v="NorthFurniture"/>
    <x v="2"/>
    <x v="3"/>
    <s v="Place"/>
    <n v="19"/>
    <n v="22.48"/>
    <x v="735"/>
    <d v="2024-07-19T00:00:00"/>
    <s v="PayPal"/>
    <n v="7"/>
  </r>
  <r>
    <s v="mooresarah@yahoo.com"/>
    <s v="WestClothing"/>
    <x v="1"/>
    <x v="0"/>
    <s v="First"/>
    <n v="8"/>
    <n v="270.08"/>
    <x v="736"/>
    <d v="2024-07-19T00:00:00"/>
    <s v="Credit Card"/>
    <n v="7"/>
  </r>
  <r>
    <s v="patrickcoleman@smith.com"/>
    <s v="WestClothing"/>
    <x v="1"/>
    <x v="0"/>
    <s v="Left"/>
    <n v="17"/>
    <n v="425.18"/>
    <x v="737"/>
    <d v="2024-07-19T00:00:00"/>
    <s v="Debit Card"/>
    <n v="7"/>
  </r>
  <r>
    <s v="rossjustin@hotmail.com"/>
    <s v="EastElectronics"/>
    <x v="0"/>
    <x v="1"/>
    <s v="Center"/>
    <n v="1"/>
    <n v="49.2"/>
    <x v="738"/>
    <d v="2024-07-20T00:00:00"/>
    <s v="Credit Card"/>
    <n v="7"/>
  </r>
  <r>
    <s v="replacement@mail.com"/>
    <s v="NorthFood"/>
    <x v="2"/>
    <x v="4"/>
    <s v="Loss"/>
    <n v="8"/>
    <n v="51.01"/>
    <x v="739"/>
    <d v="2024-07-20T00:00:00"/>
    <s v="Bank Transfer"/>
    <n v="7"/>
  </r>
  <r>
    <s v="nlara@soto-spence.net"/>
    <s v="WestFurniture"/>
    <x v="1"/>
    <x v="3"/>
    <s v="Wrong"/>
    <n v="19"/>
    <n v="128.16999999999999"/>
    <x v="740"/>
    <d v="2024-07-20T00:00:00"/>
    <s v="PayPal"/>
    <n v="7"/>
  </r>
  <r>
    <s v="yparks@gmail.com"/>
    <s v="WestBooks"/>
    <x v="1"/>
    <x v="2"/>
    <s v="Sit"/>
    <n v="13"/>
    <n v="361.78"/>
    <x v="741"/>
    <d v="2024-07-20T00:00:00"/>
    <s v="Debit Card"/>
    <n v="7"/>
  </r>
  <r>
    <s v="anne30@smith.com"/>
    <s v="SouthFood"/>
    <x v="3"/>
    <x v="4"/>
    <s v="Blank"/>
    <n v="3"/>
    <n v="89.56"/>
    <x v="742"/>
    <d v="2024-07-21T00:00:00"/>
    <s v="PayPal"/>
    <n v="7"/>
  </r>
  <r>
    <s v="jessica19@fowler.com"/>
    <s v="EastClothing"/>
    <x v="0"/>
    <x v="0"/>
    <s v="Pass"/>
    <n v="10"/>
    <n v="72.900000000000006"/>
    <x v="743"/>
    <d v="2024-07-21T00:00:00"/>
    <s v="Bank Transfer"/>
    <n v="7"/>
  </r>
  <r>
    <s v="horneelizabeth@burns-daniels.biz"/>
    <s v="SouthBooks"/>
    <x v="3"/>
    <x v="2"/>
    <s v="Floor"/>
    <n v="3"/>
    <n v="391.07"/>
    <x v="744"/>
    <d v="2024-07-21T00:00:00"/>
    <s v="Credit Card"/>
    <n v="7"/>
  </r>
  <r>
    <s v="sandersjeffrey@krueger-young.com"/>
    <s v="EastBooks"/>
    <x v="0"/>
    <x v="2"/>
    <s v="Partner"/>
    <n v="6"/>
    <n v="206.22"/>
    <x v="745"/>
    <d v="2024-07-21T00:00:00"/>
    <s v="PayPal"/>
    <n v="7"/>
  </r>
  <r>
    <s v="stephaniesmith@yahoo.com"/>
    <s v="NorthBooks"/>
    <x v="2"/>
    <x v="2"/>
    <s v="Blank"/>
    <n v="17"/>
    <n v="423.65"/>
    <x v="746"/>
    <d v="2024-07-21T00:00:00"/>
    <s v="Debit Card"/>
    <n v="7"/>
  </r>
  <r>
    <s v="ashley68@welch.com"/>
    <s v="SouthClothing"/>
    <x v="3"/>
    <x v="0"/>
    <s v="Against"/>
    <n v="5"/>
    <n v="330.37"/>
    <x v="747"/>
    <d v="2024-07-22T00:00:00"/>
    <s v="PayPal"/>
    <n v="7"/>
  </r>
  <r>
    <s v="ganderson@hotmail.com"/>
    <s v="EastBooks"/>
    <x v="0"/>
    <x v="2"/>
    <s v="Bed"/>
    <n v="5"/>
    <n v="391.8"/>
    <x v="748"/>
    <d v="2024-07-22T00:00:00"/>
    <s v="PayPal"/>
    <n v="7"/>
  </r>
  <r>
    <s v="myersjohn@moore-myers.net"/>
    <s v="NorthFurniture"/>
    <x v="2"/>
    <x v="3"/>
    <s v="The"/>
    <n v="8"/>
    <n v="267.52999999999997"/>
    <x v="749"/>
    <d v="2024-07-22T00:00:00"/>
    <s v="Bank Transfer"/>
    <n v="7"/>
  </r>
  <r>
    <s v="craigcastaneda@gmail.com"/>
    <s v="EastBooks"/>
    <x v="0"/>
    <x v="2"/>
    <s v="Mention"/>
    <n v="16"/>
    <n v="138.04"/>
    <x v="750"/>
    <d v="2024-07-22T00:00:00"/>
    <s v="Bank Transfer"/>
    <n v="7"/>
  </r>
  <r>
    <s v="darryl66@gmail.com"/>
    <s v="WestClothing"/>
    <x v="1"/>
    <x v="0"/>
    <s v="Hold"/>
    <n v="17"/>
    <n v="148.83000000000001"/>
    <x v="751"/>
    <d v="2024-07-22T00:00:00"/>
    <s v="Credit Card"/>
    <n v="7"/>
  </r>
  <r>
    <s v="adam82@hancock.info"/>
    <s v="WestBooks"/>
    <x v="1"/>
    <x v="2"/>
    <s v="Likely"/>
    <n v="10"/>
    <n v="408.41"/>
    <x v="752"/>
    <d v="2024-07-22T00:00:00"/>
    <s v="Debit Card"/>
    <n v="7"/>
  </r>
  <r>
    <s v="corysantiago@hotmail.com"/>
    <s v="WestFood"/>
    <x v="1"/>
    <x v="4"/>
    <s v="Size"/>
    <n v="18"/>
    <n v="294.43"/>
    <x v="753"/>
    <d v="2024-07-22T00:00:00"/>
    <s v="Debit Card"/>
    <n v="7"/>
  </r>
  <r>
    <s v="eanderson@yahoo.com"/>
    <s v="WestBooks"/>
    <x v="1"/>
    <x v="2"/>
    <s v="Subject"/>
    <n v="20"/>
    <n v="405.19"/>
    <x v="754"/>
    <d v="2024-07-22T00:00:00"/>
    <s v="Credit Card"/>
    <n v="7"/>
  </r>
  <r>
    <s v="eduardocarpenter@gmail.com"/>
    <s v="SouthFurniture"/>
    <x v="3"/>
    <x v="3"/>
    <s v="Production"/>
    <n v="9"/>
    <n v="235.2"/>
    <x v="755"/>
    <d v="2024-07-23T00:00:00"/>
    <s v="Debit Card"/>
    <n v="7"/>
  </r>
  <r>
    <s v="katherinegarcia@davis.com"/>
    <s v="WestBooks"/>
    <x v="1"/>
    <x v="2"/>
    <s v="Past"/>
    <n v="5"/>
    <n v="478.31"/>
    <x v="756"/>
    <d v="2024-07-23T00:00:00"/>
    <s v="PayPal"/>
    <n v="7"/>
  </r>
  <r>
    <s v="walkermelissa@campbell-chavez.biz"/>
    <s v="EastElectronics"/>
    <x v="0"/>
    <x v="1"/>
    <s v="Candidate"/>
    <n v="11"/>
    <n v="70.33"/>
    <x v="757"/>
    <d v="2024-07-24T00:00:00"/>
    <s v="Credit Card"/>
    <n v="7"/>
  </r>
  <r>
    <s v="jillian76@hotmail.com"/>
    <s v="EastClothing"/>
    <x v="0"/>
    <x v="0"/>
    <s v="Appear"/>
    <n v="4"/>
    <n v="403.52"/>
    <x v="758"/>
    <d v="2024-07-24T00:00:00"/>
    <s v="PayPal"/>
    <n v="7"/>
  </r>
  <r>
    <s v="rodriguezashley@case.com"/>
    <s v="NorthFurniture"/>
    <x v="2"/>
    <x v="3"/>
    <s v="Most"/>
    <n v="6"/>
    <n v="460.91"/>
    <x v="759"/>
    <d v="2024-07-24T00:00:00"/>
    <s v="Credit Card"/>
    <n v="7"/>
  </r>
  <r>
    <s v="meganhamilton@hotmail.com"/>
    <s v="EastClothing"/>
    <x v="0"/>
    <x v="0"/>
    <s v="Audience"/>
    <n v="18"/>
    <n v="280.77999999999997"/>
    <x v="760"/>
    <d v="2024-07-24T00:00:00"/>
    <s v="PayPal"/>
    <n v="7"/>
  </r>
  <r>
    <s v="replacement@mail.com"/>
    <s v="EastFurniture"/>
    <x v="0"/>
    <x v="3"/>
    <s v="College"/>
    <n v="15"/>
    <n v="493.96"/>
    <x v="761"/>
    <d v="2024-07-24T00:00:00"/>
    <s v="Credit Card"/>
    <n v="7"/>
  </r>
  <r>
    <s v="ashleygomez@krueger.com"/>
    <s v="WestClothing"/>
    <x v="1"/>
    <x v="0"/>
    <s v="Run"/>
    <n v="6"/>
    <n v="68.819999999999993"/>
    <x v="762"/>
    <d v="2024-07-25T00:00:00"/>
    <s v="Bank Transfer"/>
    <n v="7"/>
  </r>
  <r>
    <s v="jonesamber@yahoo.com"/>
    <s v="EastBooks"/>
    <x v="0"/>
    <x v="2"/>
    <s v="Task"/>
    <n v="4"/>
    <n v="126.34"/>
    <x v="763"/>
    <d v="2024-07-25T00:00:00"/>
    <s v="Credit Card"/>
    <n v="7"/>
  </r>
  <r>
    <s v="dcunningham@taylor.com"/>
    <s v="WestBooks"/>
    <x v="1"/>
    <x v="2"/>
    <s v="National"/>
    <n v="5"/>
    <n v="332.68"/>
    <x v="764"/>
    <d v="2024-07-25T00:00:00"/>
    <s v="PayPal"/>
    <n v="7"/>
  </r>
  <r>
    <s v="sanchezmichael@yahoo.com"/>
    <s v="EastBooks"/>
    <x v="0"/>
    <x v="2"/>
    <s v="Recognize"/>
    <n v="5"/>
    <n v="416.17"/>
    <x v="765"/>
    <d v="2024-07-25T00:00:00"/>
    <s v="Credit Card"/>
    <n v="7"/>
  </r>
  <r>
    <s v="mvalenzuela@foley.com"/>
    <s v="EastBooks"/>
    <x v="0"/>
    <x v="2"/>
    <s v="Bring"/>
    <n v="13"/>
    <n v="352.24"/>
    <x v="766"/>
    <d v="2024-07-25T00:00:00"/>
    <s v="Bank Transfer"/>
    <n v="7"/>
  </r>
  <r>
    <s v="frostjoshua@walls-shaw.info"/>
    <s v="EastFood"/>
    <x v="0"/>
    <x v="4"/>
    <s v="Expert"/>
    <n v="16"/>
    <n v="351.78"/>
    <x v="767"/>
    <d v="2024-07-25T00:00:00"/>
    <s v="PayPal"/>
    <n v="7"/>
  </r>
  <r>
    <s v="spencerjoyce@brown.com"/>
    <s v="NorthFurniture"/>
    <x v="2"/>
    <x v="3"/>
    <s v="Because"/>
    <n v="1"/>
    <n v="357.27"/>
    <x v="768"/>
    <d v="2024-07-26T00:00:00"/>
    <s v="Debit Card"/>
    <n v="7"/>
  </r>
  <r>
    <s v="colonashley@myers-lindsey.com"/>
    <s v="NorthBooks"/>
    <x v="2"/>
    <x v="2"/>
    <s v="Base"/>
    <n v="6"/>
    <n v="364.95"/>
    <x v="769"/>
    <d v="2024-07-26T00:00:00"/>
    <s v="Credit Card"/>
    <n v="7"/>
  </r>
  <r>
    <s v="molinadeborah@singleton.com"/>
    <s v="SouthFurniture"/>
    <x v="3"/>
    <x v="3"/>
    <s v="Present"/>
    <n v="3"/>
    <n v="55.64"/>
    <x v="770"/>
    <d v="2024-07-27T00:00:00"/>
    <s v="PayPal"/>
    <n v="7"/>
  </r>
  <r>
    <s v="sara17@collins.net"/>
    <s v="NorthFood"/>
    <x v="2"/>
    <x v="4"/>
    <s v="Customer"/>
    <n v="18"/>
    <n v="19.260000000000002"/>
    <x v="771"/>
    <d v="2024-07-27T00:00:00"/>
    <s v="PayPal"/>
    <n v="7"/>
  </r>
  <r>
    <s v="fcervantes@buckley.com"/>
    <s v="WestElectronics"/>
    <x v="1"/>
    <x v="1"/>
    <s v="Decide"/>
    <n v="9"/>
    <n v="134.5"/>
    <x v="772"/>
    <d v="2024-07-27T00:00:00"/>
    <s v="Debit Card"/>
    <n v="7"/>
  </r>
  <r>
    <s v="harrisdaniel@aguirre.net"/>
    <s v="SouthFood"/>
    <x v="3"/>
    <x v="4"/>
    <s v="Heart"/>
    <n v="9"/>
    <n v="195.51"/>
    <x v="773"/>
    <d v="2024-07-27T00:00:00"/>
    <s v="PayPal"/>
    <n v="7"/>
  </r>
  <r>
    <s v="seanclayton@hotmail.com"/>
    <s v="NorthElectronics"/>
    <x v="2"/>
    <x v="1"/>
    <s v="Shake"/>
    <n v="19"/>
    <n v="212.22"/>
    <x v="774"/>
    <d v="2024-07-27T00:00:00"/>
    <s v="Credit Card"/>
    <n v="7"/>
  </r>
  <r>
    <s v="svaughn@gmail.com"/>
    <s v="WestClothing"/>
    <x v="1"/>
    <x v="0"/>
    <s v="Whom"/>
    <n v="14"/>
    <n v="38.43"/>
    <x v="775"/>
    <d v="2024-07-28T00:00:00"/>
    <s v="Bank Transfer"/>
    <n v="7"/>
  </r>
  <r>
    <s v="youngjeremy@hotmail.com"/>
    <s v="WestFurniture"/>
    <x v="1"/>
    <x v="3"/>
    <s v="Player"/>
    <n v="6"/>
    <n v="412.86"/>
    <x v="776"/>
    <d v="2024-07-29T00:00:00"/>
    <s v="Bank Transfer"/>
    <n v="7"/>
  </r>
  <r>
    <s v="iwalters@yahoo.com"/>
    <s v="EastElectronics"/>
    <x v="0"/>
    <x v="1"/>
    <s v="Half"/>
    <n v="18"/>
    <n v="34"/>
    <x v="777"/>
    <d v="2024-07-30T00:00:00"/>
    <s v="Credit Card"/>
    <n v="7"/>
  </r>
  <r>
    <s v="johnhart@yahoo.com"/>
    <s v="NorthBooks"/>
    <x v="2"/>
    <x v="2"/>
    <s v="Attack"/>
    <n v="13"/>
    <n v="55.12"/>
    <x v="778"/>
    <d v="2024-07-30T00:00:00"/>
    <s v="Credit Card"/>
    <n v="7"/>
  </r>
  <r>
    <s v="amber29@gmail.com"/>
    <s v="WestClothing"/>
    <x v="1"/>
    <x v="0"/>
    <s v="Truth"/>
    <n v="20"/>
    <n v="118.07"/>
    <x v="779"/>
    <d v="2024-07-30T00:00:00"/>
    <s v="PayPal"/>
    <n v="7"/>
  </r>
  <r>
    <s v="tiffany91@gmail.com"/>
    <s v="EastBooks"/>
    <x v="0"/>
    <x v="2"/>
    <s v="Industry"/>
    <n v="4"/>
    <n v="248.65"/>
    <x v="780"/>
    <d v="2024-07-31T00:00:00"/>
    <s v="Debit Card"/>
    <n v="7"/>
  </r>
  <r>
    <s v="roberto61@hernandez-watson.net"/>
    <s v="WestFood"/>
    <x v="1"/>
    <x v="4"/>
    <s v="Ahead"/>
    <n v="9"/>
    <n v="482.39"/>
    <x v="781"/>
    <d v="2024-07-31T00:00:00"/>
    <s v="Debit Card"/>
    <n v="7"/>
  </r>
  <r>
    <s v="jonesdonna@yahoo.com"/>
    <s v="WestBooks"/>
    <x v="1"/>
    <x v="2"/>
    <s v="Point"/>
    <n v="8"/>
    <n v="394.34"/>
    <x v="782"/>
    <d v="2024-08-01T00:00:00"/>
    <s v="PayPal"/>
    <n v="8"/>
  </r>
  <r>
    <s v="lisa58@gmail.com"/>
    <s v="SouthClothing"/>
    <x v="3"/>
    <x v="0"/>
    <s v="Discussion"/>
    <n v="12"/>
    <n v="460.98"/>
    <x v="783"/>
    <d v="2024-08-01T00:00:00"/>
    <s v="Debit Card"/>
    <n v="8"/>
  </r>
  <r>
    <s v="victoriarichard@hotmail.com"/>
    <s v="WestElectronics"/>
    <x v="1"/>
    <x v="1"/>
    <s v="Science"/>
    <n v="20"/>
    <n v="368.37"/>
    <x v="784"/>
    <d v="2024-08-01T00:00:00"/>
    <s v="Bank Transfer"/>
    <n v="8"/>
  </r>
  <r>
    <s v="mhinton@davis-reynolds.com"/>
    <s v="WestBooks"/>
    <x v="1"/>
    <x v="2"/>
    <s v="Keep"/>
    <n v="1"/>
    <n v="29.92"/>
    <x v="785"/>
    <d v="2024-08-02T00:00:00"/>
    <s v="Credit Card"/>
    <n v="8"/>
  </r>
  <r>
    <s v="nicholasgriffin@yahoo.com"/>
    <s v="EastFood"/>
    <x v="0"/>
    <x v="4"/>
    <s v="Gun"/>
    <n v="3"/>
    <n v="173.97"/>
    <x v="786"/>
    <d v="2024-08-02T00:00:00"/>
    <s v="Bank Transfer"/>
    <n v="8"/>
  </r>
  <r>
    <s v="ahayes@nolan.com"/>
    <s v="EastElectronics"/>
    <x v="0"/>
    <x v="1"/>
    <s v="Sit"/>
    <n v="16"/>
    <n v="134.27000000000001"/>
    <x v="787"/>
    <d v="2024-08-02T00:00:00"/>
    <s v="PayPal"/>
    <n v="8"/>
  </r>
  <r>
    <s v="qchavez@thompson-vasquez.com"/>
    <s v="SouthFood"/>
    <x v="3"/>
    <x v="4"/>
    <s v="Today"/>
    <n v="9"/>
    <n v="52.02"/>
    <x v="788"/>
    <d v="2024-08-04T00:00:00"/>
    <s v="Bank Transfer"/>
    <n v="8"/>
  </r>
  <r>
    <s v="gailhouse@meyers.com"/>
    <s v="EastFurniture"/>
    <x v="0"/>
    <x v="3"/>
    <s v="Administration"/>
    <n v="2"/>
    <n v="363.16"/>
    <x v="789"/>
    <d v="2024-08-04T00:00:00"/>
    <s v="PayPal"/>
    <n v="8"/>
  </r>
  <r>
    <s v="lambertvanessa@yahoo.com"/>
    <s v="EastFood"/>
    <x v="0"/>
    <x v="4"/>
    <s v="New"/>
    <n v="4"/>
    <n v="362.04"/>
    <x v="790"/>
    <d v="2024-08-04T00:00:00"/>
    <s v="Credit Card"/>
    <n v="8"/>
  </r>
  <r>
    <s v="michaelcruz@ross.com"/>
    <s v="NorthElectronics"/>
    <x v="2"/>
    <x v="1"/>
    <s v="Inside"/>
    <n v="6"/>
    <n v="319.08"/>
    <x v="791"/>
    <d v="2024-08-04T00:00:00"/>
    <s v="Credit Card"/>
    <n v="8"/>
  </r>
  <r>
    <s v="osaunders@hotmail.com"/>
    <s v="WestBooks"/>
    <x v="1"/>
    <x v="2"/>
    <s v="Minute"/>
    <n v="13"/>
    <n v="497.76"/>
    <x v="792"/>
    <d v="2024-08-04T00:00:00"/>
    <s v="PayPal"/>
    <n v="8"/>
  </r>
  <r>
    <s v="marcus68@yahoo.com"/>
    <s v="EastClothing"/>
    <x v="0"/>
    <x v="0"/>
    <s v="Ok"/>
    <n v="10"/>
    <n v="435.11"/>
    <x v="793"/>
    <d v="2024-08-05T00:00:00"/>
    <s v="PayPal"/>
    <n v="8"/>
  </r>
  <r>
    <s v="racheljacobs@mcclain.com"/>
    <s v="EastClothing"/>
    <x v="0"/>
    <x v="0"/>
    <s v="We"/>
    <n v="6"/>
    <n v="69.67"/>
    <x v="794"/>
    <d v="2024-08-06T00:00:00"/>
    <s v="Bank Transfer"/>
    <n v="8"/>
  </r>
  <r>
    <s v="kwells@hotmail.com"/>
    <s v="EastFood"/>
    <x v="0"/>
    <x v="4"/>
    <s v="Pretty"/>
    <n v="4"/>
    <n v="152.96"/>
    <x v="795"/>
    <d v="2024-08-06T00:00:00"/>
    <s v="PayPal"/>
    <n v="8"/>
  </r>
  <r>
    <s v="clarkdavid@hotmail.com"/>
    <s v="EastBooks"/>
    <x v="0"/>
    <x v="2"/>
    <s v="Education"/>
    <n v="2"/>
    <n v="491.28"/>
    <x v="796"/>
    <d v="2024-08-06T00:00:00"/>
    <s v="PayPal"/>
    <n v="8"/>
  </r>
  <r>
    <s v="paynejeffrey@sampson-taylor.org"/>
    <s v="NorthFood"/>
    <x v="2"/>
    <x v="4"/>
    <s v="Hair"/>
    <n v="18"/>
    <n v="15.79"/>
    <x v="797"/>
    <d v="2024-08-07T00:00:00"/>
    <s v="Debit Card"/>
    <n v="8"/>
  </r>
  <r>
    <s v="rclay@mason-allen.org"/>
    <s v="SouthElectronics"/>
    <x v="3"/>
    <x v="1"/>
    <s v="Discussion"/>
    <n v="5"/>
    <n v="115.5"/>
    <x v="798"/>
    <d v="2024-08-07T00:00:00"/>
    <s v="Bank Transfer"/>
    <n v="8"/>
  </r>
  <r>
    <s v="andrea49@yahoo.com"/>
    <s v="NorthBooks"/>
    <x v="2"/>
    <x v="2"/>
    <s v="Who"/>
    <n v="5"/>
    <n v="297.42"/>
    <x v="799"/>
    <d v="2024-08-07T00:00:00"/>
    <s v="PayPal"/>
    <n v="8"/>
  </r>
  <r>
    <s v="yevans@yahoo.com"/>
    <s v="NorthClothing"/>
    <x v="2"/>
    <x v="0"/>
    <s v="Goal"/>
    <n v="18"/>
    <n v="181.98"/>
    <x v="800"/>
    <d v="2024-08-07T00:00:00"/>
    <s v="Bank Transfer"/>
    <n v="8"/>
  </r>
  <r>
    <s v="riverajennifer@gmail.com"/>
    <s v="EastClothing"/>
    <x v="0"/>
    <x v="0"/>
    <s v="Ball"/>
    <n v="9"/>
    <n v="393.52"/>
    <x v="801"/>
    <d v="2024-08-07T00:00:00"/>
    <s v="Bank Transfer"/>
    <n v="8"/>
  </r>
  <r>
    <s v="colton92@hotmail.com"/>
    <s v="WestBooks"/>
    <x v="1"/>
    <x v="2"/>
    <s v="First"/>
    <n v="1"/>
    <n v="449.16"/>
    <x v="802"/>
    <d v="2024-08-08T00:00:00"/>
    <s v="Bank Transfer"/>
    <n v="8"/>
  </r>
  <r>
    <s v="replacement@mail.com"/>
    <s v="WestClothing"/>
    <x v="1"/>
    <x v="0"/>
    <s v="Sure"/>
    <n v="3"/>
    <n v="341.97"/>
    <x v="803"/>
    <d v="2024-08-08T00:00:00"/>
    <s v="Bank Transfer"/>
    <n v="8"/>
  </r>
  <r>
    <s v="stephaniewilliams@hotmail.com"/>
    <s v="EastClothing"/>
    <x v="0"/>
    <x v="0"/>
    <s v="Crime"/>
    <n v="8"/>
    <n v="138.36000000000001"/>
    <x v="804"/>
    <d v="2024-08-08T00:00:00"/>
    <s v="PayPal"/>
    <n v="8"/>
  </r>
  <r>
    <s v="john00@gmail.com"/>
    <s v="NorthFood"/>
    <x v="2"/>
    <x v="4"/>
    <s v="Blank"/>
    <n v="10"/>
    <n v="230.32"/>
    <x v="805"/>
    <d v="2024-08-08T00:00:00"/>
    <s v="Bank Transfer"/>
    <n v="8"/>
  </r>
  <r>
    <s v="richard04@huffman-wright.com"/>
    <s v="SouthClothing"/>
    <x v="3"/>
    <x v="0"/>
    <s v="Stand"/>
    <n v="19"/>
    <n v="137.94"/>
    <x v="806"/>
    <d v="2024-08-08T00:00:00"/>
    <s v="Credit Card"/>
    <n v="8"/>
  </r>
  <r>
    <s v="jennifer20@morgan.com"/>
    <s v="SouthFood"/>
    <x v="3"/>
    <x v="4"/>
    <s v="Prove"/>
    <n v="2"/>
    <n v="225.66"/>
    <x v="807"/>
    <d v="2024-08-13T00:00:00"/>
    <s v="Debit Card"/>
    <n v="8"/>
  </r>
  <r>
    <s v="emilyjohnson@little-simpson.net"/>
    <s v="WestFood"/>
    <x v="1"/>
    <x v="4"/>
    <s v="Defense"/>
    <n v="13"/>
    <n v="355.49"/>
    <x v="808"/>
    <d v="2024-08-13T00:00:00"/>
    <s v="PayPal"/>
    <n v="8"/>
  </r>
  <r>
    <s v="tjones@hotmail.com"/>
    <s v="WestBooks"/>
    <x v="1"/>
    <x v="2"/>
    <s v="Discussion"/>
    <n v="17"/>
    <n v="300.2"/>
    <x v="809"/>
    <d v="2024-08-13T00:00:00"/>
    <s v="Credit Card"/>
    <n v="8"/>
  </r>
  <r>
    <s v="timothychaney@gmail.com"/>
    <s v="WestClothing"/>
    <x v="1"/>
    <x v="0"/>
    <s v="Attack"/>
    <n v="5"/>
    <n v="196.77"/>
    <x v="810"/>
    <d v="2024-08-14T00:00:00"/>
    <s v="Debit Card"/>
    <n v="8"/>
  </r>
  <r>
    <s v="gabriella22@smith-foster.com"/>
    <s v="WestFood"/>
    <x v="1"/>
    <x v="4"/>
    <s v="But"/>
    <n v="4"/>
    <n v="449.57"/>
    <x v="811"/>
    <d v="2024-08-14T00:00:00"/>
    <s v="Bank Transfer"/>
    <n v="8"/>
  </r>
  <r>
    <s v="charleswalton@yahoo.com"/>
    <s v="SouthElectronics"/>
    <x v="3"/>
    <x v="1"/>
    <s v="Blank"/>
    <n v="18"/>
    <n v="284.08"/>
    <x v="812"/>
    <d v="2024-08-14T00:00:00"/>
    <s v="PayPal"/>
    <n v="8"/>
  </r>
  <r>
    <s v="ghenry@atkinson.net"/>
    <s v="EastElectronics"/>
    <x v="0"/>
    <x v="1"/>
    <s v="Home"/>
    <n v="18"/>
    <n v="24.2"/>
    <x v="813"/>
    <d v="2024-08-15T00:00:00"/>
    <s v="Debit Card"/>
    <n v="8"/>
  </r>
  <r>
    <s v="robertmay@yahoo.com"/>
    <s v="EastBooks"/>
    <x v="0"/>
    <x v="2"/>
    <s v="Blank"/>
    <n v="15"/>
    <n v="69.7"/>
    <x v="814"/>
    <d v="2024-08-15T00:00:00"/>
    <s v="PayPal"/>
    <n v="8"/>
  </r>
  <r>
    <s v="mcleandonna@hotmail.com"/>
    <s v="NorthFurniture"/>
    <x v="2"/>
    <x v="3"/>
    <s v="Natural"/>
    <n v="5"/>
    <n v="210.15"/>
    <x v="815"/>
    <d v="2024-08-15T00:00:00"/>
    <s v="PayPal"/>
    <n v="8"/>
  </r>
  <r>
    <s v="williamsonmax@henson-patel.com"/>
    <s v="SouthFood"/>
    <x v="3"/>
    <x v="4"/>
    <s v="Nature"/>
    <n v="8"/>
    <n v="233.71"/>
    <x v="816"/>
    <d v="2024-08-15T00:00:00"/>
    <s v="Debit Card"/>
    <n v="8"/>
  </r>
  <r>
    <s v="alishakelly@hotmail.com"/>
    <s v="WestClothing"/>
    <x v="1"/>
    <x v="0"/>
    <s v="Interview"/>
    <n v="11"/>
    <n v="296.39"/>
    <x v="817"/>
    <d v="2024-08-15T00:00:00"/>
    <s v="Debit Card"/>
    <n v="8"/>
  </r>
  <r>
    <s v="jamesarias@yahoo.com"/>
    <s v="SouthFood"/>
    <x v="3"/>
    <x v="4"/>
    <s v="Rock"/>
    <n v="20"/>
    <n v="288.27"/>
    <x v="818"/>
    <d v="2024-08-15T00:00:00"/>
    <s v="PayPal"/>
    <n v="8"/>
  </r>
  <r>
    <s v="michael37@mendoza.com"/>
    <s v="WestClothing"/>
    <x v="1"/>
    <x v="0"/>
    <s v="Meeting"/>
    <n v="4"/>
    <n v="420.21"/>
    <x v="819"/>
    <d v="2024-08-16T00:00:00"/>
    <s v="Credit Card"/>
    <n v="8"/>
  </r>
  <r>
    <s v="janetsolis@hoffman.com"/>
    <s v="NorthFurniture"/>
    <x v="2"/>
    <x v="3"/>
    <s v="Per"/>
    <n v="8"/>
    <n v="305.76"/>
    <x v="820"/>
    <d v="2024-08-16T00:00:00"/>
    <s v="PayPal"/>
    <n v="8"/>
  </r>
  <r>
    <s v="replacement@mail.com"/>
    <s v="EastClothing"/>
    <x v="0"/>
    <x v="0"/>
    <s v="Forget"/>
    <n v="15"/>
    <n v="203.38"/>
    <x v="821"/>
    <d v="2024-08-16T00:00:00"/>
    <s v="Credit Card"/>
    <n v="8"/>
  </r>
  <r>
    <s v="bburns@gmail.com"/>
    <s v="NorthFurniture"/>
    <x v="2"/>
    <x v="3"/>
    <s v="Heart"/>
    <n v="8"/>
    <n v="456.78"/>
    <x v="822"/>
    <d v="2024-08-16T00:00:00"/>
    <s v="PayPal"/>
    <n v="8"/>
  </r>
  <r>
    <s v="samuel21@yahoo.com"/>
    <s v="SouthBooks"/>
    <x v="3"/>
    <x v="2"/>
    <s v="Former"/>
    <n v="16"/>
    <n v="270.51"/>
    <x v="823"/>
    <d v="2024-08-16T00:00:00"/>
    <s v="Debit Card"/>
    <n v="8"/>
  </r>
  <r>
    <s v="cassidy37@lawrence.com"/>
    <s v="NorthElectronics"/>
    <x v="2"/>
    <x v="1"/>
    <s v="Son"/>
    <n v="14"/>
    <n v="351.86"/>
    <x v="824"/>
    <d v="2024-08-16T00:00:00"/>
    <s v="Debit Card"/>
    <n v="8"/>
  </r>
  <r>
    <s v="sheppardjessica@hotmail.com"/>
    <s v="WestBooks"/>
    <x v="1"/>
    <x v="2"/>
    <s v="Focus"/>
    <n v="12"/>
    <n v="426.35"/>
    <x v="825"/>
    <d v="2024-08-16T00:00:00"/>
    <s v="Bank Transfer"/>
    <n v="8"/>
  </r>
  <r>
    <s v="tanya05@higgins.com"/>
    <s v="EastBooks"/>
    <x v="0"/>
    <x v="2"/>
    <s v="Board"/>
    <n v="15"/>
    <n v="412.8"/>
    <x v="826"/>
    <d v="2024-08-16T00:00:00"/>
    <s v="Bank Transfer"/>
    <n v="8"/>
  </r>
  <r>
    <s v="kennedyvictor@chavez-alvarez.biz"/>
    <s v="WestBooks"/>
    <x v="1"/>
    <x v="2"/>
    <s v="Material"/>
    <n v="20"/>
    <n v="331.96"/>
    <x v="827"/>
    <d v="2024-08-16T00:00:00"/>
    <s v="Bank Transfer"/>
    <n v="8"/>
  </r>
  <r>
    <s v="mbarker@mills.biz"/>
    <s v="SouthBooks"/>
    <x v="3"/>
    <x v="2"/>
    <s v="Toward"/>
    <n v="3"/>
    <n v="176.48"/>
    <x v="828"/>
    <d v="2024-08-17T00:00:00"/>
    <s v="Credit Card"/>
    <n v="8"/>
  </r>
  <r>
    <s v="pmartinez@mckenzie-davis.biz"/>
    <s v="SouthFurniture"/>
    <x v="3"/>
    <x v="3"/>
    <s v="Young"/>
    <n v="12"/>
    <n v="103.33"/>
    <x v="829"/>
    <d v="2024-08-17T00:00:00"/>
    <s v="Bank Transfer"/>
    <n v="8"/>
  </r>
  <r>
    <s v="jacksonleonard@yahoo.com"/>
    <s v="SouthFood"/>
    <x v="3"/>
    <x v="4"/>
    <s v="Power"/>
    <n v="11"/>
    <n v="459.36"/>
    <x v="830"/>
    <d v="2024-08-17T00:00:00"/>
    <s v="Debit Card"/>
    <n v="8"/>
  </r>
  <r>
    <s v="garciastephen@sampson-rowland.com"/>
    <s v="SouthFurniture"/>
    <x v="3"/>
    <x v="3"/>
    <s v="Concern"/>
    <n v="13"/>
    <n v="468.08"/>
    <x v="831"/>
    <d v="2024-08-17T00:00:00"/>
    <s v="Credit Card"/>
    <n v="8"/>
  </r>
  <r>
    <s v="boydwilliam@gmail.com"/>
    <s v="NorthBooks"/>
    <x v="2"/>
    <x v="2"/>
    <s v="Loss"/>
    <n v="3"/>
    <n v="121.32"/>
    <x v="832"/>
    <d v="2024-08-18T00:00:00"/>
    <s v="Credit Card"/>
    <n v="8"/>
  </r>
  <r>
    <s v="brian56@yahoo.com"/>
    <s v="SouthElectronics"/>
    <x v="3"/>
    <x v="1"/>
    <s v="Blank"/>
    <n v="3"/>
    <n v="135.33000000000001"/>
    <x v="833"/>
    <d v="2024-08-18T00:00:00"/>
    <s v="Credit Card"/>
    <n v="8"/>
  </r>
  <r>
    <s v="timothysandoval@yahoo.com"/>
    <s v="WestClothing"/>
    <x v="1"/>
    <x v="0"/>
    <s v="Grow"/>
    <n v="19"/>
    <n v="273.02"/>
    <x v="834"/>
    <d v="2024-08-18T00:00:00"/>
    <s v="PayPal"/>
    <n v="8"/>
  </r>
  <r>
    <s v="shelleycooper@hotmail.com"/>
    <s v="EastClothing"/>
    <x v="0"/>
    <x v="0"/>
    <s v="New"/>
    <n v="17"/>
    <n v="39.119999999999997"/>
    <x v="835"/>
    <d v="2024-08-19T00:00:00"/>
    <s v="Credit Card"/>
    <n v="8"/>
  </r>
  <r>
    <s v="justinramos@hotmail.com"/>
    <s v="WestFurniture"/>
    <x v="1"/>
    <x v="3"/>
    <s v="Standard"/>
    <n v="16"/>
    <n v="192.46"/>
    <x v="836"/>
    <d v="2024-08-19T00:00:00"/>
    <s v="Credit Card"/>
    <n v="8"/>
  </r>
  <r>
    <s v="tdonaldson@brown.com"/>
    <s v="SouthClothing"/>
    <x v="3"/>
    <x v="0"/>
    <s v="Although"/>
    <n v="12"/>
    <n v="435.36"/>
    <x v="837"/>
    <d v="2024-08-19T00:00:00"/>
    <s v="PayPal"/>
    <n v="8"/>
  </r>
  <r>
    <s v="baxtervanessa@yahoo.com"/>
    <s v="WestClothing"/>
    <x v="1"/>
    <x v="0"/>
    <s v="Carry"/>
    <n v="19"/>
    <n v="366.34"/>
    <x v="838"/>
    <d v="2024-08-19T00:00:00"/>
    <s v="Debit Card"/>
    <n v="8"/>
  </r>
  <r>
    <s v="beckerbrenda@harris-scott.net"/>
    <s v="EastFood"/>
    <x v="0"/>
    <x v="4"/>
    <s v="Apply"/>
    <n v="11"/>
    <n v="92.9"/>
    <x v="839"/>
    <d v="2024-08-20T00:00:00"/>
    <s v="Debit Card"/>
    <n v="8"/>
  </r>
  <r>
    <s v="emilywilliams@gmail.com"/>
    <s v="WestElectronics"/>
    <x v="1"/>
    <x v="1"/>
    <s v="Sea"/>
    <n v="8"/>
    <n v="52.14"/>
    <x v="840"/>
    <d v="2024-08-21T00:00:00"/>
    <s v="Bank Transfer"/>
    <n v="8"/>
  </r>
  <r>
    <s v="jenningsthomas@sullivan.com"/>
    <s v="NorthClothing"/>
    <x v="2"/>
    <x v="0"/>
    <s v="Blank"/>
    <n v="5"/>
    <n v="352.24"/>
    <x v="841"/>
    <d v="2024-08-21T00:00:00"/>
    <s v="Credit Card"/>
    <n v="8"/>
  </r>
  <r>
    <s v="stacey59@hotmail.com"/>
    <s v="EastFurniture"/>
    <x v="0"/>
    <x v="3"/>
    <s v="Church"/>
    <n v="13"/>
    <n v="295.51"/>
    <x v="842"/>
    <d v="2024-08-21T00:00:00"/>
    <s v="PayPal"/>
    <n v="8"/>
  </r>
  <r>
    <s v="nancykelly@gmail.com"/>
    <s v="EastFood"/>
    <x v="0"/>
    <x v="4"/>
    <s v="Home"/>
    <n v="11"/>
    <n v="456.2"/>
    <x v="843"/>
    <d v="2024-08-21T00:00:00"/>
    <s v="Bank Transfer"/>
    <n v="8"/>
  </r>
  <r>
    <s v="brucehardin@hotmail.com"/>
    <s v="EastElectronics"/>
    <x v="0"/>
    <x v="1"/>
    <s v="Community"/>
    <n v="1"/>
    <n v="19.53"/>
    <x v="844"/>
    <d v="2024-08-22T00:00:00"/>
    <s v="Debit Card"/>
    <n v="8"/>
  </r>
  <r>
    <s v="kimberly13@yahoo.com"/>
    <s v="WestFood"/>
    <x v="1"/>
    <x v="4"/>
    <s v="Really"/>
    <n v="18"/>
    <n v="24.53"/>
    <x v="845"/>
    <d v="2024-08-22T00:00:00"/>
    <s v="PayPal"/>
    <n v="8"/>
  </r>
  <r>
    <s v="csmall@yahoo.com"/>
    <s v="WestBooks"/>
    <x v="1"/>
    <x v="2"/>
    <s v="Season"/>
    <n v="15"/>
    <n v="89.4"/>
    <x v="846"/>
    <d v="2024-08-22T00:00:00"/>
    <s v="Credit Card"/>
    <n v="8"/>
  </r>
  <r>
    <s v="joseph37@gmail.com"/>
    <s v="EastElectronics"/>
    <x v="0"/>
    <x v="1"/>
    <s v="Crime"/>
    <n v="6"/>
    <n v="255.77"/>
    <x v="847"/>
    <d v="2024-08-22T00:00:00"/>
    <s v="Credit Card"/>
    <n v="8"/>
  </r>
  <r>
    <s v="diane23@bailey.com"/>
    <s v="EastElectronics"/>
    <x v="0"/>
    <x v="1"/>
    <s v="Land"/>
    <n v="17"/>
    <n v="126.05"/>
    <x v="848"/>
    <d v="2024-08-22T00:00:00"/>
    <s v="PayPal"/>
    <n v="8"/>
  </r>
  <r>
    <s v="edwardrios@santiago.org"/>
    <s v="WestElectronics"/>
    <x v="1"/>
    <x v="1"/>
    <s v="Task"/>
    <n v="16"/>
    <n v="275.27999999999997"/>
    <x v="849"/>
    <d v="2024-08-22T00:00:00"/>
    <s v="Credit Card"/>
    <n v="8"/>
  </r>
  <r>
    <s v="milesdonald@jones.org"/>
    <s v="EastBooks"/>
    <x v="0"/>
    <x v="2"/>
    <s v="None"/>
    <n v="14"/>
    <n v="448.4"/>
    <x v="850"/>
    <d v="2024-08-22T00:00:00"/>
    <s v="Bank Transfer"/>
    <n v="8"/>
  </r>
  <r>
    <s v="hintonchristopher@wade.org"/>
    <s v="EastFurniture"/>
    <x v="0"/>
    <x v="3"/>
    <s v="None"/>
    <n v="4"/>
    <n v="400.95"/>
    <x v="851"/>
    <d v="2024-08-23T00:00:00"/>
    <s v="PayPal"/>
    <n v="8"/>
  </r>
  <r>
    <s v="thomas06@murphy-mason.org"/>
    <s v="WestFurniture"/>
    <x v="1"/>
    <x v="3"/>
    <s v="Democratic"/>
    <n v="5"/>
    <n v="340.21"/>
    <x v="852"/>
    <d v="2024-08-23T00:00:00"/>
    <s v="PayPal"/>
    <n v="8"/>
  </r>
  <r>
    <s v="terrylindsey@jenkins-flowers.info"/>
    <s v="WestBooks"/>
    <x v="1"/>
    <x v="2"/>
    <s v="Experience"/>
    <n v="13"/>
    <n v="167.26"/>
    <x v="853"/>
    <d v="2024-08-23T00:00:00"/>
    <s v="Debit Card"/>
    <n v="8"/>
  </r>
  <r>
    <s v="oscarhaynes@freeman-tapia.org"/>
    <s v="WestFood"/>
    <x v="1"/>
    <x v="4"/>
    <s v="You"/>
    <n v="8"/>
    <n v="383.42"/>
    <x v="854"/>
    <d v="2024-08-23T00:00:00"/>
    <s v="PayPal"/>
    <n v="8"/>
  </r>
  <r>
    <s v="bowens@mills.com"/>
    <s v="SouthElectronics"/>
    <x v="3"/>
    <x v="1"/>
    <s v="Today"/>
    <n v="16"/>
    <n v="212.59"/>
    <x v="855"/>
    <d v="2024-08-23T00:00:00"/>
    <s v="Credit Card"/>
    <n v="8"/>
  </r>
  <r>
    <s v="smithjoy@hotmail.com"/>
    <s v="WestBooks"/>
    <x v="1"/>
    <x v="2"/>
    <s v="Perform"/>
    <n v="4"/>
    <n v="87.65"/>
    <x v="856"/>
    <d v="2024-08-24T00:00:00"/>
    <s v="Credit Card"/>
    <n v="8"/>
  </r>
  <r>
    <s v="keysandra@perkins-anderson.com"/>
    <s v="WestFood"/>
    <x v="1"/>
    <x v="4"/>
    <s v="Born"/>
    <n v="2"/>
    <n v="424.02"/>
    <x v="857"/>
    <d v="2024-08-24T00:00:00"/>
    <s v="Bank Transfer"/>
    <n v="8"/>
  </r>
  <r>
    <s v="agreen@moody.com"/>
    <s v="EastFood"/>
    <x v="0"/>
    <x v="4"/>
    <s v="Blank"/>
    <n v="15"/>
    <n v="88.46"/>
    <x v="858"/>
    <d v="2024-08-24T00:00:00"/>
    <s v="Bank Transfer"/>
    <n v="8"/>
  </r>
  <r>
    <s v="kelly05@crawford.com"/>
    <s v="EastElectronics"/>
    <x v="0"/>
    <x v="1"/>
    <s v="Gun"/>
    <n v="10"/>
    <n v="238.52"/>
    <x v="859"/>
    <d v="2024-08-24T00:00:00"/>
    <s v="Credit Card"/>
    <n v="8"/>
  </r>
  <r>
    <s v="romeromichelle@smith.com"/>
    <s v="EastElectronics"/>
    <x v="0"/>
    <x v="1"/>
    <s v="Way"/>
    <n v="7"/>
    <n v="483.68"/>
    <x v="860"/>
    <d v="2024-08-24T00:00:00"/>
    <s v="Bank Transfer"/>
    <n v="8"/>
  </r>
  <r>
    <s v="davidreynolds@gmail.com"/>
    <s v="NorthElectronics"/>
    <x v="2"/>
    <x v="1"/>
    <s v="Anything"/>
    <n v="13"/>
    <n v="293.25"/>
    <x v="861"/>
    <d v="2024-08-24T00:00:00"/>
    <s v="PayPal"/>
    <n v="8"/>
  </r>
  <r>
    <s v="bellchristopher@deleon-duke.info"/>
    <s v="WestClothing"/>
    <x v="1"/>
    <x v="0"/>
    <s v="Serve"/>
    <n v="1"/>
    <n v="55.21"/>
    <x v="862"/>
    <d v="2024-08-25T00:00:00"/>
    <s v="Credit Card"/>
    <n v="8"/>
  </r>
  <r>
    <s v="wwoodard@gmail.com"/>
    <s v="NorthFood"/>
    <x v="2"/>
    <x v="4"/>
    <s v="Evidence"/>
    <n v="14"/>
    <n v="429.01"/>
    <x v="863"/>
    <d v="2024-08-25T00:00:00"/>
    <s v="Debit Card"/>
    <n v="8"/>
  </r>
  <r>
    <s v="buckleychristine@hotmail.com"/>
    <s v="EastFood"/>
    <x v="0"/>
    <x v="4"/>
    <s v="Travel"/>
    <n v="5"/>
    <n v="68.55"/>
    <x v="864"/>
    <d v="2024-08-26T00:00:00"/>
    <s v="Debit Card"/>
    <n v="8"/>
  </r>
  <r>
    <s v="qfrank@bentley.info"/>
    <s v="WestBooks"/>
    <x v="1"/>
    <x v="2"/>
    <s v="Effect"/>
    <n v="2"/>
    <n v="346.79"/>
    <x v="865"/>
    <d v="2024-08-26T00:00:00"/>
    <s v="Bank Transfer"/>
    <n v="8"/>
  </r>
  <r>
    <s v="dawn31@eaton-hanson.com"/>
    <s v="NorthClothing"/>
    <x v="2"/>
    <x v="0"/>
    <s v="Address"/>
    <n v="8"/>
    <n v="136.18"/>
    <x v="866"/>
    <d v="2024-08-26T00:00:00"/>
    <s v="Bank Transfer"/>
    <n v="8"/>
  </r>
  <r>
    <s v="michaelcollins@bell.com"/>
    <s v="EastClothing"/>
    <x v="0"/>
    <x v="0"/>
    <s v="How"/>
    <n v="15"/>
    <n v="196.04"/>
    <x v="867"/>
    <d v="2024-08-26T00:00:00"/>
    <s v="PayPal"/>
    <n v="8"/>
  </r>
  <r>
    <s v="villegasrachael@hunter-thompson.com"/>
    <s v="NorthClothing"/>
    <x v="2"/>
    <x v="0"/>
    <s v="Church"/>
    <n v="5"/>
    <n v="150.56"/>
    <x v="868"/>
    <d v="2024-09-01T00:00:00"/>
    <s v="Credit Card"/>
    <n v="9"/>
  </r>
  <r>
    <s v="escobartimothy@yahoo.com"/>
    <s v="NorthFurniture"/>
    <x v="2"/>
    <x v="3"/>
    <s v="Mr"/>
    <n v="2"/>
    <n v="491.37"/>
    <x v="869"/>
    <d v="2024-09-01T00:00:00"/>
    <s v="Debit Card"/>
    <n v="9"/>
  </r>
  <r>
    <s v="timothymorales@hotmail.com"/>
    <s v="NorthElectronics"/>
    <x v="2"/>
    <x v="1"/>
    <s v="His"/>
    <n v="7"/>
    <n v="371.63"/>
    <x v="870"/>
    <d v="2024-09-01T00:00:00"/>
    <s v="PayPal"/>
    <n v="9"/>
  </r>
  <r>
    <s v="wsmith@allen-mcguire.com"/>
    <s v="NorthFood"/>
    <x v="2"/>
    <x v="4"/>
    <s v="Right"/>
    <n v="9"/>
    <n v="399.71"/>
    <x v="871"/>
    <d v="2024-09-01T00:00:00"/>
    <s v="PayPal"/>
    <n v="9"/>
  </r>
  <r>
    <s v="charles45@evans-smith.org"/>
    <s v="NorthBooks"/>
    <x v="2"/>
    <x v="2"/>
    <s v="Least"/>
    <n v="5"/>
    <n v="49.99"/>
    <x v="872"/>
    <d v="2024-09-02T00:00:00"/>
    <s v="Credit Card"/>
    <n v="9"/>
  </r>
  <r>
    <s v="replacement@mail.com"/>
    <s v="WestElectronics"/>
    <x v="1"/>
    <x v="1"/>
    <s v="Follow"/>
    <n v="8"/>
    <n v="94.66"/>
    <x v="873"/>
    <d v="2024-09-02T00:00:00"/>
    <s v="PayPal"/>
    <n v="9"/>
  </r>
  <r>
    <s v="ymay@contreras.org"/>
    <s v="SouthFood"/>
    <x v="3"/>
    <x v="4"/>
    <s v="Network"/>
    <n v="2"/>
    <n v="487.4"/>
    <x v="874"/>
    <d v="2024-09-02T00:00:00"/>
    <s v="PayPal"/>
    <n v="9"/>
  </r>
  <r>
    <s v="codyyoder@yahoo.com"/>
    <s v="WestElectronics"/>
    <x v="1"/>
    <x v="1"/>
    <s v="Product"/>
    <n v="6"/>
    <n v="453.91"/>
    <x v="875"/>
    <d v="2024-09-02T00:00:00"/>
    <s v="Debit Card"/>
    <n v="9"/>
  </r>
  <r>
    <s v="williamstammie@yahoo.com"/>
    <s v="WestFood"/>
    <x v="1"/>
    <x v="4"/>
    <s v="Tell"/>
    <n v="19"/>
    <n v="156.19999999999999"/>
    <x v="876"/>
    <d v="2024-09-02T00:00:00"/>
    <s v="Credit Card"/>
    <n v="9"/>
  </r>
  <r>
    <s v="shawn06@yahoo.com"/>
    <s v="NorthFood"/>
    <x v="2"/>
    <x v="4"/>
    <s v="Firm"/>
    <n v="19"/>
    <n v="169.12"/>
    <x v="877"/>
    <d v="2024-09-02T00:00:00"/>
    <s v="Credit Card"/>
    <n v="9"/>
  </r>
  <r>
    <s v="michelleobrien@hotmail.com"/>
    <s v="EastElectronics"/>
    <x v="0"/>
    <x v="1"/>
    <s v="Information"/>
    <n v="16"/>
    <n v="250.7"/>
    <x v="878"/>
    <d v="2024-09-02T00:00:00"/>
    <s v="Credit Card"/>
    <n v="9"/>
  </r>
  <r>
    <s v="replacement@mail.com"/>
    <s v="NorthElectronics"/>
    <x v="2"/>
    <x v="1"/>
    <s v="Everyone"/>
    <n v="7"/>
    <n v="104.83"/>
    <x v="879"/>
    <d v="2024-09-03T00:00:00"/>
    <s v="Debit Card"/>
    <n v="9"/>
  </r>
  <r>
    <s v="amyrodriguez@nelson.info"/>
    <s v="EastClothing"/>
    <x v="0"/>
    <x v="0"/>
    <s v="Second"/>
    <n v="12"/>
    <n v="143.49"/>
    <x v="880"/>
    <d v="2024-09-03T00:00:00"/>
    <s v="Debit Card"/>
    <n v="9"/>
  </r>
  <r>
    <s v="daviskevin@hotmail.com"/>
    <s v="NorthFood"/>
    <x v="2"/>
    <x v="4"/>
    <s v="We"/>
    <n v="6"/>
    <n v="359.26"/>
    <x v="881"/>
    <d v="2024-09-03T00:00:00"/>
    <s v="Bank Transfer"/>
    <n v="9"/>
  </r>
  <r>
    <s v="danielwebb@garcia-johnson.biz"/>
    <s v="SouthFurniture"/>
    <x v="3"/>
    <x v="3"/>
    <s v="Practice"/>
    <n v="9"/>
    <n v="284.68"/>
    <x v="882"/>
    <d v="2024-09-03T00:00:00"/>
    <s v="Credit Card"/>
    <n v="9"/>
  </r>
  <r>
    <s v="carl70@yahoo.com"/>
    <s v="WestFurniture"/>
    <x v="1"/>
    <x v="3"/>
    <s v="Performance"/>
    <n v="12"/>
    <n v="52.31"/>
    <x v="883"/>
    <d v="2024-09-04T00:00:00"/>
    <s v="Debit Card"/>
    <n v="9"/>
  </r>
  <r>
    <s v="watsonmelanie@hotmail.com"/>
    <s v="NorthBooks"/>
    <x v="2"/>
    <x v="2"/>
    <s v="Give"/>
    <n v="14"/>
    <n v="345.14"/>
    <x v="884"/>
    <d v="2024-09-04T00:00:00"/>
    <s v="Bank Transfer"/>
    <n v="9"/>
  </r>
  <r>
    <s v="dustin69@frazier.com"/>
    <s v="NorthFurniture"/>
    <x v="2"/>
    <x v="3"/>
    <s v="Inside"/>
    <n v="19"/>
    <n v="267.26"/>
    <x v="885"/>
    <d v="2024-09-04T00:00:00"/>
    <s v="Bank Transfer"/>
    <n v="9"/>
  </r>
  <r>
    <s v="brandijones@hotmail.com"/>
    <s v="NorthFurniture"/>
    <x v="2"/>
    <x v="3"/>
    <s v="Recognize"/>
    <n v="20"/>
    <n v="482.84"/>
    <x v="886"/>
    <d v="2024-09-04T00:00:00"/>
    <s v="PayPal"/>
    <n v="9"/>
  </r>
  <r>
    <s v="robertruiz@hotmail.com"/>
    <s v="WestElectronics"/>
    <x v="1"/>
    <x v="1"/>
    <s v="Century"/>
    <n v="11"/>
    <n v="85.64"/>
    <x v="887"/>
    <d v="2024-09-05T00:00:00"/>
    <s v="Credit Card"/>
    <n v="9"/>
  </r>
  <r>
    <s v="josephperkins@yahoo.com"/>
    <s v="NorthClothing"/>
    <x v="2"/>
    <x v="0"/>
    <s v="Child"/>
    <n v="6"/>
    <n v="340.46"/>
    <x v="888"/>
    <d v="2024-09-05T00:00:00"/>
    <s v="Debit Card"/>
    <n v="9"/>
  </r>
  <r>
    <s v="kparrish@hart-spencer.com"/>
    <s v="EastBooks"/>
    <x v="0"/>
    <x v="2"/>
    <s v="Soldier"/>
    <n v="12"/>
    <n v="204.62"/>
    <x v="889"/>
    <d v="2024-09-05T00:00:00"/>
    <s v="Debit Card"/>
    <n v="9"/>
  </r>
  <r>
    <s v="timothylarsen@gmail.com"/>
    <s v="WestFurniture"/>
    <x v="1"/>
    <x v="3"/>
    <s v="Impact"/>
    <n v="14"/>
    <n v="299"/>
    <x v="890"/>
    <d v="2024-09-05T00:00:00"/>
    <s v="PayPal"/>
    <n v="9"/>
  </r>
  <r>
    <s v="elizabethrodriguez@gonzalez.info"/>
    <s v="EastClothing"/>
    <x v="0"/>
    <x v="0"/>
    <s v="System"/>
    <n v="16"/>
    <n v="311.44"/>
    <x v="891"/>
    <d v="2024-09-05T00:00:00"/>
    <s v="Debit Card"/>
    <n v="9"/>
  </r>
  <r>
    <s v="elliottstephen@beasley.com"/>
    <s v="SouthFood"/>
    <x v="3"/>
    <x v="4"/>
    <s v="Feeling"/>
    <n v="15"/>
    <n v="357.6"/>
    <x v="892"/>
    <d v="2024-09-05T00:00:00"/>
    <s v="PayPal"/>
    <n v="9"/>
  </r>
  <r>
    <s v="ugeorge@flores.com"/>
    <s v="EastBooks"/>
    <x v="0"/>
    <x v="2"/>
    <s v="Raise"/>
    <n v="19"/>
    <n v="54.41"/>
    <x v="893"/>
    <d v="2024-09-06T00:00:00"/>
    <s v="PayPal"/>
    <n v="9"/>
  </r>
  <r>
    <s v="carolgonzales@miller.com"/>
    <s v="WestClothing"/>
    <x v="1"/>
    <x v="0"/>
    <s v="Better"/>
    <n v="4"/>
    <n v="362.78"/>
    <x v="894"/>
    <d v="2024-09-06T00:00:00"/>
    <s v="PayPal"/>
    <n v="9"/>
  </r>
  <r>
    <s v="aaronbutler@hotmail.com"/>
    <s v="SouthFurniture"/>
    <x v="3"/>
    <x v="3"/>
    <s v="Reality"/>
    <n v="17"/>
    <n v="89.2"/>
    <x v="895"/>
    <d v="2024-09-06T00:00:00"/>
    <s v="PayPal"/>
    <n v="9"/>
  </r>
  <r>
    <s v="tayloramanda@yahoo.com"/>
    <s v="NorthFurniture"/>
    <x v="2"/>
    <x v="3"/>
    <s v="Suggest"/>
    <n v="17"/>
    <n v="424.71"/>
    <x v="896"/>
    <d v="2024-09-06T00:00:00"/>
    <s v="PayPal"/>
    <n v="9"/>
  </r>
  <r>
    <s v="paulburch@hotmail.com"/>
    <s v="SouthElectronics"/>
    <x v="3"/>
    <x v="1"/>
    <s v="Charge"/>
    <n v="6"/>
    <n v="424"/>
    <x v="897"/>
    <d v="2024-09-07T00:00:00"/>
    <s v="Debit Card"/>
    <n v="9"/>
  </r>
  <r>
    <s v="iwalker@smith.com"/>
    <s v="NorthBooks"/>
    <x v="2"/>
    <x v="2"/>
    <s v="Public"/>
    <n v="15"/>
    <n v="204.68"/>
    <x v="898"/>
    <d v="2024-09-07T00:00:00"/>
    <s v="Debit Card"/>
    <n v="9"/>
  </r>
  <r>
    <s v="keith38@hopkins.com"/>
    <s v="WestClothing"/>
    <x v="1"/>
    <x v="0"/>
    <s v="Technology"/>
    <n v="9"/>
    <n v="411.4"/>
    <x v="899"/>
    <d v="2024-09-07T00:00:00"/>
    <s v="Bank Transfer"/>
    <n v="9"/>
  </r>
  <r>
    <s v="replacement@mail.com"/>
    <s v="SouthFurniture"/>
    <x v="3"/>
    <x v="3"/>
    <s v="Order"/>
    <n v="1"/>
    <n v="311.77999999999997"/>
    <x v="900"/>
    <d v="2024-09-08T00:00:00"/>
    <s v="Credit Card"/>
    <n v="9"/>
  </r>
  <r>
    <s v="alvarezjason@gmail.com"/>
    <s v="SouthBooks"/>
    <x v="3"/>
    <x v="2"/>
    <s v="Red"/>
    <n v="15"/>
    <n v="23.67"/>
    <x v="901"/>
    <d v="2024-09-08T00:00:00"/>
    <s v="Credit Card"/>
    <n v="9"/>
  </r>
  <r>
    <s v="ibarraadrienne@galvan.info"/>
    <s v="NorthFood"/>
    <x v="2"/>
    <x v="4"/>
    <s v="Moment"/>
    <n v="11"/>
    <n v="55.01"/>
    <x v="902"/>
    <d v="2024-09-08T00:00:00"/>
    <s v="Credit Card"/>
    <n v="9"/>
  </r>
  <r>
    <s v="pacejennifer@tate.com"/>
    <s v="WestFood"/>
    <x v="1"/>
    <x v="4"/>
    <s v="Wait"/>
    <n v="13"/>
    <n v="133.03"/>
    <x v="903"/>
    <d v="2024-09-08T00:00:00"/>
    <s v="Debit Card"/>
    <n v="9"/>
  </r>
  <r>
    <s v="robertsbrenda@ramirez.info"/>
    <s v="EastFurniture"/>
    <x v="0"/>
    <x v="3"/>
    <s v="Reduce"/>
    <n v="6"/>
    <n v="64.12"/>
    <x v="904"/>
    <d v="2024-10-01T00:00:00"/>
    <s v="Credit Card"/>
    <n v="10"/>
  </r>
  <r>
    <s v="collinssteven@everett.org"/>
    <s v="NorthFood"/>
    <x v="2"/>
    <x v="4"/>
    <s v="Rather"/>
    <n v="6"/>
    <n v="98.03"/>
    <x v="905"/>
    <d v="2024-10-01T00:00:00"/>
    <s v="Debit Card"/>
    <n v="10"/>
  </r>
  <r>
    <s v="pconway@jefferson-gardner.net"/>
    <s v="SouthElectronics"/>
    <x v="3"/>
    <x v="1"/>
    <s v="Truth"/>
    <n v="4"/>
    <n v="337.38"/>
    <x v="906"/>
    <d v="2024-10-01T00:00:00"/>
    <s v="Credit Card"/>
    <n v="10"/>
  </r>
  <r>
    <s v="morgan09@fisher.info"/>
    <s v="EastClothing"/>
    <x v="0"/>
    <x v="0"/>
    <s v="Hard"/>
    <n v="3"/>
    <n v="494.24"/>
    <x v="907"/>
    <d v="2024-10-01T00:00:00"/>
    <s v="Debit Card"/>
    <n v="10"/>
  </r>
  <r>
    <s v="barbarathomas@castillo.info"/>
    <s v="NorthClothing"/>
    <x v="2"/>
    <x v="0"/>
    <s v="Take"/>
    <n v="18"/>
    <n v="122.81"/>
    <x v="908"/>
    <d v="2024-10-01T00:00:00"/>
    <s v="Bank Transfer"/>
    <n v="10"/>
  </r>
  <r>
    <s v="replacement@mail.com"/>
    <s v="WestClothing"/>
    <x v="1"/>
    <x v="0"/>
    <s v="Evidence"/>
    <n v="8"/>
    <n v="326.18"/>
    <x v="909"/>
    <d v="2024-10-01T00:00:00"/>
    <s v="Credit Card"/>
    <n v="10"/>
  </r>
  <r>
    <s v="alexisevans@gmail.com"/>
    <s v="EastBooks"/>
    <x v="0"/>
    <x v="2"/>
    <s v="Section"/>
    <n v="10"/>
    <n v="398.45"/>
    <x v="910"/>
    <d v="2024-10-01T00:00:00"/>
    <s v="Credit Card"/>
    <n v="10"/>
  </r>
  <r>
    <s v="cgarcia@hotmail.com"/>
    <s v="EastClothing"/>
    <x v="0"/>
    <x v="0"/>
    <s v="Give"/>
    <n v="13"/>
    <n v="353.2"/>
    <x v="911"/>
    <d v="2024-10-01T00:00:00"/>
    <s v="PayPal"/>
    <n v="10"/>
  </r>
  <r>
    <s v="brian84@miller-schmidt.net"/>
    <s v="EastFood"/>
    <x v="0"/>
    <x v="4"/>
    <s v="Fill"/>
    <n v="12"/>
    <n v="497.37"/>
    <x v="912"/>
    <d v="2024-10-01T00:00:00"/>
    <s v="Credit Card"/>
    <n v="10"/>
  </r>
  <r>
    <s v="ybrown@gmail.com"/>
    <s v="WestClothing"/>
    <x v="1"/>
    <x v="0"/>
    <s v="Factor"/>
    <n v="16"/>
    <n v="434.41"/>
    <x v="913"/>
    <d v="2024-10-01T00:00:00"/>
    <s v="Debit Card"/>
    <n v="10"/>
  </r>
  <r>
    <s v="grahamjennifer@whitehead.com"/>
    <s v="SouthFood"/>
    <x v="3"/>
    <x v="4"/>
    <s v="Play"/>
    <n v="1"/>
    <n v="285.61"/>
    <x v="914"/>
    <d v="2024-10-02T00:00:00"/>
    <s v="PayPal"/>
    <n v="10"/>
  </r>
  <r>
    <s v="glen80@yahoo.com"/>
    <s v="SouthClothing"/>
    <x v="3"/>
    <x v="0"/>
    <s v="Discuss"/>
    <n v="20"/>
    <n v="61.44"/>
    <x v="915"/>
    <d v="2024-10-02T00:00:00"/>
    <s v="Credit Card"/>
    <n v="10"/>
  </r>
  <r>
    <s v="jayala@yahoo.com"/>
    <s v="SouthElectronics"/>
    <x v="3"/>
    <x v="1"/>
    <s v="Officer"/>
    <n v="5"/>
    <n v="306.44"/>
    <x v="916"/>
    <d v="2024-10-02T00:00:00"/>
    <s v="Debit Card"/>
    <n v="10"/>
  </r>
  <r>
    <s v="dmacias@gmail.com"/>
    <s v="EastBooks"/>
    <x v="0"/>
    <x v="2"/>
    <s v="Production"/>
    <n v="8"/>
    <n v="382.55"/>
    <x v="917"/>
    <d v="2024-10-02T00:00:00"/>
    <s v="Bank Transfer"/>
    <n v="10"/>
  </r>
  <r>
    <s v="robin83@brown-myers.net"/>
    <s v="NorthFood"/>
    <x v="2"/>
    <x v="4"/>
    <s v="Produce"/>
    <n v="1"/>
    <n v="210.64"/>
    <x v="918"/>
    <d v="2024-10-03T00:00:00"/>
    <s v="Bank Transfer"/>
    <n v="10"/>
  </r>
  <r>
    <s v="heather65@hotmail.com"/>
    <s v="EastClothing"/>
    <x v="0"/>
    <x v="0"/>
    <s v="Although"/>
    <n v="15"/>
    <n v="209.31"/>
    <x v="919"/>
    <d v="2024-10-03T00:00:00"/>
    <s v="Debit Card"/>
    <n v="10"/>
  </r>
  <r>
    <s v="abutler@gray-thompson.com"/>
    <s v="SouthBooks"/>
    <x v="3"/>
    <x v="2"/>
    <s v="Physical"/>
    <n v="13"/>
    <n v="113.31"/>
    <x v="920"/>
    <d v="2024-10-04T00:00:00"/>
    <s v="Bank Transfer"/>
    <n v="10"/>
  </r>
  <r>
    <s v="meadowsderek@rodriguez.biz"/>
    <s v="EastFood"/>
    <x v="0"/>
    <x v="4"/>
    <s v="Story"/>
    <n v="20"/>
    <n v="88.15"/>
    <x v="921"/>
    <d v="2024-10-04T00:00:00"/>
    <s v="Bank Transfer"/>
    <n v="10"/>
  </r>
  <r>
    <s v="aparks@gmail.com"/>
    <s v="WestFurniture"/>
    <x v="1"/>
    <x v="3"/>
    <s v="Safe"/>
    <n v="17"/>
    <n v="210.16"/>
    <x v="922"/>
    <d v="2024-10-04T00:00:00"/>
    <s v="PayPal"/>
    <n v="10"/>
  </r>
  <r>
    <s v="salazarkrystal@gmail.com"/>
    <s v="NorthClothing"/>
    <x v="2"/>
    <x v="0"/>
    <s v="Condition"/>
    <n v="14"/>
    <n v="464.78"/>
    <x v="923"/>
    <d v="2024-10-04T00:00:00"/>
    <s v="Debit Card"/>
    <n v="10"/>
  </r>
  <r>
    <s v="pking@herrera.com"/>
    <s v="EastClothing"/>
    <x v="0"/>
    <x v="0"/>
    <s v="Set"/>
    <n v="18"/>
    <n v="477.45"/>
    <x v="924"/>
    <d v="2024-10-04T00:00:00"/>
    <s v="Debit Card"/>
    <n v="10"/>
  </r>
  <r>
    <s v="christinejohnson@navarro.com"/>
    <s v="EastBooks"/>
    <x v="0"/>
    <x v="2"/>
    <s v="Candidate"/>
    <n v="3"/>
    <n v="32.01"/>
    <x v="925"/>
    <d v="2024-10-05T00:00:00"/>
    <s v="Bank Transfer"/>
    <n v="10"/>
  </r>
  <r>
    <s v="debralevy@hotmail.com"/>
    <s v="SouthBooks"/>
    <x v="3"/>
    <x v="2"/>
    <s v="Recently"/>
    <n v="12"/>
    <n v="423.2"/>
    <x v="926"/>
    <d v="2024-10-05T00:00:00"/>
    <s v="Credit Card"/>
    <n v="10"/>
  </r>
  <r>
    <s v="angela78@figueroa-dunn.com"/>
    <s v="EastBooks"/>
    <x v="0"/>
    <x v="2"/>
    <s v="Buy"/>
    <n v="4"/>
    <n v="269.69"/>
    <x v="927"/>
    <d v="2024-10-06T00:00:00"/>
    <s v="Credit Card"/>
    <n v="10"/>
  </r>
  <r>
    <s v="catherine51@rogers.com"/>
    <s v="NorthClothing"/>
    <x v="2"/>
    <x v="0"/>
    <s v="Arm"/>
    <n v="13"/>
    <n v="138.19999999999999"/>
    <x v="928"/>
    <d v="2024-10-06T00:00:00"/>
    <s v="Debit Card"/>
    <n v="10"/>
  </r>
  <r>
    <s v="bknight@good.com"/>
    <s v="SouthFood"/>
    <x v="3"/>
    <x v="4"/>
    <s v="Above"/>
    <n v="10"/>
    <n v="270.14"/>
    <x v="929"/>
    <d v="2024-10-06T00:00:00"/>
    <s v="PayPal"/>
    <n v="10"/>
  </r>
  <r>
    <s v="robertstammie@smith-shelton.com"/>
    <s v="SouthFood"/>
    <x v="3"/>
    <x v="4"/>
    <s v="Within"/>
    <n v="12"/>
    <n v="422.92"/>
    <x v="930"/>
    <d v="2024-10-06T00:00:00"/>
    <s v="Debit Card"/>
    <n v="10"/>
  </r>
  <r>
    <s v="jessicaholland@frost.com"/>
    <s v="WestFood"/>
    <x v="1"/>
    <x v="4"/>
    <s v="Play"/>
    <n v="1"/>
    <n v="47.43"/>
    <x v="931"/>
    <d v="2024-10-07T00:00:00"/>
    <s v="Debit Card"/>
    <n v="10"/>
  </r>
  <r>
    <s v="villanuevasharon@yahoo.com"/>
    <s v="WestFood"/>
    <x v="1"/>
    <x v="4"/>
    <s v="Game"/>
    <n v="10"/>
    <n v="97.64"/>
    <x v="932"/>
    <d v="2024-10-07T00:00:00"/>
    <s v="Debit Card"/>
    <n v="10"/>
  </r>
  <r>
    <s v="stacyramirez@gomez-espinoza.biz"/>
    <s v="EastClothing"/>
    <x v="0"/>
    <x v="0"/>
    <s v="Quality"/>
    <n v="19"/>
    <n v="192.98"/>
    <x v="933"/>
    <d v="2024-10-07T00:00:00"/>
    <s v="Credit Card"/>
    <n v="10"/>
  </r>
  <r>
    <s v="replacement@mail.com"/>
    <s v="EastBooks"/>
    <x v="0"/>
    <x v="2"/>
    <s v="Thus"/>
    <n v="13"/>
    <n v="86.26"/>
    <x v="934"/>
    <d v="2024-10-08T00:00:00"/>
    <s v="PayPal"/>
    <n v="10"/>
  </r>
  <r>
    <s v="breanna83@thomas-diaz.com"/>
    <s v="SouthFurniture"/>
    <x v="3"/>
    <x v="3"/>
    <s v="But"/>
    <n v="11"/>
    <n v="151.29"/>
    <x v="935"/>
    <d v="2024-10-08T00:00:00"/>
    <s v="Debit Card"/>
    <n v="10"/>
  </r>
  <r>
    <s v="martinezcheryl@small.info"/>
    <s v="SouthClothing"/>
    <x v="3"/>
    <x v="0"/>
    <s v="Spend"/>
    <n v="17"/>
    <n v="103.73"/>
    <x v="936"/>
    <d v="2024-10-08T00:00:00"/>
    <s v="Debit Card"/>
    <n v="10"/>
  </r>
  <r>
    <s v="bjohns@hotmail.com"/>
    <s v="NorthFurniture"/>
    <x v="2"/>
    <x v="3"/>
    <s v="Blank"/>
    <n v="19"/>
    <n v="211.3"/>
    <x v="937"/>
    <d v="2024-10-08T00:00:00"/>
    <s v="Bank Transfer"/>
    <n v="10"/>
  </r>
  <r>
    <s v="bryan21@gmail.com"/>
    <s v="SouthFurniture"/>
    <x v="3"/>
    <x v="3"/>
    <s v="Black"/>
    <n v="4"/>
    <n v="133.97999999999999"/>
    <x v="938"/>
    <d v="2024-11-01T00:00:00"/>
    <s v="Debit Card"/>
    <n v="11"/>
  </r>
  <r>
    <s v="huntbenjamin@hotmail.com"/>
    <s v="EastClothing"/>
    <x v="0"/>
    <x v="0"/>
    <s v="Policy"/>
    <n v="16"/>
    <n v="149.44999999999999"/>
    <x v="939"/>
    <d v="2024-11-01T00:00:00"/>
    <s v="Credit Card"/>
    <n v="11"/>
  </r>
  <r>
    <s v="williamsbrittany@gmail.com"/>
    <s v="SouthFurniture"/>
    <x v="3"/>
    <x v="3"/>
    <s v="Student"/>
    <n v="15"/>
    <n v="175.22"/>
    <x v="940"/>
    <d v="2024-11-01T00:00:00"/>
    <s v="PayPal"/>
    <n v="11"/>
  </r>
  <r>
    <s v="icain@gardner.com"/>
    <s v="NorthClothing"/>
    <x v="2"/>
    <x v="0"/>
    <s v="Blank"/>
    <n v="15"/>
    <n v="255.04"/>
    <x v="941"/>
    <d v="2024-11-01T00:00:00"/>
    <s v="Bank Transfer"/>
    <n v="11"/>
  </r>
  <r>
    <s v="nicholasrose@hotmail.com"/>
    <s v="WestFood"/>
    <x v="1"/>
    <x v="4"/>
    <s v="Picture"/>
    <n v="18"/>
    <n v="232.25"/>
    <x v="942"/>
    <d v="2024-11-01T00:00:00"/>
    <s v="Debit Card"/>
    <n v="11"/>
  </r>
  <r>
    <s v="vgarcia@gmail.com"/>
    <s v="NorthFood"/>
    <x v="2"/>
    <x v="4"/>
    <s v="Dark"/>
    <n v="19"/>
    <n v="252.31"/>
    <x v="943"/>
    <d v="2024-11-01T00:00:00"/>
    <s v="Credit Card"/>
    <n v="11"/>
  </r>
  <r>
    <s v="replacement@mail.com"/>
    <s v="EastBooks"/>
    <x v="0"/>
    <x v="2"/>
    <s v="Fund"/>
    <n v="18"/>
    <n v="380.31"/>
    <x v="944"/>
    <d v="2024-11-01T00:00:00"/>
    <s v="PayPal"/>
    <n v="11"/>
  </r>
  <r>
    <s v="bjones@gmail.com"/>
    <s v="SouthFood"/>
    <x v="3"/>
    <x v="4"/>
    <s v="Door"/>
    <n v="2"/>
    <n v="288.02999999999997"/>
    <x v="945"/>
    <d v="2024-11-02T00:00:00"/>
    <s v="Bank Transfer"/>
    <n v="11"/>
  </r>
  <r>
    <s v="wperry@davis.com"/>
    <s v="NorthBooks"/>
    <x v="2"/>
    <x v="2"/>
    <s v="Whole"/>
    <n v="4"/>
    <n v="364.64"/>
    <x v="946"/>
    <d v="2024-11-02T00:00:00"/>
    <s v="PayPal"/>
    <n v="11"/>
  </r>
  <r>
    <s v="holly25@yahoo.com"/>
    <s v="SouthClothing"/>
    <x v="3"/>
    <x v="0"/>
    <s v="Include"/>
    <n v="12"/>
    <n v="349.6"/>
    <x v="947"/>
    <d v="2024-11-02T00:00:00"/>
    <s v="Debit Card"/>
    <n v="11"/>
  </r>
  <r>
    <s v="replacement@mail.com"/>
    <s v="WestBooks"/>
    <x v="1"/>
    <x v="2"/>
    <s v="Bar"/>
    <n v="14"/>
    <n v="309.17"/>
    <x v="948"/>
    <d v="2024-11-02T00:00:00"/>
    <s v="Credit Card"/>
    <n v="11"/>
  </r>
  <r>
    <s v="stewartcameron@hotmail.com"/>
    <s v="SouthBooks"/>
    <x v="3"/>
    <x v="2"/>
    <s v="Hear"/>
    <n v="14"/>
    <n v="317.22000000000003"/>
    <x v="949"/>
    <d v="2024-11-02T00:00:00"/>
    <s v="Bank Transfer"/>
    <n v="11"/>
  </r>
  <r>
    <s v="replacement@mail.com"/>
    <s v="WestElectronics"/>
    <x v="1"/>
    <x v="1"/>
    <s v="Lot"/>
    <n v="7"/>
    <n v="93.78"/>
    <x v="950"/>
    <d v="2024-11-03T00:00:00"/>
    <s v="Debit Card"/>
    <n v="11"/>
  </r>
  <r>
    <s v="tiffany79@yahoo.com"/>
    <s v="NorthBooks"/>
    <x v="2"/>
    <x v="2"/>
    <s v="Front"/>
    <n v="4"/>
    <n v="193.93"/>
    <x v="951"/>
    <d v="2024-11-03T00:00:00"/>
    <s v="Credit Card"/>
    <n v="11"/>
  </r>
  <r>
    <s v="wjohnson@gmail.com"/>
    <s v="EastClothing"/>
    <x v="0"/>
    <x v="0"/>
    <s v="Enjoy"/>
    <n v="3"/>
    <n v="375.47"/>
    <x v="952"/>
    <d v="2024-11-03T00:00:00"/>
    <s v="PayPal"/>
    <n v="11"/>
  </r>
  <r>
    <s v="munozbrandy@molina.com"/>
    <s v="SouthBooks"/>
    <x v="3"/>
    <x v="2"/>
    <s v="Eight"/>
    <n v="10"/>
    <n v="201.59"/>
    <x v="953"/>
    <d v="2024-11-03T00:00:00"/>
    <s v="PayPal"/>
    <n v="11"/>
  </r>
  <r>
    <s v="wwalker@hotmail.com"/>
    <s v="SouthFood"/>
    <x v="3"/>
    <x v="4"/>
    <s v="Ask"/>
    <n v="4"/>
    <n v="10.92"/>
    <x v="954"/>
    <d v="2024-11-04T00:00:00"/>
    <s v="PayPal"/>
    <n v="11"/>
  </r>
  <r>
    <s v="stephanie65@hotmail.com"/>
    <s v="SouthClothing"/>
    <x v="3"/>
    <x v="0"/>
    <s v="Cover"/>
    <n v="3"/>
    <n v="71.09"/>
    <x v="955"/>
    <d v="2024-11-04T00:00:00"/>
    <s v="Credit Card"/>
    <n v="11"/>
  </r>
  <r>
    <s v="iangarcia@rodriguez.com"/>
    <s v="WestFurniture"/>
    <x v="1"/>
    <x v="3"/>
    <s v="Ten"/>
    <n v="11"/>
    <n v="43.15"/>
    <x v="956"/>
    <d v="2024-11-04T00:00:00"/>
    <s v="Debit Card"/>
    <n v="11"/>
  </r>
  <r>
    <s v="yfernandez@gmail.com"/>
    <s v="SouthFood"/>
    <x v="3"/>
    <x v="4"/>
    <s v="Next"/>
    <n v="3"/>
    <n v="358.58"/>
    <x v="957"/>
    <d v="2024-11-04T00:00:00"/>
    <s v="Debit Card"/>
    <n v="11"/>
  </r>
  <r>
    <s v="tjenkins@hotmail.com"/>
    <s v="WestFurniture"/>
    <x v="1"/>
    <x v="3"/>
    <s v="Seem"/>
    <n v="16"/>
    <n v="315.48"/>
    <x v="958"/>
    <d v="2024-11-04T00:00:00"/>
    <s v="Debit Card"/>
    <n v="11"/>
  </r>
  <r>
    <s v="lawrencedaniel@mccullough.com"/>
    <s v="SouthClothing"/>
    <x v="3"/>
    <x v="0"/>
    <s v="On"/>
    <n v="1"/>
    <n v="296.45999999999998"/>
    <x v="959"/>
    <d v="2024-11-05T00:00:00"/>
    <s v="PayPal"/>
    <n v="11"/>
  </r>
  <r>
    <s v="lyonsjose@hotmail.com"/>
    <s v="SouthClothing"/>
    <x v="3"/>
    <x v="0"/>
    <s v="Than"/>
    <n v="3"/>
    <n v="315.20999999999998"/>
    <x v="960"/>
    <d v="2024-11-05T00:00:00"/>
    <s v="Credit Card"/>
    <n v="11"/>
  </r>
  <r>
    <s v="haleyholland@gmail.com"/>
    <s v="EastBooks"/>
    <x v="0"/>
    <x v="2"/>
    <s v="Blank"/>
    <n v="8"/>
    <n v="474.6"/>
    <x v="961"/>
    <d v="2024-11-05T00:00:00"/>
    <s v="Bank Transfer"/>
    <n v="11"/>
  </r>
  <r>
    <s v="scarr@gmail.com"/>
    <s v="WestClothing"/>
    <x v="1"/>
    <x v="0"/>
    <s v="Theory"/>
    <n v="20"/>
    <n v="353.79"/>
    <x v="962"/>
    <d v="2024-11-05T00:00:00"/>
    <s v="PayPal"/>
    <n v="11"/>
  </r>
  <r>
    <s v="nicholas76@walker.com"/>
    <s v="EastClothing"/>
    <x v="0"/>
    <x v="0"/>
    <s v="Maintain"/>
    <n v="6"/>
    <n v="114.34"/>
    <x v="963"/>
    <d v="2024-11-06T00:00:00"/>
    <s v="Credit Card"/>
    <n v="11"/>
  </r>
  <r>
    <s v="ericavaughan@cline-cooper.com"/>
    <s v="NorthElectronics"/>
    <x v="2"/>
    <x v="1"/>
    <s v="Oil"/>
    <n v="17"/>
    <n v="51.09"/>
    <x v="964"/>
    <d v="2024-11-06T00:00:00"/>
    <s v="Bank Transfer"/>
    <n v="11"/>
  </r>
  <r>
    <s v="austinmclaughlin@gmail.com"/>
    <s v="WestBooks"/>
    <x v="1"/>
    <x v="2"/>
    <s v="And"/>
    <n v="7"/>
    <n v="313.25"/>
    <x v="965"/>
    <d v="2024-11-06T00:00:00"/>
    <s v="Debit Card"/>
    <n v="11"/>
  </r>
  <r>
    <s v="williamrocha@hotmail.com"/>
    <s v="SouthClothing"/>
    <x v="3"/>
    <x v="0"/>
    <s v="Sing"/>
    <n v="12"/>
    <n v="259.16000000000003"/>
    <x v="966"/>
    <d v="2024-11-06T00:00:00"/>
    <s v="PayPal"/>
    <n v="11"/>
  </r>
  <r>
    <s v="melissawolfe@stanley.com"/>
    <s v="NorthClothing"/>
    <x v="2"/>
    <x v="0"/>
    <s v="But"/>
    <n v="18"/>
    <n v="177.61"/>
    <x v="967"/>
    <d v="2024-11-06T00:00:00"/>
    <s v="Debit Card"/>
    <n v="11"/>
  </r>
  <r>
    <s v="adam07@tate.com"/>
    <s v="NorthBooks"/>
    <x v="2"/>
    <x v="2"/>
    <s v="Human"/>
    <n v="14"/>
    <n v="420.32"/>
    <x v="968"/>
    <d v="2024-11-06T00:00:00"/>
    <s v="Debit Card"/>
    <n v="11"/>
  </r>
  <r>
    <s v="cherylrivera@yahoo.com"/>
    <s v="SouthClothing"/>
    <x v="3"/>
    <x v="0"/>
    <s v="Run"/>
    <n v="14"/>
    <n v="395.1"/>
    <x v="969"/>
    <d v="2024-11-07T00:00:00"/>
    <s v="Credit Card"/>
    <n v="11"/>
  </r>
  <r>
    <s v="nwilcox@gmail.com"/>
    <s v="SouthFurniture"/>
    <x v="3"/>
    <x v="3"/>
    <s v="Summer"/>
    <n v="9"/>
    <n v="150.97999999999999"/>
    <x v="970"/>
    <d v="2024-11-08T00:00:00"/>
    <s v="Bank Transfer"/>
    <n v="11"/>
  </r>
  <r>
    <s v="brandonturner@hotmail.com"/>
    <s v="WestFood"/>
    <x v="1"/>
    <x v="4"/>
    <s v="Result"/>
    <n v="10"/>
    <n v="196.35"/>
    <x v="971"/>
    <d v="2024-11-08T00:00:00"/>
    <s v="Debit Card"/>
    <n v="11"/>
  </r>
  <r>
    <s v="cassandra42@jackson.biz"/>
    <s v="EastFurniture"/>
    <x v="0"/>
    <x v="3"/>
    <s v="Do"/>
    <n v="19"/>
    <n v="357.38"/>
    <x v="972"/>
    <d v="2024-11-08T00:00:00"/>
    <s v="Debit Card"/>
    <n v="11"/>
  </r>
  <r>
    <s v="carolchen@hotmail.com"/>
    <s v="SouthFood"/>
    <x v="3"/>
    <x v="4"/>
    <s v="Stock"/>
    <n v="5"/>
    <n v="81.93"/>
    <x v="973"/>
    <d v="2024-12-01T00:00:00"/>
    <s v="Credit Card"/>
    <n v="12"/>
  </r>
  <r>
    <s v="xgriffin@powell.net"/>
    <s v="WestFurniture"/>
    <x v="1"/>
    <x v="3"/>
    <s v="Skill"/>
    <n v="15"/>
    <n v="53.31"/>
    <x v="974"/>
    <d v="2024-12-01T00:00:00"/>
    <s v="Credit Card"/>
    <n v="12"/>
  </r>
  <r>
    <s v="susanmorales@contreras.com"/>
    <s v="EastElectronics"/>
    <x v="0"/>
    <x v="1"/>
    <s v="Though"/>
    <n v="14"/>
    <n v="228.84"/>
    <x v="975"/>
    <d v="2024-12-01T00:00:00"/>
    <s v="Debit Card"/>
    <n v="12"/>
  </r>
  <r>
    <s v="meyerjessica@navarro.com"/>
    <s v="NorthFurniture"/>
    <x v="2"/>
    <x v="3"/>
    <s v="Real"/>
    <n v="19"/>
    <n v="278.77999999999997"/>
    <x v="976"/>
    <d v="2024-12-01T00:00:00"/>
    <s v="Credit Card"/>
    <n v="12"/>
  </r>
  <r>
    <s v="brownjennifer@gray-conner.com"/>
    <s v="SouthElectronics"/>
    <x v="3"/>
    <x v="1"/>
    <s v="Fine"/>
    <n v="2"/>
    <n v="35.51"/>
    <x v="977"/>
    <d v="2024-12-02T00:00:00"/>
    <s v="PayPal"/>
    <n v="12"/>
  </r>
  <r>
    <s v="jacqueline08@yahoo.com"/>
    <s v="EastBooks"/>
    <x v="0"/>
    <x v="2"/>
    <s v="Expect"/>
    <n v="7"/>
    <n v="175.18"/>
    <x v="978"/>
    <d v="2024-12-02T00:00:00"/>
    <s v="Credit Card"/>
    <n v="12"/>
  </r>
  <r>
    <s v="piercechad@hotmail.com"/>
    <s v="NorthElectronics"/>
    <x v="2"/>
    <x v="1"/>
    <s v="Quite"/>
    <n v="2"/>
    <n v="403.69"/>
    <x v="979"/>
    <d v="2024-12-03T00:00:00"/>
    <s v="Debit Card"/>
    <n v="12"/>
  </r>
  <r>
    <s v="rothmelissa@hotmail.com"/>
    <s v="NorthClothing"/>
    <x v="2"/>
    <x v="0"/>
    <s v="Blank"/>
    <n v="14"/>
    <n v="364.97"/>
    <x v="980"/>
    <d v="2024-12-03T00:00:00"/>
    <s v="Credit Card"/>
    <n v="12"/>
  </r>
  <r>
    <s v="pmcclure@smith-bailey.net"/>
    <s v="NorthElectronics"/>
    <x v="2"/>
    <x v="1"/>
    <s v="Against"/>
    <n v="16"/>
    <n v="128.05000000000001"/>
    <x v="981"/>
    <d v="2024-12-04T00:00:00"/>
    <s v="Bank Transfer"/>
    <n v="12"/>
  </r>
  <r>
    <s v="replacement@mail.com"/>
    <s v="SouthFurniture"/>
    <x v="3"/>
    <x v="3"/>
    <s v="State"/>
    <n v="15"/>
    <n v="362.41"/>
    <x v="982"/>
    <d v="2024-12-04T00:00:00"/>
    <s v="Credit Card"/>
    <n v="12"/>
  </r>
  <r>
    <s v="jcarlson@ferguson-hernandez.com"/>
    <s v="EastFurniture"/>
    <x v="0"/>
    <x v="3"/>
    <s v="Dream"/>
    <n v="3"/>
    <n v="57.95"/>
    <x v="983"/>
    <d v="2024-12-05T00:00:00"/>
    <s v="Debit Card"/>
    <n v="12"/>
  </r>
  <r>
    <s v="qscott@yahoo.com"/>
    <s v="EastElectronics"/>
    <x v="0"/>
    <x v="1"/>
    <s v="Vote"/>
    <n v="10"/>
    <n v="79.290000000000006"/>
    <x v="984"/>
    <d v="2024-12-05T00:00:00"/>
    <s v="Bank Transfer"/>
    <n v="12"/>
  </r>
  <r>
    <s v="williamskeith@hughes-mcclure.org"/>
    <s v="SouthElectronics"/>
    <x v="3"/>
    <x v="1"/>
    <s v="Clearly"/>
    <n v="13"/>
    <n v="51.05"/>
    <x v="985"/>
    <d v="2024-12-06T00:00:00"/>
    <s v="Debit Card"/>
    <n v="12"/>
  </r>
  <r>
    <s v="mthompson@valenzuela-wilson.com"/>
    <s v="EastClothing"/>
    <x v="0"/>
    <x v="0"/>
    <s v="Human"/>
    <n v="7"/>
    <n v="296.52999999999997"/>
    <x v="986"/>
    <d v="2024-12-06T00:00:00"/>
    <s v="Credit Card"/>
    <n v="12"/>
  </r>
  <r>
    <s v="nvasquez@gmail.com"/>
    <s v="NorthFurniture"/>
    <x v="2"/>
    <x v="3"/>
    <s v="Into"/>
    <n v="18"/>
    <n v="468.66"/>
    <x v="987"/>
    <d v="2024-12-06T00:00:00"/>
    <s v="Debit Card"/>
    <n v="12"/>
  </r>
  <r>
    <s v="replacement@mail.com"/>
    <s v="WestFurniture"/>
    <x v="1"/>
    <x v="3"/>
    <s v="Those"/>
    <n v="2"/>
    <n v="24.71"/>
    <x v="988"/>
    <d v="2024-12-07T00:00:00"/>
    <s v="Bank Transfer"/>
    <n v="12"/>
  </r>
  <r>
    <s v="mosskeith@gmail.com"/>
    <s v="WestFood"/>
    <x v="1"/>
    <x v="4"/>
    <s v="Simple"/>
    <n v="1"/>
    <n v="128.68"/>
    <x v="989"/>
    <d v="2024-12-07T00:00:00"/>
    <s v="PayPal"/>
    <n v="12"/>
  </r>
  <r>
    <s v="toddross@gmail.com"/>
    <s v="WestBooks"/>
    <x v="1"/>
    <x v="2"/>
    <s v="Rule"/>
    <n v="2"/>
    <n v="355.94"/>
    <x v="990"/>
    <d v="2024-12-07T00:00:00"/>
    <s v="Bank Transfer"/>
    <n v="12"/>
  </r>
  <r>
    <s v="wendybaldwin@yahoo.com"/>
    <s v="NorthElectronics"/>
    <x v="2"/>
    <x v="1"/>
    <s v="Situation"/>
    <n v="15"/>
    <n v="56.45"/>
    <x v="991"/>
    <d v="2024-12-07T00:00:00"/>
    <s v="PayPal"/>
    <n v="12"/>
  </r>
  <r>
    <s v="replacement@mail.com"/>
    <s v="NorthBooks"/>
    <x v="2"/>
    <x v="2"/>
    <s v="Lose"/>
    <n v="8"/>
    <n v="154.32"/>
    <x v="992"/>
    <d v="2024-12-07T00:00:00"/>
    <s v="Credit Card"/>
    <n v="12"/>
  </r>
  <r>
    <s v="janetfriedman@gmail.com"/>
    <s v="SouthBooks"/>
    <x v="3"/>
    <x v="2"/>
    <s v="Although"/>
    <n v="5"/>
    <n v="359.38"/>
    <x v="993"/>
    <d v="2024-12-07T00:00:00"/>
    <s v="Debit Card"/>
    <n v="12"/>
  </r>
  <r>
    <s v="replacement@mail.com"/>
    <s v="NorthFood"/>
    <x v="2"/>
    <x v="4"/>
    <s v="Condition"/>
    <n v="15"/>
    <n v="133.12"/>
    <x v="994"/>
    <d v="2024-12-07T00:00:00"/>
    <s v="Bank Transfer"/>
    <n v="12"/>
  </r>
  <r>
    <s v="gallegosjennifer@santos-wilson.com"/>
    <s v="EastFood"/>
    <x v="0"/>
    <x v="4"/>
    <s v="Significant"/>
    <n v="18"/>
    <n v="152.9"/>
    <x v="995"/>
    <d v="2024-12-07T00:00:00"/>
    <s v="Credit Card"/>
    <n v="12"/>
  </r>
  <r>
    <s v="jennifer92@wong.biz"/>
    <s v="SouthClothing"/>
    <x v="3"/>
    <x v="0"/>
    <s v="Lawyer"/>
    <n v="19"/>
    <n v="302"/>
    <x v="996"/>
    <d v="2024-12-07T00:00:00"/>
    <s v="Credit Card"/>
    <n v="12"/>
  </r>
  <r>
    <s v="vwalker@yahoo.com"/>
    <s v="SouthClothing"/>
    <x v="3"/>
    <x v="0"/>
    <s v="Star"/>
    <n v="15"/>
    <n v="413.03"/>
    <x v="997"/>
    <d v="2024-12-07T00:00:00"/>
    <s v="Bank Transfer"/>
    <n v="12"/>
  </r>
  <r>
    <s v="mccarthyjessica@williams.info"/>
    <s v="SouthFood"/>
    <x v="3"/>
    <x v="4"/>
    <s v="Authority"/>
    <n v="19"/>
    <n v="351.92"/>
    <x v="998"/>
    <d v="2024-12-07T00:00:00"/>
    <s v="Debit Card"/>
    <n v="12"/>
  </r>
  <r>
    <s v="willistammy@gmail.com"/>
    <s v="EastBooks"/>
    <x v="0"/>
    <x v="2"/>
    <s v="Wait"/>
    <n v="18"/>
    <n v="486.86"/>
    <x v="999"/>
    <d v="2024-12-07T00:00:00"/>
    <s v="Credit Card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3B295-513F-48A4-9487-FB16B86A006D}" name="PivotTable2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1:B26" firstHeaderRow="1" firstDataRow="1" firstDataCol="1"/>
  <pivotFields count="11"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axis="axisRow" showAll="0">
      <items count="6">
        <item x="2"/>
        <item x="0"/>
        <item x="1"/>
        <item x="4"/>
        <item x="3"/>
        <item t="default"/>
      </items>
    </pivotField>
    <pivotField showAll="0"/>
    <pivotField numFmtId="2" showAll="0"/>
    <pivotField numFmtId="2" showAll="0"/>
    <pivotField dataField="1" numFmtId="2" showAll="0">
      <items count="1001">
        <item x="844"/>
        <item x="785"/>
        <item x="511"/>
        <item x="100"/>
        <item x="133"/>
        <item x="954"/>
        <item x="931"/>
        <item x="738"/>
        <item x="988"/>
        <item x="32"/>
        <item x="862"/>
        <item x="409"/>
        <item x="4"/>
        <item x="225"/>
        <item x="79"/>
        <item x="92"/>
        <item x="977"/>
        <item x="561"/>
        <item x="669"/>
        <item x="562"/>
        <item x="295"/>
        <item x="531"/>
        <item x="33"/>
        <item x="71"/>
        <item x="608"/>
        <item x="597"/>
        <item x="19"/>
        <item x="516"/>
        <item x="49"/>
        <item x="243"/>
        <item x="925"/>
        <item x="211"/>
        <item x="671"/>
        <item x="693"/>
        <item x="469"/>
        <item x="287"/>
        <item x="517"/>
        <item x="212"/>
        <item x="143"/>
        <item x="603"/>
        <item x="367"/>
        <item x="50"/>
        <item x="578"/>
        <item x="291"/>
        <item x="989"/>
        <item x="682"/>
        <item x="20"/>
        <item x="705"/>
        <item x="445"/>
        <item x="94"/>
        <item x="398"/>
        <item x="26"/>
        <item x="494"/>
        <item x="368"/>
        <item x="362"/>
        <item x="8"/>
        <item x="381"/>
        <item x="770"/>
        <item x="983"/>
        <item x="382"/>
        <item x="264"/>
        <item x="589"/>
        <item x="277"/>
        <item x="482"/>
        <item x="695"/>
        <item x="477"/>
        <item x="466"/>
        <item x="734"/>
        <item x="346"/>
        <item x="374"/>
        <item x="474"/>
        <item x="416"/>
        <item x="417"/>
        <item x="918"/>
        <item x="955"/>
        <item x="590"/>
        <item x="418"/>
        <item x="23"/>
        <item x="685"/>
        <item x="171"/>
        <item x="686"/>
        <item x="872"/>
        <item x="463"/>
        <item x="642"/>
        <item x="664"/>
        <item x="434"/>
        <item x="742"/>
        <item x="134"/>
        <item x="797"/>
        <item x="914"/>
        <item x="502"/>
        <item x="646"/>
        <item x="546"/>
        <item x="959"/>
        <item x="900"/>
        <item x="717"/>
        <item x="347"/>
        <item x="489"/>
        <item x="0"/>
        <item x="350"/>
        <item x="419"/>
        <item x="110"/>
        <item x="864"/>
        <item x="532"/>
        <item x="771"/>
        <item x="439"/>
        <item x="856"/>
        <item x="901"/>
        <item x="768"/>
        <item x="832"/>
        <item x="244"/>
        <item x="325"/>
        <item x="547"/>
        <item x="548"/>
        <item x="904"/>
        <item x="612"/>
        <item x="710"/>
        <item x="429"/>
        <item x="56"/>
        <item x="647"/>
        <item x="273"/>
        <item x="528"/>
        <item x="833"/>
        <item x="687"/>
        <item x="200"/>
        <item x="739"/>
        <item x="508"/>
        <item x="973"/>
        <item x="678"/>
        <item x="207"/>
        <item x="762"/>
        <item x="655"/>
        <item x="299"/>
        <item x="840"/>
        <item x="794"/>
        <item x="80"/>
        <item x="326"/>
        <item x="711"/>
        <item x="735"/>
        <item x="86"/>
        <item x="813"/>
        <item x="845"/>
        <item x="634"/>
        <item x="446"/>
        <item x="802"/>
        <item x="807"/>
        <item x="495"/>
        <item x="220"/>
        <item x="37"/>
        <item x="788"/>
        <item x="956"/>
        <item x="189"/>
        <item x="216"/>
        <item x="490"/>
        <item x="66"/>
        <item x="152"/>
        <item x="315"/>
        <item x="635"/>
        <item x="435"/>
        <item x="660"/>
        <item x="399"/>
        <item x="763"/>
        <item x="385"/>
        <item x="44"/>
        <item x="518"/>
        <item x="27"/>
        <item x="24"/>
        <item x="60"/>
        <item x="786"/>
        <item x="702"/>
        <item x="475"/>
        <item x="828"/>
        <item x="394"/>
        <item x="938"/>
        <item x="775"/>
        <item x="665"/>
        <item x="321"/>
        <item x="115"/>
        <item x="67"/>
        <item x="617"/>
        <item x="74"/>
        <item x="945"/>
        <item x="798"/>
        <item x="563"/>
        <item x="627"/>
        <item x="288"/>
        <item x="905"/>
        <item x="116"/>
        <item x="902"/>
        <item x="238"/>
        <item x="193"/>
        <item x="556"/>
        <item x="795"/>
        <item x="777"/>
        <item x="226"/>
        <item x="696"/>
        <item x="883"/>
        <item x="108"/>
        <item x="308"/>
        <item x="336"/>
        <item x="227"/>
        <item x="950"/>
        <item x="34"/>
        <item x="985"/>
        <item x="144"/>
        <item x="835"/>
        <item x="172"/>
        <item x="598"/>
        <item x="312"/>
        <item x="400"/>
        <item x="51"/>
        <item x="963"/>
        <item x="154"/>
        <item x="865"/>
        <item x="636"/>
        <item x="265"/>
        <item x="180"/>
        <item x="340"/>
        <item x="990"/>
        <item x="778"/>
        <item x="407"/>
        <item x="789"/>
        <item x="743"/>
        <item x="93"/>
        <item x="879"/>
        <item x="356"/>
        <item x="628"/>
        <item x="868"/>
        <item x="460"/>
        <item x="873"/>
        <item x="390"/>
        <item x="135"/>
        <item x="423"/>
        <item x="757"/>
        <item x="951"/>
        <item x="470"/>
        <item x="136"/>
        <item x="579"/>
        <item x="205"/>
        <item x="984"/>
        <item x="274"/>
        <item x="974"/>
        <item x="478"/>
        <item x="726"/>
        <item x="242"/>
        <item x="979"/>
        <item x="679"/>
        <item x="712"/>
        <item x="661"/>
        <item x="656"/>
        <item x="454"/>
        <item x="117"/>
        <item x="688"/>
        <item x="991"/>
        <item x="584"/>
        <item x="857"/>
        <item x="167"/>
        <item x="964"/>
        <item x="406"/>
        <item x="118"/>
        <item x="204"/>
        <item x="217"/>
        <item x="81"/>
        <item x="618"/>
        <item x="713"/>
        <item x="539"/>
        <item x="208"/>
        <item x="278"/>
        <item x="57"/>
        <item x="580"/>
        <item x="101"/>
        <item x="430"/>
        <item x="887"/>
        <item x="533"/>
        <item x="960"/>
        <item x="363"/>
        <item x="653"/>
        <item x="309"/>
        <item x="89"/>
        <item x="296"/>
        <item x="581"/>
        <item x="414"/>
        <item x="146"/>
        <item x="874"/>
        <item x="496"/>
        <item x="932"/>
        <item x="119"/>
        <item x="796"/>
        <item x="869"/>
        <item x="810"/>
        <item x="529"/>
        <item x="95"/>
        <item x="105"/>
        <item x="780"/>
        <item x="351"/>
        <item x="697"/>
        <item x="591"/>
        <item x="483"/>
        <item x="443"/>
        <item x="303"/>
        <item x="839"/>
        <item x="364"/>
        <item x="803"/>
        <item x="609"/>
        <item x="266"/>
        <item x="893"/>
        <item x="173"/>
        <item x="45"/>
        <item x="814"/>
        <item x="424"/>
        <item x="815"/>
        <item x="377"/>
        <item x="436"/>
        <item x="190"/>
        <item x="300"/>
        <item x="957"/>
        <item x="90"/>
        <item x="927"/>
        <item x="866"/>
        <item x="233"/>
        <item x="165"/>
        <item x="673"/>
        <item x="125"/>
        <item x="804"/>
        <item x="729"/>
        <item x="934"/>
        <item x="228"/>
        <item x="952"/>
        <item x="391"/>
        <item x="245"/>
        <item x="206"/>
        <item x="289"/>
        <item x="378"/>
        <item x="648"/>
        <item x="246"/>
        <item x="348"/>
        <item x="1"/>
        <item x="654"/>
        <item x="61"/>
        <item x="744"/>
        <item x="72"/>
        <item x="447"/>
        <item x="147"/>
        <item x="572"/>
        <item x="275"/>
        <item x="392"/>
        <item x="772"/>
        <item x="573"/>
        <item x="649"/>
        <item x="978"/>
        <item x="915"/>
        <item x="592"/>
        <item x="229"/>
        <item x="992"/>
        <item x="745"/>
        <item x="476"/>
        <item x="829"/>
        <item x="75"/>
        <item x="38"/>
        <item x="269"/>
        <item x="657"/>
        <item x="194"/>
        <item x="357"/>
        <item x="706"/>
        <item x="148"/>
        <item x="386"/>
        <item x="40"/>
        <item x="46"/>
        <item x="425"/>
        <item x="680"/>
        <item x="858"/>
        <item x="549"/>
        <item x="290"/>
        <item x="846"/>
        <item x="62"/>
        <item x="906"/>
        <item x="970"/>
        <item x="21"/>
        <item x="304"/>
        <item x="341"/>
        <item x="683"/>
        <item x="313"/>
        <item x="375"/>
        <item x="126"/>
        <item x="594"/>
        <item x="365"/>
        <item x="519"/>
        <item x="730"/>
        <item x="522"/>
        <item x="213"/>
        <item x="523"/>
        <item x="731"/>
        <item x="360"/>
        <item x="790"/>
        <item x="894"/>
        <item x="239"/>
        <item x="946"/>
        <item x="524"/>
        <item x="195"/>
        <item x="920"/>
        <item x="155"/>
        <item x="637"/>
        <item x="907"/>
        <item x="799"/>
        <item x="383"/>
        <item x="694"/>
        <item x="566"/>
        <item x="431"/>
        <item x="9"/>
        <item x="895"/>
        <item x="916"/>
        <item x="847"/>
        <item x="255"/>
        <item x="619"/>
        <item x="461"/>
        <item x="201"/>
        <item x="369"/>
        <item x="149"/>
        <item x="181"/>
        <item x="209"/>
        <item x="267"/>
        <item x="111"/>
        <item x="270"/>
        <item x="102"/>
        <item x="168"/>
        <item x="851"/>
        <item x="585"/>
        <item x="161"/>
        <item x="758"/>
        <item x="234"/>
        <item x="182"/>
        <item x="599"/>
        <item x="747"/>
        <item x="764"/>
        <item x="935"/>
        <item x="322"/>
        <item x="410"/>
        <item x="401"/>
        <item x="819"/>
        <item x="471"/>
        <item x="557"/>
        <item x="574"/>
        <item x="432"/>
        <item x="852"/>
        <item x="202"/>
        <item x="63"/>
        <item x="703"/>
        <item x="112"/>
        <item x="880"/>
        <item x="604"/>
        <item x="674"/>
        <item x="903"/>
        <item x="156"/>
        <item x="196"/>
        <item x="773"/>
        <item x="841"/>
        <item x="921"/>
        <item x="936"/>
        <item x="174"/>
        <item x="928"/>
        <item x="993"/>
        <item x="137"/>
        <item x="811"/>
        <item x="127"/>
        <item x="327"/>
        <item x="96"/>
        <item x="387"/>
        <item x="411"/>
        <item x="567"/>
        <item x="433"/>
        <item x="816"/>
        <item x="464"/>
        <item x="310"/>
        <item x="279"/>
        <item x="568"/>
        <item x="175"/>
        <item x="259"/>
        <item x="791"/>
        <item x="2"/>
        <item x="643"/>
        <item x="395"/>
        <item x="748"/>
        <item x="58"/>
        <item x="328"/>
        <item x="971"/>
        <item x="68"/>
        <item x="610"/>
        <item x="675"/>
        <item x="455"/>
        <item x="366"/>
        <item x="994"/>
        <item x="415"/>
        <item x="620"/>
        <item x="35"/>
        <item x="953"/>
        <item x="128"/>
        <item x="888"/>
        <item x="981"/>
        <item x="667"/>
        <item x="986"/>
        <item x="765"/>
        <item x="150"/>
        <item x="103"/>
        <item x="569"/>
        <item x="540"/>
        <item x="240"/>
        <item x="91"/>
        <item x="176"/>
        <item x="157"/>
        <item x="318"/>
        <item x="755"/>
        <item x="191"/>
        <item x="749"/>
        <item x="848"/>
        <item x="787"/>
        <item x="534"/>
        <item x="881"/>
        <item x="736"/>
        <item x="497"/>
        <item x="221"/>
        <item x="230"/>
        <item x="853"/>
        <item x="123"/>
        <item x="769"/>
        <item x="52"/>
        <item x="965"/>
        <item x="10"/>
        <item x="750"/>
        <item x="908"/>
        <item x="231"/>
        <item x="47"/>
        <item x="426"/>
        <item x="570"/>
        <item x="218"/>
        <item x="358"/>
        <item x="76"/>
        <item x="82"/>
        <item x="285"/>
        <item x="456"/>
        <item x="805"/>
        <item x="214"/>
        <item x="727"/>
        <item x="286"/>
        <item x="169"/>
        <item x="337"/>
        <item x="498"/>
        <item x="467"/>
        <item x="779"/>
        <item x="28"/>
        <item x="718"/>
        <item x="629"/>
        <item x="859"/>
        <item x="457"/>
        <item x="437"/>
        <item x="170"/>
        <item x="939"/>
        <item x="756"/>
        <item x="658"/>
        <item x="402"/>
        <item x="624"/>
        <item x="740"/>
        <item x="550"/>
        <item x="820"/>
        <item x="889"/>
        <item x="83"/>
        <item x="183"/>
        <item x="361"/>
        <item x="676"/>
        <item x="776"/>
        <item x="379"/>
        <item x="505"/>
        <item x="210"/>
        <item x="751"/>
        <item x="256"/>
        <item x="650"/>
        <item x="897"/>
        <item x="412"/>
        <item x="882"/>
        <item x="564"/>
        <item x="353"/>
        <item x="870"/>
        <item x="166"/>
        <item x="909"/>
        <item x="503"/>
        <item x="806"/>
        <item x="940"/>
        <item x="714"/>
        <item x="329"/>
        <item x="448"/>
        <item x="719"/>
        <item x="73"/>
        <item x="11"/>
        <item x="929"/>
        <item x="5"/>
        <item x="25"/>
        <item x="449"/>
        <item x="138"/>
        <item x="875"/>
        <item x="69"/>
        <item x="280"/>
        <item x="184"/>
        <item x="995"/>
        <item x="305"/>
        <item x="759"/>
        <item x="613"/>
        <item x="551"/>
        <item x="260"/>
        <item x="704"/>
        <item x="420"/>
        <item x="235"/>
        <item x="124"/>
        <item x="162"/>
        <item x="344"/>
        <item x="153"/>
        <item x="621"/>
        <item x="281"/>
        <item x="36"/>
        <item x="77"/>
        <item x="120"/>
        <item x="662"/>
        <item x="97"/>
        <item x="338"/>
        <item x="70"/>
        <item x="867"/>
        <item x="876"/>
        <item x="541"/>
        <item x="354"/>
        <item x="663"/>
        <item x="821"/>
        <item x="78"/>
        <item x="917"/>
        <item x="854"/>
        <item x="898"/>
        <item x="48"/>
        <item x="836"/>
        <item x="12"/>
        <item x="499"/>
        <item x="236"/>
        <item x="659"/>
        <item x="966"/>
        <item x="722"/>
        <item x="575"/>
        <item x="506"/>
        <item x="542"/>
        <item x="507"/>
        <item x="919"/>
        <item x="782"/>
        <item x="113"/>
        <item x="582"/>
        <item x="440"/>
        <item x="396"/>
        <item x="689"/>
        <item x="486"/>
        <item x="715"/>
        <item x="967"/>
        <item x="975"/>
        <item x="355"/>
        <item x="877"/>
        <item x="388"/>
        <item x="583"/>
        <item x="177"/>
        <item x="586"/>
        <item x="817"/>
        <item x="800"/>
        <item x="197"/>
        <item x="487"/>
        <item x="298"/>
        <item x="393"/>
        <item x="29"/>
        <item x="64"/>
        <item x="380"/>
        <item x="707"/>
        <item x="13"/>
        <item x="509"/>
        <item x="332"/>
        <item x="860"/>
        <item x="855"/>
        <item x="87"/>
        <item x="319"/>
        <item x="219"/>
        <item x="14"/>
        <item x="458"/>
        <item x="543"/>
        <item x="241"/>
        <item x="232"/>
        <item x="261"/>
        <item x="535"/>
        <item x="622"/>
        <item x="198"/>
        <item x="716"/>
        <item x="600"/>
        <item x="109"/>
        <item x="450"/>
        <item x="801"/>
        <item x="247"/>
        <item x="922"/>
        <item x="500"/>
        <item x="145"/>
        <item x="871"/>
        <item x="644"/>
        <item x="314"/>
        <item x="403"/>
        <item x="552"/>
        <item x="565"/>
        <item x="822"/>
        <item x="520"/>
        <item x="698"/>
        <item x="933"/>
        <item x="479"/>
        <item x="899"/>
        <item x="330"/>
        <item x="352"/>
        <item x="961"/>
        <item x="861"/>
        <item x="88"/>
        <item x="941"/>
        <item x="699"/>
        <item x="404"/>
        <item x="359"/>
        <item x="842"/>
        <item x="333"/>
        <item x="349"/>
        <item x="203"/>
        <item x="65"/>
        <item x="323"/>
        <item x="668"/>
        <item x="376"/>
        <item x="611"/>
        <item x="237"/>
        <item x="910"/>
        <item x="700"/>
        <item x="878"/>
        <item x="937"/>
        <item x="297"/>
        <item x="774"/>
        <item x="462"/>
        <item x="752"/>
        <item x="510"/>
        <item x="257"/>
        <item x="282"/>
        <item x="942"/>
        <item x="890"/>
        <item x="186"/>
        <item x="947"/>
        <item x="488"/>
        <item x="163"/>
        <item x="370"/>
        <item x="187"/>
        <item x="178"/>
        <item x="215"/>
        <item x="192"/>
        <item x="472"/>
        <item x="720"/>
        <item x="512"/>
        <item x="614"/>
        <item x="630"/>
        <item x="823"/>
        <item x="948"/>
        <item x="371"/>
        <item x="781"/>
        <item x="677"/>
        <item x="793"/>
        <item x="121"/>
        <item x="129"/>
        <item x="558"/>
        <item x="484"/>
        <item x="84"/>
        <item x="605"/>
        <item x="849"/>
        <item x="525"/>
        <item x="139"/>
        <item x="723"/>
        <item x="701"/>
        <item x="949"/>
        <item x="53"/>
        <item x="559"/>
        <item x="625"/>
        <item x="413"/>
        <item x="122"/>
        <item x="427"/>
        <item x="140"/>
        <item x="690"/>
        <item x="104"/>
        <item x="766"/>
        <item x="911"/>
        <item x="15"/>
        <item x="808"/>
        <item x="342"/>
        <item x="521"/>
        <item x="405"/>
        <item x="324"/>
        <item x="741"/>
        <item x="473"/>
        <item x="114"/>
        <item x="553"/>
        <item x="248"/>
        <item x="943"/>
        <item x="339"/>
        <item x="480"/>
        <item x="884"/>
        <item x="306"/>
        <item x="438"/>
        <item x="428"/>
        <item x="292"/>
        <item x="301"/>
        <item x="724"/>
        <item x="485"/>
        <item x="491"/>
        <item x="824"/>
        <item x="606"/>
        <item x="451"/>
        <item x="468"/>
        <item x="891"/>
        <item x="130"/>
        <item x="262"/>
        <item x="504"/>
        <item x="843"/>
        <item x="513"/>
        <item x="958"/>
        <item x="830"/>
        <item x="760"/>
        <item x="645"/>
        <item x="151"/>
        <item x="631"/>
        <item x="930"/>
        <item x="885"/>
        <item x="926"/>
        <item x="809"/>
        <item x="980"/>
        <item x="812"/>
        <item x="825"/>
        <item x="283"/>
        <item x="834"/>
        <item x="536"/>
        <item x="837"/>
        <item x="334"/>
        <item x="307"/>
        <item x="444"/>
        <item x="976"/>
        <item x="753"/>
        <item x="372"/>
        <item x="258"/>
        <item x="725"/>
        <item x="421"/>
        <item x="158"/>
        <item x="892"/>
        <item x="501"/>
        <item x="638"/>
        <item x="141"/>
        <item x="639"/>
        <item x="587"/>
        <item x="249"/>
        <item x="316"/>
        <item x="106"/>
        <item x="982"/>
        <item x="544"/>
        <item x="721"/>
        <item x="16"/>
        <item x="179"/>
        <item x="526"/>
        <item x="969"/>
        <item x="783"/>
        <item x="345"/>
        <item x="545"/>
        <item x="311"/>
        <item x="615"/>
        <item x="320"/>
        <item x="767"/>
        <item x="691"/>
        <item x="537"/>
        <item x="41"/>
        <item x="595"/>
        <item x="996"/>
        <item x="22"/>
        <item x="818"/>
        <item x="159"/>
        <item x="188"/>
        <item x="131"/>
        <item x="6"/>
        <item x="527"/>
        <item x="465"/>
        <item x="968"/>
        <item x="222"/>
        <item x="616"/>
        <item x="293"/>
        <item x="912"/>
        <item x="593"/>
        <item x="692"/>
        <item x="863"/>
        <item x="384"/>
        <item x="831"/>
        <item x="30"/>
        <item x="732"/>
        <item x="59"/>
        <item x="826"/>
        <item x="997"/>
        <item x="343"/>
        <item x="640"/>
        <item x="601"/>
        <item x="3"/>
        <item x="666"/>
        <item x="373"/>
        <item x="576"/>
        <item x="850"/>
        <item x="422"/>
        <item x="132"/>
        <item x="708"/>
        <item x="623"/>
        <item x="709"/>
        <item x="31"/>
        <item x="492"/>
        <item x="681"/>
        <item x="792"/>
        <item x="923"/>
        <item x="268"/>
        <item x="335"/>
        <item x="607"/>
        <item x="7"/>
        <item x="827"/>
        <item x="728"/>
        <item x="998"/>
        <item x="651"/>
        <item x="972"/>
        <item x="223"/>
        <item x="944"/>
        <item x="317"/>
        <item x="632"/>
        <item x="493"/>
        <item x="913"/>
        <item x="42"/>
        <item x="838"/>
        <item x="733"/>
        <item x="962"/>
        <item x="652"/>
        <item x="459"/>
        <item x="284"/>
        <item x="54"/>
        <item x="224"/>
        <item x="746"/>
        <item x="896"/>
        <item x="737"/>
        <item x="560"/>
        <item x="55"/>
        <item x="199"/>
        <item x="294"/>
        <item x="142"/>
        <item x="784"/>
        <item x="250"/>
        <item x="761"/>
        <item x="514"/>
        <item x="441"/>
        <item x="107"/>
        <item x="577"/>
        <item x="251"/>
        <item x="39"/>
        <item x="302"/>
        <item x="271"/>
        <item x="554"/>
        <item x="633"/>
        <item x="588"/>
        <item x="252"/>
        <item x="596"/>
        <item x="538"/>
        <item x="253"/>
        <item x="626"/>
        <item x="670"/>
        <item x="442"/>
        <item x="160"/>
        <item x="754"/>
        <item x="17"/>
        <item x="530"/>
        <item x="254"/>
        <item x="389"/>
        <item x="85"/>
        <item x="18"/>
        <item x="263"/>
        <item x="672"/>
        <item x="164"/>
        <item x="98"/>
        <item x="481"/>
        <item x="331"/>
        <item x="555"/>
        <item x="987"/>
        <item x="272"/>
        <item x="571"/>
        <item x="602"/>
        <item x="924"/>
        <item x="185"/>
        <item x="397"/>
        <item x="999"/>
        <item x="452"/>
        <item x="684"/>
        <item x="515"/>
        <item x="43"/>
        <item x="276"/>
        <item x="886"/>
        <item x="641"/>
        <item x="453"/>
        <item x="99"/>
        <item x="408"/>
        <item t="default"/>
      </items>
    </pivotField>
    <pivotField numFmtId="14" showAll="0"/>
    <pivotField showAll="0"/>
    <pivotField showAll="0"/>
  </pivotFields>
  <rowFields count="2">
    <field x="2"/>
    <field x="3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Total Sa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84EC8-66E0-43BE-8732-462B6C0AC2D6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:B7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2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Category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4EB298-344C-449A-90D9-31265A9470AA}" name="Table1" displayName="Table1" ref="M9:O13" totalsRowShown="0" headerRowDxfId="28">
  <autoFilter ref="M9:O13" xr:uid="{BB4EB298-344C-449A-90D9-31265A9470AA}">
    <filterColumn colId="0" hiddenButton="1"/>
    <filterColumn colId="1" hiddenButton="1"/>
    <filterColumn colId="2" hiddenButton="1"/>
  </autoFilter>
  <tableColumns count="3">
    <tableColumn id="1" xr3:uid="{E95880A2-EBC5-4E8A-9027-519D7401F335}" name="MAX SALES"/>
    <tableColumn id="2" xr3:uid="{64B26D4C-6952-4D13-A9B4-860750B8C342}" name="Product Category" dataDxfId="27"/>
    <tableColumn id="3" xr3:uid="{DE2D8A96-0635-45B6-AE5B-817C4E23A077}" name="Region" dataDxfId="2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D8401C-F915-4FA0-B042-1654D6AE51AA}" name="Table2" displayName="Table2" ref="M2:N7" totalsRowShown="0" headerRowDxfId="25">
  <autoFilter ref="M2:N7" xr:uid="{0AD8401C-F915-4FA0-B042-1654D6AE51AA}">
    <filterColumn colId="0" hiddenButton="1"/>
    <filterColumn colId="1" hiddenButton="1"/>
  </autoFilter>
  <tableColumns count="2">
    <tableColumn id="1" xr3:uid="{74092417-54FE-4098-A847-3FEF4B5D4151}" name="Product Categories"/>
    <tableColumn id="2" xr3:uid="{2A465234-B9AE-498D-A983-32DBCB4E0113}" name="Regions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03F06A-0B57-4800-BB49-F3EA0079DABD}" name="totalSalesByCategory" displayName="totalSalesByCategory" ref="A4:E10" totalsRowCount="1" headerRowDxfId="24" totalsRowDxfId="23">
  <autoFilter ref="A4:E9" xr:uid="{CF03F06A-0B57-4800-BB49-F3EA0079DAB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E956CCC-697C-4BDE-9F97-AD9B31C5C18B}" name="Product Category" totalsRowLabel="Max" dataDxfId="22" totalsRowDxfId="21">
      <calculatedColumnFormula>M3</calculatedColumnFormula>
    </tableColumn>
    <tableColumn id="2" xr3:uid="{5230C7F8-980F-40AB-898E-E2500407A663}" name="Region" totalsRowLabel="Books" totalsRowDxfId="20"/>
    <tableColumn id="3" xr3:uid="{FD9947E5-88BF-4C90-8632-34F70217E313}" name="helperColumn" totalsRowDxfId="19"/>
    <tableColumn id="4" xr3:uid="{66786CA2-EC8D-48D0-9CEC-4977EE6EF607}" name="Unit Sales Count" totalsRowDxfId="18">
      <calculatedColumnFormula>COUNTIF(cleanedDataSet!$F$2:$F$1001,A5)</calculatedColumnFormula>
    </tableColumn>
    <tableColumn id="5" xr3:uid="{071D8F9E-D18B-4FD3-B0CB-E3AB599806A2}" name="Sales Total" totalsRowFunction="custom" totalsRowDxfId="17">
      <calculatedColumnFormula>SUMIF(cleanedDataSet!F:F,A5,cleanedDataSet!$J:$J)</calculatedColumnFormula>
      <totalsRowFormula>MAX(E5:E9)</totalsRowFormula>
    </tableColumn>
  </tableColumns>
  <tableStyleInfo name="TableStyleMedium2" showFirstColumn="1" showLastColumn="1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7766CD-7F9F-4366-A5F7-2C896151D0D3}" name="totalSalesByCategoryAndRegion" displayName="totalSalesByCategoryAndRegion" ref="G4:K8" totalsRowShown="0" headerRowDxfId="16" dataDxfId="15">
  <autoFilter ref="G4:K8" xr:uid="{087766CD-7F9F-4366-A5F7-2C896151D0D3}"/>
  <tableColumns count="5">
    <tableColumn id="1" xr3:uid="{4ED23E2D-1548-4CC0-A354-CF6323AE1CA3}" name="Product Category" dataDxfId="14">
      <calculatedColumnFormula>$M$4</calculatedColumnFormula>
    </tableColumn>
    <tableColumn id="2" xr3:uid="{0F3FA243-DA48-49C4-BACC-E5651171FED8}" name="Region" dataDxfId="13">
      <calculatedColumnFormula>N3</calculatedColumnFormula>
    </tableColumn>
    <tableColumn id="3" xr3:uid="{F4492515-83A9-4A24-A65A-7414B273E8B6}" name="helperColumn" dataDxfId="12">
      <calculatedColumnFormula>CONCATENATE(H5,G5)</calculatedColumnFormula>
    </tableColumn>
    <tableColumn id="4" xr3:uid="{F2E52A02-80C3-4BB9-8F78-33C3583FABAC}" name="Unit Sales Count">
      <calculatedColumnFormula>COUNTIF(cleanedDataSet!$D$2:$D$1001,I5)</calculatedColumnFormula>
    </tableColumn>
    <tableColumn id="5" xr3:uid="{7A40A8AB-1D87-49BD-B24D-6F451BF6C9BD}" name="Sales Total" dataDxfId="11">
      <calculatedColumnFormula>SUMIF(cleanedDataSet!D:D,topPerformers!I5,cleanedDataSet!J:J)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83BF08-A7DB-4DA8-A28D-B5575934487C}" name="totalSalesByRegion" displayName="totalSalesByRegion" ref="A18:E22" totalsRowShown="0" headerRowDxfId="10">
  <autoFilter ref="A18:E22" xr:uid="{7383BF08-A7DB-4DA8-A28D-B5575934487C}"/>
  <tableColumns count="5">
    <tableColumn id="1" xr3:uid="{2FF85F74-B768-4FD6-9E7C-634845300A51}" name="Product Category"/>
    <tableColumn id="2" xr3:uid="{0343F3EF-99ED-4F3F-B365-1271F4BD82E7}" name="Region" dataDxfId="9">
      <calculatedColumnFormula>N3</calculatedColumnFormula>
    </tableColumn>
    <tableColumn id="3" xr3:uid="{D33EC969-3E81-4228-AC44-E9779C140718}" name="helperColumn"/>
    <tableColumn id="4" xr3:uid="{5F12EB45-9920-4003-A0A6-198772F93F60}" name="Unit Sales Count">
      <calculatedColumnFormula>COUNTIF(cleanedDataSet!$E$2:$E$1001,B19)</calculatedColumnFormula>
    </tableColumn>
    <tableColumn id="5" xr3:uid="{644A98F1-2B60-4528-A132-D3A8BCE4B632}" name="Sales Total">
      <calculatedColumnFormula>SUMIF(cleanedDataSet!E:E,topPerformers!B19,cleanedDataSet!J:J)</calculatedColumnFormula>
    </tableColumn>
  </tableColumns>
  <tableStyleInfo name="TableStyleMedium1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10FC81-CE15-4208-9A89-CBF32268524C}" name="totalSalesByCategoriesInWest" displayName="totalSalesByCategoriesInWest" ref="G18:K23" totalsRowShown="0">
  <autoFilter ref="G18:K23" xr:uid="{B810FC81-CE15-4208-9A89-CBF32268524C}"/>
  <tableColumns count="5">
    <tableColumn id="1" xr3:uid="{B1DB4699-ADA1-4A00-9CE5-5D7FC66A8C6C}" name="Product Category">
      <calculatedColumnFormula>M3</calculatedColumnFormula>
    </tableColumn>
    <tableColumn id="2" xr3:uid="{E9129067-678B-4015-A9C7-DE11C848D02B}" name="Region" dataDxfId="8">
      <calculatedColumnFormula>$N$5</calculatedColumnFormula>
    </tableColumn>
    <tableColumn id="3" xr3:uid="{8492B8E8-B761-4772-8CAC-A1BA46C09108}" name="helperColumn">
      <calculatedColumnFormula>CONCATENATE(H19,G19)</calculatedColumnFormula>
    </tableColumn>
    <tableColumn id="4" xr3:uid="{87670357-1C82-4B9A-9CCA-5B8C605E4C89}" name="Unit Sales Count">
      <calculatedColumnFormula>COUNTIF(cleanedDataSet!$D$2:$D$1001,topPerformers!I19)</calculatedColumnFormula>
    </tableColumn>
    <tableColumn id="5" xr3:uid="{AA463139-898B-4125-B68E-B1A2BE3A1EB4}" name="Sales Total">
      <calculatedColumnFormula>SUMIF(cleanedDataSet!D:D,topPerformers!I19,cleanedDataSet!J:J)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trick70@gmail.com" TargetMode="External"/><Relationship Id="rId2" Type="http://schemas.openxmlformats.org/officeDocument/2006/relationships/hyperlink" Target="mailto:wendytran@lee.com" TargetMode="External"/><Relationship Id="rId1" Type="http://schemas.openxmlformats.org/officeDocument/2006/relationships/hyperlink" Target="mailto:nvasquez@gmail.com" TargetMode="External"/><Relationship Id="rId6" Type="http://schemas.openxmlformats.org/officeDocument/2006/relationships/hyperlink" Target="mailto:gonzalezkimberly@gmail.com" TargetMode="External"/><Relationship Id="rId5" Type="http://schemas.openxmlformats.org/officeDocument/2006/relationships/hyperlink" Target="mailto:victoriahodge@nguyen-davis.net" TargetMode="External"/><Relationship Id="rId4" Type="http://schemas.openxmlformats.org/officeDocument/2006/relationships/hyperlink" Target="mailto:rcole@powers-allen.or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11"/>
  <sheetViews>
    <sheetView workbookViewId="0">
      <selection activeCell="B20" sqref="B20"/>
    </sheetView>
  </sheetViews>
  <sheetFormatPr defaultColWidth="12.5703125" defaultRowHeight="15.75" customHeight="1" x14ac:dyDescent="0.2"/>
  <cols>
    <col min="1" max="1" width="35.42578125" customWidth="1"/>
    <col min="2" max="2" width="36.140625" bestFit="1" customWidth="1"/>
    <col min="3" max="4" width="36.140625" hidden="1" customWidth="1"/>
    <col min="5" max="5" width="24.28515625" bestFit="1" customWidth="1"/>
    <col min="6" max="6" width="24.28515625" hidden="1" customWidth="1"/>
    <col min="7" max="7" width="29.42578125" customWidth="1"/>
    <col min="8" max="8" width="18.5703125" customWidth="1"/>
    <col min="9" max="9" width="6.7109375" bestFit="1" customWidth="1"/>
    <col min="10" max="10" width="15.5703125" bestFit="1" customWidth="1"/>
    <col min="11" max="11" width="12.85546875" bestFit="1" customWidth="1"/>
    <col min="12" max="12" width="8" style="9" bestFit="1" customWidth="1"/>
    <col min="13" max="13" width="9.140625" style="9" bestFit="1" customWidth="1"/>
    <col min="14" max="14" width="10.28515625" style="9" bestFit="1" customWidth="1"/>
    <col min="15" max="15" width="18.85546875" style="11" customWidth="1"/>
    <col min="16" max="16" width="17.7109375" style="9" customWidth="1"/>
    <col min="17" max="17" width="17" style="13" customWidth="1"/>
    <col min="18" max="18" width="16.140625" style="13" customWidth="1"/>
    <col min="19" max="19" width="15.28515625" bestFit="1" customWidth="1"/>
  </cols>
  <sheetData>
    <row r="1" spans="1:19" ht="12.75" x14ac:dyDescent="0.2">
      <c r="A1" s="1" t="s">
        <v>3729</v>
      </c>
      <c r="B1" s="1" t="s">
        <v>0</v>
      </c>
      <c r="C1" s="1" t="s">
        <v>3721</v>
      </c>
      <c r="D1" s="1" t="s">
        <v>3722</v>
      </c>
      <c r="E1" s="1" t="s">
        <v>1</v>
      </c>
      <c r="F1" s="1" t="s">
        <v>3724</v>
      </c>
      <c r="G1" s="1" t="s">
        <v>2</v>
      </c>
      <c r="H1" s="1" t="s">
        <v>3718</v>
      </c>
      <c r="I1" s="1" t="s">
        <v>3</v>
      </c>
      <c r="J1" s="1" t="s">
        <v>4</v>
      </c>
      <c r="K1" s="1" t="s">
        <v>5</v>
      </c>
      <c r="L1" s="8" t="s">
        <v>6</v>
      </c>
      <c r="M1" s="8" t="s">
        <v>7</v>
      </c>
      <c r="N1" s="8" t="s">
        <v>8</v>
      </c>
      <c r="O1" s="10" t="s">
        <v>9</v>
      </c>
      <c r="P1" s="8" t="s">
        <v>3726</v>
      </c>
      <c r="Q1" s="12" t="s">
        <v>3727</v>
      </c>
      <c r="R1" s="12" t="s">
        <v>3728</v>
      </c>
      <c r="S1" s="1" t="s">
        <v>10</v>
      </c>
    </row>
    <row r="2" spans="1:19" ht="12.75" x14ac:dyDescent="0.2">
      <c r="A2" s="1" t="s">
        <v>11</v>
      </c>
      <c r="B2" s="1" t="s">
        <v>11</v>
      </c>
      <c r="C2" s="1" t="str">
        <f>CONCATENATE(B2,E2)</f>
        <v>d47ef56f-370e-456b-bf58-8a5440270b85Teresa Armstrong</v>
      </c>
      <c r="D2" s="1" t="str">
        <f>IF(COUNTIF(C:C,C2)&gt;1,"Duplicate","Unique")</f>
        <v>Unique</v>
      </c>
      <c r="E2" s="1" t="s">
        <v>12</v>
      </c>
      <c r="F2" s="1" t="str">
        <f>IF(COUNTIF(G:G,G2)&gt;1,"Duplicate","Unique")</f>
        <v>Unique</v>
      </c>
      <c r="G2" s="1" t="s">
        <v>13</v>
      </c>
      <c r="H2" s="1" t="str">
        <f>CONCATENATE(I2,J2)</f>
        <v>EastElectronics</v>
      </c>
      <c r="I2" s="1" t="s">
        <v>14</v>
      </c>
      <c r="J2" s="1" t="s">
        <v>15</v>
      </c>
      <c r="K2" s="1" t="s">
        <v>16</v>
      </c>
      <c r="L2" s="8">
        <v>1</v>
      </c>
      <c r="M2" s="8">
        <v>453.78</v>
      </c>
      <c r="N2" s="8">
        <v>453.78</v>
      </c>
      <c r="O2" s="10" t="s">
        <v>17</v>
      </c>
      <c r="P2" s="9" t="str">
        <f>IFERROR(DAY(O2),TEXT(LEFT(O2,FIND("/",O2,1)-1),"0"))</f>
        <v>18</v>
      </c>
      <c r="Q2" s="14" t="str">
        <f>IFERROR(MONTH(O2),TEXT(MID(O2,4,FIND("/",O2,4)-4),"0"))</f>
        <v>5</v>
      </c>
      <c r="R2" s="14" t="str">
        <f>IFERROR(YEAR(O2),TEXT(RIGHT(O2,FIND("/",O2,4)-2),"0"))</f>
        <v>2024</v>
      </c>
      <c r="S2" s="1" t="s">
        <v>18</v>
      </c>
    </row>
    <row r="3" spans="1:19" ht="12.75" x14ac:dyDescent="0.2">
      <c r="A3" s="1" t="s">
        <v>19</v>
      </c>
      <c r="B3" s="1" t="s">
        <v>19</v>
      </c>
      <c r="C3" s="1" t="str">
        <f t="shared" ref="C3:C66" si="0">CONCATENATE(B3,E3)</f>
        <v>52cc214a-3d56-4591-a0d0-35a97a79ea2fChristy Payne</v>
      </c>
      <c r="D3" s="1" t="str">
        <f t="shared" ref="D3:D66" si="1">IF(COUNTIF(C:C,C3)&gt;1,"Duplicate","Unique")</f>
        <v>Unique</v>
      </c>
      <c r="E3" s="1" t="s">
        <v>20</v>
      </c>
      <c r="F3" s="1" t="str">
        <f t="shared" ref="F3:F66" si="2">IF(COUNTIF(G:G,G3)&gt;1,"Duplicate","Unique")</f>
        <v>Unique</v>
      </c>
      <c r="G3" s="1" t="s">
        <v>21</v>
      </c>
      <c r="H3" s="1" t="str">
        <f t="shared" ref="H3:H66" si="3">CONCATENATE(I3,J3)</f>
        <v>EastBooks</v>
      </c>
      <c r="I3" s="1" t="s">
        <v>14</v>
      </c>
      <c r="J3" s="1" t="s">
        <v>22</v>
      </c>
      <c r="K3" s="1" t="s">
        <v>23</v>
      </c>
      <c r="L3" s="8">
        <v>8</v>
      </c>
      <c r="M3" s="8">
        <v>382.55</v>
      </c>
      <c r="N3" s="8">
        <v>3060.4</v>
      </c>
      <c r="O3" s="10">
        <v>45567</v>
      </c>
      <c r="P3" s="9">
        <f t="shared" ref="P3:P66" si="4">IFERROR(DAY(O3),TEXT(LEFT(O3,FIND("/",O3,1)-1),"0"))</f>
        <v>2</v>
      </c>
      <c r="Q3" s="14">
        <f t="shared" ref="Q3:Q66" si="5">IFERROR(MONTH(O3),TEXT(MID(O3,4,FIND("/",O3,4)-4),"0"))</f>
        <v>10</v>
      </c>
      <c r="R3" s="14">
        <f t="shared" ref="R3:R66" si="6">IFERROR(YEAR(O3),TEXT(RIGHT(O3,FIND("/",O3,4)-2),"0"))</f>
        <v>2024</v>
      </c>
      <c r="S3" s="1" t="s">
        <v>24</v>
      </c>
    </row>
    <row r="4" spans="1:19" ht="12.75" x14ac:dyDescent="0.2">
      <c r="A4" s="1" t="s">
        <v>25</v>
      </c>
      <c r="B4" s="1" t="s">
        <v>25</v>
      </c>
      <c r="C4" s="1" t="str">
        <f t="shared" si="0"/>
        <v>be0fa309-2649-40d4-a1eb-77229a95896dErica Walsh</v>
      </c>
      <c r="D4" s="1" t="str">
        <f t="shared" si="1"/>
        <v>Unique</v>
      </c>
      <c r="E4" s="1" t="s">
        <v>26</v>
      </c>
      <c r="F4" s="1" t="str">
        <f t="shared" si="2"/>
        <v>Unique</v>
      </c>
      <c r="G4" s="1" t="s">
        <v>27</v>
      </c>
      <c r="H4" s="1" t="str">
        <f t="shared" si="3"/>
        <v>SouthFood</v>
      </c>
      <c r="I4" s="1" t="s">
        <v>28</v>
      </c>
      <c r="J4" s="1" t="s">
        <v>29</v>
      </c>
      <c r="K4" s="1" t="s">
        <v>30</v>
      </c>
      <c r="L4" s="8">
        <v>20</v>
      </c>
      <c r="M4" s="8">
        <v>49.68</v>
      </c>
      <c r="N4" s="8">
        <v>993.6</v>
      </c>
      <c r="O4" s="10" t="s">
        <v>31</v>
      </c>
      <c r="P4" s="9" t="str">
        <f t="shared" si="4"/>
        <v>27</v>
      </c>
      <c r="Q4" s="14" t="str">
        <f t="shared" si="5"/>
        <v>1</v>
      </c>
      <c r="R4" s="14" t="str">
        <f t="shared" si="6"/>
        <v>2024</v>
      </c>
      <c r="S4" s="1" t="s">
        <v>32</v>
      </c>
    </row>
    <row r="5" spans="1:19" ht="12.75" x14ac:dyDescent="0.2">
      <c r="A5" s="1" t="s">
        <v>33</v>
      </c>
      <c r="B5" s="1" t="s">
        <v>33</v>
      </c>
      <c r="C5" s="1" t="str">
        <f t="shared" si="0"/>
        <v>a21c4653-0d1c-46eb-ba76-6639dfb833e3Samantha Webb</v>
      </c>
      <c r="D5" s="1" t="str">
        <f t="shared" si="1"/>
        <v>Unique</v>
      </c>
      <c r="E5" s="1" t="s">
        <v>34</v>
      </c>
      <c r="F5" s="1" t="str">
        <f t="shared" si="2"/>
        <v>Unique</v>
      </c>
      <c r="G5" s="1" t="s">
        <v>35</v>
      </c>
      <c r="H5" s="1" t="str">
        <f t="shared" si="3"/>
        <v>WestBooks</v>
      </c>
      <c r="I5" s="1" t="s">
        <v>36</v>
      </c>
      <c r="J5" s="1" t="s">
        <v>22</v>
      </c>
      <c r="K5" s="1" t="s">
        <v>37</v>
      </c>
      <c r="L5" s="8">
        <v>3</v>
      </c>
      <c r="M5" s="8">
        <v>420.73</v>
      </c>
      <c r="N5" s="8">
        <v>1262.19</v>
      </c>
      <c r="O5" s="10" t="s">
        <v>38</v>
      </c>
      <c r="P5" s="9" t="str">
        <f t="shared" si="4"/>
        <v>19</v>
      </c>
      <c r="Q5" s="14" t="str">
        <f t="shared" si="5"/>
        <v>2</v>
      </c>
      <c r="R5" s="14" t="str">
        <f t="shared" si="6"/>
        <v>2024</v>
      </c>
      <c r="S5" s="1" t="s">
        <v>32</v>
      </c>
    </row>
    <row r="6" spans="1:19" ht="12.75" x14ac:dyDescent="0.2">
      <c r="A6" s="1" t="s">
        <v>39</v>
      </c>
      <c r="B6" s="1" t="s">
        <v>39</v>
      </c>
      <c r="C6" s="1" t="str">
        <f t="shared" si="0"/>
        <v>86863dc8-af3e-4055-a6d8-72ed4e5b5edeTraci Carpenter</v>
      </c>
      <c r="D6" s="1" t="str">
        <f t="shared" si="1"/>
        <v>Unique</v>
      </c>
      <c r="E6" s="1" t="s">
        <v>40</v>
      </c>
      <c r="F6" s="1" t="str">
        <f t="shared" si="2"/>
        <v>Unique</v>
      </c>
      <c r="G6" s="1" t="s">
        <v>41</v>
      </c>
      <c r="H6" s="1" t="str">
        <f t="shared" si="3"/>
        <v>SouthFurniture</v>
      </c>
      <c r="I6" s="1" t="s">
        <v>28</v>
      </c>
      <c r="J6" s="1" t="s">
        <v>42</v>
      </c>
      <c r="K6" s="1" t="s">
        <v>43</v>
      </c>
      <c r="L6" s="8">
        <v>18</v>
      </c>
      <c r="M6" s="8">
        <v>113.41</v>
      </c>
      <c r="N6" s="8">
        <v>2041.38</v>
      </c>
      <c r="O6" s="10">
        <v>45323</v>
      </c>
      <c r="P6" s="9">
        <f t="shared" si="4"/>
        <v>1</v>
      </c>
      <c r="Q6" s="14">
        <f t="shared" si="5"/>
        <v>2</v>
      </c>
      <c r="R6" s="14">
        <f t="shared" si="6"/>
        <v>2024</v>
      </c>
      <c r="S6" s="1" t="s">
        <v>24</v>
      </c>
    </row>
    <row r="7" spans="1:19" ht="12.75" x14ac:dyDescent="0.2">
      <c r="A7" s="1" t="s">
        <v>44</v>
      </c>
      <c r="B7" s="1" t="s">
        <v>44</v>
      </c>
      <c r="C7" s="1" t="str">
        <f t="shared" si="0"/>
        <v>264198ec-3288-4f71-86b7-e10b046c2beaSamantha Griffin</v>
      </c>
      <c r="D7" s="1" t="str">
        <f t="shared" si="1"/>
        <v>Unique</v>
      </c>
      <c r="E7" s="1" t="s">
        <v>45</v>
      </c>
      <c r="F7" s="1" t="str">
        <f t="shared" si="2"/>
        <v>Unique</v>
      </c>
      <c r="G7" s="1" t="s">
        <v>46</v>
      </c>
      <c r="H7" s="1" t="str">
        <f t="shared" si="3"/>
        <v>SouthElectronics</v>
      </c>
      <c r="I7" s="1" t="s">
        <v>28</v>
      </c>
      <c r="J7" s="1" t="s">
        <v>15</v>
      </c>
      <c r="K7" s="1" t="s">
        <v>47</v>
      </c>
      <c r="L7" s="8">
        <v>2</v>
      </c>
      <c r="M7" s="8">
        <v>35.51</v>
      </c>
      <c r="N7" s="8">
        <v>71.02</v>
      </c>
      <c r="O7" s="10">
        <v>45628</v>
      </c>
      <c r="P7" s="9">
        <f t="shared" si="4"/>
        <v>2</v>
      </c>
      <c r="Q7" s="14">
        <f t="shared" si="5"/>
        <v>12</v>
      </c>
      <c r="R7" s="14">
        <f t="shared" si="6"/>
        <v>2024</v>
      </c>
      <c r="S7" s="1" t="s">
        <v>48</v>
      </c>
    </row>
    <row r="8" spans="1:19" ht="12.75" x14ac:dyDescent="0.2">
      <c r="A8" s="1" t="s">
        <v>49</v>
      </c>
      <c r="B8" s="1" t="s">
        <v>49</v>
      </c>
      <c r="C8" s="1" t="str">
        <f t="shared" si="0"/>
        <v>e61e6c60-adcc-40de-8030-986ee7dce509Javier Gray</v>
      </c>
      <c r="D8" s="1" t="str">
        <f t="shared" si="1"/>
        <v>Unique</v>
      </c>
      <c r="E8" s="1" t="s">
        <v>50</v>
      </c>
      <c r="F8" s="1" t="str">
        <f t="shared" si="2"/>
        <v>Unique</v>
      </c>
      <c r="G8" s="1" t="s">
        <v>51</v>
      </c>
      <c r="H8" s="1" t="str">
        <f t="shared" si="3"/>
        <v>EastClothing</v>
      </c>
      <c r="I8" s="1" t="s">
        <v>14</v>
      </c>
      <c r="J8" s="1" t="s">
        <v>52</v>
      </c>
      <c r="K8" s="1" t="s">
        <v>53</v>
      </c>
      <c r="L8" s="8">
        <v>12</v>
      </c>
      <c r="M8" s="8">
        <v>143.49</v>
      </c>
      <c r="N8" s="8">
        <v>1721.88</v>
      </c>
      <c r="O8" s="10">
        <v>45538</v>
      </c>
      <c r="P8" s="9">
        <f t="shared" si="4"/>
        <v>3</v>
      </c>
      <c r="Q8" s="14">
        <f t="shared" si="5"/>
        <v>9</v>
      </c>
      <c r="R8" s="14">
        <f t="shared" si="6"/>
        <v>2024</v>
      </c>
      <c r="S8" s="1" t="s">
        <v>18</v>
      </c>
    </row>
    <row r="9" spans="1:19" ht="12.75" x14ac:dyDescent="0.2">
      <c r="A9" s="1" t="s">
        <v>54</v>
      </c>
      <c r="B9" s="1" t="s">
        <v>54</v>
      </c>
      <c r="C9" s="1" t="str">
        <f t="shared" si="0"/>
        <v>68a873be-d278-4a27-9bb2-ecc3948aaebfMark Wolf</v>
      </c>
      <c r="D9" s="1" t="str">
        <f t="shared" si="1"/>
        <v>Unique</v>
      </c>
      <c r="E9" s="1" t="s">
        <v>55</v>
      </c>
      <c r="F9" s="1" t="str">
        <f t="shared" si="2"/>
        <v>Unique</v>
      </c>
      <c r="H9" s="1" t="str">
        <f t="shared" si="3"/>
        <v>WestFood</v>
      </c>
      <c r="I9" s="1" t="s">
        <v>36</v>
      </c>
      <c r="J9" s="1" t="s">
        <v>29</v>
      </c>
      <c r="K9" s="1" t="s">
        <v>28</v>
      </c>
      <c r="L9" s="8">
        <v>3</v>
      </c>
      <c r="M9" s="8">
        <v>231.24</v>
      </c>
      <c r="N9" s="8">
        <v>693.72</v>
      </c>
      <c r="O9" s="10" t="s">
        <v>56</v>
      </c>
      <c r="P9" s="9" t="str">
        <f t="shared" si="4"/>
        <v>21</v>
      </c>
      <c r="Q9" s="14" t="str">
        <f t="shared" si="5"/>
        <v>6</v>
      </c>
      <c r="R9" s="14" t="str">
        <f t="shared" si="6"/>
        <v>2024</v>
      </c>
      <c r="S9" s="1" t="s">
        <v>24</v>
      </c>
    </row>
    <row r="10" spans="1:19" ht="12.75" x14ac:dyDescent="0.2">
      <c r="A10" s="1" t="s">
        <v>57</v>
      </c>
      <c r="B10" s="1" t="s">
        <v>57</v>
      </c>
      <c r="C10" s="1" t="str">
        <f t="shared" si="0"/>
        <v>5281fcd5-e78f-4ea6-a8a3-2ac15fd1d7b3Devin Finley</v>
      </c>
      <c r="D10" s="1" t="str">
        <f t="shared" si="1"/>
        <v>Unique</v>
      </c>
      <c r="E10" s="1" t="s">
        <v>58</v>
      </c>
      <c r="F10" s="1" t="str">
        <f t="shared" si="2"/>
        <v>Unique</v>
      </c>
      <c r="G10" s="1" t="s">
        <v>59</v>
      </c>
      <c r="H10" s="1" t="str">
        <f t="shared" si="3"/>
        <v>WestBooks</v>
      </c>
      <c r="I10" s="1" t="s">
        <v>36</v>
      </c>
      <c r="J10" s="1" t="s">
        <v>22</v>
      </c>
      <c r="K10" s="1" t="s">
        <v>60</v>
      </c>
      <c r="L10" s="8">
        <v>12</v>
      </c>
      <c r="M10" s="8">
        <v>426.35</v>
      </c>
      <c r="N10" s="8">
        <v>5116.2</v>
      </c>
      <c r="O10" s="10" t="s">
        <v>61</v>
      </c>
      <c r="P10" s="9" t="str">
        <f t="shared" si="4"/>
        <v>16</v>
      </c>
      <c r="Q10" s="14" t="str">
        <f t="shared" si="5"/>
        <v>8</v>
      </c>
      <c r="R10" s="14" t="str">
        <f t="shared" si="6"/>
        <v>2024</v>
      </c>
      <c r="S10" s="1" t="s">
        <v>24</v>
      </c>
    </row>
    <row r="11" spans="1:19" ht="12.75" x14ac:dyDescent="0.2">
      <c r="A11" s="1" t="s">
        <v>62</v>
      </c>
      <c r="B11" s="1" t="s">
        <v>62</v>
      </c>
      <c r="C11" s="1" t="str">
        <f t="shared" si="0"/>
        <v>c6c5cc48-814e-488a-9b2b-48b7dbd5f1e1Alexandra Maynard</v>
      </c>
      <c r="D11" s="1" t="str">
        <f t="shared" si="1"/>
        <v>Unique</v>
      </c>
      <c r="E11" s="1" t="s">
        <v>63</v>
      </c>
      <c r="F11" s="1" t="str">
        <f t="shared" si="2"/>
        <v>Unique</v>
      </c>
      <c r="G11" s="1" t="s">
        <v>64</v>
      </c>
      <c r="H11" s="1" t="str">
        <f t="shared" si="3"/>
        <v>SouthClothing</v>
      </c>
      <c r="I11" s="1" t="s">
        <v>28</v>
      </c>
      <c r="J11" s="1" t="s">
        <v>52</v>
      </c>
      <c r="L11" s="8">
        <v>15</v>
      </c>
      <c r="M11" s="8">
        <v>424.01</v>
      </c>
      <c r="N11" s="8">
        <v>6360.15</v>
      </c>
      <c r="O11" s="10" t="s">
        <v>65</v>
      </c>
      <c r="P11" s="9" t="str">
        <f t="shared" si="4"/>
        <v>18</v>
      </c>
      <c r="Q11" s="14" t="str">
        <f t="shared" si="5"/>
        <v>6</v>
      </c>
      <c r="R11" s="14" t="str">
        <f t="shared" si="6"/>
        <v>2024</v>
      </c>
      <c r="S11" s="1" t="s">
        <v>18</v>
      </c>
    </row>
    <row r="12" spans="1:19" ht="12.75" x14ac:dyDescent="0.2">
      <c r="A12" s="1" t="s">
        <v>66</v>
      </c>
      <c r="B12" s="1" t="s">
        <v>66</v>
      </c>
      <c r="C12" s="1" t="str">
        <f t="shared" si="0"/>
        <v>7b1a9fd7-a000-4d63-9608-956bcfa2dbb7Kimberly Williams</v>
      </c>
      <c r="D12" s="1" t="str">
        <f t="shared" si="1"/>
        <v>Unique</v>
      </c>
      <c r="E12" s="1" t="s">
        <v>67</v>
      </c>
      <c r="F12" s="1" t="str">
        <f t="shared" si="2"/>
        <v>Unique</v>
      </c>
      <c r="G12" s="7" t="s">
        <v>68</v>
      </c>
      <c r="H12" s="1" t="str">
        <f t="shared" si="3"/>
        <v>NorthFurniture</v>
      </c>
      <c r="I12" s="1" t="s">
        <v>69</v>
      </c>
      <c r="J12" s="1" t="s">
        <v>42</v>
      </c>
      <c r="K12" s="1" t="s">
        <v>70</v>
      </c>
      <c r="L12" s="8">
        <v>18</v>
      </c>
      <c r="M12" s="8">
        <v>468.66</v>
      </c>
      <c r="N12" s="8">
        <v>8435.8799999999992</v>
      </c>
      <c r="O12" s="10">
        <v>45632</v>
      </c>
      <c r="P12" s="9">
        <f t="shared" si="4"/>
        <v>6</v>
      </c>
      <c r="Q12" s="14">
        <f t="shared" si="5"/>
        <v>12</v>
      </c>
      <c r="R12" s="14">
        <f t="shared" si="6"/>
        <v>2024</v>
      </c>
      <c r="S12" s="1" t="s">
        <v>18</v>
      </c>
    </row>
    <row r="13" spans="1:19" ht="12.75" x14ac:dyDescent="0.2">
      <c r="A13" s="1" t="s">
        <v>71</v>
      </c>
      <c r="B13" s="1" t="s">
        <v>71</v>
      </c>
      <c r="C13" s="1" t="str">
        <f t="shared" si="0"/>
        <v>72dc7027-c689-4c32-a38f-06dae8a519e3Joseph Tucker</v>
      </c>
      <c r="D13" s="1" t="str">
        <f t="shared" si="1"/>
        <v>Unique</v>
      </c>
      <c r="E13" s="1" t="s">
        <v>72</v>
      </c>
      <c r="F13" s="1" t="str">
        <f t="shared" si="2"/>
        <v>Unique</v>
      </c>
      <c r="G13" s="7" t="s">
        <v>73</v>
      </c>
      <c r="H13" s="1" t="str">
        <f t="shared" si="3"/>
        <v>WestFurniture</v>
      </c>
      <c r="I13" s="1" t="s">
        <v>36</v>
      </c>
      <c r="J13" s="1" t="s">
        <v>42</v>
      </c>
      <c r="K13" s="1" t="s">
        <v>74</v>
      </c>
      <c r="L13" s="8">
        <v>14</v>
      </c>
      <c r="M13" s="8">
        <v>134.19</v>
      </c>
      <c r="N13" s="8">
        <v>1878.66</v>
      </c>
      <c r="O13" s="10">
        <v>45418</v>
      </c>
      <c r="P13" s="9">
        <f t="shared" si="4"/>
        <v>6</v>
      </c>
      <c r="Q13" s="14">
        <f t="shared" si="5"/>
        <v>5</v>
      </c>
      <c r="R13" s="14">
        <f t="shared" si="6"/>
        <v>2024</v>
      </c>
      <c r="S13" s="1" t="s">
        <v>48</v>
      </c>
    </row>
    <row r="14" spans="1:19" ht="12.75" x14ac:dyDescent="0.2">
      <c r="A14" s="1" t="s">
        <v>75</v>
      </c>
      <c r="B14" s="1" t="s">
        <v>75</v>
      </c>
      <c r="C14" s="1" t="str">
        <f t="shared" si="0"/>
        <v>6863d769-f438-41f1-bbef-5f4032076761Janet Cook</v>
      </c>
      <c r="D14" s="1" t="str">
        <f t="shared" si="1"/>
        <v>Unique</v>
      </c>
      <c r="E14" s="1" t="s">
        <v>76</v>
      </c>
      <c r="F14" s="1" t="str">
        <f t="shared" si="2"/>
        <v>Unique</v>
      </c>
      <c r="G14" s="7" t="s">
        <v>77</v>
      </c>
      <c r="H14" s="1" t="str">
        <f t="shared" si="3"/>
        <v>NorthFurniture</v>
      </c>
      <c r="I14" s="1" t="s">
        <v>69</v>
      </c>
      <c r="J14" s="1" t="s">
        <v>42</v>
      </c>
      <c r="K14" s="1" t="s">
        <v>78</v>
      </c>
      <c r="L14" s="8">
        <v>2</v>
      </c>
      <c r="M14" s="8">
        <v>442.29</v>
      </c>
      <c r="N14" s="8">
        <v>884.58</v>
      </c>
      <c r="O14" s="10" t="s">
        <v>79</v>
      </c>
      <c r="P14" s="9" t="str">
        <f t="shared" si="4"/>
        <v>26</v>
      </c>
      <c r="Q14" s="14" t="str">
        <f t="shared" si="5"/>
        <v>2</v>
      </c>
      <c r="R14" s="14" t="str">
        <f t="shared" si="6"/>
        <v>2024</v>
      </c>
      <c r="S14" s="1" t="s">
        <v>18</v>
      </c>
    </row>
    <row r="15" spans="1:19" ht="12.75" x14ac:dyDescent="0.2">
      <c r="A15" s="1" t="s">
        <v>80</v>
      </c>
      <c r="B15" s="1" t="s">
        <v>80</v>
      </c>
      <c r="C15" s="1" t="str">
        <f t="shared" si="0"/>
        <v>9f551470-5088-4ccc-a06d-82052a5d4452Brad Gonzalez</v>
      </c>
      <c r="D15" s="1" t="str">
        <f t="shared" si="1"/>
        <v>Unique</v>
      </c>
      <c r="E15" s="1" t="s">
        <v>81</v>
      </c>
      <c r="F15" s="1" t="str">
        <f t="shared" si="2"/>
        <v>Unique</v>
      </c>
      <c r="G15" s="1" t="s">
        <v>82</v>
      </c>
      <c r="H15" s="1" t="str">
        <f t="shared" si="3"/>
        <v>WestFurniture</v>
      </c>
      <c r="I15" s="1" t="s">
        <v>36</v>
      </c>
      <c r="J15" s="1" t="s">
        <v>42</v>
      </c>
      <c r="K15" s="1" t="s">
        <v>83</v>
      </c>
      <c r="L15" s="8">
        <v>10</v>
      </c>
      <c r="M15" s="8">
        <v>237.92</v>
      </c>
      <c r="N15" s="8">
        <v>2379.1999999999998</v>
      </c>
      <c r="O15" s="10" t="s">
        <v>84</v>
      </c>
      <c r="P15" s="9" t="str">
        <f t="shared" si="4"/>
        <v>15</v>
      </c>
      <c r="Q15" s="14" t="str">
        <f t="shared" si="5"/>
        <v>7</v>
      </c>
      <c r="R15" s="14" t="str">
        <f t="shared" si="6"/>
        <v>2024</v>
      </c>
      <c r="S15" s="1" t="s">
        <v>48</v>
      </c>
    </row>
    <row r="16" spans="1:19" ht="12.75" x14ac:dyDescent="0.2">
      <c r="A16" s="1" t="s">
        <v>85</v>
      </c>
      <c r="B16" s="1" t="s">
        <v>85</v>
      </c>
      <c r="C16" s="1" t="str">
        <f t="shared" si="0"/>
        <v>99f22f68-607b-49be-87b4-c16799bf9231Robert Manning</v>
      </c>
      <c r="D16" s="1" t="str">
        <f t="shared" si="1"/>
        <v>Unique</v>
      </c>
      <c r="E16" s="1" t="s">
        <v>86</v>
      </c>
      <c r="F16" s="1" t="str">
        <f t="shared" si="2"/>
        <v>Unique</v>
      </c>
      <c r="G16" s="1" t="s">
        <v>87</v>
      </c>
      <c r="H16" s="1" t="str">
        <f t="shared" si="3"/>
        <v>EastClothing</v>
      </c>
      <c r="I16" s="1" t="s">
        <v>14</v>
      </c>
      <c r="J16" s="1" t="s">
        <v>52</v>
      </c>
      <c r="K16" s="1" t="s">
        <v>88</v>
      </c>
      <c r="L16" s="8">
        <v>16</v>
      </c>
      <c r="M16" s="8">
        <v>63.76</v>
      </c>
      <c r="N16" s="8">
        <v>1020.16</v>
      </c>
      <c r="O16" s="10" t="s">
        <v>89</v>
      </c>
      <c r="P16" s="9" t="str">
        <f t="shared" si="4"/>
        <v>23</v>
      </c>
      <c r="Q16" s="14" t="str">
        <f t="shared" si="5"/>
        <v>3</v>
      </c>
      <c r="R16" s="14" t="str">
        <f t="shared" si="6"/>
        <v>2024</v>
      </c>
      <c r="S16" s="1" t="s">
        <v>32</v>
      </c>
    </row>
    <row r="17" spans="1:19" ht="12.75" x14ac:dyDescent="0.2">
      <c r="A17" s="1" t="s">
        <v>90</v>
      </c>
      <c r="B17" s="1" t="s">
        <v>90</v>
      </c>
      <c r="C17" s="1" t="str">
        <f t="shared" si="0"/>
        <v>997d0ee2-fdc7-4ea9-b543-c36171743659Judith Thompson</v>
      </c>
      <c r="D17" s="1" t="str">
        <f t="shared" si="1"/>
        <v>Unique</v>
      </c>
      <c r="E17" s="1" t="s">
        <v>91</v>
      </c>
      <c r="F17" s="1" t="str">
        <f t="shared" si="2"/>
        <v>Unique</v>
      </c>
      <c r="G17" s="1" t="s">
        <v>92</v>
      </c>
      <c r="H17" s="1" t="str">
        <f t="shared" si="3"/>
        <v>WestElectronics</v>
      </c>
      <c r="I17" s="1" t="s">
        <v>36</v>
      </c>
      <c r="J17" s="1" t="s">
        <v>15</v>
      </c>
      <c r="K17" s="1" t="s">
        <v>93</v>
      </c>
      <c r="L17" s="8">
        <v>13</v>
      </c>
      <c r="M17" s="8">
        <v>44.08</v>
      </c>
      <c r="N17" s="8">
        <v>573.04</v>
      </c>
      <c r="O17" s="10" t="s">
        <v>94</v>
      </c>
      <c r="P17" s="9" t="str">
        <f t="shared" si="4"/>
        <v>20</v>
      </c>
      <c r="Q17" s="14" t="str">
        <f t="shared" si="5"/>
        <v>1</v>
      </c>
      <c r="R17" s="14" t="str">
        <f t="shared" si="6"/>
        <v>2024</v>
      </c>
      <c r="S17" s="1" t="s">
        <v>48</v>
      </c>
    </row>
    <row r="18" spans="1:19" ht="12.75" x14ac:dyDescent="0.2">
      <c r="A18" s="1" t="s">
        <v>95</v>
      </c>
      <c r="B18" s="1" t="s">
        <v>95</v>
      </c>
      <c r="C18" s="1" t="str">
        <f t="shared" si="0"/>
        <v>276c33f1-a80a-490b-b556-6062b8b20785Tammy Graham</v>
      </c>
      <c r="D18" s="1" t="str">
        <f t="shared" si="1"/>
        <v>Unique</v>
      </c>
      <c r="E18" s="1" t="s">
        <v>96</v>
      </c>
      <c r="F18" s="1" t="str">
        <f t="shared" si="2"/>
        <v>Unique</v>
      </c>
      <c r="G18" s="1" t="s">
        <v>97</v>
      </c>
      <c r="H18" s="1" t="str">
        <f t="shared" si="3"/>
        <v>NorthClothing</v>
      </c>
      <c r="I18" s="1" t="s">
        <v>69</v>
      </c>
      <c r="J18" s="1" t="s">
        <v>52</v>
      </c>
      <c r="K18" s="1" t="s">
        <v>98</v>
      </c>
      <c r="L18" s="8">
        <v>16</v>
      </c>
      <c r="M18" s="8">
        <v>253.51</v>
      </c>
      <c r="N18" s="8">
        <v>4056.16</v>
      </c>
      <c r="O18" s="10">
        <v>45417</v>
      </c>
      <c r="P18" s="9">
        <f t="shared" si="4"/>
        <v>5</v>
      </c>
      <c r="Q18" s="14">
        <f t="shared" si="5"/>
        <v>5</v>
      </c>
      <c r="R18" s="14">
        <f t="shared" si="6"/>
        <v>2024</v>
      </c>
      <c r="S18" s="1" t="s">
        <v>24</v>
      </c>
    </row>
    <row r="19" spans="1:19" ht="12.75" x14ac:dyDescent="0.2">
      <c r="A19" s="1" t="s">
        <v>99</v>
      </c>
      <c r="B19" s="1" t="s">
        <v>99</v>
      </c>
      <c r="C19" s="1" t="str">
        <f t="shared" si="0"/>
        <v>7accdd3c-18f8-4775-8462-0d9c034107dfStephanie Ware</v>
      </c>
      <c r="D19" s="1" t="str">
        <f t="shared" si="1"/>
        <v>Unique</v>
      </c>
      <c r="E19" s="1" t="s">
        <v>100</v>
      </c>
      <c r="F19" s="1" t="str">
        <f t="shared" si="2"/>
        <v>Unique</v>
      </c>
      <c r="G19" s="1" t="s">
        <v>101</v>
      </c>
      <c r="H19" s="1" t="str">
        <f t="shared" si="3"/>
        <v>EastBooks</v>
      </c>
      <c r="I19" s="1" t="s">
        <v>14</v>
      </c>
      <c r="J19" s="1" t="s">
        <v>22</v>
      </c>
      <c r="K19" s="1" t="s">
        <v>102</v>
      </c>
      <c r="L19" s="8">
        <v>9</v>
      </c>
      <c r="M19" s="8">
        <v>343.81</v>
      </c>
      <c r="N19" s="8">
        <v>3094.29</v>
      </c>
      <c r="O19" s="10" t="s">
        <v>17</v>
      </c>
      <c r="P19" s="9" t="str">
        <f t="shared" si="4"/>
        <v>18</v>
      </c>
      <c r="Q19" s="14" t="str">
        <f t="shared" si="5"/>
        <v>5</v>
      </c>
      <c r="R19" s="14" t="str">
        <f t="shared" si="6"/>
        <v>2024</v>
      </c>
      <c r="S19" s="1" t="s">
        <v>18</v>
      </c>
    </row>
    <row r="20" spans="1:19" ht="12.75" x14ac:dyDescent="0.2">
      <c r="A20" s="1" t="s">
        <v>103</v>
      </c>
      <c r="B20" s="1" t="s">
        <v>103</v>
      </c>
      <c r="C20" s="1" t="str">
        <f t="shared" si="0"/>
        <v>51c7e639-99f2-4f29-9b71-d572ff78b9baJoshua Burns</v>
      </c>
      <c r="D20" s="1" t="str">
        <f t="shared" si="1"/>
        <v>Unique</v>
      </c>
      <c r="E20" s="1" t="s">
        <v>104</v>
      </c>
      <c r="F20" s="1" t="str">
        <f t="shared" si="2"/>
        <v>Unique</v>
      </c>
      <c r="G20" s="1" t="s">
        <v>105</v>
      </c>
      <c r="H20" s="1" t="str">
        <f t="shared" si="3"/>
        <v>WestFurniture</v>
      </c>
      <c r="I20" s="1" t="s">
        <v>36</v>
      </c>
      <c r="J20" s="1" t="s">
        <v>42</v>
      </c>
      <c r="K20" s="1" t="s">
        <v>106</v>
      </c>
      <c r="L20" s="8">
        <v>16</v>
      </c>
      <c r="M20" s="8">
        <v>192.46</v>
      </c>
      <c r="N20" s="8">
        <v>3079.36</v>
      </c>
      <c r="O20" s="10" t="s">
        <v>107</v>
      </c>
      <c r="P20" s="9" t="str">
        <f t="shared" si="4"/>
        <v>19</v>
      </c>
      <c r="Q20" s="14" t="str">
        <f t="shared" si="5"/>
        <v>8</v>
      </c>
      <c r="R20" s="14" t="str">
        <f t="shared" si="6"/>
        <v>2024</v>
      </c>
      <c r="S20" s="1" t="s">
        <v>32</v>
      </c>
    </row>
    <row r="21" spans="1:19" ht="12.75" x14ac:dyDescent="0.2">
      <c r="A21" s="1" t="s">
        <v>108</v>
      </c>
      <c r="B21" s="1" t="s">
        <v>108</v>
      </c>
      <c r="C21" s="1" t="str">
        <f t="shared" si="0"/>
        <v>3cc76361-37e4-44e8-85e7-5a770ec49cc4David Nielsen</v>
      </c>
      <c r="D21" s="1" t="str">
        <f t="shared" si="1"/>
        <v>Unique</v>
      </c>
      <c r="E21" s="1" t="s">
        <v>109</v>
      </c>
      <c r="F21" s="1" t="str">
        <f t="shared" si="2"/>
        <v>Unique</v>
      </c>
      <c r="G21" s="1" t="s">
        <v>110</v>
      </c>
      <c r="H21" s="1" t="str">
        <f t="shared" si="3"/>
        <v>NorthClothing</v>
      </c>
      <c r="I21" s="1" t="s">
        <v>69</v>
      </c>
      <c r="J21" s="1" t="s">
        <v>52</v>
      </c>
      <c r="K21" s="1" t="s">
        <v>111</v>
      </c>
      <c r="L21" s="8">
        <v>12</v>
      </c>
      <c r="M21" s="8">
        <v>419.3</v>
      </c>
      <c r="N21" s="8">
        <v>5031.6000000000004</v>
      </c>
      <c r="O21" s="10" t="s">
        <v>112</v>
      </c>
      <c r="P21" s="9" t="str">
        <f t="shared" si="4"/>
        <v>24</v>
      </c>
      <c r="Q21" s="14" t="str">
        <f t="shared" si="5"/>
        <v>5</v>
      </c>
      <c r="R21" s="14" t="str">
        <f t="shared" si="6"/>
        <v>2024</v>
      </c>
      <c r="S21" s="1" t="s">
        <v>48</v>
      </c>
    </row>
    <row r="22" spans="1:19" ht="12.75" x14ac:dyDescent="0.2">
      <c r="A22" s="1" t="s">
        <v>113</v>
      </c>
      <c r="B22" s="1" t="s">
        <v>113</v>
      </c>
      <c r="C22" s="1" t="str">
        <f t="shared" si="0"/>
        <v>b2001b1c-8089-45f8-b7ae-78aa8898f54ePaul Alvarez</v>
      </c>
      <c r="D22" s="1" t="str">
        <f t="shared" si="1"/>
        <v>Unique</v>
      </c>
      <c r="E22" s="1" t="s">
        <v>114</v>
      </c>
      <c r="F22" s="1" t="str">
        <f t="shared" si="2"/>
        <v>Unique</v>
      </c>
      <c r="G22" s="1" t="s">
        <v>115</v>
      </c>
      <c r="H22" s="1" t="str">
        <f t="shared" si="3"/>
        <v>SouthClothing</v>
      </c>
      <c r="I22" s="1" t="s">
        <v>28</v>
      </c>
      <c r="J22" s="1" t="s">
        <v>52</v>
      </c>
      <c r="K22" s="1" t="s">
        <v>116</v>
      </c>
      <c r="L22" s="8">
        <v>19</v>
      </c>
      <c r="M22" s="8">
        <v>234.64</v>
      </c>
      <c r="N22" s="8">
        <v>4458.16</v>
      </c>
      <c r="O22" s="10">
        <v>45445</v>
      </c>
      <c r="P22" s="9">
        <f t="shared" si="4"/>
        <v>2</v>
      </c>
      <c r="Q22" s="14">
        <f t="shared" si="5"/>
        <v>6</v>
      </c>
      <c r="R22" s="14">
        <f t="shared" si="6"/>
        <v>2024</v>
      </c>
      <c r="S22" s="1" t="s">
        <v>48</v>
      </c>
    </row>
    <row r="23" spans="1:19" ht="12.75" x14ac:dyDescent="0.2">
      <c r="A23" s="1" t="s">
        <v>117</v>
      </c>
      <c r="B23" s="1" t="s">
        <v>117</v>
      </c>
      <c r="C23" s="1" t="str">
        <f t="shared" si="0"/>
        <v>ac683dc9-e79f-4412-97b3-b795cfc4a9edDominique Smith</v>
      </c>
      <c r="D23" s="1" t="str">
        <f t="shared" si="1"/>
        <v>Unique</v>
      </c>
      <c r="E23" s="1" t="s">
        <v>118</v>
      </c>
      <c r="F23" s="1" t="str">
        <f t="shared" si="2"/>
        <v>Unique</v>
      </c>
      <c r="G23" s="1" t="s">
        <v>119</v>
      </c>
      <c r="H23" s="1" t="str">
        <f t="shared" si="3"/>
        <v>EastBooks</v>
      </c>
      <c r="I23" s="1" t="s">
        <v>14</v>
      </c>
      <c r="J23" s="1" t="s">
        <v>22</v>
      </c>
      <c r="K23" s="1" t="s">
        <v>120</v>
      </c>
      <c r="L23" s="8">
        <v>4</v>
      </c>
      <c r="M23" s="8">
        <v>126.34</v>
      </c>
      <c r="N23" s="8">
        <v>505.36</v>
      </c>
      <c r="O23" s="10" t="s">
        <v>121</v>
      </c>
      <c r="P23" s="9" t="str">
        <f t="shared" si="4"/>
        <v>25</v>
      </c>
      <c r="Q23" s="14" t="str">
        <f t="shared" si="5"/>
        <v>7</v>
      </c>
      <c r="R23" s="14" t="str">
        <f t="shared" si="6"/>
        <v>2024</v>
      </c>
      <c r="S23" s="1" t="s">
        <v>32</v>
      </c>
    </row>
    <row r="24" spans="1:19" ht="12.75" x14ac:dyDescent="0.2">
      <c r="A24" s="1" t="s">
        <v>122</v>
      </c>
      <c r="B24" s="1" t="s">
        <v>122</v>
      </c>
      <c r="C24" s="1" t="str">
        <f t="shared" si="0"/>
        <v>8e1064db-e9eb-41d3-b999-1192d06ae464Nicole Davidson MD</v>
      </c>
      <c r="D24" s="1" t="str">
        <f t="shared" si="1"/>
        <v>Unique</v>
      </c>
      <c r="E24" s="1" t="s">
        <v>123</v>
      </c>
      <c r="F24" s="1" t="str">
        <f t="shared" si="2"/>
        <v>Unique</v>
      </c>
      <c r="G24" s="1" t="s">
        <v>124</v>
      </c>
      <c r="H24" s="1" t="str">
        <f t="shared" si="3"/>
        <v>EastElectronics</v>
      </c>
      <c r="I24" s="1" t="s">
        <v>14</v>
      </c>
      <c r="J24" s="1" t="s">
        <v>15</v>
      </c>
      <c r="K24" s="1" t="s">
        <v>125</v>
      </c>
      <c r="L24" s="8">
        <v>20</v>
      </c>
      <c r="M24" s="8">
        <v>444.55</v>
      </c>
      <c r="N24" s="8">
        <v>8891</v>
      </c>
      <c r="O24" s="10">
        <v>45476</v>
      </c>
      <c r="P24" s="9">
        <f t="shared" si="4"/>
        <v>3</v>
      </c>
      <c r="Q24" s="14">
        <f t="shared" si="5"/>
        <v>7</v>
      </c>
      <c r="R24" s="14">
        <f t="shared" si="6"/>
        <v>2024</v>
      </c>
      <c r="S24" s="1" t="s">
        <v>18</v>
      </c>
    </row>
    <row r="25" spans="1:19" ht="12.75" x14ac:dyDescent="0.2">
      <c r="A25" s="1" t="s">
        <v>126</v>
      </c>
      <c r="B25" s="1" t="s">
        <v>126</v>
      </c>
      <c r="C25" s="1" t="str">
        <f t="shared" si="0"/>
        <v>1f272c3c-23ca-4955-9a13-2ca687329b23Mary Mcgee</v>
      </c>
      <c r="D25" s="1" t="str">
        <f t="shared" si="1"/>
        <v>Unique</v>
      </c>
      <c r="E25" s="1" t="s">
        <v>127</v>
      </c>
      <c r="F25" s="1" t="str">
        <f t="shared" si="2"/>
        <v>Unique</v>
      </c>
      <c r="G25" s="1" t="s">
        <v>128</v>
      </c>
      <c r="H25" s="1" t="str">
        <f t="shared" si="3"/>
        <v>NorthBooks</v>
      </c>
      <c r="I25" s="1" t="s">
        <v>69</v>
      </c>
      <c r="J25" s="1" t="s">
        <v>22</v>
      </c>
      <c r="K25" s="1" t="s">
        <v>129</v>
      </c>
      <c r="L25" s="8">
        <v>6</v>
      </c>
      <c r="M25" s="8">
        <v>364.95</v>
      </c>
      <c r="N25" s="8">
        <v>2189.6999999999998</v>
      </c>
      <c r="O25" s="10" t="s">
        <v>130</v>
      </c>
      <c r="P25" s="9" t="str">
        <f t="shared" si="4"/>
        <v>26</v>
      </c>
      <c r="Q25" s="14" t="str">
        <f t="shared" si="5"/>
        <v>7</v>
      </c>
      <c r="R25" s="14" t="str">
        <f t="shared" si="6"/>
        <v>2024</v>
      </c>
      <c r="S25" s="1" t="s">
        <v>32</v>
      </c>
    </row>
    <row r="26" spans="1:19" ht="12.75" x14ac:dyDescent="0.2">
      <c r="A26" s="1" t="s">
        <v>131</v>
      </c>
      <c r="B26" s="1" t="s">
        <v>131</v>
      </c>
      <c r="C26" s="1" t="str">
        <f t="shared" si="0"/>
        <v>d32ddf62-7777-4d86-885e-f5b903f24492Brittney Hodges</v>
      </c>
      <c r="D26" s="1" t="str">
        <f t="shared" si="1"/>
        <v>Unique</v>
      </c>
      <c r="E26" s="1" t="s">
        <v>132</v>
      </c>
      <c r="F26" s="1" t="str">
        <f t="shared" si="2"/>
        <v>Unique</v>
      </c>
      <c r="G26" s="1" t="s">
        <v>133</v>
      </c>
      <c r="H26" s="1" t="str">
        <f t="shared" si="3"/>
        <v>EastFurniture</v>
      </c>
      <c r="I26" s="1" t="s">
        <v>14</v>
      </c>
      <c r="J26" s="1" t="s">
        <v>42</v>
      </c>
      <c r="K26" s="1" t="s">
        <v>134</v>
      </c>
      <c r="L26" s="8">
        <v>12</v>
      </c>
      <c r="M26" s="8">
        <v>474.3</v>
      </c>
      <c r="N26" s="8">
        <v>5691.6</v>
      </c>
      <c r="O26" s="10" t="s">
        <v>135</v>
      </c>
      <c r="P26" s="9" t="str">
        <f t="shared" si="4"/>
        <v>29</v>
      </c>
      <c r="Q26" s="14" t="str">
        <f t="shared" si="5"/>
        <v>5</v>
      </c>
      <c r="R26" s="14" t="str">
        <f t="shared" si="6"/>
        <v>2024</v>
      </c>
      <c r="S26" s="1" t="s">
        <v>32</v>
      </c>
    </row>
    <row r="27" spans="1:19" ht="12.75" x14ac:dyDescent="0.2">
      <c r="A27" s="1" t="s">
        <v>136</v>
      </c>
      <c r="B27" s="1" t="s">
        <v>136</v>
      </c>
      <c r="C27" s="1" t="str">
        <f t="shared" si="0"/>
        <v>2281d5a8-bf3e-4c82-af6d-99f6f4e390efTimothy Martinez</v>
      </c>
      <c r="D27" s="1" t="str">
        <f t="shared" si="1"/>
        <v>Unique</v>
      </c>
      <c r="E27" s="1" t="s">
        <v>137</v>
      </c>
      <c r="F27" s="1" t="str">
        <f t="shared" si="2"/>
        <v>Unique</v>
      </c>
      <c r="G27" s="1" t="s">
        <v>138</v>
      </c>
      <c r="H27" s="1" t="str">
        <f t="shared" si="3"/>
        <v>NorthClothing</v>
      </c>
      <c r="I27" s="1" t="s">
        <v>69</v>
      </c>
      <c r="J27" s="1" t="s">
        <v>52</v>
      </c>
      <c r="K27" s="1" t="s">
        <v>139</v>
      </c>
      <c r="L27" s="8">
        <v>13</v>
      </c>
      <c r="M27" s="8">
        <v>29.04</v>
      </c>
      <c r="N27" s="8">
        <v>377.52</v>
      </c>
      <c r="O27" s="10" t="s">
        <v>140</v>
      </c>
      <c r="P27" s="9" t="str">
        <f t="shared" si="4"/>
        <v>30</v>
      </c>
      <c r="Q27" s="14" t="str">
        <f t="shared" si="5"/>
        <v>3</v>
      </c>
      <c r="R27" s="14" t="str">
        <f t="shared" si="6"/>
        <v>2024</v>
      </c>
      <c r="S27" s="1" t="s">
        <v>24</v>
      </c>
    </row>
    <row r="28" spans="1:19" ht="12.75" x14ac:dyDescent="0.2">
      <c r="A28" s="1" t="s">
        <v>141</v>
      </c>
      <c r="B28" s="1" t="s">
        <v>141</v>
      </c>
      <c r="C28" s="1" t="str">
        <f t="shared" si="0"/>
        <v>3c50ae90-8b58-46c4-b221-cf71df6edfb1Laura Alvarez</v>
      </c>
      <c r="D28" s="1" t="str">
        <f t="shared" si="1"/>
        <v>Unique</v>
      </c>
      <c r="E28" s="1" t="s">
        <v>142</v>
      </c>
      <c r="F28" s="1" t="str">
        <f t="shared" si="2"/>
        <v>Unique</v>
      </c>
      <c r="G28" s="1" t="s">
        <v>143</v>
      </c>
      <c r="H28" s="1" t="str">
        <f t="shared" si="3"/>
        <v>EastBooks</v>
      </c>
      <c r="I28" s="1" t="s">
        <v>14</v>
      </c>
      <c r="J28" s="1" t="s">
        <v>22</v>
      </c>
      <c r="K28" s="1" t="s">
        <v>144</v>
      </c>
      <c r="L28" s="8">
        <v>3</v>
      </c>
      <c r="M28" s="8">
        <v>467.98</v>
      </c>
      <c r="N28" s="8">
        <v>1403.94</v>
      </c>
      <c r="O28" s="10" t="s">
        <v>145</v>
      </c>
      <c r="P28" s="9" t="str">
        <f t="shared" si="4"/>
        <v>26</v>
      </c>
      <c r="Q28" s="14" t="str">
        <f t="shared" si="5"/>
        <v>5</v>
      </c>
      <c r="R28" s="14" t="str">
        <f t="shared" si="6"/>
        <v>2024</v>
      </c>
      <c r="S28" s="1" t="s">
        <v>32</v>
      </c>
    </row>
    <row r="29" spans="1:19" ht="12.75" x14ac:dyDescent="0.2">
      <c r="A29" s="1" t="s">
        <v>146</v>
      </c>
      <c r="B29" s="1" t="s">
        <v>146</v>
      </c>
      <c r="C29" s="1" t="str">
        <f t="shared" si="0"/>
        <v>1dd3a3d8-f147-46d5-aae0-bfc57bd84a8aAndrea Yang</v>
      </c>
      <c r="D29" s="1" t="str">
        <f t="shared" si="1"/>
        <v>Unique</v>
      </c>
      <c r="E29" s="1" t="s">
        <v>147</v>
      </c>
      <c r="F29" s="1" t="str">
        <f t="shared" si="2"/>
        <v>Unique</v>
      </c>
      <c r="G29" s="1" t="s">
        <v>148</v>
      </c>
      <c r="H29" s="1" t="str">
        <f t="shared" si="3"/>
        <v>SouthFood</v>
      </c>
      <c r="I29" s="1" t="s">
        <v>28</v>
      </c>
      <c r="J29" s="1" t="s">
        <v>29</v>
      </c>
      <c r="K29" s="1" t="s">
        <v>149</v>
      </c>
      <c r="L29" s="8">
        <v>3</v>
      </c>
      <c r="M29" s="8">
        <v>358.58</v>
      </c>
      <c r="N29" s="8">
        <v>1075.74</v>
      </c>
      <c r="O29" s="10">
        <v>45600</v>
      </c>
      <c r="P29" s="9">
        <f t="shared" si="4"/>
        <v>4</v>
      </c>
      <c r="Q29" s="14">
        <f t="shared" si="5"/>
        <v>11</v>
      </c>
      <c r="R29" s="14">
        <f t="shared" si="6"/>
        <v>2024</v>
      </c>
      <c r="S29" s="1" t="s">
        <v>18</v>
      </c>
    </row>
    <row r="30" spans="1:19" ht="12.75" x14ac:dyDescent="0.2">
      <c r="A30" s="1" t="s">
        <v>150</v>
      </c>
      <c r="B30" s="1" t="s">
        <v>150</v>
      </c>
      <c r="C30" s="1" t="str">
        <f t="shared" si="0"/>
        <v>0f0c2928-b25c-4ee8-9071-71e9ac5a7843Dean Stevens</v>
      </c>
      <c r="D30" s="1" t="str">
        <f t="shared" si="1"/>
        <v>Unique</v>
      </c>
      <c r="E30" s="1" t="s">
        <v>151</v>
      </c>
      <c r="F30" s="1" t="str">
        <f t="shared" si="2"/>
        <v>Unique</v>
      </c>
      <c r="G30" s="1" t="s">
        <v>152</v>
      </c>
      <c r="H30" s="1" t="str">
        <f t="shared" si="3"/>
        <v>NorthElectronics</v>
      </c>
      <c r="I30" s="1" t="s">
        <v>69</v>
      </c>
      <c r="J30" s="1" t="s">
        <v>15</v>
      </c>
      <c r="K30" s="1" t="s">
        <v>153</v>
      </c>
      <c r="L30" s="8">
        <v>16</v>
      </c>
      <c r="M30" s="8">
        <v>128.05000000000001</v>
      </c>
      <c r="N30" s="8">
        <v>2048.8000000000002</v>
      </c>
      <c r="O30" s="10">
        <v>45630</v>
      </c>
      <c r="P30" s="9">
        <f t="shared" si="4"/>
        <v>4</v>
      </c>
      <c r="Q30" s="14">
        <f t="shared" si="5"/>
        <v>12</v>
      </c>
      <c r="R30" s="14">
        <f t="shared" si="6"/>
        <v>2024</v>
      </c>
      <c r="S30" s="1" t="s">
        <v>24</v>
      </c>
    </row>
    <row r="31" spans="1:19" ht="12.75" x14ac:dyDescent="0.2">
      <c r="A31" s="1" t="s">
        <v>154</v>
      </c>
      <c r="B31" s="1" t="s">
        <v>154</v>
      </c>
      <c r="C31" s="1" t="str">
        <f t="shared" si="0"/>
        <v>dfe4148d-2436-456b-ab44-7a6a788e2a9cJames Hardy</v>
      </c>
      <c r="D31" s="1" t="str">
        <f t="shared" si="1"/>
        <v>Unique</v>
      </c>
      <c r="E31" s="1" t="s">
        <v>155</v>
      </c>
      <c r="F31" s="1" t="str">
        <f t="shared" si="2"/>
        <v>Unique</v>
      </c>
      <c r="G31" s="1" t="s">
        <v>156</v>
      </c>
      <c r="H31" s="1" t="str">
        <f t="shared" si="3"/>
        <v>WestClothing</v>
      </c>
      <c r="I31" s="1" t="s">
        <v>36</v>
      </c>
      <c r="J31" s="1" t="s">
        <v>52</v>
      </c>
      <c r="K31" s="1" t="s">
        <v>157</v>
      </c>
      <c r="L31" s="8">
        <v>18</v>
      </c>
      <c r="M31" s="8">
        <v>119.42</v>
      </c>
      <c r="N31" s="8">
        <v>2149.56</v>
      </c>
      <c r="O31" s="10" t="s">
        <v>135</v>
      </c>
      <c r="P31" s="9" t="str">
        <f t="shared" si="4"/>
        <v>29</v>
      </c>
      <c r="Q31" s="14" t="str">
        <f t="shared" si="5"/>
        <v>5</v>
      </c>
      <c r="R31" s="14" t="str">
        <f t="shared" si="6"/>
        <v>2024</v>
      </c>
      <c r="S31" s="1" t="s">
        <v>32</v>
      </c>
    </row>
    <row r="32" spans="1:19" ht="12.75" x14ac:dyDescent="0.2">
      <c r="A32" s="1" t="s">
        <v>158</v>
      </c>
      <c r="B32" s="1" t="s">
        <v>158</v>
      </c>
      <c r="C32" s="1" t="str">
        <f t="shared" si="0"/>
        <v>57bd94c0-ea79-4a73-b42f-0c6ffe4f093aLaura Potts</v>
      </c>
      <c r="D32" s="1" t="str">
        <f t="shared" si="1"/>
        <v>Unique</v>
      </c>
      <c r="E32" s="1" t="s">
        <v>159</v>
      </c>
      <c r="F32" s="1" t="str">
        <f t="shared" si="2"/>
        <v>Unique</v>
      </c>
      <c r="G32" s="1" t="s">
        <v>160</v>
      </c>
      <c r="H32" s="1" t="str">
        <f t="shared" si="3"/>
        <v>WestBooks</v>
      </c>
      <c r="I32" s="1" t="s">
        <v>36</v>
      </c>
      <c r="J32" s="1" t="s">
        <v>22</v>
      </c>
      <c r="K32" s="1" t="s">
        <v>161</v>
      </c>
      <c r="L32" s="8">
        <v>16</v>
      </c>
      <c r="M32" s="8">
        <v>157.97999999999999</v>
      </c>
      <c r="N32" s="8">
        <v>2527.6799999999998</v>
      </c>
      <c r="O32" s="10" t="s">
        <v>162</v>
      </c>
      <c r="P32" s="9" t="str">
        <f t="shared" si="4"/>
        <v>24</v>
      </c>
      <c r="Q32" s="14" t="str">
        <f t="shared" si="5"/>
        <v>2</v>
      </c>
      <c r="R32" s="14" t="str">
        <f t="shared" si="6"/>
        <v>2024</v>
      </c>
      <c r="S32" s="1" t="s">
        <v>24</v>
      </c>
    </row>
    <row r="33" spans="1:19" ht="12.75" x14ac:dyDescent="0.2">
      <c r="A33" s="1" t="s">
        <v>163</v>
      </c>
      <c r="B33" s="1" t="s">
        <v>163</v>
      </c>
      <c r="C33" s="1" t="str">
        <f t="shared" si="0"/>
        <v>79e3e141-2886-449d-a5bf-06ad2ff9e746Samantha Smith</v>
      </c>
      <c r="D33" s="1" t="str">
        <f t="shared" si="1"/>
        <v>Unique</v>
      </c>
      <c r="E33" s="1" t="s">
        <v>164</v>
      </c>
      <c r="F33" s="1" t="str">
        <f t="shared" si="2"/>
        <v>Unique</v>
      </c>
      <c r="G33" s="1" t="s">
        <v>165</v>
      </c>
      <c r="H33" s="1" t="str">
        <f t="shared" si="3"/>
        <v>WestFood</v>
      </c>
      <c r="I33" s="1" t="s">
        <v>36</v>
      </c>
      <c r="J33" s="1" t="s">
        <v>29</v>
      </c>
      <c r="K33" s="1" t="s">
        <v>166</v>
      </c>
      <c r="L33" s="8">
        <v>10</v>
      </c>
      <c r="M33" s="8">
        <v>196.35</v>
      </c>
      <c r="N33" s="8">
        <v>1963.5</v>
      </c>
      <c r="O33" s="10">
        <v>45604</v>
      </c>
      <c r="P33" s="9">
        <f t="shared" si="4"/>
        <v>8</v>
      </c>
      <c r="Q33" s="14">
        <f t="shared" si="5"/>
        <v>11</v>
      </c>
      <c r="R33" s="14">
        <f t="shared" si="6"/>
        <v>2024</v>
      </c>
      <c r="S33" s="1" t="s">
        <v>18</v>
      </c>
    </row>
    <row r="34" spans="1:19" ht="12.75" x14ac:dyDescent="0.2">
      <c r="A34" s="1" t="s">
        <v>167</v>
      </c>
      <c r="B34" s="1" t="s">
        <v>167</v>
      </c>
      <c r="C34" s="1" t="str">
        <f t="shared" si="0"/>
        <v>68332479-872d-4507-80cf-4ee53572e94eRhonda Kane</v>
      </c>
      <c r="D34" s="1" t="str">
        <f t="shared" si="1"/>
        <v>Unique</v>
      </c>
      <c r="E34" s="1" t="s">
        <v>168</v>
      </c>
      <c r="F34" s="1" t="str">
        <f t="shared" si="2"/>
        <v>Unique</v>
      </c>
      <c r="G34" s="1" t="s">
        <v>169</v>
      </c>
      <c r="H34" s="1" t="str">
        <f t="shared" si="3"/>
        <v>NorthFood</v>
      </c>
      <c r="I34" s="1" t="s">
        <v>69</v>
      </c>
      <c r="J34" s="1" t="s">
        <v>29</v>
      </c>
      <c r="L34" s="8">
        <v>10</v>
      </c>
      <c r="M34" s="8">
        <v>230.32</v>
      </c>
      <c r="N34" s="8">
        <v>2303.1999999999998</v>
      </c>
      <c r="O34" s="10">
        <v>45512</v>
      </c>
      <c r="P34" s="9">
        <f t="shared" si="4"/>
        <v>8</v>
      </c>
      <c r="Q34" s="14">
        <f t="shared" si="5"/>
        <v>8</v>
      </c>
      <c r="R34" s="14">
        <f t="shared" si="6"/>
        <v>2024</v>
      </c>
      <c r="S34" s="1" t="s">
        <v>24</v>
      </c>
    </row>
    <row r="35" spans="1:19" ht="12.75" x14ac:dyDescent="0.2">
      <c r="A35" s="1" t="s">
        <v>170</v>
      </c>
      <c r="B35" s="1" t="s">
        <v>170</v>
      </c>
      <c r="C35" s="1" t="str">
        <f t="shared" si="0"/>
        <v>a778ad97-a614-4219-98e5-eb8de6b06ca4Jessica Li</v>
      </c>
      <c r="D35" s="1" t="str">
        <f t="shared" si="1"/>
        <v>Unique</v>
      </c>
      <c r="E35" s="1" t="s">
        <v>171</v>
      </c>
      <c r="F35" s="1" t="str">
        <f t="shared" si="2"/>
        <v>Unique</v>
      </c>
      <c r="G35" s="1" t="s">
        <v>172</v>
      </c>
      <c r="H35" s="1" t="str">
        <f t="shared" si="3"/>
        <v>NorthElectronics</v>
      </c>
      <c r="I35" s="1" t="s">
        <v>69</v>
      </c>
      <c r="J35" s="1" t="s">
        <v>15</v>
      </c>
      <c r="K35" s="1" t="s">
        <v>173</v>
      </c>
      <c r="L35" s="8">
        <v>2</v>
      </c>
      <c r="M35" s="8">
        <v>403.69</v>
      </c>
      <c r="N35" s="8">
        <v>807.38</v>
      </c>
      <c r="O35" s="10">
        <v>45629</v>
      </c>
      <c r="P35" s="9">
        <f t="shared" si="4"/>
        <v>3</v>
      </c>
      <c r="Q35" s="14">
        <f t="shared" si="5"/>
        <v>12</v>
      </c>
      <c r="R35" s="14">
        <f t="shared" si="6"/>
        <v>2024</v>
      </c>
      <c r="S35" s="1" t="s">
        <v>18</v>
      </c>
    </row>
    <row r="36" spans="1:19" ht="12.75" x14ac:dyDescent="0.2">
      <c r="A36" s="1" t="s">
        <v>174</v>
      </c>
      <c r="B36" s="1" t="s">
        <v>174</v>
      </c>
      <c r="C36" s="1" t="str">
        <f t="shared" si="0"/>
        <v>77e6485f-2c71-49ea-bed9-4e544e6dd769James Nichols</v>
      </c>
      <c r="D36" s="1" t="str">
        <f t="shared" si="1"/>
        <v>Unique</v>
      </c>
      <c r="E36" s="1" t="s">
        <v>175</v>
      </c>
      <c r="F36" s="1" t="str">
        <f t="shared" si="2"/>
        <v>Unique</v>
      </c>
      <c r="G36" s="1" t="s">
        <v>176</v>
      </c>
      <c r="H36" s="1" t="str">
        <f t="shared" si="3"/>
        <v>SouthFurniture</v>
      </c>
      <c r="I36" s="1" t="s">
        <v>28</v>
      </c>
      <c r="J36" s="1" t="s">
        <v>42</v>
      </c>
      <c r="K36" s="1" t="s">
        <v>177</v>
      </c>
      <c r="L36" s="8">
        <v>9</v>
      </c>
      <c r="M36" s="8">
        <v>284.68</v>
      </c>
      <c r="N36" s="8">
        <v>2562.12</v>
      </c>
      <c r="O36" s="10">
        <v>45538</v>
      </c>
      <c r="P36" s="9">
        <f t="shared" si="4"/>
        <v>3</v>
      </c>
      <c r="Q36" s="14">
        <f t="shared" si="5"/>
        <v>9</v>
      </c>
      <c r="R36" s="14">
        <f t="shared" si="6"/>
        <v>2024</v>
      </c>
      <c r="S36" s="1" t="s">
        <v>32</v>
      </c>
    </row>
    <row r="37" spans="1:19" ht="12.75" x14ac:dyDescent="0.2">
      <c r="A37" s="1" t="s">
        <v>178</v>
      </c>
      <c r="B37" s="1" t="s">
        <v>178</v>
      </c>
      <c r="C37" s="1" t="str">
        <f t="shared" si="0"/>
        <v>2e3538ef-03a2-4540-b66d-e93d552bb111Jennifer Blevins</v>
      </c>
      <c r="D37" s="1" t="str">
        <f t="shared" si="1"/>
        <v>Unique</v>
      </c>
      <c r="E37" s="1" t="s">
        <v>179</v>
      </c>
      <c r="F37" s="1" t="str">
        <f t="shared" si="2"/>
        <v>Unique</v>
      </c>
      <c r="G37" s="7" t="s">
        <v>180</v>
      </c>
      <c r="H37" s="1" t="str">
        <f t="shared" si="3"/>
        <v>WestClothing</v>
      </c>
      <c r="I37" s="1" t="s">
        <v>36</v>
      </c>
      <c r="J37" s="1" t="s">
        <v>52</v>
      </c>
      <c r="K37" s="1" t="s">
        <v>181</v>
      </c>
      <c r="L37" s="8">
        <v>1</v>
      </c>
      <c r="M37" s="8">
        <v>103.84</v>
      </c>
      <c r="N37" s="8">
        <v>103.84</v>
      </c>
      <c r="O37" s="10" t="s">
        <v>182</v>
      </c>
      <c r="P37" s="9" t="str">
        <f t="shared" si="4"/>
        <v>25</v>
      </c>
      <c r="Q37" s="14" t="str">
        <f t="shared" si="5"/>
        <v>2</v>
      </c>
      <c r="R37" s="14" t="str">
        <f t="shared" si="6"/>
        <v>2024</v>
      </c>
      <c r="S37" s="1" t="s">
        <v>48</v>
      </c>
    </row>
    <row r="38" spans="1:19" ht="12.75" x14ac:dyDescent="0.2">
      <c r="A38" s="1" t="s">
        <v>183</v>
      </c>
      <c r="B38" s="1" t="s">
        <v>183</v>
      </c>
      <c r="C38" s="1" t="str">
        <f t="shared" si="0"/>
        <v>683f1bf4-be4d-4e08-95fa-0e02c0041103Jennifer Lucas</v>
      </c>
      <c r="D38" s="1" t="str">
        <f t="shared" si="1"/>
        <v>Unique</v>
      </c>
      <c r="E38" s="1" t="s">
        <v>184</v>
      </c>
      <c r="F38" s="1" t="str">
        <f t="shared" si="2"/>
        <v>Unique</v>
      </c>
      <c r="H38" s="1" t="str">
        <f t="shared" si="3"/>
        <v>NorthFood</v>
      </c>
      <c r="I38" s="1" t="s">
        <v>69</v>
      </c>
      <c r="J38" s="1" t="s">
        <v>29</v>
      </c>
      <c r="K38" s="1" t="s">
        <v>185</v>
      </c>
      <c r="L38" s="8">
        <v>8</v>
      </c>
      <c r="M38" s="8">
        <v>51.01</v>
      </c>
      <c r="N38" s="8">
        <v>408.08</v>
      </c>
      <c r="O38" s="10" t="s">
        <v>186</v>
      </c>
      <c r="P38" s="9" t="str">
        <f t="shared" si="4"/>
        <v>20</v>
      </c>
      <c r="Q38" s="14" t="str">
        <f t="shared" si="5"/>
        <v>7</v>
      </c>
      <c r="R38" s="14" t="str">
        <f t="shared" si="6"/>
        <v>2024</v>
      </c>
      <c r="S38" s="1" t="s">
        <v>24</v>
      </c>
    </row>
    <row r="39" spans="1:19" ht="12.75" x14ac:dyDescent="0.2">
      <c r="A39" s="1" t="s">
        <v>187</v>
      </c>
      <c r="B39" s="1" t="s">
        <v>187</v>
      </c>
      <c r="C39" s="1" t="str">
        <f t="shared" si="0"/>
        <v>fc58fa6e-7aec-4961-b2ae-a7e8eacd081bMark Thornton</v>
      </c>
      <c r="D39" s="1" t="str">
        <f t="shared" si="1"/>
        <v>Unique</v>
      </c>
      <c r="E39" s="1" t="s">
        <v>188</v>
      </c>
      <c r="F39" s="1" t="str">
        <f t="shared" si="2"/>
        <v>Unique</v>
      </c>
      <c r="G39" s="7" t="s">
        <v>189</v>
      </c>
      <c r="H39" s="1" t="str">
        <f t="shared" si="3"/>
        <v>NorthFood</v>
      </c>
      <c r="I39" s="1" t="s">
        <v>69</v>
      </c>
      <c r="J39" s="1" t="s">
        <v>29</v>
      </c>
      <c r="K39" s="1" t="s">
        <v>190</v>
      </c>
      <c r="L39" s="8">
        <v>17</v>
      </c>
      <c r="M39" s="8">
        <v>107.78</v>
      </c>
      <c r="N39" s="8">
        <v>1832.26</v>
      </c>
      <c r="O39" s="10" t="s">
        <v>140</v>
      </c>
      <c r="P39" s="9" t="str">
        <f t="shared" si="4"/>
        <v>30</v>
      </c>
      <c r="Q39" s="14" t="str">
        <f t="shared" si="5"/>
        <v>3</v>
      </c>
      <c r="R39" s="14" t="str">
        <f t="shared" si="6"/>
        <v>2024</v>
      </c>
      <c r="S39" s="1" t="s">
        <v>32</v>
      </c>
    </row>
    <row r="40" spans="1:19" ht="12.75" x14ac:dyDescent="0.2">
      <c r="A40" s="1" t="s">
        <v>191</v>
      </c>
      <c r="B40" s="1" t="s">
        <v>191</v>
      </c>
      <c r="C40" s="1" t="str">
        <f t="shared" si="0"/>
        <v>74558763-458e-45a0-9e0f-e0109a3cc9a7Samuel White</v>
      </c>
      <c r="D40" s="1" t="str">
        <f t="shared" si="1"/>
        <v>Unique</v>
      </c>
      <c r="E40" s="1" t="s">
        <v>192</v>
      </c>
      <c r="F40" s="1" t="str">
        <f t="shared" si="2"/>
        <v>Unique</v>
      </c>
      <c r="G40" s="7" t="s">
        <v>193</v>
      </c>
      <c r="H40" s="1" t="str">
        <f t="shared" si="3"/>
        <v>EastFood</v>
      </c>
      <c r="I40" s="1" t="s">
        <v>14</v>
      </c>
      <c r="J40" s="1" t="s">
        <v>29</v>
      </c>
      <c r="K40" s="1" t="s">
        <v>194</v>
      </c>
      <c r="L40" s="8">
        <v>17</v>
      </c>
      <c r="M40" s="8">
        <v>88.1</v>
      </c>
      <c r="N40" s="8">
        <v>1497.7</v>
      </c>
      <c r="O40" s="10">
        <v>45447</v>
      </c>
      <c r="P40" s="9">
        <f t="shared" si="4"/>
        <v>4</v>
      </c>
      <c r="Q40" s="14">
        <f t="shared" si="5"/>
        <v>6</v>
      </c>
      <c r="R40" s="14">
        <f t="shared" si="6"/>
        <v>2024</v>
      </c>
      <c r="S40" s="1" t="s">
        <v>32</v>
      </c>
    </row>
    <row r="41" spans="1:19" ht="12.75" x14ac:dyDescent="0.2">
      <c r="A41" s="1" t="s">
        <v>195</v>
      </c>
      <c r="B41" s="1" t="s">
        <v>195</v>
      </c>
      <c r="C41" s="1" t="str">
        <f t="shared" si="0"/>
        <v>84bda85e-8cc6-4c3d-b8f1-9acc68fee50bDavid Hines</v>
      </c>
      <c r="D41" s="1" t="str">
        <f t="shared" si="1"/>
        <v>Unique</v>
      </c>
      <c r="E41" s="1" t="s">
        <v>196</v>
      </c>
      <c r="F41" s="1" t="str">
        <f t="shared" si="2"/>
        <v>Unique</v>
      </c>
      <c r="G41" s="1" t="s">
        <v>197</v>
      </c>
      <c r="H41" s="1" t="str">
        <f t="shared" si="3"/>
        <v>NorthFurniture</v>
      </c>
      <c r="I41" s="1" t="s">
        <v>69</v>
      </c>
      <c r="J41" s="1" t="s">
        <v>42</v>
      </c>
      <c r="K41" s="1" t="s">
        <v>198</v>
      </c>
      <c r="L41" s="8">
        <v>19</v>
      </c>
      <c r="M41" s="8">
        <v>267.26</v>
      </c>
      <c r="N41" s="8">
        <v>5077.9399999999996</v>
      </c>
      <c r="O41" s="10">
        <v>45539</v>
      </c>
      <c r="P41" s="9">
        <f t="shared" si="4"/>
        <v>4</v>
      </c>
      <c r="Q41" s="14">
        <f t="shared" si="5"/>
        <v>9</v>
      </c>
      <c r="R41" s="14">
        <f t="shared" si="6"/>
        <v>2024</v>
      </c>
      <c r="S41" s="1" t="s">
        <v>24</v>
      </c>
    </row>
    <row r="42" spans="1:19" ht="12.75" x14ac:dyDescent="0.2">
      <c r="A42" s="1" t="s">
        <v>199</v>
      </c>
      <c r="B42" s="1" t="s">
        <v>199</v>
      </c>
      <c r="C42" s="1" t="str">
        <f t="shared" si="0"/>
        <v>5772d322-eb86-41ab-8c51-61cda4f219b4Matthew Hernandez</v>
      </c>
      <c r="D42" s="1" t="str">
        <f t="shared" si="1"/>
        <v>Unique</v>
      </c>
      <c r="E42" s="1" t="s">
        <v>200</v>
      </c>
      <c r="F42" s="1" t="str">
        <f t="shared" si="2"/>
        <v>Unique</v>
      </c>
      <c r="G42" s="1" t="s">
        <v>201</v>
      </c>
      <c r="H42" s="1" t="str">
        <f t="shared" si="3"/>
        <v>EastElectronics</v>
      </c>
      <c r="I42" s="1" t="s">
        <v>14</v>
      </c>
      <c r="J42" s="1" t="s">
        <v>15</v>
      </c>
      <c r="K42" s="1" t="s">
        <v>202</v>
      </c>
      <c r="L42" s="8">
        <v>7</v>
      </c>
      <c r="M42" s="8">
        <v>483.68</v>
      </c>
      <c r="N42" s="8">
        <v>3385.76</v>
      </c>
      <c r="O42" s="10" t="s">
        <v>203</v>
      </c>
      <c r="P42" s="9" t="str">
        <f t="shared" si="4"/>
        <v>24</v>
      </c>
      <c r="Q42" s="14" t="str">
        <f t="shared" si="5"/>
        <v>8</v>
      </c>
      <c r="R42" s="14" t="str">
        <f t="shared" si="6"/>
        <v>2024</v>
      </c>
      <c r="S42" s="1" t="s">
        <v>24</v>
      </c>
    </row>
    <row r="43" spans="1:19" ht="12.75" x14ac:dyDescent="0.2">
      <c r="A43" s="1" t="s">
        <v>204</v>
      </c>
      <c r="B43" s="1" t="s">
        <v>204</v>
      </c>
      <c r="C43" s="1" t="str">
        <f t="shared" si="0"/>
        <v>45750459-88cf-4106-8f06-98c1aebe2a0bTammy Allen</v>
      </c>
      <c r="D43" s="1" t="str">
        <f t="shared" si="1"/>
        <v>Unique</v>
      </c>
      <c r="E43" s="1" t="s">
        <v>205</v>
      </c>
      <c r="F43" s="1" t="str">
        <f t="shared" si="2"/>
        <v>Unique</v>
      </c>
      <c r="G43" s="1" t="s">
        <v>206</v>
      </c>
      <c r="H43" s="1" t="str">
        <f t="shared" si="3"/>
        <v>EastElectronics</v>
      </c>
      <c r="I43" s="1" t="s">
        <v>14</v>
      </c>
      <c r="J43" s="1" t="s">
        <v>15</v>
      </c>
      <c r="K43" s="1" t="s">
        <v>207</v>
      </c>
      <c r="L43" s="8">
        <v>1</v>
      </c>
      <c r="M43" s="8">
        <v>249.97</v>
      </c>
      <c r="N43" s="8">
        <v>249.97</v>
      </c>
      <c r="O43" s="10">
        <v>45418</v>
      </c>
      <c r="P43" s="9">
        <f t="shared" si="4"/>
        <v>6</v>
      </c>
      <c r="Q43" s="14">
        <f t="shared" si="5"/>
        <v>5</v>
      </c>
      <c r="R43" s="14">
        <f t="shared" si="6"/>
        <v>2024</v>
      </c>
      <c r="S43" s="1" t="s">
        <v>48</v>
      </c>
    </row>
    <row r="44" spans="1:19" ht="12.75" x14ac:dyDescent="0.2">
      <c r="A44" s="1" t="s">
        <v>208</v>
      </c>
      <c r="B44" s="1" t="s">
        <v>208</v>
      </c>
      <c r="C44" s="1" t="str">
        <f t="shared" si="0"/>
        <v>bf594274-2408-4cba-87e4-c73b017c4355Alexa Greene</v>
      </c>
      <c r="D44" s="1" t="str">
        <f t="shared" si="1"/>
        <v>Unique</v>
      </c>
      <c r="E44" s="1" t="s">
        <v>209</v>
      </c>
      <c r="F44" s="1" t="str">
        <f t="shared" si="2"/>
        <v>Unique</v>
      </c>
      <c r="G44" s="1" t="s">
        <v>210</v>
      </c>
      <c r="H44" s="1" t="str">
        <f t="shared" si="3"/>
        <v>EastFood</v>
      </c>
      <c r="I44" s="1" t="s">
        <v>14</v>
      </c>
      <c r="J44" s="1" t="s">
        <v>29</v>
      </c>
      <c r="K44" s="1" t="s">
        <v>211</v>
      </c>
      <c r="L44" s="8">
        <v>14</v>
      </c>
      <c r="M44" s="8">
        <v>38.17</v>
      </c>
      <c r="N44" s="8">
        <v>534.38</v>
      </c>
      <c r="O44" s="10" t="s">
        <v>212</v>
      </c>
      <c r="P44" s="9" t="str">
        <f t="shared" si="4"/>
        <v>20</v>
      </c>
      <c r="Q44" s="14" t="str">
        <f t="shared" si="5"/>
        <v>4</v>
      </c>
      <c r="R44" s="14" t="str">
        <f t="shared" si="6"/>
        <v>2024</v>
      </c>
      <c r="S44" s="1" t="s">
        <v>24</v>
      </c>
    </row>
    <row r="45" spans="1:19" ht="12.75" x14ac:dyDescent="0.2">
      <c r="A45" s="1" t="s">
        <v>213</v>
      </c>
      <c r="B45" s="1" t="s">
        <v>213</v>
      </c>
      <c r="C45" s="1" t="str">
        <f t="shared" si="0"/>
        <v>6ec2dd08-6cb8-41b0-a5ec-122039b486aaStacey Smith</v>
      </c>
      <c r="D45" s="1" t="str">
        <f t="shared" si="1"/>
        <v>Unique</v>
      </c>
      <c r="E45" s="1" t="s">
        <v>214</v>
      </c>
      <c r="F45" s="1" t="str">
        <f t="shared" si="2"/>
        <v>Unique</v>
      </c>
      <c r="G45" s="1" t="s">
        <v>215</v>
      </c>
      <c r="H45" s="1" t="str">
        <f t="shared" si="3"/>
        <v>NorthElectronics</v>
      </c>
      <c r="I45" s="1" t="s">
        <v>69</v>
      </c>
      <c r="J45" s="1" t="s">
        <v>15</v>
      </c>
      <c r="K45" s="1" t="s">
        <v>216</v>
      </c>
      <c r="L45" s="8">
        <v>18</v>
      </c>
      <c r="M45" s="8">
        <v>160.68</v>
      </c>
      <c r="N45" s="8">
        <v>2892.24</v>
      </c>
      <c r="O45" s="10">
        <v>45298</v>
      </c>
      <c r="P45" s="9">
        <f t="shared" si="4"/>
        <v>7</v>
      </c>
      <c r="Q45" s="14">
        <f t="shared" si="5"/>
        <v>1</v>
      </c>
      <c r="R45" s="14">
        <f t="shared" si="6"/>
        <v>2024</v>
      </c>
      <c r="S45" s="1" t="s">
        <v>48</v>
      </c>
    </row>
    <row r="46" spans="1:19" ht="12.75" x14ac:dyDescent="0.2">
      <c r="A46" s="1" t="s">
        <v>217</v>
      </c>
      <c r="B46" s="1" t="s">
        <v>217</v>
      </c>
      <c r="C46" s="1" t="str">
        <f t="shared" si="0"/>
        <v>a17b4d42-473c-4450-bb95-163d264c8762Walter Olsen</v>
      </c>
      <c r="D46" s="1" t="str">
        <f t="shared" si="1"/>
        <v>Unique</v>
      </c>
      <c r="E46" s="1" t="s">
        <v>218</v>
      </c>
      <c r="F46" s="1" t="str">
        <f t="shared" si="2"/>
        <v>Unique</v>
      </c>
      <c r="G46" s="1" t="s">
        <v>219</v>
      </c>
      <c r="H46" s="1" t="str">
        <f t="shared" si="3"/>
        <v>NorthFood</v>
      </c>
      <c r="I46" s="1" t="s">
        <v>69</v>
      </c>
      <c r="J46" s="1" t="s">
        <v>29</v>
      </c>
      <c r="K46" s="1" t="s">
        <v>220</v>
      </c>
      <c r="L46" s="8">
        <v>6</v>
      </c>
      <c r="M46" s="8">
        <v>377.36</v>
      </c>
      <c r="N46" s="8">
        <v>2264.16</v>
      </c>
      <c r="O46" s="10" t="s">
        <v>79</v>
      </c>
      <c r="P46" s="9" t="str">
        <f t="shared" si="4"/>
        <v>26</v>
      </c>
      <c r="Q46" s="14" t="str">
        <f t="shared" si="5"/>
        <v>2</v>
      </c>
      <c r="R46" s="14" t="str">
        <f t="shared" si="6"/>
        <v>2024</v>
      </c>
      <c r="S46" s="1" t="s">
        <v>18</v>
      </c>
    </row>
    <row r="47" spans="1:19" ht="12.75" x14ac:dyDescent="0.2">
      <c r="A47" s="1" t="s">
        <v>221</v>
      </c>
      <c r="B47" s="1" t="s">
        <v>221</v>
      </c>
      <c r="C47" s="1" t="str">
        <f t="shared" si="0"/>
        <v>79ab1b26-057c-490f-bd35-76cef5c5106dChristina Johnson</v>
      </c>
      <c r="D47" s="1" t="str">
        <f t="shared" si="1"/>
        <v>Unique</v>
      </c>
      <c r="E47" s="1" t="s">
        <v>222</v>
      </c>
      <c r="F47" s="1" t="str">
        <f t="shared" si="2"/>
        <v>Unique</v>
      </c>
      <c r="G47" s="1" t="s">
        <v>223</v>
      </c>
      <c r="H47" s="1" t="str">
        <f t="shared" si="3"/>
        <v>NorthFurniture</v>
      </c>
      <c r="I47" s="1" t="s">
        <v>69</v>
      </c>
      <c r="J47" s="1" t="s">
        <v>42</v>
      </c>
      <c r="K47" s="1" t="s">
        <v>224</v>
      </c>
      <c r="L47" s="8">
        <v>10</v>
      </c>
      <c r="M47" s="8">
        <v>104.15</v>
      </c>
      <c r="N47" s="8">
        <v>1041.5</v>
      </c>
      <c r="O47" s="10" t="s">
        <v>225</v>
      </c>
      <c r="P47" s="9" t="str">
        <f t="shared" si="4"/>
        <v>14</v>
      </c>
      <c r="Q47" s="14" t="str">
        <f t="shared" si="5"/>
        <v>1</v>
      </c>
      <c r="R47" s="14" t="str">
        <f t="shared" si="6"/>
        <v>2024</v>
      </c>
      <c r="S47" s="1" t="s">
        <v>24</v>
      </c>
    </row>
    <row r="48" spans="1:19" ht="12.75" x14ac:dyDescent="0.2">
      <c r="A48" s="1" t="s">
        <v>226</v>
      </c>
      <c r="B48" s="1" t="s">
        <v>226</v>
      </c>
      <c r="C48" s="1" t="str">
        <f t="shared" si="0"/>
        <v>ff807dfa-5510-49b0-ac3d-994c706a5e91Christopher Wilkerson</v>
      </c>
      <c r="D48" s="1" t="str">
        <f t="shared" si="1"/>
        <v>Unique</v>
      </c>
      <c r="E48" s="1" t="s">
        <v>227</v>
      </c>
      <c r="F48" s="1" t="str">
        <f t="shared" si="2"/>
        <v>Unique</v>
      </c>
      <c r="H48" s="1" t="str">
        <f t="shared" si="3"/>
        <v>SouthFurniture</v>
      </c>
      <c r="I48" s="1" t="s">
        <v>28</v>
      </c>
      <c r="J48" s="1" t="s">
        <v>42</v>
      </c>
      <c r="K48" s="1" t="s">
        <v>228</v>
      </c>
      <c r="L48" s="8">
        <v>15</v>
      </c>
      <c r="M48" s="8">
        <v>362.41</v>
      </c>
      <c r="N48" s="8">
        <v>5436.15</v>
      </c>
      <c r="O48" s="10">
        <v>45630</v>
      </c>
      <c r="P48" s="9">
        <f t="shared" si="4"/>
        <v>4</v>
      </c>
      <c r="Q48" s="14">
        <f t="shared" si="5"/>
        <v>12</v>
      </c>
      <c r="R48" s="14">
        <f t="shared" si="6"/>
        <v>2024</v>
      </c>
      <c r="S48" s="1" t="s">
        <v>32</v>
      </c>
    </row>
    <row r="49" spans="1:19" ht="12.75" x14ac:dyDescent="0.2">
      <c r="A49" s="1" t="s">
        <v>229</v>
      </c>
      <c r="B49" s="1" t="s">
        <v>229</v>
      </c>
      <c r="C49" s="1" t="str">
        <f t="shared" si="0"/>
        <v>eca1b806-bace-4733-acf0-01cf3b584937Rebecca Smith</v>
      </c>
      <c r="D49" s="1" t="str">
        <f t="shared" si="1"/>
        <v>Unique</v>
      </c>
      <c r="E49" s="1" t="s">
        <v>230</v>
      </c>
      <c r="F49" s="1" t="str">
        <f t="shared" si="2"/>
        <v>Unique</v>
      </c>
      <c r="G49" s="1" t="s">
        <v>231</v>
      </c>
      <c r="H49" s="1" t="str">
        <f t="shared" si="3"/>
        <v>SouthElectronics</v>
      </c>
      <c r="I49" s="1" t="s">
        <v>28</v>
      </c>
      <c r="J49" s="1" t="s">
        <v>15</v>
      </c>
      <c r="K49" s="1" t="s">
        <v>232</v>
      </c>
      <c r="L49" s="8">
        <v>4</v>
      </c>
      <c r="M49" s="8">
        <v>309.94</v>
      </c>
      <c r="N49" s="8">
        <v>1239.76</v>
      </c>
      <c r="O49" s="10" t="s">
        <v>233</v>
      </c>
      <c r="P49" s="9" t="str">
        <f t="shared" si="4"/>
        <v>13</v>
      </c>
      <c r="Q49" s="14" t="str">
        <f t="shared" si="5"/>
        <v>5</v>
      </c>
      <c r="R49" s="14" t="str">
        <f t="shared" si="6"/>
        <v>2024</v>
      </c>
      <c r="S49" s="1" t="s">
        <v>18</v>
      </c>
    </row>
    <row r="50" spans="1:19" ht="12.75" x14ac:dyDescent="0.2">
      <c r="A50" s="1" t="s">
        <v>234</v>
      </c>
      <c r="B50" s="1" t="s">
        <v>234</v>
      </c>
      <c r="C50" s="1" t="str">
        <f t="shared" si="0"/>
        <v>f0ebf5b5-07ce-4221-8c77-955df1254c7aJames Woodard</v>
      </c>
      <c r="D50" s="1" t="str">
        <f t="shared" si="1"/>
        <v>Unique</v>
      </c>
      <c r="E50" s="1" t="s">
        <v>235</v>
      </c>
      <c r="F50" s="1" t="str">
        <f t="shared" si="2"/>
        <v>Unique</v>
      </c>
      <c r="G50" s="1" t="s">
        <v>236</v>
      </c>
      <c r="H50" s="1" t="str">
        <f t="shared" si="3"/>
        <v>WestClothing</v>
      </c>
      <c r="I50" s="1" t="s">
        <v>36</v>
      </c>
      <c r="J50" s="1" t="s">
        <v>52</v>
      </c>
      <c r="K50" s="1" t="s">
        <v>237</v>
      </c>
      <c r="L50" s="8">
        <v>9</v>
      </c>
      <c r="M50" s="8">
        <v>86.67</v>
      </c>
      <c r="N50" s="8">
        <v>780.03</v>
      </c>
      <c r="O50" s="10">
        <v>45324</v>
      </c>
      <c r="P50" s="9">
        <f t="shared" si="4"/>
        <v>2</v>
      </c>
      <c r="Q50" s="14">
        <f t="shared" si="5"/>
        <v>2</v>
      </c>
      <c r="R50" s="14">
        <f t="shared" si="6"/>
        <v>2024</v>
      </c>
      <c r="S50" s="1" t="s">
        <v>48</v>
      </c>
    </row>
    <row r="51" spans="1:19" ht="12.75" x14ac:dyDescent="0.2">
      <c r="A51" s="1" t="s">
        <v>238</v>
      </c>
      <c r="B51" s="1" t="s">
        <v>238</v>
      </c>
      <c r="C51" s="1" t="str">
        <f t="shared" si="0"/>
        <v>135ae41d-3202-42db-9b71-9cf21256d61cGeorge Moore</v>
      </c>
      <c r="D51" s="1" t="str">
        <f t="shared" si="1"/>
        <v>Unique</v>
      </c>
      <c r="E51" s="1" t="s">
        <v>239</v>
      </c>
      <c r="F51" s="1" t="str">
        <f t="shared" si="2"/>
        <v>Unique</v>
      </c>
      <c r="G51" s="1" t="s">
        <v>240</v>
      </c>
      <c r="H51" s="1" t="str">
        <f t="shared" si="3"/>
        <v>WestFood</v>
      </c>
      <c r="I51" s="1" t="s">
        <v>36</v>
      </c>
      <c r="J51" s="1" t="s">
        <v>29</v>
      </c>
      <c r="K51" s="1" t="s">
        <v>241</v>
      </c>
      <c r="L51" s="8">
        <v>2</v>
      </c>
      <c r="M51" s="8">
        <v>424.02</v>
      </c>
      <c r="N51" s="8">
        <v>848.04</v>
      </c>
      <c r="O51" s="10" t="s">
        <v>203</v>
      </c>
      <c r="P51" s="9" t="str">
        <f t="shared" si="4"/>
        <v>24</v>
      </c>
      <c r="Q51" s="14" t="str">
        <f t="shared" si="5"/>
        <v>8</v>
      </c>
      <c r="R51" s="14" t="str">
        <f t="shared" si="6"/>
        <v>2024</v>
      </c>
      <c r="S51" s="1" t="s">
        <v>24</v>
      </c>
    </row>
    <row r="52" spans="1:19" ht="12.75" x14ac:dyDescent="0.2">
      <c r="A52" s="1" t="s">
        <v>242</v>
      </c>
      <c r="B52" s="1" t="s">
        <v>242</v>
      </c>
      <c r="C52" s="1" t="str">
        <f t="shared" si="0"/>
        <v>b1866f13-2b0d-4fc5-a3ad-7178b6496b49Matthew Hill</v>
      </c>
      <c r="D52" s="1" t="str">
        <f t="shared" si="1"/>
        <v>Unique</v>
      </c>
      <c r="E52" s="1" t="s">
        <v>243</v>
      </c>
      <c r="F52" s="1" t="str">
        <f t="shared" si="2"/>
        <v>Unique</v>
      </c>
      <c r="G52" s="1" t="s">
        <v>244</v>
      </c>
      <c r="H52" s="1" t="str">
        <f t="shared" si="3"/>
        <v>SouthFood</v>
      </c>
      <c r="I52" s="1" t="s">
        <v>28</v>
      </c>
      <c r="J52" s="1" t="s">
        <v>29</v>
      </c>
      <c r="K52" s="1" t="s">
        <v>245</v>
      </c>
      <c r="L52" s="8">
        <v>6</v>
      </c>
      <c r="M52" s="8">
        <v>138.63999999999999</v>
      </c>
      <c r="N52" s="8">
        <v>831.84</v>
      </c>
      <c r="O52" s="10">
        <v>45416</v>
      </c>
      <c r="P52" s="9">
        <f t="shared" si="4"/>
        <v>4</v>
      </c>
      <c r="Q52" s="14">
        <f t="shared" si="5"/>
        <v>5</v>
      </c>
      <c r="R52" s="14">
        <f t="shared" si="6"/>
        <v>2024</v>
      </c>
      <c r="S52" s="1" t="s">
        <v>24</v>
      </c>
    </row>
    <row r="53" spans="1:19" ht="12.75" x14ac:dyDescent="0.2">
      <c r="A53" s="1" t="s">
        <v>246</v>
      </c>
      <c r="B53" s="1" t="s">
        <v>246</v>
      </c>
      <c r="C53" s="1" t="str">
        <f t="shared" si="0"/>
        <v>142e89de-9a6e-453f-9c1c-06c3be0525a4Michael Ramos</v>
      </c>
      <c r="D53" s="1" t="str">
        <f t="shared" si="1"/>
        <v>Unique</v>
      </c>
      <c r="E53" s="1" t="s">
        <v>247</v>
      </c>
      <c r="F53" s="1" t="str">
        <f t="shared" si="2"/>
        <v>Unique</v>
      </c>
      <c r="G53" s="1" t="s">
        <v>248</v>
      </c>
      <c r="H53" s="1" t="str">
        <f t="shared" si="3"/>
        <v>SouthClothing</v>
      </c>
      <c r="I53" s="1" t="s">
        <v>28</v>
      </c>
      <c r="J53" s="1" t="s">
        <v>52</v>
      </c>
      <c r="K53" s="1" t="s">
        <v>249</v>
      </c>
      <c r="L53" s="8">
        <v>12</v>
      </c>
      <c r="M53" s="8">
        <v>139.27000000000001</v>
      </c>
      <c r="N53" s="8">
        <v>1671.24</v>
      </c>
      <c r="O53" s="10" t="s">
        <v>250</v>
      </c>
      <c r="P53" s="9" t="str">
        <f t="shared" si="4"/>
        <v>24</v>
      </c>
      <c r="Q53" s="14" t="str">
        <f t="shared" si="5"/>
        <v>4</v>
      </c>
      <c r="R53" s="14" t="str">
        <f t="shared" si="6"/>
        <v>2024</v>
      </c>
      <c r="S53" s="1" t="s">
        <v>32</v>
      </c>
    </row>
    <row r="54" spans="1:19" ht="12.75" x14ac:dyDescent="0.2">
      <c r="A54" s="1" t="s">
        <v>251</v>
      </c>
      <c r="B54" s="1" t="s">
        <v>251</v>
      </c>
      <c r="C54" s="1" t="str">
        <f t="shared" si="0"/>
        <v>ca510b5c-9cad-414e-b1ff-f223a332abb1Colton Kim</v>
      </c>
      <c r="D54" s="1" t="str">
        <f t="shared" si="1"/>
        <v>Unique</v>
      </c>
      <c r="E54" s="1" t="s">
        <v>252</v>
      </c>
      <c r="F54" s="1" t="str">
        <f t="shared" si="2"/>
        <v>Unique</v>
      </c>
      <c r="G54" s="1" t="s">
        <v>253</v>
      </c>
      <c r="H54" s="1" t="str">
        <f t="shared" si="3"/>
        <v>NorthClothing</v>
      </c>
      <c r="I54" s="1" t="s">
        <v>69</v>
      </c>
      <c r="J54" s="1" t="s">
        <v>52</v>
      </c>
      <c r="L54" s="8">
        <v>5</v>
      </c>
      <c r="M54" s="8">
        <v>296.02999999999997</v>
      </c>
      <c r="N54" s="8">
        <v>1480.15</v>
      </c>
      <c r="O54" s="10">
        <v>45328</v>
      </c>
      <c r="P54" s="9">
        <f t="shared" si="4"/>
        <v>6</v>
      </c>
      <c r="Q54" s="14">
        <f t="shared" si="5"/>
        <v>2</v>
      </c>
      <c r="R54" s="14">
        <f t="shared" si="6"/>
        <v>2024</v>
      </c>
      <c r="S54" s="1" t="s">
        <v>48</v>
      </c>
    </row>
    <row r="55" spans="1:19" ht="12.75" x14ac:dyDescent="0.2">
      <c r="A55" s="1" t="s">
        <v>254</v>
      </c>
      <c r="B55" s="1" t="s">
        <v>254</v>
      </c>
      <c r="C55" s="1" t="str">
        <f t="shared" si="0"/>
        <v>0374631e-2c2f-4f51-b318-76668e4170e5Laura Dixon</v>
      </c>
      <c r="D55" s="1" t="str">
        <f t="shared" si="1"/>
        <v>Unique</v>
      </c>
      <c r="E55" s="1" t="s">
        <v>255</v>
      </c>
      <c r="F55" s="1" t="str">
        <f t="shared" si="2"/>
        <v>Unique</v>
      </c>
      <c r="G55" s="1" t="s">
        <v>256</v>
      </c>
      <c r="H55" s="1" t="str">
        <f t="shared" si="3"/>
        <v>EastFurniture</v>
      </c>
      <c r="I55" s="1" t="s">
        <v>14</v>
      </c>
      <c r="J55" s="1" t="s">
        <v>42</v>
      </c>
      <c r="K55" s="1" t="s">
        <v>257</v>
      </c>
      <c r="L55" s="8">
        <v>8</v>
      </c>
      <c r="M55" s="8">
        <v>36.619999999999997</v>
      </c>
      <c r="N55" s="8">
        <v>292.95999999999998</v>
      </c>
      <c r="O55" s="10">
        <v>45444</v>
      </c>
      <c r="P55" s="9">
        <f t="shared" si="4"/>
        <v>1</v>
      </c>
      <c r="Q55" s="14">
        <f t="shared" si="5"/>
        <v>6</v>
      </c>
      <c r="R55" s="14">
        <f t="shared" si="6"/>
        <v>2024</v>
      </c>
      <c r="S55" s="1" t="s">
        <v>48</v>
      </c>
    </row>
    <row r="56" spans="1:19" ht="12.75" x14ac:dyDescent="0.2">
      <c r="A56" s="1" t="s">
        <v>258</v>
      </c>
      <c r="B56" s="1" t="s">
        <v>258</v>
      </c>
      <c r="C56" s="1" t="str">
        <f t="shared" si="0"/>
        <v>c1f85607-6242-4b7a-854f-d78df3d16240Christopher Howe</v>
      </c>
      <c r="D56" s="1" t="str">
        <f t="shared" si="1"/>
        <v>Unique</v>
      </c>
      <c r="E56" s="1" t="s">
        <v>259</v>
      </c>
      <c r="F56" s="1" t="str">
        <f t="shared" si="2"/>
        <v>Unique</v>
      </c>
      <c r="G56" s="1" t="s">
        <v>260</v>
      </c>
      <c r="H56" s="1" t="str">
        <f t="shared" si="3"/>
        <v>WestFood</v>
      </c>
      <c r="I56" s="1" t="s">
        <v>36</v>
      </c>
      <c r="J56" s="1" t="s">
        <v>29</v>
      </c>
      <c r="K56" s="1" t="s">
        <v>261</v>
      </c>
      <c r="L56" s="8">
        <v>8</v>
      </c>
      <c r="M56" s="8">
        <v>359.84</v>
      </c>
      <c r="N56" s="8">
        <v>2878.72</v>
      </c>
      <c r="O56" s="10" t="s">
        <v>65</v>
      </c>
      <c r="P56" s="9" t="str">
        <f t="shared" si="4"/>
        <v>18</v>
      </c>
      <c r="Q56" s="14" t="str">
        <f t="shared" si="5"/>
        <v>6</v>
      </c>
      <c r="R56" s="14" t="str">
        <f t="shared" si="6"/>
        <v>2024</v>
      </c>
      <c r="S56" s="1" t="s">
        <v>24</v>
      </c>
    </row>
    <row r="57" spans="1:19" ht="12.75" x14ac:dyDescent="0.2">
      <c r="A57" s="1" t="s">
        <v>262</v>
      </c>
      <c r="B57" s="1" t="s">
        <v>262</v>
      </c>
      <c r="C57" s="1" t="str">
        <f t="shared" si="0"/>
        <v>80224033-5964-442e-b5c8-161040a63026Eric Alexander</v>
      </c>
      <c r="D57" s="1" t="str">
        <f t="shared" si="1"/>
        <v>Unique</v>
      </c>
      <c r="E57" s="1" t="s">
        <v>263</v>
      </c>
      <c r="F57" s="1" t="str">
        <f t="shared" si="2"/>
        <v>Unique</v>
      </c>
      <c r="G57" s="1" t="s">
        <v>264</v>
      </c>
      <c r="H57" s="1" t="str">
        <f t="shared" si="3"/>
        <v>SouthBooks</v>
      </c>
      <c r="I57" s="1" t="s">
        <v>28</v>
      </c>
      <c r="J57" s="1" t="s">
        <v>22</v>
      </c>
      <c r="K57" s="1" t="s">
        <v>265</v>
      </c>
      <c r="L57" s="8">
        <v>2</v>
      </c>
      <c r="M57" s="8">
        <v>207.55</v>
      </c>
      <c r="N57" s="8">
        <v>415.1</v>
      </c>
      <c r="O57" s="10" t="s">
        <v>266</v>
      </c>
      <c r="P57" s="9" t="str">
        <f t="shared" si="4"/>
        <v>25</v>
      </c>
      <c r="Q57" s="14" t="str">
        <f t="shared" si="5"/>
        <v>6</v>
      </c>
      <c r="R57" s="14" t="str">
        <f t="shared" si="6"/>
        <v>2024</v>
      </c>
      <c r="S57" s="1" t="s">
        <v>48</v>
      </c>
    </row>
    <row r="58" spans="1:19" ht="12.75" x14ac:dyDescent="0.2">
      <c r="A58" s="1" t="s">
        <v>267</v>
      </c>
      <c r="B58" s="1" t="s">
        <v>267</v>
      </c>
      <c r="C58" s="1" t="str">
        <f t="shared" si="0"/>
        <v>8636299e-8554-414c-a6c6-c6b10f226a8eKatelyn Rosales</v>
      </c>
      <c r="D58" s="1" t="str">
        <f t="shared" si="1"/>
        <v>Unique</v>
      </c>
      <c r="E58" s="1" t="s">
        <v>268</v>
      </c>
      <c r="F58" s="1" t="str">
        <f t="shared" si="2"/>
        <v>Unique</v>
      </c>
      <c r="G58" s="1" t="s">
        <v>269</v>
      </c>
      <c r="H58" s="1" t="str">
        <f t="shared" si="3"/>
        <v>EastElectronics</v>
      </c>
      <c r="I58" s="1" t="s">
        <v>14</v>
      </c>
      <c r="J58" s="1" t="s">
        <v>15</v>
      </c>
      <c r="K58" s="1" t="s">
        <v>270</v>
      </c>
      <c r="L58" s="8">
        <v>16</v>
      </c>
      <c r="M58" s="8">
        <v>250.7</v>
      </c>
      <c r="N58" s="8">
        <v>4011.2</v>
      </c>
      <c r="O58" s="10">
        <v>45537</v>
      </c>
      <c r="P58" s="9">
        <f t="shared" si="4"/>
        <v>2</v>
      </c>
      <c r="Q58" s="14">
        <f t="shared" si="5"/>
        <v>9</v>
      </c>
      <c r="R58" s="14">
        <f t="shared" si="6"/>
        <v>2024</v>
      </c>
      <c r="S58" s="1" t="s">
        <v>32</v>
      </c>
    </row>
    <row r="59" spans="1:19" ht="12.75" x14ac:dyDescent="0.2">
      <c r="A59" s="1" t="s">
        <v>271</v>
      </c>
      <c r="B59" s="1" t="s">
        <v>271</v>
      </c>
      <c r="C59" s="1" t="str">
        <f t="shared" si="0"/>
        <v>0873e89e-7f1c-4597-82ff-5524c98351daBryan Parsons</v>
      </c>
      <c r="D59" s="1" t="str">
        <f t="shared" si="1"/>
        <v>Unique</v>
      </c>
      <c r="E59" s="1" t="s">
        <v>272</v>
      </c>
      <c r="F59" s="1" t="str">
        <f t="shared" si="2"/>
        <v>Unique</v>
      </c>
      <c r="G59" s="1" t="s">
        <v>273</v>
      </c>
      <c r="H59" s="1" t="str">
        <f t="shared" si="3"/>
        <v>WestFurniture</v>
      </c>
      <c r="I59" s="1" t="s">
        <v>36</v>
      </c>
      <c r="J59" s="1" t="s">
        <v>42</v>
      </c>
      <c r="K59" s="1" t="s">
        <v>274</v>
      </c>
      <c r="L59" s="8">
        <v>13</v>
      </c>
      <c r="M59" s="8">
        <v>78.36</v>
      </c>
      <c r="N59" s="8">
        <v>1018.68</v>
      </c>
      <c r="O59" s="10">
        <v>45414</v>
      </c>
      <c r="P59" s="9">
        <f t="shared" si="4"/>
        <v>2</v>
      </c>
      <c r="Q59" s="14">
        <f t="shared" si="5"/>
        <v>5</v>
      </c>
      <c r="R59" s="14">
        <f t="shared" si="6"/>
        <v>2024</v>
      </c>
      <c r="S59" s="1" t="s">
        <v>18</v>
      </c>
    </row>
    <row r="60" spans="1:19" ht="12.75" x14ac:dyDescent="0.2">
      <c r="A60" s="1" t="s">
        <v>275</v>
      </c>
      <c r="B60" s="1" t="s">
        <v>275</v>
      </c>
      <c r="C60" s="1" t="str">
        <f t="shared" si="0"/>
        <v>e6748f23-a2c2-4b84-b9f3-e3e1f5a10730James Allen</v>
      </c>
      <c r="D60" s="1" t="str">
        <f t="shared" si="1"/>
        <v>Unique</v>
      </c>
      <c r="E60" s="1" t="s">
        <v>276</v>
      </c>
      <c r="F60" s="1" t="str">
        <f t="shared" si="2"/>
        <v>Unique</v>
      </c>
      <c r="G60" s="1" t="s">
        <v>277</v>
      </c>
      <c r="H60" s="1" t="str">
        <f t="shared" si="3"/>
        <v>NorthClothing</v>
      </c>
      <c r="I60" s="1" t="s">
        <v>69</v>
      </c>
      <c r="J60" s="1" t="s">
        <v>52</v>
      </c>
      <c r="K60" s="1" t="s">
        <v>278</v>
      </c>
      <c r="L60" s="8">
        <v>18</v>
      </c>
      <c r="M60" s="8">
        <v>410.88</v>
      </c>
      <c r="N60" s="8">
        <v>7395.84</v>
      </c>
      <c r="O60" s="10">
        <v>45355</v>
      </c>
      <c r="P60" s="9">
        <f t="shared" si="4"/>
        <v>4</v>
      </c>
      <c r="Q60" s="14">
        <f t="shared" si="5"/>
        <v>3</v>
      </c>
      <c r="R60" s="14">
        <f t="shared" si="6"/>
        <v>2024</v>
      </c>
      <c r="S60" s="1" t="s">
        <v>32</v>
      </c>
    </row>
    <row r="61" spans="1:19" ht="12.75" x14ac:dyDescent="0.2">
      <c r="A61" s="1" t="s">
        <v>279</v>
      </c>
      <c r="B61" s="1" t="s">
        <v>279</v>
      </c>
      <c r="C61" s="1" t="str">
        <f t="shared" si="0"/>
        <v>ecfeed3a-832c-4091-beb7-1a8c56a33c07Ashley Collins</v>
      </c>
      <c r="D61" s="1" t="str">
        <f t="shared" si="1"/>
        <v>Unique</v>
      </c>
      <c r="E61" s="1" t="s">
        <v>280</v>
      </c>
      <c r="F61" s="1" t="str">
        <f t="shared" si="2"/>
        <v>Unique</v>
      </c>
      <c r="G61" s="1" t="s">
        <v>281</v>
      </c>
      <c r="H61" s="1" t="str">
        <f t="shared" si="3"/>
        <v>NorthFood</v>
      </c>
      <c r="I61" s="1" t="s">
        <v>69</v>
      </c>
      <c r="J61" s="1" t="s">
        <v>29</v>
      </c>
      <c r="K61" s="1" t="s">
        <v>282</v>
      </c>
      <c r="L61" s="8">
        <v>10</v>
      </c>
      <c r="M61" s="8">
        <v>190.24</v>
      </c>
      <c r="N61" s="8">
        <v>1902.4</v>
      </c>
      <c r="O61" s="10">
        <v>45447</v>
      </c>
      <c r="P61" s="9">
        <f t="shared" si="4"/>
        <v>4</v>
      </c>
      <c r="Q61" s="14">
        <f t="shared" si="5"/>
        <v>6</v>
      </c>
      <c r="R61" s="14">
        <f t="shared" si="6"/>
        <v>2024</v>
      </c>
      <c r="S61" s="1" t="s">
        <v>48</v>
      </c>
    </row>
    <row r="62" spans="1:19" ht="12.75" x14ac:dyDescent="0.2">
      <c r="A62" s="1" t="s">
        <v>283</v>
      </c>
      <c r="B62" s="1" t="s">
        <v>283</v>
      </c>
      <c r="C62" s="1" t="str">
        <f t="shared" si="0"/>
        <v>a4c1f929-6cf0-465f-a9ad-42ebc34ff113Jordan Lane</v>
      </c>
      <c r="D62" s="1" t="str">
        <f t="shared" si="1"/>
        <v>Unique</v>
      </c>
      <c r="E62" s="1" t="s">
        <v>284</v>
      </c>
      <c r="F62" s="1" t="str">
        <f t="shared" si="2"/>
        <v>Unique</v>
      </c>
      <c r="G62" s="1" t="s">
        <v>285</v>
      </c>
      <c r="H62" s="1" t="str">
        <f t="shared" si="3"/>
        <v>WestBooks</v>
      </c>
      <c r="I62" s="1" t="s">
        <v>36</v>
      </c>
      <c r="J62" s="1" t="s">
        <v>22</v>
      </c>
      <c r="K62" s="1" t="s">
        <v>286</v>
      </c>
      <c r="L62" s="8">
        <v>15</v>
      </c>
      <c r="M62" s="8">
        <v>306.27999999999997</v>
      </c>
      <c r="N62" s="8">
        <v>4594.2</v>
      </c>
      <c r="O62" s="10">
        <v>45294</v>
      </c>
      <c r="P62" s="9">
        <f t="shared" si="4"/>
        <v>3</v>
      </c>
      <c r="Q62" s="14">
        <f t="shared" si="5"/>
        <v>1</v>
      </c>
      <c r="R62" s="14">
        <f t="shared" si="6"/>
        <v>2024</v>
      </c>
      <c r="S62" s="1" t="s">
        <v>18</v>
      </c>
    </row>
    <row r="63" spans="1:19" ht="12.75" x14ac:dyDescent="0.2">
      <c r="A63" s="1" t="s">
        <v>287</v>
      </c>
      <c r="B63" s="1" t="s">
        <v>287</v>
      </c>
      <c r="C63" s="1" t="str">
        <f t="shared" si="0"/>
        <v>4ed3d06a-7041-4add-93f0-75f68e764c24Mrs. Kelly Park PhD</v>
      </c>
      <c r="D63" s="1" t="str">
        <f t="shared" si="1"/>
        <v>Unique</v>
      </c>
      <c r="E63" s="1" t="s">
        <v>288</v>
      </c>
      <c r="F63" s="1" t="str">
        <f t="shared" si="2"/>
        <v>Unique</v>
      </c>
      <c r="G63" s="1" t="s">
        <v>289</v>
      </c>
      <c r="H63" s="1" t="str">
        <f t="shared" si="3"/>
        <v>EastFurniture</v>
      </c>
      <c r="I63" s="1" t="s">
        <v>14</v>
      </c>
      <c r="J63" s="1" t="s">
        <v>42</v>
      </c>
      <c r="K63" s="1" t="s">
        <v>290</v>
      </c>
      <c r="L63" s="8">
        <v>18</v>
      </c>
      <c r="M63" s="8">
        <v>441.42</v>
      </c>
      <c r="N63" s="8">
        <v>7945.56</v>
      </c>
      <c r="O63" s="10" t="s">
        <v>291</v>
      </c>
      <c r="P63" s="9" t="str">
        <f t="shared" si="4"/>
        <v>29</v>
      </c>
      <c r="Q63" s="14" t="str">
        <f t="shared" si="5"/>
        <v>6</v>
      </c>
      <c r="R63" s="14" t="str">
        <f t="shared" si="6"/>
        <v>2024</v>
      </c>
      <c r="S63" s="1" t="s">
        <v>48</v>
      </c>
    </row>
    <row r="64" spans="1:19" ht="12.75" x14ac:dyDescent="0.2">
      <c r="A64" s="1" t="s">
        <v>292</v>
      </c>
      <c r="B64" s="1" t="s">
        <v>292</v>
      </c>
      <c r="C64" s="1" t="str">
        <f t="shared" si="0"/>
        <v>8f3cc6a4-b78b-4648-8933-9d797339d098Michael Mooney</v>
      </c>
      <c r="D64" s="1" t="str">
        <f t="shared" si="1"/>
        <v>Unique</v>
      </c>
      <c r="E64" s="1" t="s">
        <v>293</v>
      </c>
      <c r="F64" s="1" t="str">
        <f t="shared" si="2"/>
        <v>Unique</v>
      </c>
      <c r="G64" s="1" t="s">
        <v>294</v>
      </c>
      <c r="H64" s="1" t="str">
        <f t="shared" si="3"/>
        <v>EastBooks</v>
      </c>
      <c r="I64" s="1" t="s">
        <v>14</v>
      </c>
      <c r="J64" s="1" t="s">
        <v>22</v>
      </c>
      <c r="K64" s="1" t="s">
        <v>295</v>
      </c>
      <c r="L64" s="8">
        <v>19</v>
      </c>
      <c r="M64" s="8">
        <v>68.040000000000006</v>
      </c>
      <c r="N64" s="8">
        <v>1292.76</v>
      </c>
      <c r="O64" s="10" t="s">
        <v>296</v>
      </c>
      <c r="P64" s="9" t="str">
        <f t="shared" si="4"/>
        <v>18</v>
      </c>
      <c r="Q64" s="14" t="str">
        <f t="shared" si="5"/>
        <v>4</v>
      </c>
      <c r="R64" s="14" t="str">
        <f t="shared" si="6"/>
        <v>2024</v>
      </c>
      <c r="S64" s="1" t="s">
        <v>18</v>
      </c>
    </row>
    <row r="65" spans="1:19" ht="12.75" x14ac:dyDescent="0.2">
      <c r="A65" s="1" t="s">
        <v>297</v>
      </c>
      <c r="B65" s="1" t="s">
        <v>297</v>
      </c>
      <c r="C65" s="1" t="str">
        <f t="shared" si="0"/>
        <v>bd240ed0-65a6-4813-ac31-dd4833f982e2William Cummings</v>
      </c>
      <c r="D65" s="1" t="str">
        <f t="shared" si="1"/>
        <v>Unique</v>
      </c>
      <c r="E65" s="1" t="s">
        <v>298</v>
      </c>
      <c r="F65" s="1" t="str">
        <f t="shared" si="2"/>
        <v>Unique</v>
      </c>
      <c r="G65" s="1" t="s">
        <v>299</v>
      </c>
      <c r="H65" s="1" t="str">
        <f t="shared" si="3"/>
        <v>NorthFurniture</v>
      </c>
      <c r="I65" s="1" t="s">
        <v>69</v>
      </c>
      <c r="J65" s="1" t="s">
        <v>42</v>
      </c>
      <c r="K65" s="1" t="s">
        <v>300</v>
      </c>
      <c r="L65" s="8">
        <v>6</v>
      </c>
      <c r="M65" s="8">
        <v>13.26</v>
      </c>
      <c r="N65" s="8">
        <v>79.56</v>
      </c>
      <c r="O65" s="10">
        <v>45446</v>
      </c>
      <c r="P65" s="9">
        <f t="shared" si="4"/>
        <v>3</v>
      </c>
      <c r="Q65" s="14">
        <f t="shared" si="5"/>
        <v>6</v>
      </c>
      <c r="R65" s="14">
        <f t="shared" si="6"/>
        <v>2024</v>
      </c>
      <c r="S65" s="1" t="s">
        <v>32</v>
      </c>
    </row>
    <row r="66" spans="1:19" ht="12.75" x14ac:dyDescent="0.2">
      <c r="A66" s="1" t="s">
        <v>301</v>
      </c>
      <c r="B66" s="1" t="s">
        <v>301</v>
      </c>
      <c r="C66" s="1" t="str">
        <f t="shared" si="0"/>
        <v>0eaeba4a-0cd2-452b-9936-c4f9fac87ff6Laura Dixon</v>
      </c>
      <c r="D66" s="1" t="str">
        <f t="shared" si="1"/>
        <v>Duplicate</v>
      </c>
      <c r="E66" s="1" t="s">
        <v>255</v>
      </c>
      <c r="F66" s="1" t="str">
        <f t="shared" si="2"/>
        <v>Duplicate</v>
      </c>
      <c r="G66" s="1" t="s">
        <v>302</v>
      </c>
      <c r="H66" s="1" t="str">
        <f t="shared" si="3"/>
        <v>SouthFood</v>
      </c>
      <c r="I66" s="1" t="s">
        <v>28</v>
      </c>
      <c r="J66" s="1" t="s">
        <v>29</v>
      </c>
      <c r="K66" s="1" t="s">
        <v>303</v>
      </c>
      <c r="L66" s="8">
        <v>9</v>
      </c>
      <c r="M66" s="8">
        <v>195.51</v>
      </c>
      <c r="N66" s="8">
        <v>1759.59</v>
      </c>
      <c r="O66" s="10" t="s">
        <v>304</v>
      </c>
      <c r="P66" s="9" t="str">
        <f t="shared" si="4"/>
        <v>27</v>
      </c>
      <c r="Q66" s="14" t="str">
        <f t="shared" si="5"/>
        <v>7</v>
      </c>
      <c r="R66" s="14" t="str">
        <f t="shared" si="6"/>
        <v>2024</v>
      </c>
      <c r="S66" s="1" t="s">
        <v>48</v>
      </c>
    </row>
    <row r="67" spans="1:19" ht="12.75" x14ac:dyDescent="0.2">
      <c r="A67" s="1" t="s">
        <v>305</v>
      </c>
      <c r="B67" s="1" t="s">
        <v>305</v>
      </c>
      <c r="C67" s="1" t="str">
        <f t="shared" ref="C67:C130" si="7">CONCATENATE(B67,E67)</f>
        <v>015b6766-387a-45dd-9ce1-320597fd2e2bTimothy Gutierrez</v>
      </c>
      <c r="D67" s="1" t="str">
        <f t="shared" ref="D67:D130" si="8">IF(COUNTIF(C:C,C67)&gt;1,"Duplicate","Unique")</f>
        <v>Unique</v>
      </c>
      <c r="E67" s="1" t="s">
        <v>306</v>
      </c>
      <c r="F67" s="1" t="str">
        <f t="shared" ref="F67:F130" si="9">IF(COUNTIF(G:G,G67)&gt;1,"Duplicate","Unique")</f>
        <v>Unique</v>
      </c>
      <c r="G67" s="1" t="s">
        <v>307</v>
      </c>
      <c r="H67" s="1" t="str">
        <f t="shared" ref="H67:H130" si="10">CONCATENATE(I67,J67)</f>
        <v>EastElectronics</v>
      </c>
      <c r="I67" s="1" t="s">
        <v>14</v>
      </c>
      <c r="J67" s="1" t="s">
        <v>15</v>
      </c>
      <c r="L67" s="8">
        <v>11</v>
      </c>
      <c r="M67" s="8">
        <v>470.13</v>
      </c>
      <c r="N67" s="8">
        <v>5171.43</v>
      </c>
      <c r="O67" s="10" t="s">
        <v>308</v>
      </c>
      <c r="P67" s="9" t="str">
        <f t="shared" ref="P67:P130" si="11">IFERROR(DAY(O67),TEXT(LEFT(O67,FIND("/",O67,1)-1),"0"))</f>
        <v>16</v>
      </c>
      <c r="Q67" s="14" t="str">
        <f t="shared" ref="Q67:Q130" si="12">IFERROR(MONTH(O67),TEXT(MID(O67,4,FIND("/",O67,4)-4),"0"))</f>
        <v>3</v>
      </c>
      <c r="R67" s="14" t="str">
        <f t="shared" ref="R67:R130" si="13">IFERROR(YEAR(O67),TEXT(RIGHT(O67,FIND("/",O67,4)-2),"0"))</f>
        <v>2024</v>
      </c>
      <c r="S67" s="1" t="s">
        <v>24</v>
      </c>
    </row>
    <row r="68" spans="1:19" ht="12.75" x14ac:dyDescent="0.2">
      <c r="A68" s="1" t="s">
        <v>309</v>
      </c>
      <c r="B68" s="1" t="s">
        <v>309</v>
      </c>
      <c r="C68" s="1" t="str">
        <f t="shared" si="7"/>
        <v>a2ea7aac-8cb8-414e-b8f4-c2155c7aca60Brian Johnson</v>
      </c>
      <c r="D68" s="1" t="str">
        <f t="shared" si="8"/>
        <v>Unique</v>
      </c>
      <c r="E68" s="1" t="s">
        <v>310</v>
      </c>
      <c r="F68" s="1" t="str">
        <f t="shared" si="9"/>
        <v>Unique</v>
      </c>
      <c r="G68" s="1" t="s">
        <v>311</v>
      </c>
      <c r="H68" s="1" t="str">
        <f t="shared" si="10"/>
        <v>WestFurniture</v>
      </c>
      <c r="I68" s="1" t="s">
        <v>36</v>
      </c>
      <c r="J68" s="1" t="s">
        <v>42</v>
      </c>
      <c r="K68" s="1" t="s">
        <v>312</v>
      </c>
      <c r="L68" s="8">
        <v>9</v>
      </c>
      <c r="M68" s="8">
        <v>15.85</v>
      </c>
      <c r="N68" s="8">
        <v>142.65</v>
      </c>
      <c r="O68" s="10">
        <v>45415</v>
      </c>
      <c r="P68" s="9">
        <f t="shared" si="11"/>
        <v>3</v>
      </c>
      <c r="Q68" s="14">
        <f t="shared" si="12"/>
        <v>5</v>
      </c>
      <c r="R68" s="14">
        <f t="shared" si="13"/>
        <v>2024</v>
      </c>
      <c r="S68" s="1" t="s">
        <v>18</v>
      </c>
    </row>
    <row r="69" spans="1:19" ht="12.75" x14ac:dyDescent="0.2">
      <c r="A69" s="1" t="s">
        <v>313</v>
      </c>
      <c r="B69" s="1" t="s">
        <v>313</v>
      </c>
      <c r="C69" s="1" t="str">
        <f t="shared" si="7"/>
        <v>ea75ce0a-0133-4670-866a-2ccf776dd3faDonna Casey</v>
      </c>
      <c r="D69" s="1" t="str">
        <f t="shared" si="8"/>
        <v>Unique</v>
      </c>
      <c r="E69" s="1" t="s">
        <v>314</v>
      </c>
      <c r="F69" s="1" t="str">
        <f t="shared" si="9"/>
        <v>Unique</v>
      </c>
      <c r="G69" s="1" t="s">
        <v>315</v>
      </c>
      <c r="H69" s="1" t="str">
        <f t="shared" si="10"/>
        <v>NorthBooks</v>
      </c>
      <c r="I69" s="1" t="s">
        <v>69</v>
      </c>
      <c r="J69" s="1" t="s">
        <v>22</v>
      </c>
      <c r="K69" s="1" t="s">
        <v>316</v>
      </c>
      <c r="L69" s="8">
        <v>6</v>
      </c>
      <c r="M69" s="8">
        <v>141.33000000000001</v>
      </c>
      <c r="N69" s="8">
        <v>847.98</v>
      </c>
      <c r="O69" s="10">
        <v>45450</v>
      </c>
      <c r="P69" s="9">
        <f t="shared" si="11"/>
        <v>7</v>
      </c>
      <c r="Q69" s="14">
        <f t="shared" si="12"/>
        <v>6</v>
      </c>
      <c r="R69" s="14">
        <f t="shared" si="13"/>
        <v>2024</v>
      </c>
      <c r="S69" s="1" t="s">
        <v>18</v>
      </c>
    </row>
    <row r="70" spans="1:19" ht="12.75" x14ac:dyDescent="0.2">
      <c r="A70" s="1" t="s">
        <v>317</v>
      </c>
      <c r="B70" s="1" t="s">
        <v>317</v>
      </c>
      <c r="C70" s="1" t="str">
        <f t="shared" si="7"/>
        <v>38b5f699-b33e-46f9-8d42-cc4d407b9068Jessica Roy</v>
      </c>
      <c r="D70" s="1" t="str">
        <f t="shared" si="8"/>
        <v>Unique</v>
      </c>
      <c r="E70" s="1" t="s">
        <v>318</v>
      </c>
      <c r="F70" s="1" t="str">
        <f t="shared" si="9"/>
        <v>Unique</v>
      </c>
      <c r="G70" s="1" t="s">
        <v>319</v>
      </c>
      <c r="H70" s="1" t="str">
        <f t="shared" si="10"/>
        <v>EastElectronics</v>
      </c>
      <c r="I70" s="1" t="s">
        <v>14</v>
      </c>
      <c r="J70" s="1" t="s">
        <v>15</v>
      </c>
      <c r="K70" s="1" t="s">
        <v>320</v>
      </c>
      <c r="L70" s="8">
        <v>17</v>
      </c>
      <c r="M70" s="8">
        <v>404.99</v>
      </c>
      <c r="N70" s="8">
        <v>6884.83</v>
      </c>
      <c r="O70" s="10" t="s">
        <v>321</v>
      </c>
      <c r="P70" s="9" t="str">
        <f t="shared" si="11"/>
        <v>20</v>
      </c>
      <c r="Q70" s="14" t="str">
        <f t="shared" si="12"/>
        <v>6</v>
      </c>
      <c r="R70" s="14" t="str">
        <f t="shared" si="13"/>
        <v>2024</v>
      </c>
      <c r="S70" s="1" t="s">
        <v>18</v>
      </c>
    </row>
    <row r="71" spans="1:19" ht="12.75" x14ac:dyDescent="0.2">
      <c r="A71" s="1" t="s">
        <v>322</v>
      </c>
      <c r="B71" s="1" t="s">
        <v>322</v>
      </c>
      <c r="C71" s="1" t="str">
        <f t="shared" si="7"/>
        <v>976baa5a-b858-4162-b154-8649b6b3751cEdward Francis</v>
      </c>
      <c r="D71" s="1" t="str">
        <f t="shared" si="8"/>
        <v>Unique</v>
      </c>
      <c r="E71" s="1" t="s">
        <v>323</v>
      </c>
      <c r="F71" s="1" t="str">
        <f t="shared" si="9"/>
        <v>Unique</v>
      </c>
      <c r="G71" s="1" t="s">
        <v>324</v>
      </c>
      <c r="H71" s="1" t="str">
        <f t="shared" si="10"/>
        <v>WestBooks</v>
      </c>
      <c r="I71" s="1" t="s">
        <v>36</v>
      </c>
      <c r="J71" s="1" t="s">
        <v>22</v>
      </c>
      <c r="K71" s="1" t="s">
        <v>325</v>
      </c>
      <c r="L71" s="8">
        <v>1</v>
      </c>
      <c r="M71" s="8">
        <v>29.92</v>
      </c>
      <c r="N71" s="8">
        <v>29.92</v>
      </c>
      <c r="O71" s="10">
        <v>45506</v>
      </c>
      <c r="P71" s="9">
        <f t="shared" si="11"/>
        <v>2</v>
      </c>
      <c r="Q71" s="14">
        <f t="shared" si="12"/>
        <v>8</v>
      </c>
      <c r="R71" s="14">
        <f t="shared" si="13"/>
        <v>2024</v>
      </c>
      <c r="S71" s="1" t="s">
        <v>32</v>
      </c>
    </row>
    <row r="72" spans="1:19" ht="12.75" x14ac:dyDescent="0.2">
      <c r="A72" s="1" t="s">
        <v>326</v>
      </c>
      <c r="B72" s="1" t="s">
        <v>326</v>
      </c>
      <c r="C72" s="1" t="str">
        <f t="shared" si="7"/>
        <v>fc335056-2ab7-4ea3-820b-a916ab9da1e0Patrick Johnson</v>
      </c>
      <c r="D72" s="1" t="str">
        <f t="shared" si="8"/>
        <v>Unique</v>
      </c>
      <c r="E72" s="1" t="s">
        <v>327</v>
      </c>
      <c r="F72" s="1" t="str">
        <f t="shared" si="9"/>
        <v>Unique</v>
      </c>
      <c r="G72" s="1" t="s">
        <v>328</v>
      </c>
      <c r="H72" s="1" t="str">
        <f t="shared" si="10"/>
        <v>WestBooks</v>
      </c>
      <c r="I72" s="1" t="s">
        <v>36</v>
      </c>
      <c r="J72" s="1" t="s">
        <v>22</v>
      </c>
      <c r="K72" s="1" t="s">
        <v>329</v>
      </c>
      <c r="L72" s="8">
        <v>6</v>
      </c>
      <c r="M72" s="8">
        <v>115.34</v>
      </c>
      <c r="N72" s="8">
        <v>692.04</v>
      </c>
      <c r="O72" s="10">
        <v>45328</v>
      </c>
      <c r="P72" s="9">
        <f t="shared" si="11"/>
        <v>6</v>
      </c>
      <c r="Q72" s="14">
        <f t="shared" si="12"/>
        <v>2</v>
      </c>
      <c r="R72" s="14">
        <f t="shared" si="13"/>
        <v>2024</v>
      </c>
      <c r="S72" s="1" t="s">
        <v>32</v>
      </c>
    </row>
    <row r="73" spans="1:19" ht="12.75" x14ac:dyDescent="0.2">
      <c r="A73" s="1" t="s">
        <v>330</v>
      </c>
      <c r="B73" s="1" t="s">
        <v>330</v>
      </c>
      <c r="C73" s="1" t="str">
        <f t="shared" si="7"/>
        <v>c7744c67-4bb4-4b0a-a7a3-9a6e358c1cd4Leslie Miller</v>
      </c>
      <c r="D73" s="1" t="str">
        <f t="shared" si="8"/>
        <v>Unique</v>
      </c>
      <c r="E73" s="1" t="s">
        <v>331</v>
      </c>
      <c r="F73" s="1" t="str">
        <f t="shared" si="9"/>
        <v>Unique</v>
      </c>
      <c r="G73" s="1" t="s">
        <v>332</v>
      </c>
      <c r="H73" s="1" t="str">
        <f t="shared" si="10"/>
        <v>NorthFurniture</v>
      </c>
      <c r="I73" s="1" t="s">
        <v>69</v>
      </c>
      <c r="J73" s="1" t="s">
        <v>42</v>
      </c>
      <c r="K73" s="1" t="s">
        <v>303</v>
      </c>
      <c r="L73" s="8">
        <v>8</v>
      </c>
      <c r="M73" s="8">
        <v>456.78</v>
      </c>
      <c r="N73" s="8">
        <v>3654.24</v>
      </c>
      <c r="O73" s="10" t="s">
        <v>61</v>
      </c>
      <c r="P73" s="9" t="str">
        <f t="shared" si="11"/>
        <v>16</v>
      </c>
      <c r="Q73" s="14" t="str">
        <f t="shared" si="12"/>
        <v>8</v>
      </c>
      <c r="R73" s="14" t="str">
        <f t="shared" si="13"/>
        <v>2024</v>
      </c>
      <c r="S73" s="1" t="s">
        <v>48</v>
      </c>
    </row>
    <row r="74" spans="1:19" ht="12.75" x14ac:dyDescent="0.2">
      <c r="A74" s="1" t="s">
        <v>333</v>
      </c>
      <c r="B74" s="1" t="s">
        <v>333</v>
      </c>
      <c r="C74" s="1" t="str">
        <f t="shared" si="7"/>
        <v>da96e884-6be1-4106-a31e-f3c2bf15dd3dBarbara Day</v>
      </c>
      <c r="D74" s="1" t="str">
        <f t="shared" si="8"/>
        <v>Unique</v>
      </c>
      <c r="E74" s="1" t="s">
        <v>334</v>
      </c>
      <c r="F74" s="1" t="str">
        <f t="shared" si="9"/>
        <v>Unique</v>
      </c>
      <c r="G74" s="1" t="s">
        <v>335</v>
      </c>
      <c r="H74" s="1" t="str">
        <f t="shared" si="10"/>
        <v>WestFurniture</v>
      </c>
      <c r="I74" s="1" t="s">
        <v>36</v>
      </c>
      <c r="J74" s="1" t="s">
        <v>42</v>
      </c>
      <c r="K74" s="1" t="s">
        <v>336</v>
      </c>
      <c r="L74" s="8">
        <v>10</v>
      </c>
      <c r="M74" s="8">
        <v>258.29000000000002</v>
      </c>
      <c r="N74" s="8">
        <v>2582.9</v>
      </c>
      <c r="O74" s="10">
        <v>45388</v>
      </c>
      <c r="P74" s="9">
        <f t="shared" si="11"/>
        <v>6</v>
      </c>
      <c r="Q74" s="14">
        <f t="shared" si="12"/>
        <v>4</v>
      </c>
      <c r="R74" s="14">
        <f t="shared" si="13"/>
        <v>2024</v>
      </c>
      <c r="S74" s="1" t="s">
        <v>24</v>
      </c>
    </row>
    <row r="75" spans="1:19" ht="12.75" x14ac:dyDescent="0.2">
      <c r="A75" s="1" t="s">
        <v>337</v>
      </c>
      <c r="B75" s="1" t="s">
        <v>337</v>
      </c>
      <c r="C75" s="1" t="str">
        <f t="shared" si="7"/>
        <v>5fb5fc79-fe4d-4e46-8331-1278a47704c3Jonathan Cameron</v>
      </c>
      <c r="D75" s="1" t="str">
        <f t="shared" si="8"/>
        <v>Unique</v>
      </c>
      <c r="E75" s="1" t="s">
        <v>338</v>
      </c>
      <c r="F75" s="1" t="str">
        <f t="shared" si="9"/>
        <v>Unique</v>
      </c>
      <c r="G75" s="1" t="s">
        <v>339</v>
      </c>
      <c r="H75" s="1" t="str">
        <f t="shared" si="10"/>
        <v>EastBooks</v>
      </c>
      <c r="I75" s="1" t="s">
        <v>14</v>
      </c>
      <c r="J75" s="1" t="s">
        <v>22</v>
      </c>
      <c r="K75" s="1" t="s">
        <v>340</v>
      </c>
      <c r="L75" s="8">
        <v>7</v>
      </c>
      <c r="M75" s="8">
        <v>175.18</v>
      </c>
      <c r="N75" s="8">
        <v>1226.26</v>
      </c>
      <c r="O75" s="10">
        <v>45628</v>
      </c>
      <c r="P75" s="9">
        <f t="shared" si="11"/>
        <v>2</v>
      </c>
      <c r="Q75" s="14">
        <f t="shared" si="12"/>
        <v>12</v>
      </c>
      <c r="R75" s="14">
        <f t="shared" si="13"/>
        <v>2024</v>
      </c>
      <c r="S75" s="1" t="s">
        <v>32</v>
      </c>
    </row>
    <row r="76" spans="1:19" ht="12.75" x14ac:dyDescent="0.2">
      <c r="A76" s="1" t="s">
        <v>341</v>
      </c>
      <c r="B76" s="1" t="s">
        <v>341</v>
      </c>
      <c r="C76" s="1" t="str">
        <f t="shared" si="7"/>
        <v>2db751f6-9c30-46f2-9d38-c63b77d777ffDeborah Ward</v>
      </c>
      <c r="D76" s="1" t="str">
        <f t="shared" si="8"/>
        <v>Unique</v>
      </c>
      <c r="E76" s="1" t="s">
        <v>342</v>
      </c>
      <c r="F76" s="1" t="str">
        <f t="shared" si="9"/>
        <v>Unique</v>
      </c>
      <c r="H76" s="1" t="str">
        <f t="shared" si="10"/>
        <v>SouthElectronics</v>
      </c>
      <c r="I76" s="1" t="s">
        <v>28</v>
      </c>
      <c r="J76" s="1" t="s">
        <v>15</v>
      </c>
      <c r="K76" s="1" t="s">
        <v>343</v>
      </c>
      <c r="L76" s="8">
        <v>15</v>
      </c>
      <c r="M76" s="8">
        <v>418.09</v>
      </c>
      <c r="N76" s="8">
        <v>6271.35</v>
      </c>
      <c r="O76" s="10" t="s">
        <v>344</v>
      </c>
      <c r="P76" s="9" t="str">
        <f t="shared" si="11"/>
        <v>14</v>
      </c>
      <c r="Q76" s="14" t="str">
        <f t="shared" si="12"/>
        <v>4</v>
      </c>
      <c r="R76" s="14" t="str">
        <f t="shared" si="13"/>
        <v>2024</v>
      </c>
      <c r="S76" s="1" t="s">
        <v>32</v>
      </c>
    </row>
    <row r="77" spans="1:19" ht="12.75" x14ac:dyDescent="0.2">
      <c r="A77" s="1" t="s">
        <v>345</v>
      </c>
      <c r="B77" s="1" t="s">
        <v>345</v>
      </c>
      <c r="C77" s="1" t="str">
        <f t="shared" si="7"/>
        <v>b01c88ac-e64a-484d-90b3-a947785e0daeShane Mays</v>
      </c>
      <c r="D77" s="1" t="str">
        <f t="shared" si="8"/>
        <v>Unique</v>
      </c>
      <c r="E77" s="1" t="s">
        <v>346</v>
      </c>
      <c r="F77" s="1" t="str">
        <f t="shared" si="9"/>
        <v>Unique</v>
      </c>
      <c r="G77" s="1" t="s">
        <v>347</v>
      </c>
      <c r="H77" s="1" t="str">
        <f t="shared" si="10"/>
        <v>NorthFood</v>
      </c>
      <c r="I77" s="1" t="s">
        <v>69</v>
      </c>
      <c r="J77" s="1" t="s">
        <v>29</v>
      </c>
      <c r="K77" s="1" t="s">
        <v>348</v>
      </c>
      <c r="L77" s="8">
        <v>20</v>
      </c>
      <c r="M77" s="8">
        <v>420.08</v>
      </c>
      <c r="N77" s="8">
        <v>8401.6</v>
      </c>
      <c r="O77" s="10" t="s">
        <v>349</v>
      </c>
      <c r="P77" s="9" t="str">
        <f t="shared" si="11"/>
        <v>14</v>
      </c>
      <c r="Q77" s="14" t="str">
        <f t="shared" si="12"/>
        <v>5</v>
      </c>
      <c r="R77" s="14" t="str">
        <f t="shared" si="13"/>
        <v>2024</v>
      </c>
      <c r="S77" s="1" t="s">
        <v>48</v>
      </c>
    </row>
    <row r="78" spans="1:19" ht="12.75" x14ac:dyDescent="0.2">
      <c r="A78" s="1" t="s">
        <v>350</v>
      </c>
      <c r="B78" s="1" t="s">
        <v>350</v>
      </c>
      <c r="C78" s="1" t="str">
        <f t="shared" si="7"/>
        <v>c93d7889-4a24-4890-887d-10cc8ebcacfcBryan Nicholson</v>
      </c>
      <c r="D78" s="1" t="str">
        <f t="shared" si="8"/>
        <v>Unique</v>
      </c>
      <c r="E78" s="1" t="s">
        <v>351</v>
      </c>
      <c r="F78" s="1" t="str">
        <f t="shared" si="9"/>
        <v>Unique</v>
      </c>
      <c r="H78" s="1" t="str">
        <f t="shared" si="10"/>
        <v>SouthClothing</v>
      </c>
      <c r="I78" s="1" t="s">
        <v>28</v>
      </c>
      <c r="J78" s="1" t="s">
        <v>52</v>
      </c>
      <c r="K78" s="1" t="s">
        <v>352</v>
      </c>
      <c r="L78" s="8">
        <v>8</v>
      </c>
      <c r="M78" s="8">
        <v>329.42</v>
      </c>
      <c r="N78" s="8">
        <v>2635.36</v>
      </c>
      <c r="O78" s="10" t="s">
        <v>353</v>
      </c>
      <c r="P78" s="9" t="str">
        <f t="shared" si="11"/>
        <v>14</v>
      </c>
      <c r="Q78" s="14" t="str">
        <f t="shared" si="12"/>
        <v>7</v>
      </c>
      <c r="R78" s="14" t="str">
        <f t="shared" si="13"/>
        <v>2024</v>
      </c>
      <c r="S78" s="1" t="s">
        <v>32</v>
      </c>
    </row>
    <row r="79" spans="1:19" ht="12.75" x14ac:dyDescent="0.2">
      <c r="A79" s="1" t="s">
        <v>354</v>
      </c>
      <c r="B79" s="1" t="s">
        <v>354</v>
      </c>
      <c r="C79" s="1" t="str">
        <f t="shared" si="7"/>
        <v>9d71effb-7d05-473e-b7b5-664ab32d5f8fJeffery Jimenez</v>
      </c>
      <c r="D79" s="1" t="str">
        <f t="shared" si="8"/>
        <v>Unique</v>
      </c>
      <c r="E79" s="1" t="s">
        <v>355</v>
      </c>
      <c r="F79" s="1" t="str">
        <f t="shared" si="9"/>
        <v>Unique</v>
      </c>
      <c r="G79" s="1" t="s">
        <v>356</v>
      </c>
      <c r="H79" s="1" t="str">
        <f t="shared" si="10"/>
        <v>SouthFurniture</v>
      </c>
      <c r="I79" s="1" t="s">
        <v>28</v>
      </c>
      <c r="J79" s="1" t="s">
        <v>42</v>
      </c>
      <c r="K79" s="1" t="s">
        <v>325</v>
      </c>
      <c r="L79" s="8">
        <v>8</v>
      </c>
      <c r="M79" s="8">
        <v>50.11</v>
      </c>
      <c r="N79" s="8">
        <v>400.88</v>
      </c>
      <c r="O79" s="10" t="s">
        <v>357</v>
      </c>
      <c r="P79" s="9" t="str">
        <f t="shared" si="11"/>
        <v>15</v>
      </c>
      <c r="Q79" s="14" t="str">
        <f t="shared" si="12"/>
        <v>3</v>
      </c>
      <c r="R79" s="14" t="str">
        <f t="shared" si="13"/>
        <v>2024</v>
      </c>
      <c r="S79" s="1" t="s">
        <v>24</v>
      </c>
    </row>
    <row r="80" spans="1:19" ht="12.75" x14ac:dyDescent="0.2">
      <c r="A80" s="1" t="s">
        <v>358</v>
      </c>
      <c r="B80" s="1" t="s">
        <v>358</v>
      </c>
      <c r="C80" s="1" t="str">
        <f t="shared" si="7"/>
        <v>1e4ab913-8f1d-48bd-8966-0a2030ed6140Curtis Thomas</v>
      </c>
      <c r="D80" s="1" t="str">
        <f t="shared" si="8"/>
        <v>Unique</v>
      </c>
      <c r="E80" s="1" t="s">
        <v>359</v>
      </c>
      <c r="F80" s="1" t="str">
        <f t="shared" si="9"/>
        <v>Unique</v>
      </c>
      <c r="G80" s="1" t="s">
        <v>360</v>
      </c>
      <c r="H80" s="1" t="str">
        <f t="shared" si="10"/>
        <v>WestElectronics</v>
      </c>
      <c r="I80" s="1" t="s">
        <v>36</v>
      </c>
      <c r="J80" s="1" t="s">
        <v>15</v>
      </c>
      <c r="K80" s="1" t="s">
        <v>361</v>
      </c>
      <c r="L80" s="8">
        <v>3</v>
      </c>
      <c r="M80" s="8">
        <v>379.81</v>
      </c>
      <c r="N80" s="8">
        <v>1139.43</v>
      </c>
      <c r="O80" s="10" t="s">
        <v>362</v>
      </c>
      <c r="P80" s="9" t="str">
        <f t="shared" si="11"/>
        <v>18</v>
      </c>
      <c r="Q80" s="14" t="str">
        <f t="shared" si="12"/>
        <v>3</v>
      </c>
      <c r="R80" s="14" t="str">
        <f t="shared" si="13"/>
        <v>2024</v>
      </c>
      <c r="S80" s="1" t="s">
        <v>32</v>
      </c>
    </row>
    <row r="81" spans="1:19" ht="12.75" x14ac:dyDescent="0.2">
      <c r="A81" s="1" t="s">
        <v>363</v>
      </c>
      <c r="B81" s="1" t="s">
        <v>363</v>
      </c>
      <c r="C81" s="1" t="str">
        <f t="shared" si="7"/>
        <v>2048191a-7591-46ef-a03a-879b8e2e31fbRyan Greene Jr.</v>
      </c>
      <c r="D81" s="1" t="str">
        <f t="shared" si="8"/>
        <v>Unique</v>
      </c>
      <c r="E81" s="1" t="s">
        <v>364</v>
      </c>
      <c r="F81" s="1" t="str">
        <f t="shared" si="9"/>
        <v>Unique</v>
      </c>
      <c r="G81" s="1" t="s">
        <v>365</v>
      </c>
      <c r="H81" s="1" t="str">
        <f t="shared" si="10"/>
        <v>NorthBooks</v>
      </c>
      <c r="I81" s="1" t="s">
        <v>69</v>
      </c>
      <c r="J81" s="1" t="s">
        <v>22</v>
      </c>
      <c r="K81" s="1" t="s">
        <v>366</v>
      </c>
      <c r="L81" s="8">
        <v>10</v>
      </c>
      <c r="M81" s="8">
        <v>158.1</v>
      </c>
      <c r="N81" s="8">
        <v>1581</v>
      </c>
      <c r="O81" s="10">
        <v>45359</v>
      </c>
      <c r="P81" s="9">
        <f t="shared" si="11"/>
        <v>8</v>
      </c>
      <c r="Q81" s="14">
        <f t="shared" si="12"/>
        <v>3</v>
      </c>
      <c r="R81" s="14">
        <f t="shared" si="13"/>
        <v>2024</v>
      </c>
      <c r="S81" s="1" t="s">
        <v>32</v>
      </c>
    </row>
    <row r="82" spans="1:19" ht="12.75" x14ac:dyDescent="0.2">
      <c r="A82" s="1" t="s">
        <v>367</v>
      </c>
      <c r="B82" s="1" t="s">
        <v>367</v>
      </c>
      <c r="C82" s="1" t="str">
        <f t="shared" si="7"/>
        <v>e433237a-e809-4318-8875-483ab371198aKevin Stewart</v>
      </c>
      <c r="D82" s="1" t="str">
        <f t="shared" si="8"/>
        <v>Unique</v>
      </c>
      <c r="E82" s="1" t="s">
        <v>368</v>
      </c>
      <c r="F82" s="1" t="str">
        <f t="shared" si="9"/>
        <v>Unique</v>
      </c>
      <c r="G82" s="1" t="s">
        <v>369</v>
      </c>
      <c r="H82" s="1" t="str">
        <f t="shared" si="10"/>
        <v>SouthElectronics</v>
      </c>
      <c r="I82" s="1" t="s">
        <v>28</v>
      </c>
      <c r="J82" s="1" t="s">
        <v>15</v>
      </c>
      <c r="K82" s="1" t="s">
        <v>370</v>
      </c>
      <c r="L82" s="8">
        <v>20</v>
      </c>
      <c r="M82" s="8">
        <v>278.93</v>
      </c>
      <c r="N82" s="8">
        <v>5578.6</v>
      </c>
      <c r="O82" s="10" t="s">
        <v>371</v>
      </c>
      <c r="P82" s="9" t="str">
        <f t="shared" si="11"/>
        <v>31</v>
      </c>
      <c r="Q82" s="14" t="str">
        <f t="shared" si="12"/>
        <v>5</v>
      </c>
      <c r="R82" s="14" t="str">
        <f t="shared" si="13"/>
        <v>2024</v>
      </c>
      <c r="S82" s="1" t="s">
        <v>48</v>
      </c>
    </row>
    <row r="83" spans="1:19" ht="12.75" x14ac:dyDescent="0.2">
      <c r="A83" s="1" t="s">
        <v>372</v>
      </c>
      <c r="B83" s="1" t="s">
        <v>372</v>
      </c>
      <c r="C83" s="1" t="str">
        <f t="shared" si="7"/>
        <v>51a55b05-312e-45ea-926e-6a1fce208063Sarah Porter</v>
      </c>
      <c r="D83" s="1" t="str">
        <f t="shared" si="8"/>
        <v>Unique</v>
      </c>
      <c r="E83" s="1" t="s">
        <v>373</v>
      </c>
      <c r="F83" s="1" t="str">
        <f t="shared" si="9"/>
        <v>Unique</v>
      </c>
      <c r="G83" s="1" t="s">
        <v>374</v>
      </c>
      <c r="H83" s="1" t="str">
        <f t="shared" si="10"/>
        <v>SouthFurniture</v>
      </c>
      <c r="I83" s="1" t="s">
        <v>28</v>
      </c>
      <c r="J83" s="1" t="s">
        <v>42</v>
      </c>
      <c r="K83" s="1" t="s">
        <v>375</v>
      </c>
      <c r="L83" s="8">
        <v>9</v>
      </c>
      <c r="M83" s="8">
        <v>82.77</v>
      </c>
      <c r="N83" s="8">
        <v>744.93</v>
      </c>
      <c r="O83" s="10">
        <v>45389</v>
      </c>
      <c r="P83" s="9">
        <f t="shared" si="11"/>
        <v>7</v>
      </c>
      <c r="Q83" s="14">
        <f t="shared" si="12"/>
        <v>4</v>
      </c>
      <c r="R83" s="14">
        <f t="shared" si="13"/>
        <v>2024</v>
      </c>
      <c r="S83" s="1" t="s">
        <v>18</v>
      </c>
    </row>
    <row r="84" spans="1:19" ht="12.75" x14ac:dyDescent="0.2">
      <c r="A84" s="1" t="s">
        <v>376</v>
      </c>
      <c r="B84" s="1" t="s">
        <v>376</v>
      </c>
      <c r="C84" s="1" t="str">
        <f t="shared" si="7"/>
        <v>8b4d67a3-cc97-49b8-b8e8-e3693f5735bfCatherine Smith</v>
      </c>
      <c r="D84" s="1" t="str">
        <f t="shared" si="8"/>
        <v>Unique</v>
      </c>
      <c r="E84" s="1" t="s">
        <v>377</v>
      </c>
      <c r="F84" s="1" t="str">
        <f t="shared" si="9"/>
        <v>Unique</v>
      </c>
      <c r="G84" s="1" t="s">
        <v>378</v>
      </c>
      <c r="H84" s="1" t="str">
        <f t="shared" si="10"/>
        <v>WestClothing</v>
      </c>
      <c r="I84" s="1" t="s">
        <v>36</v>
      </c>
      <c r="J84" s="1" t="s">
        <v>52</v>
      </c>
      <c r="K84" s="1" t="s">
        <v>379</v>
      </c>
      <c r="L84" s="8">
        <v>14</v>
      </c>
      <c r="M84" s="8">
        <v>47.03</v>
      </c>
      <c r="N84" s="8">
        <v>658.42</v>
      </c>
      <c r="O84" s="10">
        <v>45298</v>
      </c>
      <c r="P84" s="9">
        <f t="shared" si="11"/>
        <v>7</v>
      </c>
      <c r="Q84" s="14">
        <f t="shared" si="12"/>
        <v>1</v>
      </c>
      <c r="R84" s="14">
        <f t="shared" si="13"/>
        <v>2024</v>
      </c>
      <c r="S84" s="1" t="s">
        <v>32</v>
      </c>
    </row>
    <row r="85" spans="1:19" ht="12.75" x14ac:dyDescent="0.2">
      <c r="A85" s="1" t="s">
        <v>380</v>
      </c>
      <c r="B85" s="1" t="s">
        <v>380</v>
      </c>
      <c r="C85" s="1" t="str">
        <f t="shared" si="7"/>
        <v>8086eaeb-163d-4e4a-a974-1bdd5aca9f32James Myers</v>
      </c>
      <c r="D85" s="1" t="str">
        <f t="shared" si="8"/>
        <v>Unique</v>
      </c>
      <c r="E85" s="1" t="s">
        <v>381</v>
      </c>
      <c r="F85" s="1" t="str">
        <f t="shared" si="9"/>
        <v>Unique</v>
      </c>
      <c r="G85" s="1" t="s">
        <v>382</v>
      </c>
      <c r="H85" s="1" t="str">
        <f t="shared" si="10"/>
        <v>SouthBooks</v>
      </c>
      <c r="I85" s="1" t="s">
        <v>28</v>
      </c>
      <c r="J85" s="1" t="s">
        <v>22</v>
      </c>
      <c r="K85" s="1" t="s">
        <v>383</v>
      </c>
      <c r="L85" s="8">
        <v>3</v>
      </c>
      <c r="M85" s="8">
        <v>302.27</v>
      </c>
      <c r="N85" s="8">
        <v>906.81</v>
      </c>
      <c r="O85" s="10" t="s">
        <v>162</v>
      </c>
      <c r="P85" s="9" t="str">
        <f t="shared" si="11"/>
        <v>24</v>
      </c>
      <c r="Q85" s="14" t="str">
        <f t="shared" si="12"/>
        <v>2</v>
      </c>
      <c r="R85" s="14" t="str">
        <f t="shared" si="13"/>
        <v>2024</v>
      </c>
      <c r="S85" s="1" t="s">
        <v>48</v>
      </c>
    </row>
    <row r="86" spans="1:19" ht="12.75" x14ac:dyDescent="0.2">
      <c r="A86" s="1" t="s">
        <v>384</v>
      </c>
      <c r="B86" s="1" t="s">
        <v>384</v>
      </c>
      <c r="C86" s="1" t="str">
        <f t="shared" si="7"/>
        <v>c03784dc-ab16-4502-b27b-c50e20b3e91aAmanda Hoover</v>
      </c>
      <c r="D86" s="1" t="str">
        <f t="shared" si="8"/>
        <v>Unique</v>
      </c>
      <c r="E86" s="1" t="s">
        <v>385</v>
      </c>
      <c r="F86" s="1" t="str">
        <f t="shared" si="9"/>
        <v>Unique</v>
      </c>
      <c r="G86" s="1" t="s">
        <v>386</v>
      </c>
      <c r="H86" s="1" t="str">
        <f t="shared" si="10"/>
        <v>NorthClothing</v>
      </c>
      <c r="I86" s="1" t="s">
        <v>69</v>
      </c>
      <c r="J86" s="1" t="s">
        <v>52</v>
      </c>
      <c r="K86" s="1" t="s">
        <v>387</v>
      </c>
      <c r="L86" s="8">
        <v>18</v>
      </c>
      <c r="M86" s="8">
        <v>122.81</v>
      </c>
      <c r="N86" s="8">
        <v>2210.58</v>
      </c>
      <c r="O86" s="10">
        <v>45566</v>
      </c>
      <c r="P86" s="9">
        <f t="shared" si="11"/>
        <v>1</v>
      </c>
      <c r="Q86" s="14">
        <f t="shared" si="12"/>
        <v>10</v>
      </c>
      <c r="R86" s="14">
        <f t="shared" si="13"/>
        <v>2024</v>
      </c>
      <c r="S86" s="1" t="s">
        <v>24</v>
      </c>
    </row>
    <row r="87" spans="1:19" ht="12.75" x14ac:dyDescent="0.2">
      <c r="A87" s="1" t="s">
        <v>388</v>
      </c>
      <c r="B87" s="1" t="s">
        <v>388</v>
      </c>
      <c r="C87" s="1" t="str">
        <f t="shared" si="7"/>
        <v>c91ca10c-0bda-4ba3-8970-cee3b351e432Linda Coleman</v>
      </c>
      <c r="D87" s="1" t="str">
        <f t="shared" si="8"/>
        <v>Unique</v>
      </c>
      <c r="E87" s="1" t="s">
        <v>389</v>
      </c>
      <c r="F87" s="1" t="str">
        <f t="shared" si="9"/>
        <v>Unique</v>
      </c>
      <c r="G87" s="1" t="s">
        <v>390</v>
      </c>
      <c r="H87" s="1" t="str">
        <f t="shared" si="10"/>
        <v>NorthBooks</v>
      </c>
      <c r="I87" s="1" t="s">
        <v>69</v>
      </c>
      <c r="J87" s="1" t="s">
        <v>22</v>
      </c>
      <c r="K87" s="1" t="s">
        <v>391</v>
      </c>
      <c r="L87" s="8">
        <v>8</v>
      </c>
      <c r="M87" s="8">
        <v>136.31</v>
      </c>
      <c r="N87" s="8">
        <v>1090.48</v>
      </c>
      <c r="O87" s="10">
        <v>45330</v>
      </c>
      <c r="P87" s="9">
        <f t="shared" si="11"/>
        <v>8</v>
      </c>
      <c r="Q87" s="14">
        <f t="shared" si="12"/>
        <v>2</v>
      </c>
      <c r="R87" s="14">
        <f t="shared" si="13"/>
        <v>2024</v>
      </c>
      <c r="S87" s="1" t="s">
        <v>24</v>
      </c>
    </row>
    <row r="88" spans="1:19" ht="12.75" x14ac:dyDescent="0.2">
      <c r="A88" s="1" t="s">
        <v>392</v>
      </c>
      <c r="B88" s="1" t="s">
        <v>392</v>
      </c>
      <c r="C88" s="1" t="str">
        <f t="shared" si="7"/>
        <v>8d0b3e79-7071-483d-af4c-7cef2ea71349Dr. Anthony Bailey</v>
      </c>
      <c r="D88" s="1" t="str">
        <f t="shared" si="8"/>
        <v>Unique</v>
      </c>
      <c r="E88" s="1" t="s">
        <v>393</v>
      </c>
      <c r="F88" s="1" t="str">
        <f t="shared" si="9"/>
        <v>Unique</v>
      </c>
      <c r="G88" s="1" t="s">
        <v>394</v>
      </c>
      <c r="H88" s="1" t="str">
        <f t="shared" si="10"/>
        <v>EastClothing</v>
      </c>
      <c r="I88" s="1" t="s">
        <v>14</v>
      </c>
      <c r="J88" s="1" t="s">
        <v>52</v>
      </c>
      <c r="K88" s="1" t="s">
        <v>395</v>
      </c>
      <c r="L88" s="8">
        <v>8</v>
      </c>
      <c r="M88" s="8">
        <v>138.36000000000001</v>
      </c>
      <c r="N88" s="8">
        <v>1106.8800000000001</v>
      </c>
      <c r="O88" s="10">
        <v>45512</v>
      </c>
      <c r="P88" s="9">
        <f t="shared" si="11"/>
        <v>8</v>
      </c>
      <c r="Q88" s="14">
        <f t="shared" si="12"/>
        <v>8</v>
      </c>
      <c r="R88" s="14">
        <f t="shared" si="13"/>
        <v>2024</v>
      </c>
      <c r="S88" s="1" t="s">
        <v>48</v>
      </c>
    </row>
    <row r="89" spans="1:19" ht="12.75" x14ac:dyDescent="0.2">
      <c r="A89" s="1" t="s">
        <v>396</v>
      </c>
      <c r="B89" s="1" t="s">
        <v>396</v>
      </c>
      <c r="C89" s="1" t="str">
        <f t="shared" si="7"/>
        <v>9b07e10f-9d04-40a2-bd42-24cc7141fa78Scott Bennett</v>
      </c>
      <c r="D89" s="1" t="str">
        <f t="shared" si="8"/>
        <v>Unique</v>
      </c>
      <c r="E89" s="1" t="s">
        <v>397</v>
      </c>
      <c r="F89" s="1" t="str">
        <f t="shared" si="9"/>
        <v>Unique</v>
      </c>
      <c r="G89" s="1" t="s">
        <v>398</v>
      </c>
      <c r="H89" s="1" t="str">
        <f t="shared" si="10"/>
        <v>WestClothing</v>
      </c>
      <c r="I89" s="1" t="s">
        <v>36</v>
      </c>
      <c r="J89" s="1" t="s">
        <v>52</v>
      </c>
      <c r="K89" s="1" t="s">
        <v>399</v>
      </c>
      <c r="L89" s="8">
        <v>8</v>
      </c>
      <c r="M89" s="8">
        <v>136.28</v>
      </c>
      <c r="N89" s="8">
        <v>1090.24</v>
      </c>
      <c r="O89" s="10" t="s">
        <v>400</v>
      </c>
      <c r="P89" s="9" t="str">
        <f t="shared" si="11"/>
        <v>29</v>
      </c>
      <c r="Q89" s="14" t="str">
        <f t="shared" si="12"/>
        <v>2</v>
      </c>
      <c r="R89" s="14" t="str">
        <f t="shared" si="13"/>
        <v>2024</v>
      </c>
      <c r="S89" s="1" t="s">
        <v>24</v>
      </c>
    </row>
    <row r="90" spans="1:19" ht="12.75" x14ac:dyDescent="0.2">
      <c r="A90" s="1" t="s">
        <v>401</v>
      </c>
      <c r="B90" s="1" t="s">
        <v>401</v>
      </c>
      <c r="C90" s="1" t="str">
        <f t="shared" si="7"/>
        <v>5eb03040-b449-4a5a-b155-48605d8602c6Natalie Maynard</v>
      </c>
      <c r="D90" s="1" t="str">
        <f t="shared" si="8"/>
        <v>Unique</v>
      </c>
      <c r="E90" s="1" t="s">
        <v>402</v>
      </c>
      <c r="F90" s="1" t="str">
        <f t="shared" si="9"/>
        <v>Unique</v>
      </c>
      <c r="G90" s="1" t="s">
        <v>403</v>
      </c>
      <c r="H90" s="1" t="str">
        <f t="shared" si="10"/>
        <v>EastFurniture</v>
      </c>
      <c r="I90" s="1" t="s">
        <v>14</v>
      </c>
      <c r="J90" s="1" t="s">
        <v>42</v>
      </c>
      <c r="K90" s="1" t="s">
        <v>404</v>
      </c>
      <c r="L90" s="8">
        <v>15</v>
      </c>
      <c r="M90" s="8">
        <v>293.87</v>
      </c>
      <c r="N90" s="8">
        <v>4408.05</v>
      </c>
      <c r="O90" s="10" t="s">
        <v>405</v>
      </c>
      <c r="P90" s="9" t="str">
        <f t="shared" si="11"/>
        <v>27</v>
      </c>
      <c r="Q90" s="14" t="str">
        <f t="shared" si="12"/>
        <v>5</v>
      </c>
      <c r="R90" s="14" t="str">
        <f t="shared" si="13"/>
        <v>2024</v>
      </c>
      <c r="S90" s="1" t="s">
        <v>18</v>
      </c>
    </row>
    <row r="91" spans="1:19" ht="12.75" x14ac:dyDescent="0.2">
      <c r="A91" s="1" t="s">
        <v>406</v>
      </c>
      <c r="B91" s="1" t="s">
        <v>406</v>
      </c>
      <c r="C91" s="1" t="str">
        <f t="shared" si="7"/>
        <v>8f84fa8a-1715-418b-9c61-e509442c2c41Karen Thompson</v>
      </c>
      <c r="D91" s="1" t="str">
        <f t="shared" si="8"/>
        <v>Unique</v>
      </c>
      <c r="E91" s="1" t="s">
        <v>407</v>
      </c>
      <c r="F91" s="1" t="str">
        <f t="shared" si="9"/>
        <v>Unique</v>
      </c>
      <c r="G91" s="1" t="s">
        <v>408</v>
      </c>
      <c r="H91" s="1" t="str">
        <f t="shared" si="10"/>
        <v>SouthFurniture</v>
      </c>
      <c r="I91" s="1" t="s">
        <v>28</v>
      </c>
      <c r="J91" s="1" t="s">
        <v>42</v>
      </c>
      <c r="K91" s="1" t="s">
        <v>409</v>
      </c>
      <c r="L91" s="8">
        <v>3</v>
      </c>
      <c r="M91" s="8">
        <v>251.92</v>
      </c>
      <c r="N91" s="8">
        <v>755.76</v>
      </c>
      <c r="O91" s="10">
        <v>45417</v>
      </c>
      <c r="P91" s="9">
        <f t="shared" si="11"/>
        <v>5</v>
      </c>
      <c r="Q91" s="14">
        <f t="shared" si="12"/>
        <v>5</v>
      </c>
      <c r="R91" s="14">
        <f t="shared" si="13"/>
        <v>2024</v>
      </c>
      <c r="S91" s="1" t="s">
        <v>24</v>
      </c>
    </row>
    <row r="92" spans="1:19" ht="12.75" x14ac:dyDescent="0.2">
      <c r="A92" s="1" t="s">
        <v>410</v>
      </c>
      <c r="B92" s="1" t="s">
        <v>410</v>
      </c>
      <c r="C92" s="1" t="str">
        <f t="shared" si="7"/>
        <v>3ba90b64-c9a0-4864-bcee-34a907c73eb9Kenneth Franco</v>
      </c>
      <c r="D92" s="1" t="str">
        <f t="shared" si="8"/>
        <v>Unique</v>
      </c>
      <c r="E92" s="1" t="s">
        <v>411</v>
      </c>
      <c r="F92" s="1" t="str">
        <f t="shared" si="9"/>
        <v>Unique</v>
      </c>
      <c r="G92" s="1" t="s">
        <v>412</v>
      </c>
      <c r="H92" s="1" t="str">
        <f t="shared" si="10"/>
        <v>EastFurniture</v>
      </c>
      <c r="I92" s="1" t="s">
        <v>14</v>
      </c>
      <c r="J92" s="1" t="s">
        <v>42</v>
      </c>
      <c r="L92" s="8">
        <v>15</v>
      </c>
      <c r="M92" s="8">
        <v>258.10000000000002</v>
      </c>
      <c r="N92" s="8">
        <v>3871.5</v>
      </c>
      <c r="O92" s="10" t="s">
        <v>413</v>
      </c>
      <c r="P92" s="9" t="str">
        <f t="shared" si="11"/>
        <v>17</v>
      </c>
      <c r="Q92" s="14" t="str">
        <f t="shared" si="12"/>
        <v>1</v>
      </c>
      <c r="R92" s="14" t="str">
        <f t="shared" si="13"/>
        <v>2024</v>
      </c>
      <c r="S92" s="1" t="s">
        <v>18</v>
      </c>
    </row>
    <row r="93" spans="1:19" ht="12.75" x14ac:dyDescent="0.2">
      <c r="A93" s="1" t="s">
        <v>414</v>
      </c>
      <c r="B93" s="1" t="s">
        <v>414</v>
      </c>
      <c r="C93" s="1" t="str">
        <f t="shared" si="7"/>
        <v>6480d046-c6cc-42fb-b03a-6ecee5ddc628Daniel Bennett</v>
      </c>
      <c r="D93" s="1" t="str">
        <f t="shared" si="8"/>
        <v>Unique</v>
      </c>
      <c r="E93" s="1" t="s">
        <v>415</v>
      </c>
      <c r="F93" s="1" t="str">
        <f t="shared" si="9"/>
        <v>Unique</v>
      </c>
      <c r="G93" s="1" t="s">
        <v>416</v>
      </c>
      <c r="H93" s="1" t="str">
        <f t="shared" si="10"/>
        <v>NorthElectronics</v>
      </c>
      <c r="I93" s="1" t="s">
        <v>69</v>
      </c>
      <c r="J93" s="1" t="s">
        <v>15</v>
      </c>
      <c r="K93" s="1" t="s">
        <v>417</v>
      </c>
      <c r="L93" s="8">
        <v>6</v>
      </c>
      <c r="M93" s="8">
        <v>83.9</v>
      </c>
      <c r="N93" s="8">
        <v>503.4</v>
      </c>
      <c r="O93" s="10" t="s">
        <v>418</v>
      </c>
      <c r="P93" s="9" t="str">
        <f t="shared" si="11"/>
        <v>26</v>
      </c>
      <c r="Q93" s="14" t="str">
        <f t="shared" si="12"/>
        <v>6</v>
      </c>
      <c r="R93" s="14" t="str">
        <f t="shared" si="13"/>
        <v>2024</v>
      </c>
      <c r="S93" s="1" t="s">
        <v>24</v>
      </c>
    </row>
    <row r="94" spans="1:19" ht="12.75" x14ac:dyDescent="0.2">
      <c r="A94" s="1" t="s">
        <v>419</v>
      </c>
      <c r="B94" s="1" t="s">
        <v>419</v>
      </c>
      <c r="C94" s="1" t="str">
        <f t="shared" si="7"/>
        <v>92fa2860-84fe-48d3-9762-2e1aa89ecca7Karen Perez</v>
      </c>
      <c r="D94" s="1" t="str">
        <f t="shared" si="8"/>
        <v>Unique</v>
      </c>
      <c r="E94" s="1" t="s">
        <v>420</v>
      </c>
      <c r="F94" s="1" t="str">
        <f t="shared" si="9"/>
        <v>Unique</v>
      </c>
      <c r="G94" s="1" t="s">
        <v>421</v>
      </c>
      <c r="H94" s="1" t="str">
        <f t="shared" si="10"/>
        <v>SouthClothing</v>
      </c>
      <c r="I94" s="1" t="s">
        <v>28</v>
      </c>
      <c r="J94" s="1" t="s">
        <v>52</v>
      </c>
      <c r="K94" s="1" t="s">
        <v>422</v>
      </c>
      <c r="L94" s="8">
        <v>19</v>
      </c>
      <c r="M94" s="8">
        <v>302</v>
      </c>
      <c r="N94" s="8">
        <v>5738</v>
      </c>
      <c r="O94" s="10">
        <v>45633</v>
      </c>
      <c r="P94" s="9">
        <f t="shared" si="11"/>
        <v>7</v>
      </c>
      <c r="Q94" s="14">
        <f t="shared" si="12"/>
        <v>12</v>
      </c>
      <c r="R94" s="14">
        <f t="shared" si="13"/>
        <v>2024</v>
      </c>
      <c r="S94" s="1" t="s">
        <v>32</v>
      </c>
    </row>
    <row r="95" spans="1:19" ht="12.75" x14ac:dyDescent="0.2">
      <c r="A95" s="1" t="s">
        <v>423</v>
      </c>
      <c r="B95" s="1" t="s">
        <v>423</v>
      </c>
      <c r="C95" s="1" t="str">
        <f t="shared" si="7"/>
        <v>f94f2c28-07fa-4953-8706-0ba41917141dTerry Bautista</v>
      </c>
      <c r="D95" s="1" t="str">
        <f t="shared" si="8"/>
        <v>Unique</v>
      </c>
      <c r="E95" s="1" t="s">
        <v>424</v>
      </c>
      <c r="F95" s="1" t="str">
        <f t="shared" si="9"/>
        <v>Unique</v>
      </c>
      <c r="G95" s="1" t="s">
        <v>425</v>
      </c>
      <c r="H95" s="1" t="str">
        <f t="shared" si="10"/>
        <v>NorthClothing</v>
      </c>
      <c r="I95" s="1" t="s">
        <v>69</v>
      </c>
      <c r="J95" s="1" t="s">
        <v>52</v>
      </c>
      <c r="L95" s="8">
        <v>15</v>
      </c>
      <c r="M95" s="8">
        <v>5.72</v>
      </c>
      <c r="N95" s="8">
        <v>85.8</v>
      </c>
      <c r="O95" s="10" t="s">
        <v>426</v>
      </c>
      <c r="P95" s="9" t="str">
        <f t="shared" si="11"/>
        <v>14</v>
      </c>
      <c r="Q95" s="14" t="str">
        <f t="shared" si="12"/>
        <v>6</v>
      </c>
      <c r="R95" s="14" t="str">
        <f t="shared" si="13"/>
        <v>2024</v>
      </c>
      <c r="S95" s="1" t="s">
        <v>32</v>
      </c>
    </row>
    <row r="96" spans="1:19" ht="12.75" x14ac:dyDescent="0.2">
      <c r="A96" s="1" t="s">
        <v>427</v>
      </c>
      <c r="B96" s="1" t="s">
        <v>427</v>
      </c>
      <c r="C96" s="1" t="str">
        <f t="shared" si="7"/>
        <v>7a89152d-1cfa-4f36-b448-b504c2408829Kathleen Marshall</v>
      </c>
      <c r="D96" s="1" t="str">
        <f t="shared" si="8"/>
        <v>Unique</v>
      </c>
      <c r="E96" s="1" t="s">
        <v>428</v>
      </c>
      <c r="F96" s="1" t="str">
        <f t="shared" si="9"/>
        <v>Unique</v>
      </c>
      <c r="G96" s="1" t="s">
        <v>429</v>
      </c>
      <c r="H96" s="1" t="str">
        <f t="shared" si="10"/>
        <v>SouthClothing</v>
      </c>
      <c r="I96" s="1" t="s">
        <v>28</v>
      </c>
      <c r="J96" s="1" t="s">
        <v>52</v>
      </c>
      <c r="K96" s="1" t="s">
        <v>430</v>
      </c>
      <c r="L96" s="8">
        <v>11</v>
      </c>
      <c r="M96" s="8">
        <v>231.5</v>
      </c>
      <c r="N96" s="8">
        <v>2546.5</v>
      </c>
      <c r="O96" s="10" t="s">
        <v>250</v>
      </c>
      <c r="P96" s="9" t="str">
        <f t="shared" si="11"/>
        <v>24</v>
      </c>
      <c r="Q96" s="14" t="str">
        <f t="shared" si="12"/>
        <v>4</v>
      </c>
      <c r="R96" s="14" t="str">
        <f t="shared" si="13"/>
        <v>2024</v>
      </c>
      <c r="S96" s="1" t="s">
        <v>18</v>
      </c>
    </row>
    <row r="97" spans="1:19" ht="12.75" x14ac:dyDescent="0.2">
      <c r="A97" s="1" t="s">
        <v>431</v>
      </c>
      <c r="B97" s="1" t="s">
        <v>431</v>
      </c>
      <c r="C97" s="1" t="str">
        <f t="shared" si="7"/>
        <v>bf96e5c2-b970-4888-ac82-5ca316888c87Tammy Daniels</v>
      </c>
      <c r="D97" s="1" t="str">
        <f t="shared" si="8"/>
        <v>Unique</v>
      </c>
      <c r="E97" s="1" t="s">
        <v>432</v>
      </c>
      <c r="F97" s="1" t="str">
        <f t="shared" si="9"/>
        <v>Unique</v>
      </c>
      <c r="G97" s="1" t="s">
        <v>433</v>
      </c>
      <c r="H97" s="1" t="str">
        <f t="shared" si="10"/>
        <v>EastClothing</v>
      </c>
      <c r="I97" s="1" t="s">
        <v>14</v>
      </c>
      <c r="J97" s="1" t="s">
        <v>52</v>
      </c>
      <c r="L97" s="8">
        <v>1</v>
      </c>
      <c r="M97" s="8">
        <v>41.49</v>
      </c>
      <c r="N97" s="8">
        <v>41.49</v>
      </c>
      <c r="O97" s="10" t="s">
        <v>434</v>
      </c>
      <c r="P97" s="9" t="str">
        <f t="shared" si="11"/>
        <v>26</v>
      </c>
      <c r="Q97" s="14" t="str">
        <f t="shared" si="12"/>
        <v>1</v>
      </c>
      <c r="R97" s="14" t="str">
        <f t="shared" si="13"/>
        <v>2024</v>
      </c>
      <c r="S97" s="1" t="s">
        <v>32</v>
      </c>
    </row>
    <row r="98" spans="1:19" ht="12.75" x14ac:dyDescent="0.2">
      <c r="A98" s="1" t="s">
        <v>435</v>
      </c>
      <c r="B98" s="1" t="s">
        <v>435</v>
      </c>
      <c r="C98" s="1" t="str">
        <f t="shared" si="7"/>
        <v>81ea19f5-9a25-4852-873c-76a28af74ad9Eric Gutierrez</v>
      </c>
      <c r="D98" s="1" t="str">
        <f t="shared" si="8"/>
        <v>Unique</v>
      </c>
      <c r="E98" s="1" t="s">
        <v>436</v>
      </c>
      <c r="F98" s="1" t="str">
        <f t="shared" si="9"/>
        <v>Unique</v>
      </c>
      <c r="G98" s="1" t="s">
        <v>437</v>
      </c>
      <c r="H98" s="1" t="str">
        <f t="shared" si="10"/>
        <v>WestBooks</v>
      </c>
      <c r="I98" s="1" t="s">
        <v>36</v>
      </c>
      <c r="J98" s="1" t="s">
        <v>22</v>
      </c>
      <c r="K98" s="1" t="s">
        <v>438</v>
      </c>
      <c r="L98" s="8">
        <v>20</v>
      </c>
      <c r="M98" s="8">
        <v>489.85</v>
      </c>
      <c r="N98" s="8">
        <v>9797</v>
      </c>
      <c r="O98" s="10">
        <v>45415</v>
      </c>
      <c r="P98" s="9">
        <f t="shared" si="11"/>
        <v>3</v>
      </c>
      <c r="Q98" s="14">
        <f t="shared" si="12"/>
        <v>5</v>
      </c>
      <c r="R98" s="14">
        <f t="shared" si="13"/>
        <v>2024</v>
      </c>
      <c r="S98" s="1" t="s">
        <v>32</v>
      </c>
    </row>
    <row r="99" spans="1:19" ht="12.75" x14ac:dyDescent="0.2">
      <c r="A99" s="1" t="s">
        <v>439</v>
      </c>
      <c r="B99" s="1" t="s">
        <v>439</v>
      </c>
      <c r="C99" s="1" t="str">
        <f t="shared" si="7"/>
        <v>cb1896eb-30a4-4832-94d1-9aa328dc9a33Karen Key</v>
      </c>
      <c r="D99" s="1" t="str">
        <f t="shared" si="8"/>
        <v>Unique</v>
      </c>
      <c r="E99" s="1" t="s">
        <v>440</v>
      </c>
      <c r="F99" s="1" t="str">
        <f t="shared" si="9"/>
        <v>Unique</v>
      </c>
      <c r="G99" s="1" t="s">
        <v>441</v>
      </c>
      <c r="H99" s="1" t="str">
        <f t="shared" si="10"/>
        <v>NorthFood</v>
      </c>
      <c r="I99" s="1" t="s">
        <v>69</v>
      </c>
      <c r="J99" s="1" t="s">
        <v>29</v>
      </c>
      <c r="K99" s="1" t="s">
        <v>442</v>
      </c>
      <c r="L99" s="8">
        <v>10</v>
      </c>
      <c r="M99" s="8">
        <v>122.59</v>
      </c>
      <c r="N99" s="8">
        <v>1225.9000000000001</v>
      </c>
      <c r="O99" s="10" t="s">
        <v>443</v>
      </c>
      <c r="P99" s="9" t="str">
        <f t="shared" si="11"/>
        <v>23</v>
      </c>
      <c r="Q99" s="14" t="str">
        <f t="shared" si="12"/>
        <v>6</v>
      </c>
      <c r="R99" s="14" t="str">
        <f t="shared" si="13"/>
        <v>2024</v>
      </c>
      <c r="S99" s="1" t="s">
        <v>32</v>
      </c>
    </row>
    <row r="100" spans="1:19" ht="12.75" x14ac:dyDescent="0.2">
      <c r="A100" s="1" t="s">
        <v>444</v>
      </c>
      <c r="B100" s="1" t="s">
        <v>444</v>
      </c>
      <c r="C100" s="1" t="str">
        <f t="shared" si="7"/>
        <v>c4a338c6-0ed9-4f3a-b96c-32292be1c951Teresa Clements</v>
      </c>
      <c r="D100" s="1" t="str">
        <f t="shared" si="8"/>
        <v>Unique</v>
      </c>
      <c r="E100" s="1" t="s">
        <v>445</v>
      </c>
      <c r="F100" s="1" t="str">
        <f t="shared" si="9"/>
        <v>Unique</v>
      </c>
      <c r="G100" s="1" t="s">
        <v>446</v>
      </c>
      <c r="H100" s="1" t="str">
        <f t="shared" si="10"/>
        <v>SouthClothing</v>
      </c>
      <c r="I100" s="1" t="s">
        <v>28</v>
      </c>
      <c r="J100" s="1" t="s">
        <v>52</v>
      </c>
      <c r="K100" s="1" t="s">
        <v>153</v>
      </c>
      <c r="L100" s="8">
        <v>15</v>
      </c>
      <c r="M100" s="8">
        <v>414.06</v>
      </c>
      <c r="N100" s="8">
        <v>6210.9</v>
      </c>
      <c r="O100" s="10">
        <v>45384</v>
      </c>
      <c r="P100" s="9">
        <f t="shared" si="11"/>
        <v>2</v>
      </c>
      <c r="Q100" s="14">
        <f t="shared" si="12"/>
        <v>4</v>
      </c>
      <c r="R100" s="14">
        <f t="shared" si="13"/>
        <v>2024</v>
      </c>
      <c r="S100" s="1" t="s">
        <v>18</v>
      </c>
    </row>
    <row r="101" spans="1:19" ht="12.75" x14ac:dyDescent="0.2">
      <c r="A101" s="1" t="s">
        <v>447</v>
      </c>
      <c r="B101" s="1" t="s">
        <v>447</v>
      </c>
      <c r="C101" s="1" t="str">
        <f t="shared" si="7"/>
        <v>6b4939d8-e025-4f81-945c-7ac3e9a88b9bAnthony Lewis</v>
      </c>
      <c r="D101" s="1" t="str">
        <f t="shared" si="8"/>
        <v>Unique</v>
      </c>
      <c r="E101" s="1" t="s">
        <v>448</v>
      </c>
      <c r="F101" s="1" t="str">
        <f t="shared" si="9"/>
        <v>Unique</v>
      </c>
      <c r="G101" s="1" t="s">
        <v>449</v>
      </c>
      <c r="H101" s="1" t="str">
        <f t="shared" si="10"/>
        <v>EastFurniture</v>
      </c>
      <c r="I101" s="1" t="s">
        <v>14</v>
      </c>
      <c r="J101" s="1" t="s">
        <v>42</v>
      </c>
      <c r="K101" s="1" t="s">
        <v>450</v>
      </c>
      <c r="L101" s="8">
        <v>4</v>
      </c>
      <c r="M101" s="8">
        <v>98.27</v>
      </c>
      <c r="N101" s="8">
        <v>393.08</v>
      </c>
      <c r="O101" s="10" t="s">
        <v>353</v>
      </c>
      <c r="P101" s="9" t="str">
        <f t="shared" si="11"/>
        <v>14</v>
      </c>
      <c r="Q101" s="14" t="str">
        <f t="shared" si="12"/>
        <v>7</v>
      </c>
      <c r="R101" s="14" t="str">
        <f t="shared" si="13"/>
        <v>2024</v>
      </c>
      <c r="S101" s="1" t="s">
        <v>18</v>
      </c>
    </row>
    <row r="102" spans="1:19" ht="12.75" x14ac:dyDescent="0.2">
      <c r="A102" s="1" t="s">
        <v>451</v>
      </c>
      <c r="B102" s="1" t="s">
        <v>451</v>
      </c>
      <c r="C102" s="1" t="str">
        <f t="shared" si="7"/>
        <v>e35b4264-b003-420a-a3bd-c079be2e38ccLaura Brown</v>
      </c>
      <c r="D102" s="1" t="str">
        <f t="shared" si="8"/>
        <v>Unique</v>
      </c>
      <c r="E102" s="1" t="s">
        <v>452</v>
      </c>
      <c r="F102" s="1" t="str">
        <f t="shared" si="9"/>
        <v>Unique</v>
      </c>
      <c r="G102" s="1" t="s">
        <v>453</v>
      </c>
      <c r="H102" s="1" t="str">
        <f t="shared" si="10"/>
        <v>SouthFurniture</v>
      </c>
      <c r="I102" s="1" t="s">
        <v>28</v>
      </c>
      <c r="J102" s="1" t="s">
        <v>42</v>
      </c>
      <c r="K102" s="1" t="s">
        <v>454</v>
      </c>
      <c r="L102" s="8">
        <v>15</v>
      </c>
      <c r="M102" s="8">
        <v>175.22</v>
      </c>
      <c r="N102" s="8">
        <v>2628.3</v>
      </c>
      <c r="O102" s="10">
        <v>45597</v>
      </c>
      <c r="P102" s="9">
        <f t="shared" si="11"/>
        <v>1</v>
      </c>
      <c r="Q102" s="14">
        <f t="shared" si="12"/>
        <v>11</v>
      </c>
      <c r="R102" s="14">
        <f t="shared" si="13"/>
        <v>2024</v>
      </c>
      <c r="S102" s="1" t="s">
        <v>48</v>
      </c>
    </row>
    <row r="103" spans="1:19" ht="12.75" x14ac:dyDescent="0.2">
      <c r="A103" s="1" t="s">
        <v>455</v>
      </c>
      <c r="B103" s="1" t="s">
        <v>455</v>
      </c>
      <c r="C103" s="1" t="str">
        <f t="shared" si="7"/>
        <v>fc0e3318-5834-4250-8763-2f3efaec47dbMaria Rodriguez</v>
      </c>
      <c r="D103" s="1" t="str">
        <f t="shared" si="8"/>
        <v>Unique</v>
      </c>
      <c r="E103" s="1" t="s">
        <v>456</v>
      </c>
      <c r="F103" s="1" t="str">
        <f t="shared" si="9"/>
        <v>Unique</v>
      </c>
      <c r="G103" s="1" t="s">
        <v>457</v>
      </c>
      <c r="H103" s="1" t="str">
        <f t="shared" si="10"/>
        <v>WestClothing</v>
      </c>
      <c r="I103" s="1" t="s">
        <v>36</v>
      </c>
      <c r="J103" s="1" t="s">
        <v>52</v>
      </c>
      <c r="K103" s="1" t="s">
        <v>458</v>
      </c>
      <c r="L103" s="8">
        <v>14</v>
      </c>
      <c r="M103" s="8">
        <v>104.44</v>
      </c>
      <c r="N103" s="8">
        <v>1462.16</v>
      </c>
      <c r="O103" s="10" t="s">
        <v>405</v>
      </c>
      <c r="P103" s="9" t="str">
        <f t="shared" si="11"/>
        <v>27</v>
      </c>
      <c r="Q103" s="14" t="str">
        <f t="shared" si="12"/>
        <v>5</v>
      </c>
      <c r="R103" s="14" t="str">
        <f t="shared" si="13"/>
        <v>2024</v>
      </c>
      <c r="S103" s="1" t="s">
        <v>24</v>
      </c>
    </row>
    <row r="104" spans="1:19" ht="12.75" x14ac:dyDescent="0.2">
      <c r="A104" s="1" t="s">
        <v>459</v>
      </c>
      <c r="B104" s="1" t="s">
        <v>459</v>
      </c>
      <c r="C104" s="1" t="str">
        <f t="shared" si="7"/>
        <v>2d6e6f6b-318e-40e0-8791-f881c6ca13fbJennifer Moore</v>
      </c>
      <c r="D104" s="1" t="str">
        <f t="shared" si="8"/>
        <v>Unique</v>
      </c>
      <c r="E104" s="1" t="s">
        <v>460</v>
      </c>
      <c r="F104" s="1" t="str">
        <f t="shared" si="9"/>
        <v>Unique</v>
      </c>
      <c r="G104" s="1" t="s">
        <v>461</v>
      </c>
      <c r="H104" s="1" t="str">
        <f t="shared" si="10"/>
        <v>WestElectronics</v>
      </c>
      <c r="I104" s="1" t="s">
        <v>36</v>
      </c>
      <c r="J104" s="1" t="s">
        <v>15</v>
      </c>
      <c r="K104" s="1" t="s">
        <v>5</v>
      </c>
      <c r="L104" s="8">
        <v>6</v>
      </c>
      <c r="M104" s="8">
        <v>453.91</v>
      </c>
      <c r="N104" s="8">
        <v>2723.46</v>
      </c>
      <c r="O104" s="10">
        <v>45537</v>
      </c>
      <c r="P104" s="9">
        <f t="shared" si="11"/>
        <v>2</v>
      </c>
      <c r="Q104" s="14">
        <f t="shared" si="12"/>
        <v>9</v>
      </c>
      <c r="R104" s="14">
        <f t="shared" si="13"/>
        <v>2024</v>
      </c>
      <c r="S104" s="1" t="s">
        <v>18</v>
      </c>
    </row>
    <row r="105" spans="1:19" ht="12.75" x14ac:dyDescent="0.2">
      <c r="A105" s="1" t="s">
        <v>462</v>
      </c>
      <c r="B105" s="1" t="s">
        <v>462</v>
      </c>
      <c r="C105" s="1" t="str">
        <f t="shared" si="7"/>
        <v>b16b182c-fea8-4803-a4f5-abf7a1733e42Tammy Crawford</v>
      </c>
      <c r="D105" s="1" t="str">
        <f t="shared" si="8"/>
        <v>Unique</v>
      </c>
      <c r="E105" s="1" t="s">
        <v>463</v>
      </c>
      <c r="F105" s="1" t="str">
        <f t="shared" si="9"/>
        <v>Unique</v>
      </c>
      <c r="G105" s="1" t="s">
        <v>464</v>
      </c>
      <c r="H105" s="1" t="str">
        <f t="shared" si="10"/>
        <v>SouthFood</v>
      </c>
      <c r="I105" s="1" t="s">
        <v>28</v>
      </c>
      <c r="J105" s="1" t="s">
        <v>29</v>
      </c>
      <c r="K105" s="1" t="s">
        <v>465</v>
      </c>
      <c r="L105" s="8">
        <v>15</v>
      </c>
      <c r="M105" s="8">
        <v>282.27</v>
      </c>
      <c r="N105" s="8">
        <v>4234.05</v>
      </c>
      <c r="O105" s="10" t="s">
        <v>182</v>
      </c>
      <c r="P105" s="9" t="str">
        <f t="shared" si="11"/>
        <v>25</v>
      </c>
      <c r="Q105" s="14" t="str">
        <f t="shared" si="12"/>
        <v>2</v>
      </c>
      <c r="R105" s="14" t="str">
        <f t="shared" si="13"/>
        <v>2024</v>
      </c>
      <c r="S105" s="1" t="s">
        <v>32</v>
      </c>
    </row>
    <row r="106" spans="1:19" ht="12.75" x14ac:dyDescent="0.2">
      <c r="A106" s="1" t="s">
        <v>466</v>
      </c>
      <c r="B106" s="1" t="s">
        <v>466</v>
      </c>
      <c r="C106" s="1" t="str">
        <f t="shared" si="7"/>
        <v>cf620b87-254b-4804-a12c-0586bd835b67Brittany Dennis</v>
      </c>
      <c r="D106" s="1" t="str">
        <f t="shared" si="8"/>
        <v>Unique</v>
      </c>
      <c r="E106" s="1" t="s">
        <v>467</v>
      </c>
      <c r="F106" s="1" t="str">
        <f t="shared" si="9"/>
        <v>Unique</v>
      </c>
      <c r="G106" s="1" t="s">
        <v>468</v>
      </c>
      <c r="H106" s="1" t="str">
        <f t="shared" si="10"/>
        <v>NorthBooks</v>
      </c>
      <c r="I106" s="1" t="s">
        <v>69</v>
      </c>
      <c r="J106" s="1" t="s">
        <v>22</v>
      </c>
      <c r="K106" s="1" t="s">
        <v>469</v>
      </c>
      <c r="L106" s="8">
        <v>14</v>
      </c>
      <c r="M106" s="8">
        <v>345.14</v>
      </c>
      <c r="N106" s="8">
        <v>4831.96</v>
      </c>
      <c r="O106" s="10">
        <v>45539</v>
      </c>
      <c r="P106" s="9">
        <f t="shared" si="11"/>
        <v>4</v>
      </c>
      <c r="Q106" s="14">
        <f t="shared" si="12"/>
        <v>9</v>
      </c>
      <c r="R106" s="14">
        <f t="shared" si="13"/>
        <v>2024</v>
      </c>
      <c r="S106" s="1" t="s">
        <v>24</v>
      </c>
    </row>
    <row r="107" spans="1:19" ht="12.75" x14ac:dyDescent="0.2">
      <c r="A107" s="1" t="s">
        <v>470</v>
      </c>
      <c r="B107" s="1" t="s">
        <v>470</v>
      </c>
      <c r="C107" s="1" t="str">
        <f t="shared" si="7"/>
        <v>5e198bfd-bc54-4266-9f28-be769389dd1bMichelle Robinson</v>
      </c>
      <c r="D107" s="1" t="str">
        <f t="shared" si="8"/>
        <v>Unique</v>
      </c>
      <c r="E107" s="1" t="s">
        <v>471</v>
      </c>
      <c r="F107" s="1" t="str">
        <f t="shared" si="9"/>
        <v>Unique</v>
      </c>
      <c r="G107" s="1" t="s">
        <v>472</v>
      </c>
      <c r="H107" s="1" t="str">
        <f t="shared" si="10"/>
        <v>SouthClothing</v>
      </c>
      <c r="I107" s="1" t="s">
        <v>28</v>
      </c>
      <c r="J107" s="1" t="s">
        <v>52</v>
      </c>
      <c r="K107" s="1" t="s">
        <v>473</v>
      </c>
      <c r="L107" s="8">
        <v>19</v>
      </c>
      <c r="M107" s="8">
        <v>485.22</v>
      </c>
      <c r="N107" s="8">
        <v>9219.18</v>
      </c>
      <c r="O107" s="10" t="s">
        <v>357</v>
      </c>
      <c r="P107" s="9" t="str">
        <f t="shared" si="11"/>
        <v>15</v>
      </c>
      <c r="Q107" s="14" t="str">
        <f t="shared" si="12"/>
        <v>3</v>
      </c>
      <c r="R107" s="14" t="str">
        <f t="shared" si="13"/>
        <v>2024</v>
      </c>
      <c r="S107" s="1" t="s">
        <v>32</v>
      </c>
    </row>
    <row r="108" spans="1:19" ht="12.75" x14ac:dyDescent="0.2">
      <c r="A108" s="1" t="s">
        <v>474</v>
      </c>
      <c r="B108" s="1" t="s">
        <v>474</v>
      </c>
      <c r="C108" s="1" t="str">
        <f t="shared" si="7"/>
        <v>140f2baa-d191-4071-aef5-3a3c9ef44b2bMelanie Foster</v>
      </c>
      <c r="D108" s="1" t="str">
        <f t="shared" si="8"/>
        <v>Unique</v>
      </c>
      <c r="E108" s="1" t="s">
        <v>475</v>
      </c>
      <c r="F108" s="1" t="str">
        <f t="shared" si="9"/>
        <v>Unique</v>
      </c>
      <c r="G108" s="1" t="s">
        <v>476</v>
      </c>
      <c r="H108" s="1" t="str">
        <f t="shared" si="10"/>
        <v>EastElectronics</v>
      </c>
      <c r="I108" s="1" t="s">
        <v>14</v>
      </c>
      <c r="J108" s="1" t="s">
        <v>15</v>
      </c>
      <c r="K108" s="1" t="s">
        <v>477</v>
      </c>
      <c r="L108" s="8">
        <v>1</v>
      </c>
      <c r="M108" s="8">
        <v>49.2</v>
      </c>
      <c r="N108" s="8">
        <v>49.2</v>
      </c>
      <c r="O108" s="10" t="s">
        <v>186</v>
      </c>
      <c r="P108" s="9" t="str">
        <f t="shared" si="11"/>
        <v>20</v>
      </c>
      <c r="Q108" s="14" t="str">
        <f t="shared" si="12"/>
        <v>7</v>
      </c>
      <c r="R108" s="14" t="str">
        <f t="shared" si="13"/>
        <v>2024</v>
      </c>
      <c r="S108" s="1" t="s">
        <v>32</v>
      </c>
    </row>
    <row r="109" spans="1:19" ht="12.75" x14ac:dyDescent="0.2">
      <c r="A109" s="1" t="s">
        <v>478</v>
      </c>
      <c r="B109" s="1" t="s">
        <v>478</v>
      </c>
      <c r="C109" s="1" t="str">
        <f t="shared" si="7"/>
        <v>44a80c2e-7981-4b3f-94b7-afd36b5a9f8fMark Haley DDS</v>
      </c>
      <c r="D109" s="1" t="str">
        <f t="shared" si="8"/>
        <v>Unique</v>
      </c>
      <c r="E109" s="1" t="s">
        <v>479</v>
      </c>
      <c r="F109" s="1" t="str">
        <f t="shared" si="9"/>
        <v>Unique</v>
      </c>
      <c r="G109" s="1" t="s">
        <v>480</v>
      </c>
      <c r="H109" s="1" t="str">
        <f t="shared" si="10"/>
        <v>SouthFood</v>
      </c>
      <c r="I109" s="1" t="s">
        <v>28</v>
      </c>
      <c r="J109" s="1" t="s">
        <v>29</v>
      </c>
      <c r="K109" s="1" t="s">
        <v>481</v>
      </c>
      <c r="L109" s="8">
        <v>2</v>
      </c>
      <c r="M109" s="8">
        <v>225.66</v>
      </c>
      <c r="N109" s="8">
        <v>451.32</v>
      </c>
      <c r="O109" s="10" t="s">
        <v>482</v>
      </c>
      <c r="P109" s="9" t="str">
        <f t="shared" si="11"/>
        <v>13</v>
      </c>
      <c r="Q109" s="14" t="str">
        <f t="shared" si="12"/>
        <v>8</v>
      </c>
      <c r="R109" s="14" t="str">
        <f t="shared" si="13"/>
        <v>2024</v>
      </c>
      <c r="S109" s="1" t="s">
        <v>18</v>
      </c>
    </row>
    <row r="110" spans="1:19" ht="12.75" x14ac:dyDescent="0.2">
      <c r="A110" s="1" t="s">
        <v>483</v>
      </c>
      <c r="B110" s="1" t="s">
        <v>483</v>
      </c>
      <c r="C110" s="1" t="str">
        <f t="shared" si="7"/>
        <v>fa617904-8305-4840-af41-19bea0d43526Ryan Moody</v>
      </c>
      <c r="D110" s="1" t="str">
        <f t="shared" si="8"/>
        <v>Unique</v>
      </c>
      <c r="E110" s="1" t="s">
        <v>484</v>
      </c>
      <c r="F110" s="1" t="str">
        <f t="shared" si="9"/>
        <v>Unique</v>
      </c>
      <c r="G110" s="1" t="s">
        <v>485</v>
      </c>
      <c r="H110" s="1" t="str">
        <f t="shared" si="10"/>
        <v>NorthBooks</v>
      </c>
      <c r="I110" s="1" t="s">
        <v>69</v>
      </c>
      <c r="J110" s="1" t="s">
        <v>22</v>
      </c>
      <c r="K110" s="1" t="s">
        <v>486</v>
      </c>
      <c r="L110" s="8">
        <v>10</v>
      </c>
      <c r="M110" s="8">
        <v>74.52</v>
      </c>
      <c r="N110" s="8">
        <v>745.2</v>
      </c>
      <c r="O110" s="10" t="s">
        <v>321</v>
      </c>
      <c r="P110" s="9" t="str">
        <f t="shared" si="11"/>
        <v>20</v>
      </c>
      <c r="Q110" s="14" t="str">
        <f t="shared" si="12"/>
        <v>6</v>
      </c>
      <c r="R110" s="14" t="str">
        <f t="shared" si="13"/>
        <v>2024</v>
      </c>
      <c r="S110" s="1" t="s">
        <v>24</v>
      </c>
    </row>
    <row r="111" spans="1:19" ht="12.75" x14ac:dyDescent="0.2">
      <c r="A111" s="1" t="s">
        <v>487</v>
      </c>
      <c r="B111" s="1" t="s">
        <v>487</v>
      </c>
      <c r="C111" s="1" t="str">
        <f t="shared" si="7"/>
        <v>d0873aae-ad3e-4ca4-b1f9-e473051bc104Johnny Harmon</v>
      </c>
      <c r="D111" s="1" t="str">
        <f t="shared" si="8"/>
        <v>Unique</v>
      </c>
      <c r="E111" s="1" t="s">
        <v>488</v>
      </c>
      <c r="F111" s="1" t="str">
        <f t="shared" si="9"/>
        <v>Unique</v>
      </c>
      <c r="G111" s="1" t="s">
        <v>489</v>
      </c>
      <c r="H111" s="1" t="str">
        <f t="shared" si="10"/>
        <v>WestBooks</v>
      </c>
      <c r="I111" s="1" t="s">
        <v>36</v>
      </c>
      <c r="J111" s="1" t="s">
        <v>22</v>
      </c>
      <c r="K111" s="1" t="s">
        <v>490</v>
      </c>
      <c r="L111" s="8">
        <v>18</v>
      </c>
      <c r="M111" s="8">
        <v>105.58</v>
      </c>
      <c r="N111" s="8">
        <v>1900.44</v>
      </c>
      <c r="O111" s="10" t="s">
        <v>308</v>
      </c>
      <c r="P111" s="9" t="str">
        <f t="shared" si="11"/>
        <v>16</v>
      </c>
      <c r="Q111" s="14" t="str">
        <f t="shared" si="12"/>
        <v>3</v>
      </c>
      <c r="R111" s="14" t="str">
        <f t="shared" si="13"/>
        <v>2024</v>
      </c>
      <c r="S111" s="1" t="s">
        <v>32</v>
      </c>
    </row>
    <row r="112" spans="1:19" ht="12.75" x14ac:dyDescent="0.2">
      <c r="A112" s="1" t="s">
        <v>491</v>
      </c>
      <c r="B112" s="1" t="s">
        <v>491</v>
      </c>
      <c r="C112" s="1" t="str">
        <f t="shared" si="7"/>
        <v>9f0bfe3e-58bc-4156-ab41-c67cf09da0e0Daniel Thompson</v>
      </c>
      <c r="D112" s="1" t="str">
        <f t="shared" si="8"/>
        <v>Unique</v>
      </c>
      <c r="E112" s="1" t="s">
        <v>492</v>
      </c>
      <c r="F112" s="1" t="str">
        <f t="shared" si="9"/>
        <v>Unique</v>
      </c>
      <c r="G112" s="1" t="s">
        <v>493</v>
      </c>
      <c r="H112" s="1" t="str">
        <f t="shared" si="10"/>
        <v>SouthElectronics</v>
      </c>
      <c r="I112" s="1" t="s">
        <v>28</v>
      </c>
      <c r="J112" s="1" t="s">
        <v>15</v>
      </c>
      <c r="K112" s="1" t="s">
        <v>494</v>
      </c>
      <c r="L112" s="8">
        <v>19</v>
      </c>
      <c r="M112" s="8">
        <v>5.08</v>
      </c>
      <c r="N112" s="8">
        <v>96.52</v>
      </c>
      <c r="O112" s="10" t="s">
        <v>495</v>
      </c>
      <c r="P112" s="9" t="str">
        <f t="shared" si="11"/>
        <v>30</v>
      </c>
      <c r="Q112" s="14" t="str">
        <f t="shared" si="12"/>
        <v>6</v>
      </c>
      <c r="R112" s="14" t="str">
        <f t="shared" si="13"/>
        <v>2024</v>
      </c>
      <c r="S112" s="1" t="s">
        <v>18</v>
      </c>
    </row>
    <row r="113" spans="1:19" ht="12.75" x14ac:dyDescent="0.2">
      <c r="A113" s="1" t="s">
        <v>496</v>
      </c>
      <c r="B113" s="1" t="s">
        <v>496</v>
      </c>
      <c r="C113" s="1" t="str">
        <f t="shared" si="7"/>
        <v>86c7a098-81a4-45ca-beeb-d575d8e515baNoah Garcia</v>
      </c>
      <c r="D113" s="1" t="str">
        <f t="shared" si="8"/>
        <v>Unique</v>
      </c>
      <c r="E113" s="1" t="s">
        <v>497</v>
      </c>
      <c r="F113" s="1" t="str">
        <f t="shared" si="9"/>
        <v>Unique</v>
      </c>
      <c r="G113" s="1" t="s">
        <v>498</v>
      </c>
      <c r="H113" s="1" t="str">
        <f t="shared" si="10"/>
        <v>WestFood</v>
      </c>
      <c r="I113" s="1" t="s">
        <v>36</v>
      </c>
      <c r="J113" s="1" t="s">
        <v>29</v>
      </c>
      <c r="K113" s="1" t="s">
        <v>499</v>
      </c>
      <c r="L113" s="8">
        <v>5</v>
      </c>
      <c r="M113" s="8">
        <v>263.94</v>
      </c>
      <c r="N113" s="8">
        <v>1319.7</v>
      </c>
      <c r="O113" s="10" t="s">
        <v>225</v>
      </c>
      <c r="P113" s="9" t="str">
        <f t="shared" si="11"/>
        <v>14</v>
      </c>
      <c r="Q113" s="14" t="str">
        <f t="shared" si="12"/>
        <v>1</v>
      </c>
      <c r="R113" s="14" t="str">
        <f t="shared" si="13"/>
        <v>2024</v>
      </c>
      <c r="S113" s="1" t="s">
        <v>48</v>
      </c>
    </row>
    <row r="114" spans="1:19" ht="12.75" x14ac:dyDescent="0.2">
      <c r="A114" s="1" t="s">
        <v>500</v>
      </c>
      <c r="B114" s="1" t="s">
        <v>500</v>
      </c>
      <c r="C114" s="1" t="str">
        <f t="shared" si="7"/>
        <v>b662c739-2a19-497f-80c6-f177b5bbbf70Brooke Garcia</v>
      </c>
      <c r="D114" s="1" t="str">
        <f t="shared" si="8"/>
        <v>Unique</v>
      </c>
      <c r="E114" s="1" t="s">
        <v>501</v>
      </c>
      <c r="F114" s="1" t="str">
        <f t="shared" si="9"/>
        <v>Unique</v>
      </c>
      <c r="G114" s="1" t="s">
        <v>502</v>
      </c>
      <c r="H114" s="1" t="str">
        <f t="shared" si="10"/>
        <v>EastElectronics</v>
      </c>
      <c r="I114" s="1" t="s">
        <v>14</v>
      </c>
      <c r="J114" s="1" t="s">
        <v>15</v>
      </c>
      <c r="K114" s="1" t="s">
        <v>503</v>
      </c>
      <c r="L114" s="8">
        <v>18</v>
      </c>
      <c r="M114" s="8">
        <v>34</v>
      </c>
      <c r="N114" s="8">
        <v>612</v>
      </c>
      <c r="O114" s="10" t="s">
        <v>504</v>
      </c>
      <c r="P114" s="9" t="str">
        <f t="shared" si="11"/>
        <v>30</v>
      </c>
      <c r="Q114" s="14" t="str">
        <f t="shared" si="12"/>
        <v>7</v>
      </c>
      <c r="R114" s="14" t="str">
        <f t="shared" si="13"/>
        <v>2024</v>
      </c>
      <c r="S114" s="1" t="s">
        <v>32</v>
      </c>
    </row>
    <row r="115" spans="1:19" ht="12.75" x14ac:dyDescent="0.2">
      <c r="A115" s="1" t="s">
        <v>505</v>
      </c>
      <c r="B115" s="1" t="s">
        <v>505</v>
      </c>
      <c r="C115" s="1" t="str">
        <f t="shared" si="7"/>
        <v>6605077f-5264-4c7a-b558-8e20bfe156e6Rachel White</v>
      </c>
      <c r="D115" s="1" t="str">
        <f t="shared" si="8"/>
        <v>Duplicate</v>
      </c>
      <c r="E115" s="1" t="s">
        <v>506</v>
      </c>
      <c r="F115" s="1" t="str">
        <f t="shared" si="9"/>
        <v>Duplicate</v>
      </c>
      <c r="G115" s="1" t="s">
        <v>507</v>
      </c>
      <c r="H115" s="1" t="str">
        <f t="shared" si="10"/>
        <v>EastFood</v>
      </c>
      <c r="I115" s="1" t="s">
        <v>14</v>
      </c>
      <c r="J115" s="1" t="s">
        <v>29</v>
      </c>
      <c r="K115" s="1" t="s">
        <v>508</v>
      </c>
      <c r="L115" s="8">
        <v>19</v>
      </c>
      <c r="M115" s="8">
        <v>336.17</v>
      </c>
      <c r="N115" s="8">
        <v>6387.23</v>
      </c>
      <c r="O115" s="10" t="s">
        <v>509</v>
      </c>
      <c r="P115" s="9" t="str">
        <f t="shared" si="11"/>
        <v>13</v>
      </c>
      <c r="Q115" s="14" t="str">
        <f t="shared" si="12"/>
        <v>7</v>
      </c>
      <c r="R115" s="14" t="str">
        <f t="shared" si="13"/>
        <v>2024</v>
      </c>
      <c r="S115" s="1" t="s">
        <v>32</v>
      </c>
    </row>
    <row r="116" spans="1:19" ht="12.75" x14ac:dyDescent="0.2">
      <c r="A116" s="1" t="s">
        <v>510</v>
      </c>
      <c r="B116" s="1" t="s">
        <v>510</v>
      </c>
      <c r="C116" s="1" t="str">
        <f t="shared" si="7"/>
        <v>107402ce-602d-4c93-9476-dfe9d10640e2Mark Lozano</v>
      </c>
      <c r="D116" s="1" t="str">
        <f t="shared" si="8"/>
        <v>Unique</v>
      </c>
      <c r="E116" s="1" t="s">
        <v>511</v>
      </c>
      <c r="F116" s="1" t="str">
        <f t="shared" si="9"/>
        <v>Unique</v>
      </c>
      <c r="G116" s="1" t="s">
        <v>512</v>
      </c>
      <c r="H116" s="1" t="str">
        <f t="shared" si="10"/>
        <v>EastElectronics</v>
      </c>
      <c r="I116" s="1" t="s">
        <v>14</v>
      </c>
      <c r="J116" s="1" t="s">
        <v>15</v>
      </c>
      <c r="K116" s="1" t="s">
        <v>513</v>
      </c>
      <c r="L116" s="8">
        <v>14</v>
      </c>
      <c r="M116" s="8">
        <v>43.55</v>
      </c>
      <c r="N116" s="8">
        <v>609.70000000000005</v>
      </c>
      <c r="O116" s="10" t="s">
        <v>38</v>
      </c>
      <c r="P116" s="9" t="str">
        <f t="shared" si="11"/>
        <v>19</v>
      </c>
      <c r="Q116" s="14" t="str">
        <f t="shared" si="12"/>
        <v>2</v>
      </c>
      <c r="R116" s="14" t="str">
        <f t="shared" si="13"/>
        <v>2024</v>
      </c>
      <c r="S116" s="1" t="s">
        <v>18</v>
      </c>
    </row>
    <row r="117" spans="1:19" ht="12.75" x14ac:dyDescent="0.2">
      <c r="A117" s="1" t="s">
        <v>514</v>
      </c>
      <c r="B117" s="1" t="s">
        <v>514</v>
      </c>
      <c r="C117" s="1" t="str">
        <f t="shared" si="7"/>
        <v>89f7713f-6596-4592-b3a9-b3e4aabaad96Andrew Haas</v>
      </c>
      <c r="D117" s="1" t="str">
        <f t="shared" si="8"/>
        <v>Unique</v>
      </c>
      <c r="E117" s="1" t="s">
        <v>515</v>
      </c>
      <c r="F117" s="1" t="str">
        <f t="shared" si="9"/>
        <v>Unique</v>
      </c>
      <c r="H117" s="1" t="str">
        <f t="shared" si="10"/>
        <v>SouthBooks</v>
      </c>
      <c r="I117" s="1" t="s">
        <v>28</v>
      </c>
      <c r="J117" s="1" t="s">
        <v>22</v>
      </c>
      <c r="K117" s="1" t="s">
        <v>516</v>
      </c>
      <c r="L117" s="8">
        <v>14</v>
      </c>
      <c r="M117" s="8">
        <v>375.74</v>
      </c>
      <c r="N117" s="8">
        <v>5260.36</v>
      </c>
      <c r="O117" s="10">
        <v>45414</v>
      </c>
      <c r="P117" s="9">
        <f t="shared" si="11"/>
        <v>2</v>
      </c>
      <c r="Q117" s="14">
        <f t="shared" si="12"/>
        <v>5</v>
      </c>
      <c r="R117" s="14">
        <f t="shared" si="13"/>
        <v>2024</v>
      </c>
      <c r="S117" s="1" t="s">
        <v>24</v>
      </c>
    </row>
    <row r="118" spans="1:19" ht="12.75" x14ac:dyDescent="0.2">
      <c r="A118" s="1" t="s">
        <v>517</v>
      </c>
      <c r="B118" s="1" t="s">
        <v>517</v>
      </c>
      <c r="C118" s="1" t="str">
        <f t="shared" si="7"/>
        <v>d23c23d8-0285-4972-8c1f-f4411b092e1eMarcus Jacobs</v>
      </c>
      <c r="D118" s="1" t="str">
        <f t="shared" si="8"/>
        <v>Unique</v>
      </c>
      <c r="E118" s="1" t="s">
        <v>518</v>
      </c>
      <c r="F118" s="1" t="str">
        <f t="shared" si="9"/>
        <v>Unique</v>
      </c>
      <c r="G118" s="1" t="s">
        <v>519</v>
      </c>
      <c r="H118" s="1" t="str">
        <f t="shared" si="10"/>
        <v>EastClothing</v>
      </c>
      <c r="I118" s="1" t="s">
        <v>14</v>
      </c>
      <c r="J118" s="1" t="s">
        <v>52</v>
      </c>
      <c r="K118" s="1" t="s">
        <v>520</v>
      </c>
      <c r="L118" s="8">
        <v>19</v>
      </c>
      <c r="M118" s="8">
        <v>192.98</v>
      </c>
      <c r="N118" s="8">
        <v>3666.62</v>
      </c>
      <c r="O118" s="10">
        <v>45572</v>
      </c>
      <c r="P118" s="9">
        <f t="shared" si="11"/>
        <v>7</v>
      </c>
      <c r="Q118" s="14">
        <f t="shared" si="12"/>
        <v>10</v>
      </c>
      <c r="R118" s="14">
        <f t="shared" si="13"/>
        <v>2024</v>
      </c>
      <c r="S118" s="1" t="s">
        <v>32</v>
      </c>
    </row>
    <row r="119" spans="1:19" ht="12.75" x14ac:dyDescent="0.2">
      <c r="A119" s="1" t="s">
        <v>521</v>
      </c>
      <c r="B119" s="1" t="s">
        <v>521</v>
      </c>
      <c r="C119" s="1" t="str">
        <f t="shared" si="7"/>
        <v>7b4634e7-fb00-413a-a4e6-752176a6b52bJennifer Smith</v>
      </c>
      <c r="D119" s="1" t="str">
        <f t="shared" si="8"/>
        <v>Unique</v>
      </c>
      <c r="E119" s="1" t="s">
        <v>522</v>
      </c>
      <c r="F119" s="1" t="str">
        <f t="shared" si="9"/>
        <v>Unique</v>
      </c>
      <c r="G119" s="1" t="s">
        <v>523</v>
      </c>
      <c r="H119" s="1" t="str">
        <f t="shared" si="10"/>
        <v>NorthFurniture</v>
      </c>
      <c r="I119" s="1" t="s">
        <v>69</v>
      </c>
      <c r="J119" s="1" t="s">
        <v>42</v>
      </c>
      <c r="K119" s="1" t="s">
        <v>524</v>
      </c>
      <c r="L119" s="8">
        <v>6</v>
      </c>
      <c r="M119" s="8">
        <v>460.91</v>
      </c>
      <c r="N119" s="8">
        <v>2765.46</v>
      </c>
      <c r="O119" s="10" t="s">
        <v>525</v>
      </c>
      <c r="P119" s="9" t="str">
        <f t="shared" si="11"/>
        <v>24</v>
      </c>
      <c r="Q119" s="14" t="str">
        <f t="shared" si="12"/>
        <v>7</v>
      </c>
      <c r="R119" s="14" t="str">
        <f t="shared" si="13"/>
        <v>2024</v>
      </c>
      <c r="S119" s="1" t="s">
        <v>32</v>
      </c>
    </row>
    <row r="120" spans="1:19" ht="12.75" x14ac:dyDescent="0.2">
      <c r="A120" s="1" t="s">
        <v>526</v>
      </c>
      <c r="B120" s="1" t="s">
        <v>526</v>
      </c>
      <c r="C120" s="1" t="str">
        <f t="shared" si="7"/>
        <v>97a0165e-14cb-463f-8420-f8249ed0f388Lisa Dean</v>
      </c>
      <c r="D120" s="1" t="str">
        <f t="shared" si="8"/>
        <v>Unique</v>
      </c>
      <c r="E120" s="1" t="s">
        <v>527</v>
      </c>
      <c r="F120" s="1" t="str">
        <f t="shared" si="9"/>
        <v>Unique</v>
      </c>
      <c r="G120" s="1" t="s">
        <v>528</v>
      </c>
      <c r="H120" s="1" t="str">
        <f t="shared" si="10"/>
        <v>SouthFurniture</v>
      </c>
      <c r="I120" s="1" t="s">
        <v>28</v>
      </c>
      <c r="J120" s="1" t="s">
        <v>42</v>
      </c>
      <c r="K120" s="1" t="s">
        <v>529</v>
      </c>
      <c r="L120" s="8">
        <v>4</v>
      </c>
      <c r="M120" s="8">
        <v>133.97999999999999</v>
      </c>
      <c r="N120" s="8">
        <v>535.91999999999996</v>
      </c>
      <c r="O120" s="10">
        <v>45597</v>
      </c>
      <c r="P120" s="9">
        <f t="shared" si="11"/>
        <v>1</v>
      </c>
      <c r="Q120" s="14">
        <f t="shared" si="12"/>
        <v>11</v>
      </c>
      <c r="R120" s="14">
        <f t="shared" si="13"/>
        <v>2024</v>
      </c>
      <c r="S120" s="1" t="s">
        <v>18</v>
      </c>
    </row>
    <row r="121" spans="1:19" ht="12.75" x14ac:dyDescent="0.2">
      <c r="A121" s="1" t="s">
        <v>530</v>
      </c>
      <c r="B121" s="1" t="s">
        <v>530</v>
      </c>
      <c r="C121" s="1" t="str">
        <f t="shared" si="7"/>
        <v>dee9fe39-c954-47ca-ab9c-309a608db629Kimberly Wilson</v>
      </c>
      <c r="D121" s="1" t="str">
        <f t="shared" si="8"/>
        <v>Unique</v>
      </c>
      <c r="E121" s="1" t="s">
        <v>531</v>
      </c>
      <c r="F121" s="1" t="str">
        <f t="shared" si="9"/>
        <v>Unique</v>
      </c>
      <c r="G121" s="1" t="s">
        <v>532</v>
      </c>
      <c r="H121" s="1" t="str">
        <f t="shared" si="10"/>
        <v>SouthFood</v>
      </c>
      <c r="I121" s="1" t="s">
        <v>28</v>
      </c>
      <c r="J121" s="1" t="s">
        <v>29</v>
      </c>
      <c r="K121" s="1" t="s">
        <v>481</v>
      </c>
      <c r="L121" s="8">
        <v>3</v>
      </c>
      <c r="M121" s="8">
        <v>417.3</v>
      </c>
      <c r="N121" s="8">
        <v>1251.9000000000001</v>
      </c>
      <c r="O121" s="10">
        <v>45299</v>
      </c>
      <c r="P121" s="9">
        <f t="shared" si="11"/>
        <v>8</v>
      </c>
      <c r="Q121" s="14">
        <f t="shared" si="12"/>
        <v>1</v>
      </c>
      <c r="R121" s="14">
        <f t="shared" si="13"/>
        <v>2024</v>
      </c>
      <c r="S121" s="1" t="s">
        <v>32</v>
      </c>
    </row>
    <row r="122" spans="1:19" ht="12.75" x14ac:dyDescent="0.2">
      <c r="A122" s="1" t="s">
        <v>533</v>
      </c>
      <c r="B122" s="1" t="s">
        <v>533</v>
      </c>
      <c r="C122" s="1" t="str">
        <f t="shared" si="7"/>
        <v>4eb0d7b7-014e-40ac-8d16-07e7c3d74b5aMichael Thomas</v>
      </c>
      <c r="D122" s="1" t="str">
        <f t="shared" si="8"/>
        <v>Unique</v>
      </c>
      <c r="E122" s="1" t="s">
        <v>534</v>
      </c>
      <c r="F122" s="1" t="str">
        <f t="shared" si="9"/>
        <v>Unique</v>
      </c>
      <c r="G122" s="1" t="s">
        <v>535</v>
      </c>
      <c r="H122" s="1" t="str">
        <f t="shared" si="10"/>
        <v>EastFood</v>
      </c>
      <c r="I122" s="1" t="s">
        <v>14</v>
      </c>
      <c r="J122" s="1" t="s">
        <v>29</v>
      </c>
      <c r="K122" s="1" t="s">
        <v>536</v>
      </c>
      <c r="L122" s="8">
        <v>5</v>
      </c>
      <c r="M122" s="8">
        <v>68.55</v>
      </c>
      <c r="N122" s="8">
        <v>342.75</v>
      </c>
      <c r="O122" s="10" t="s">
        <v>537</v>
      </c>
      <c r="P122" s="9" t="str">
        <f t="shared" si="11"/>
        <v>26</v>
      </c>
      <c r="Q122" s="14" t="str">
        <f t="shared" si="12"/>
        <v>8</v>
      </c>
      <c r="R122" s="14" t="str">
        <f t="shared" si="13"/>
        <v>2024</v>
      </c>
      <c r="S122" s="1" t="s">
        <v>18</v>
      </c>
    </row>
    <row r="123" spans="1:19" ht="12.75" x14ac:dyDescent="0.2">
      <c r="A123" s="1" t="s">
        <v>538</v>
      </c>
      <c r="B123" s="1" t="s">
        <v>538</v>
      </c>
      <c r="C123" s="1" t="str">
        <f t="shared" si="7"/>
        <v>e07532a1-337c-4e51-81fb-eccd74c38e98Tamara Giles</v>
      </c>
      <c r="D123" s="1" t="str">
        <f t="shared" si="8"/>
        <v>Unique</v>
      </c>
      <c r="E123" s="1" t="s">
        <v>539</v>
      </c>
      <c r="F123" s="1" t="str">
        <f t="shared" si="9"/>
        <v>Unique</v>
      </c>
      <c r="G123" s="1" t="s">
        <v>540</v>
      </c>
      <c r="H123" s="1" t="str">
        <f t="shared" si="10"/>
        <v>WestElectronics</v>
      </c>
      <c r="I123" s="1" t="s">
        <v>36</v>
      </c>
      <c r="J123" s="1" t="s">
        <v>15</v>
      </c>
      <c r="L123" s="8">
        <v>7</v>
      </c>
      <c r="M123" s="8">
        <v>113.61</v>
      </c>
      <c r="N123" s="8">
        <v>795.27</v>
      </c>
      <c r="O123" s="10" t="s">
        <v>357</v>
      </c>
      <c r="P123" s="9" t="str">
        <f t="shared" si="11"/>
        <v>15</v>
      </c>
      <c r="Q123" s="14" t="str">
        <f t="shared" si="12"/>
        <v>3</v>
      </c>
      <c r="R123" s="14" t="str">
        <f t="shared" si="13"/>
        <v>2024</v>
      </c>
      <c r="S123" s="1" t="s">
        <v>18</v>
      </c>
    </row>
    <row r="124" spans="1:19" ht="12.75" x14ac:dyDescent="0.2">
      <c r="A124" s="1" t="s">
        <v>541</v>
      </c>
      <c r="B124" s="1" t="s">
        <v>541</v>
      </c>
      <c r="C124" s="1" t="str">
        <f t="shared" si="7"/>
        <v>f8861965-d75f-4626-9234-c702ef85372cDerek Wilson</v>
      </c>
      <c r="D124" s="1" t="str">
        <f t="shared" si="8"/>
        <v>Unique</v>
      </c>
      <c r="E124" s="1" t="s">
        <v>542</v>
      </c>
      <c r="F124" s="1" t="str">
        <f t="shared" si="9"/>
        <v>Unique</v>
      </c>
      <c r="G124" s="1" t="s">
        <v>543</v>
      </c>
      <c r="H124" s="1" t="str">
        <f t="shared" si="10"/>
        <v>EastFood</v>
      </c>
      <c r="I124" s="1" t="s">
        <v>14</v>
      </c>
      <c r="J124" s="1" t="s">
        <v>29</v>
      </c>
      <c r="K124" s="1" t="s">
        <v>544</v>
      </c>
      <c r="L124" s="8">
        <v>17</v>
      </c>
      <c r="M124" s="8">
        <v>324.55</v>
      </c>
      <c r="N124" s="8">
        <v>5517.35</v>
      </c>
      <c r="O124" s="10" t="s">
        <v>405</v>
      </c>
      <c r="P124" s="9" t="str">
        <f t="shared" si="11"/>
        <v>27</v>
      </c>
      <c r="Q124" s="14" t="str">
        <f t="shared" si="12"/>
        <v>5</v>
      </c>
      <c r="R124" s="14" t="str">
        <f t="shared" si="13"/>
        <v>2024</v>
      </c>
      <c r="S124" s="1" t="s">
        <v>18</v>
      </c>
    </row>
    <row r="125" spans="1:19" ht="12.75" x14ac:dyDescent="0.2">
      <c r="A125" s="1" t="s">
        <v>545</v>
      </c>
      <c r="B125" s="1" t="s">
        <v>545</v>
      </c>
      <c r="C125" s="1" t="str">
        <f t="shared" si="7"/>
        <v>ff0f3618-f755-48d0-86c3-e6a7a2567e5bMichael Hensley</v>
      </c>
      <c r="D125" s="1" t="str">
        <f t="shared" si="8"/>
        <v>Unique</v>
      </c>
      <c r="E125" s="1" t="s">
        <v>546</v>
      </c>
      <c r="F125" s="1" t="str">
        <f t="shared" si="9"/>
        <v>Unique</v>
      </c>
      <c r="G125" s="1" t="s">
        <v>547</v>
      </c>
      <c r="H125" s="1" t="str">
        <f t="shared" si="10"/>
        <v>WestFood</v>
      </c>
      <c r="I125" s="1" t="s">
        <v>36</v>
      </c>
      <c r="J125" s="1" t="s">
        <v>29</v>
      </c>
      <c r="K125" s="1" t="s">
        <v>548</v>
      </c>
      <c r="L125" s="8">
        <v>18</v>
      </c>
      <c r="M125" s="8">
        <v>418.78</v>
      </c>
      <c r="N125" s="8">
        <v>7538.04</v>
      </c>
      <c r="O125" s="10">
        <v>45299</v>
      </c>
      <c r="P125" s="9">
        <f t="shared" si="11"/>
        <v>8</v>
      </c>
      <c r="Q125" s="14">
        <f t="shared" si="12"/>
        <v>1</v>
      </c>
      <c r="R125" s="14">
        <f t="shared" si="13"/>
        <v>2024</v>
      </c>
      <c r="S125" s="1" t="s">
        <v>32</v>
      </c>
    </row>
    <row r="126" spans="1:19" ht="12.75" x14ac:dyDescent="0.2">
      <c r="A126" s="1" t="s">
        <v>549</v>
      </c>
      <c r="B126" s="1" t="s">
        <v>549</v>
      </c>
      <c r="C126" s="1" t="str">
        <f t="shared" si="7"/>
        <v>333bb91c-fbfe-479c-9536-ca5ab421725cScott Hernandez</v>
      </c>
      <c r="D126" s="1" t="str">
        <f t="shared" si="8"/>
        <v>Unique</v>
      </c>
      <c r="E126" s="1" t="s">
        <v>550</v>
      </c>
      <c r="F126" s="1" t="str">
        <f t="shared" si="9"/>
        <v>Unique</v>
      </c>
      <c r="G126" s="1" t="s">
        <v>551</v>
      </c>
      <c r="H126" s="1" t="str">
        <f t="shared" si="10"/>
        <v>NorthClothing</v>
      </c>
      <c r="I126" s="1" t="s">
        <v>69</v>
      </c>
      <c r="J126" s="1" t="s">
        <v>52</v>
      </c>
      <c r="K126" s="1" t="s">
        <v>552</v>
      </c>
      <c r="L126" s="8">
        <v>13</v>
      </c>
      <c r="M126" s="8">
        <v>240.04</v>
      </c>
      <c r="N126" s="8">
        <v>3120.52</v>
      </c>
      <c r="O126" s="10">
        <v>45448</v>
      </c>
      <c r="P126" s="9">
        <f t="shared" si="11"/>
        <v>5</v>
      </c>
      <c r="Q126" s="14">
        <f t="shared" si="12"/>
        <v>6</v>
      </c>
      <c r="R126" s="14">
        <f t="shared" si="13"/>
        <v>2024</v>
      </c>
      <c r="S126" s="1" t="s">
        <v>48</v>
      </c>
    </row>
    <row r="127" spans="1:19" ht="12.75" x14ac:dyDescent="0.2">
      <c r="A127" s="1" t="s">
        <v>553</v>
      </c>
      <c r="B127" s="1" t="s">
        <v>553</v>
      </c>
      <c r="C127" s="1" t="str">
        <f t="shared" si="7"/>
        <v>bd66c898-b1be-4fd3-a7de-55e996f212aaColleen Scott</v>
      </c>
      <c r="D127" s="1" t="str">
        <f t="shared" si="8"/>
        <v>Unique</v>
      </c>
      <c r="E127" s="1" t="s">
        <v>554</v>
      </c>
      <c r="F127" s="1" t="str">
        <f t="shared" si="9"/>
        <v>Unique</v>
      </c>
      <c r="G127" s="1" t="s">
        <v>555</v>
      </c>
      <c r="H127" s="1" t="str">
        <f t="shared" si="10"/>
        <v>WestClothing</v>
      </c>
      <c r="I127" s="1" t="s">
        <v>36</v>
      </c>
      <c r="J127" s="1" t="s">
        <v>52</v>
      </c>
      <c r="K127" s="1" t="s">
        <v>556</v>
      </c>
      <c r="L127" s="8">
        <v>9</v>
      </c>
      <c r="M127" s="8">
        <v>426.39</v>
      </c>
      <c r="N127" s="8">
        <v>3837.51</v>
      </c>
      <c r="O127" s="10" t="s">
        <v>557</v>
      </c>
      <c r="P127" s="9" t="str">
        <f t="shared" si="11"/>
        <v>21</v>
      </c>
      <c r="Q127" s="14" t="str">
        <f t="shared" si="12"/>
        <v>4</v>
      </c>
      <c r="R127" s="14" t="str">
        <f t="shared" si="13"/>
        <v>2024</v>
      </c>
      <c r="S127" s="1" t="s">
        <v>32</v>
      </c>
    </row>
    <row r="128" spans="1:19" ht="12.75" x14ac:dyDescent="0.2">
      <c r="A128" s="1" t="s">
        <v>558</v>
      </c>
      <c r="B128" s="1" t="s">
        <v>558</v>
      </c>
      <c r="C128" s="1" t="str">
        <f t="shared" si="7"/>
        <v>e607524f-47f4-41c7-ac06-8f1784ccd1c6Angela Wilson</v>
      </c>
      <c r="D128" s="1" t="str">
        <f t="shared" si="8"/>
        <v>Unique</v>
      </c>
      <c r="E128" s="1" t="s">
        <v>559</v>
      </c>
      <c r="F128" s="1" t="str">
        <f t="shared" si="9"/>
        <v>Unique</v>
      </c>
      <c r="G128" s="1" t="s">
        <v>560</v>
      </c>
      <c r="H128" s="1" t="str">
        <f t="shared" si="10"/>
        <v>EastElectronics</v>
      </c>
      <c r="I128" s="1" t="s">
        <v>14</v>
      </c>
      <c r="J128" s="1" t="s">
        <v>15</v>
      </c>
      <c r="K128" s="1" t="s">
        <v>561</v>
      </c>
      <c r="L128" s="8">
        <v>10</v>
      </c>
      <c r="M128" s="8">
        <v>238.52</v>
      </c>
      <c r="N128" s="8">
        <v>2385.1999999999998</v>
      </c>
      <c r="O128" s="10" t="s">
        <v>203</v>
      </c>
      <c r="P128" s="9" t="str">
        <f t="shared" si="11"/>
        <v>24</v>
      </c>
      <c r="Q128" s="14" t="str">
        <f t="shared" si="12"/>
        <v>8</v>
      </c>
      <c r="R128" s="14" t="str">
        <f t="shared" si="13"/>
        <v>2024</v>
      </c>
      <c r="S128" s="1" t="s">
        <v>32</v>
      </c>
    </row>
    <row r="129" spans="1:19" ht="12.75" x14ac:dyDescent="0.2">
      <c r="A129" s="1" t="s">
        <v>562</v>
      </c>
      <c r="B129" s="1" t="s">
        <v>562</v>
      </c>
      <c r="C129" s="1" t="str">
        <f t="shared" si="7"/>
        <v>61babec6-7656-4cea-b347-eac163ccc894Sheila Floyd</v>
      </c>
      <c r="D129" s="1" t="str">
        <f t="shared" si="8"/>
        <v>Unique</v>
      </c>
      <c r="E129" s="1" t="s">
        <v>563</v>
      </c>
      <c r="F129" s="1" t="str">
        <f t="shared" si="9"/>
        <v>Unique</v>
      </c>
      <c r="G129" s="1" t="s">
        <v>564</v>
      </c>
      <c r="H129" s="1" t="str">
        <f t="shared" si="10"/>
        <v>WestElectronics</v>
      </c>
      <c r="I129" s="1" t="s">
        <v>36</v>
      </c>
      <c r="J129" s="1" t="s">
        <v>15</v>
      </c>
      <c r="K129" s="1" t="s">
        <v>565</v>
      </c>
      <c r="L129" s="8">
        <v>11</v>
      </c>
      <c r="M129" s="8">
        <v>433.86</v>
      </c>
      <c r="N129" s="8">
        <v>4772.46</v>
      </c>
      <c r="O129" s="10">
        <v>45355</v>
      </c>
      <c r="P129" s="9">
        <f t="shared" si="11"/>
        <v>4</v>
      </c>
      <c r="Q129" s="14">
        <f t="shared" si="12"/>
        <v>3</v>
      </c>
      <c r="R129" s="14">
        <f t="shared" si="13"/>
        <v>2024</v>
      </c>
      <c r="S129" s="1" t="s">
        <v>18</v>
      </c>
    </row>
    <row r="130" spans="1:19" ht="12.75" x14ac:dyDescent="0.2">
      <c r="A130" s="1" t="s">
        <v>566</v>
      </c>
      <c r="B130" s="1" t="s">
        <v>566</v>
      </c>
      <c r="C130" s="1" t="str">
        <f t="shared" si="7"/>
        <v>1cad37e1-7840-4a1e-9f6a-8ace25ebb500Benjamin Oneal</v>
      </c>
      <c r="D130" s="1" t="str">
        <f t="shared" si="8"/>
        <v>Unique</v>
      </c>
      <c r="E130" s="1" t="s">
        <v>567</v>
      </c>
      <c r="F130" s="1" t="str">
        <f t="shared" si="9"/>
        <v>Unique</v>
      </c>
      <c r="G130" s="1" t="s">
        <v>568</v>
      </c>
      <c r="H130" s="1" t="str">
        <f t="shared" si="10"/>
        <v>NorthFurniture</v>
      </c>
      <c r="I130" s="1" t="s">
        <v>69</v>
      </c>
      <c r="J130" s="1" t="s">
        <v>42</v>
      </c>
      <c r="K130" s="1" t="s">
        <v>569</v>
      </c>
      <c r="L130" s="8">
        <v>3</v>
      </c>
      <c r="M130" s="8">
        <v>106.75</v>
      </c>
      <c r="N130" s="8">
        <v>320.25</v>
      </c>
      <c r="O130" s="10" t="s">
        <v>84</v>
      </c>
      <c r="P130" s="9" t="str">
        <f t="shared" si="11"/>
        <v>15</v>
      </c>
      <c r="Q130" s="14" t="str">
        <f t="shared" si="12"/>
        <v>7</v>
      </c>
      <c r="R130" s="14" t="str">
        <f t="shared" si="13"/>
        <v>2024</v>
      </c>
      <c r="S130" s="1" t="s">
        <v>18</v>
      </c>
    </row>
    <row r="131" spans="1:19" ht="12.75" x14ac:dyDescent="0.2">
      <c r="A131" s="1" t="s">
        <v>570</v>
      </c>
      <c r="B131" s="1" t="s">
        <v>570</v>
      </c>
      <c r="C131" s="1" t="str">
        <f t="shared" ref="C131:C194" si="14">CONCATENATE(B131,E131)</f>
        <v>98595fd2-ef9e-4082-a209-35daf33d048cSherry Melendez</v>
      </c>
      <c r="D131" s="1" t="str">
        <f t="shared" ref="D131:D194" si="15">IF(COUNTIF(C:C,C131)&gt;1,"Duplicate","Unique")</f>
        <v>Unique</v>
      </c>
      <c r="E131" s="1" t="s">
        <v>571</v>
      </c>
      <c r="F131" s="1" t="str">
        <f t="shared" ref="F131:F194" si="16">IF(COUNTIF(G:G,G131)&gt;1,"Duplicate","Unique")</f>
        <v>Unique</v>
      </c>
      <c r="G131" s="1" t="s">
        <v>572</v>
      </c>
      <c r="H131" s="1" t="str">
        <f t="shared" ref="H131:H194" si="17">CONCATENATE(I131,J131)</f>
        <v>WestBooks</v>
      </c>
      <c r="I131" s="1" t="s">
        <v>36</v>
      </c>
      <c r="J131" s="1" t="s">
        <v>22</v>
      </c>
      <c r="K131" s="1" t="s">
        <v>573</v>
      </c>
      <c r="L131" s="8">
        <v>13</v>
      </c>
      <c r="M131" s="8">
        <v>497.76</v>
      </c>
      <c r="N131" s="8">
        <v>6470.88</v>
      </c>
      <c r="O131" s="10">
        <v>45508</v>
      </c>
      <c r="P131" s="9">
        <f t="shared" ref="P131:P194" si="18">IFERROR(DAY(O131),TEXT(LEFT(O131,FIND("/",O131,1)-1),"0"))</f>
        <v>4</v>
      </c>
      <c r="Q131" s="14">
        <f t="shared" ref="Q131:Q194" si="19">IFERROR(MONTH(O131),TEXT(MID(O131,4,FIND("/",O131,4)-4),"0"))</f>
        <v>8</v>
      </c>
      <c r="R131" s="14">
        <f t="shared" ref="R131:R194" si="20">IFERROR(YEAR(O131),TEXT(RIGHT(O131,FIND("/",O131,4)-2),"0"))</f>
        <v>2024</v>
      </c>
      <c r="S131" s="1" t="s">
        <v>48</v>
      </c>
    </row>
    <row r="132" spans="1:19" ht="12.75" x14ac:dyDescent="0.2">
      <c r="A132" s="1" t="s">
        <v>574</v>
      </c>
      <c r="B132" s="1" t="s">
        <v>574</v>
      </c>
      <c r="C132" s="1" t="str">
        <f t="shared" si="14"/>
        <v>ddc73335-e759-436a-8b81-48e4d00afa40Colin Blake</v>
      </c>
      <c r="D132" s="1" t="str">
        <f t="shared" si="15"/>
        <v>Unique</v>
      </c>
      <c r="E132" s="1" t="s">
        <v>575</v>
      </c>
      <c r="F132" s="1" t="str">
        <f t="shared" si="16"/>
        <v>Unique</v>
      </c>
      <c r="H132" s="1" t="str">
        <f t="shared" si="17"/>
        <v>WestElectronics</v>
      </c>
      <c r="I132" s="1" t="s">
        <v>36</v>
      </c>
      <c r="J132" s="1" t="s">
        <v>15</v>
      </c>
      <c r="K132" s="1" t="s">
        <v>300</v>
      </c>
      <c r="L132" s="8">
        <v>7</v>
      </c>
      <c r="M132" s="8">
        <v>93.78</v>
      </c>
      <c r="N132" s="8">
        <v>656.46</v>
      </c>
      <c r="O132" s="10">
        <v>45599</v>
      </c>
      <c r="P132" s="9">
        <f t="shared" si="18"/>
        <v>3</v>
      </c>
      <c r="Q132" s="14">
        <f t="shared" si="19"/>
        <v>11</v>
      </c>
      <c r="R132" s="14">
        <f t="shared" si="20"/>
        <v>2024</v>
      </c>
      <c r="S132" s="1" t="s">
        <v>18</v>
      </c>
    </row>
    <row r="133" spans="1:19" ht="12.75" x14ac:dyDescent="0.2">
      <c r="A133" s="1" t="s">
        <v>576</v>
      </c>
      <c r="B133" s="1" t="s">
        <v>576</v>
      </c>
      <c r="C133" s="1" t="str">
        <f t="shared" si="14"/>
        <v>777eebcc-bc65-410f-ac1c-18200b029ef9Michael Wiley</v>
      </c>
      <c r="D133" s="1" t="str">
        <f t="shared" si="15"/>
        <v>Unique</v>
      </c>
      <c r="E133" s="1" t="s">
        <v>577</v>
      </c>
      <c r="F133" s="1" t="str">
        <f t="shared" si="16"/>
        <v>Unique</v>
      </c>
      <c r="G133" s="1" t="s">
        <v>578</v>
      </c>
      <c r="H133" s="1" t="str">
        <f t="shared" si="17"/>
        <v>WestFurniture</v>
      </c>
      <c r="I133" s="1" t="s">
        <v>36</v>
      </c>
      <c r="J133" s="1" t="s">
        <v>42</v>
      </c>
      <c r="K133" s="1" t="s">
        <v>579</v>
      </c>
      <c r="L133" s="8">
        <v>5</v>
      </c>
      <c r="M133" s="8">
        <v>340.21</v>
      </c>
      <c r="N133" s="8">
        <v>1701.05</v>
      </c>
      <c r="O133" s="10" t="s">
        <v>580</v>
      </c>
      <c r="P133" s="9" t="str">
        <f t="shared" si="18"/>
        <v>23</v>
      </c>
      <c r="Q133" s="14" t="str">
        <f t="shared" si="19"/>
        <v>8</v>
      </c>
      <c r="R133" s="14" t="str">
        <f t="shared" si="20"/>
        <v>2024</v>
      </c>
      <c r="S133" s="1" t="s">
        <v>48</v>
      </c>
    </row>
    <row r="134" spans="1:19" ht="12.75" x14ac:dyDescent="0.2">
      <c r="A134" s="1" t="s">
        <v>581</v>
      </c>
      <c r="B134" s="1" t="s">
        <v>581</v>
      </c>
      <c r="C134" s="1" t="str">
        <f t="shared" si="14"/>
        <v>29b45f8c-fe24-4277-85f6-e5582d07cf59Tammy Allen</v>
      </c>
      <c r="D134" s="1" t="str">
        <f t="shared" si="15"/>
        <v>Unique</v>
      </c>
      <c r="E134" s="1" t="s">
        <v>205</v>
      </c>
      <c r="F134" s="1" t="str">
        <f t="shared" si="16"/>
        <v>Unique</v>
      </c>
      <c r="G134" s="1" t="s">
        <v>582</v>
      </c>
      <c r="H134" s="1" t="str">
        <f t="shared" si="17"/>
        <v>SouthClothing</v>
      </c>
      <c r="I134" s="1" t="s">
        <v>28</v>
      </c>
      <c r="J134" s="1" t="s">
        <v>52</v>
      </c>
      <c r="K134" s="1" t="s">
        <v>583</v>
      </c>
      <c r="L134" s="8">
        <v>16</v>
      </c>
      <c r="M134" s="8">
        <v>459.43</v>
      </c>
      <c r="N134" s="8">
        <v>7350.88</v>
      </c>
      <c r="O134" s="10">
        <v>45324</v>
      </c>
      <c r="P134" s="9">
        <f t="shared" si="18"/>
        <v>2</v>
      </c>
      <c r="Q134" s="14">
        <f t="shared" si="19"/>
        <v>2</v>
      </c>
      <c r="R134" s="14">
        <f t="shared" si="20"/>
        <v>2024</v>
      </c>
      <c r="S134" s="1" t="s">
        <v>18</v>
      </c>
    </row>
    <row r="135" spans="1:19" ht="12.75" x14ac:dyDescent="0.2">
      <c r="A135" s="1" t="s">
        <v>584</v>
      </c>
      <c r="B135" s="1" t="s">
        <v>584</v>
      </c>
      <c r="C135" s="1" t="str">
        <f t="shared" si="14"/>
        <v>34bf3b36-8928-4f60-88f3-82cc7ac64b2eKenneth Johnson</v>
      </c>
      <c r="D135" s="1" t="str">
        <f t="shared" si="15"/>
        <v>Unique</v>
      </c>
      <c r="E135" s="1" t="s">
        <v>585</v>
      </c>
      <c r="F135" s="1" t="str">
        <f t="shared" si="16"/>
        <v>Unique</v>
      </c>
      <c r="G135" s="1" t="s">
        <v>586</v>
      </c>
      <c r="H135" s="1" t="str">
        <f t="shared" si="17"/>
        <v>SouthFood</v>
      </c>
      <c r="I135" s="1" t="s">
        <v>28</v>
      </c>
      <c r="J135" s="1" t="s">
        <v>29</v>
      </c>
      <c r="K135" s="1" t="s">
        <v>587</v>
      </c>
      <c r="L135" s="8">
        <v>12</v>
      </c>
      <c r="M135" s="8">
        <v>263.38</v>
      </c>
      <c r="N135" s="8">
        <v>3160.56</v>
      </c>
      <c r="O135" s="10">
        <v>45449</v>
      </c>
      <c r="P135" s="9">
        <f t="shared" si="18"/>
        <v>6</v>
      </c>
      <c r="Q135" s="14">
        <f t="shared" si="19"/>
        <v>6</v>
      </c>
      <c r="R135" s="14">
        <f t="shared" si="20"/>
        <v>2024</v>
      </c>
      <c r="S135" s="1" t="s">
        <v>18</v>
      </c>
    </row>
    <row r="136" spans="1:19" ht="12.75" x14ac:dyDescent="0.2">
      <c r="A136" s="1" t="s">
        <v>588</v>
      </c>
      <c r="B136" s="1" t="s">
        <v>588</v>
      </c>
      <c r="C136" s="1" t="str">
        <f t="shared" si="14"/>
        <v>ea62682d-45e2-4c77-9920-66def45dbd21Wendy Miller</v>
      </c>
      <c r="D136" s="1" t="str">
        <f t="shared" si="15"/>
        <v>Unique</v>
      </c>
      <c r="E136" s="1" t="s">
        <v>589</v>
      </c>
      <c r="F136" s="1" t="str">
        <f t="shared" si="16"/>
        <v>Unique</v>
      </c>
      <c r="G136" s="1" t="s">
        <v>590</v>
      </c>
      <c r="H136" s="1" t="str">
        <f t="shared" si="17"/>
        <v>WestClothing</v>
      </c>
      <c r="I136" s="1" t="s">
        <v>36</v>
      </c>
      <c r="J136" s="1" t="s">
        <v>52</v>
      </c>
      <c r="K136" s="1" t="s">
        <v>591</v>
      </c>
      <c r="L136" s="8">
        <v>17</v>
      </c>
      <c r="M136" s="8">
        <v>425.18</v>
      </c>
      <c r="N136" s="8">
        <v>7228.06</v>
      </c>
      <c r="O136" s="10" t="s">
        <v>592</v>
      </c>
      <c r="P136" s="9" t="str">
        <f t="shared" si="18"/>
        <v>19</v>
      </c>
      <c r="Q136" s="14" t="str">
        <f t="shared" si="19"/>
        <v>7</v>
      </c>
      <c r="R136" s="14" t="str">
        <f t="shared" si="20"/>
        <v>2024</v>
      </c>
      <c r="S136" s="1" t="s">
        <v>18</v>
      </c>
    </row>
    <row r="137" spans="1:19" ht="12.75" x14ac:dyDescent="0.2">
      <c r="A137" s="1" t="s">
        <v>593</v>
      </c>
      <c r="B137" s="1" t="s">
        <v>593</v>
      </c>
      <c r="C137" s="1" t="str">
        <f t="shared" si="14"/>
        <v>767d7698-b736-454e-b1a7-a0edaf1c191cCharlene Sharp</v>
      </c>
      <c r="D137" s="1" t="str">
        <f t="shared" si="15"/>
        <v>Unique</v>
      </c>
      <c r="E137" s="1" t="s">
        <v>594</v>
      </c>
      <c r="F137" s="1" t="str">
        <f t="shared" si="16"/>
        <v>Unique</v>
      </c>
      <c r="G137" s="1" t="s">
        <v>595</v>
      </c>
      <c r="H137" s="1" t="str">
        <f t="shared" si="17"/>
        <v>WestElectronics</v>
      </c>
      <c r="I137" s="1" t="s">
        <v>36</v>
      </c>
      <c r="J137" s="1" t="s">
        <v>15</v>
      </c>
      <c r="K137" s="1" t="s">
        <v>596</v>
      </c>
      <c r="L137" s="8">
        <v>20</v>
      </c>
      <c r="M137" s="8">
        <v>375.3</v>
      </c>
      <c r="N137" s="8">
        <v>7506</v>
      </c>
      <c r="O137" s="10">
        <v>45448</v>
      </c>
      <c r="P137" s="9">
        <f t="shared" si="18"/>
        <v>5</v>
      </c>
      <c r="Q137" s="14">
        <f t="shared" si="19"/>
        <v>6</v>
      </c>
      <c r="R137" s="14">
        <f t="shared" si="20"/>
        <v>2024</v>
      </c>
      <c r="S137" s="1" t="s">
        <v>32</v>
      </c>
    </row>
    <row r="138" spans="1:19" ht="12.75" x14ac:dyDescent="0.2">
      <c r="A138" s="1" t="s">
        <v>597</v>
      </c>
      <c r="B138" s="1" t="s">
        <v>597</v>
      </c>
      <c r="C138" s="1" t="str">
        <f t="shared" si="14"/>
        <v>c3f4f332-5d13-455d-baef-92960dc1b926Julie Warner</v>
      </c>
      <c r="D138" s="1" t="str">
        <f t="shared" si="15"/>
        <v>Unique</v>
      </c>
      <c r="E138" s="1" t="s">
        <v>598</v>
      </c>
      <c r="F138" s="1" t="str">
        <f t="shared" si="16"/>
        <v>Unique</v>
      </c>
      <c r="G138" s="1" t="s">
        <v>599</v>
      </c>
      <c r="H138" s="1" t="str">
        <f t="shared" si="17"/>
        <v>NorthFood</v>
      </c>
      <c r="I138" s="1" t="s">
        <v>69</v>
      </c>
      <c r="J138" s="1" t="s">
        <v>29</v>
      </c>
      <c r="K138" s="1" t="s">
        <v>600</v>
      </c>
      <c r="L138" s="8">
        <v>15</v>
      </c>
      <c r="M138" s="8">
        <v>322.08999999999997</v>
      </c>
      <c r="N138" s="8">
        <v>4831.3500000000004</v>
      </c>
      <c r="O138" s="10" t="s">
        <v>349</v>
      </c>
      <c r="P138" s="9" t="str">
        <f t="shared" si="18"/>
        <v>14</v>
      </c>
      <c r="Q138" s="14" t="str">
        <f t="shared" si="19"/>
        <v>5</v>
      </c>
      <c r="R138" s="14" t="str">
        <f t="shared" si="20"/>
        <v>2024</v>
      </c>
      <c r="S138" s="1" t="s">
        <v>48</v>
      </c>
    </row>
    <row r="139" spans="1:19" ht="12.75" x14ac:dyDescent="0.2">
      <c r="A139" s="1" t="s">
        <v>601</v>
      </c>
      <c r="B139" s="1" t="s">
        <v>601</v>
      </c>
      <c r="C139" s="1" t="str">
        <f t="shared" si="14"/>
        <v>a11b5e2d-ee04-4d22-a58f-5f46d1e789a9Peter Wilson</v>
      </c>
      <c r="D139" s="1" t="str">
        <f t="shared" si="15"/>
        <v>Unique</v>
      </c>
      <c r="E139" s="1" t="s">
        <v>602</v>
      </c>
      <c r="F139" s="1" t="str">
        <f t="shared" si="16"/>
        <v>Unique</v>
      </c>
      <c r="G139" s="1" t="s">
        <v>603</v>
      </c>
      <c r="H139" s="1" t="str">
        <f t="shared" si="17"/>
        <v>EastFood</v>
      </c>
      <c r="I139" s="1" t="s">
        <v>14</v>
      </c>
      <c r="J139" s="1" t="s">
        <v>29</v>
      </c>
      <c r="L139" s="8">
        <v>15</v>
      </c>
      <c r="M139" s="8">
        <v>88.46</v>
      </c>
      <c r="N139" s="8">
        <v>1326.9</v>
      </c>
      <c r="O139" s="10" t="s">
        <v>203</v>
      </c>
      <c r="P139" s="9" t="str">
        <f t="shared" si="18"/>
        <v>24</v>
      </c>
      <c r="Q139" s="14" t="str">
        <f t="shared" si="19"/>
        <v>8</v>
      </c>
      <c r="R139" s="14" t="str">
        <f t="shared" si="20"/>
        <v>2024</v>
      </c>
      <c r="S139" s="1" t="s">
        <v>24</v>
      </c>
    </row>
    <row r="140" spans="1:19" ht="12.75" x14ac:dyDescent="0.2">
      <c r="A140" s="1" t="s">
        <v>604</v>
      </c>
      <c r="B140" s="1" t="s">
        <v>604</v>
      </c>
      <c r="C140" s="1" t="str">
        <f t="shared" si="14"/>
        <v>d05f6126-8bd3-4016-9ef6-d305a5126953Erika Larsen</v>
      </c>
      <c r="D140" s="1" t="str">
        <f t="shared" si="15"/>
        <v>Unique</v>
      </c>
      <c r="E140" s="1" t="s">
        <v>605</v>
      </c>
      <c r="F140" s="1" t="str">
        <f t="shared" si="16"/>
        <v>Unique</v>
      </c>
      <c r="G140" s="1" t="s">
        <v>606</v>
      </c>
      <c r="H140" s="1" t="str">
        <f t="shared" si="17"/>
        <v>NorthFood</v>
      </c>
      <c r="I140" s="1" t="s">
        <v>69</v>
      </c>
      <c r="J140" s="1" t="s">
        <v>29</v>
      </c>
      <c r="K140" s="1" t="s">
        <v>607</v>
      </c>
      <c r="L140" s="8">
        <v>19</v>
      </c>
      <c r="M140" s="8">
        <v>382.64</v>
      </c>
      <c r="N140" s="8">
        <v>7270.16</v>
      </c>
      <c r="O140" s="10" t="s">
        <v>38</v>
      </c>
      <c r="P140" s="9" t="str">
        <f t="shared" si="18"/>
        <v>19</v>
      </c>
      <c r="Q140" s="14" t="str">
        <f t="shared" si="19"/>
        <v>2</v>
      </c>
      <c r="R140" s="14" t="str">
        <f t="shared" si="20"/>
        <v>2024</v>
      </c>
      <c r="S140" s="1" t="s">
        <v>32</v>
      </c>
    </row>
    <row r="141" spans="1:19" ht="12.75" x14ac:dyDescent="0.2">
      <c r="A141" s="1" t="s">
        <v>608</v>
      </c>
      <c r="B141" s="1" t="s">
        <v>608</v>
      </c>
      <c r="C141" s="1" t="str">
        <f t="shared" si="14"/>
        <v>2071fd74-b110-4dca-bdb2-25fdb7c15c99Gary Hernandez</v>
      </c>
      <c r="D141" s="1" t="str">
        <f t="shared" si="15"/>
        <v>Unique</v>
      </c>
      <c r="E141" s="1" t="s">
        <v>609</v>
      </c>
      <c r="F141" s="1" t="str">
        <f t="shared" si="16"/>
        <v>Unique</v>
      </c>
      <c r="G141" s="1" t="s">
        <v>610</v>
      </c>
      <c r="H141" s="1" t="str">
        <f t="shared" si="17"/>
        <v>EastFurniture</v>
      </c>
      <c r="I141" s="1" t="s">
        <v>14</v>
      </c>
      <c r="J141" s="1" t="s">
        <v>42</v>
      </c>
      <c r="K141" s="1" t="s">
        <v>611</v>
      </c>
      <c r="L141" s="8">
        <v>14</v>
      </c>
      <c r="M141" s="8">
        <v>58.51</v>
      </c>
      <c r="N141" s="8">
        <v>819.14</v>
      </c>
      <c r="O141" s="10" t="s">
        <v>353</v>
      </c>
      <c r="P141" s="9" t="str">
        <f t="shared" si="18"/>
        <v>14</v>
      </c>
      <c r="Q141" s="14" t="str">
        <f t="shared" si="19"/>
        <v>7</v>
      </c>
      <c r="R141" s="14" t="str">
        <f t="shared" si="20"/>
        <v>2024</v>
      </c>
      <c r="S141" s="1" t="s">
        <v>48</v>
      </c>
    </row>
    <row r="142" spans="1:19" ht="12.75" x14ac:dyDescent="0.2">
      <c r="A142" s="1" t="s">
        <v>612</v>
      </c>
      <c r="B142" s="1" t="s">
        <v>612</v>
      </c>
      <c r="C142" s="1" t="str">
        <f t="shared" si="14"/>
        <v>63c06136-0c91-4a15-884c-787dd884ad57Linda Shields</v>
      </c>
      <c r="D142" s="1" t="str">
        <f t="shared" si="15"/>
        <v>Unique</v>
      </c>
      <c r="E142" s="1" t="s">
        <v>613</v>
      </c>
      <c r="F142" s="1" t="str">
        <f t="shared" si="16"/>
        <v>Unique</v>
      </c>
      <c r="H142" s="1" t="str">
        <f t="shared" si="17"/>
        <v>WestElectronics</v>
      </c>
      <c r="I142" s="1" t="s">
        <v>36</v>
      </c>
      <c r="J142" s="1" t="s">
        <v>15</v>
      </c>
      <c r="K142" s="1" t="s">
        <v>614</v>
      </c>
      <c r="L142" s="8">
        <v>12</v>
      </c>
      <c r="M142" s="8">
        <v>131.28</v>
      </c>
      <c r="N142" s="8">
        <v>1575.36</v>
      </c>
      <c r="O142" s="10" t="s">
        <v>615</v>
      </c>
      <c r="P142" s="9" t="str">
        <f t="shared" si="18"/>
        <v>16</v>
      </c>
      <c r="Q142" s="14" t="str">
        <f t="shared" si="19"/>
        <v>2</v>
      </c>
      <c r="R142" s="14" t="str">
        <f t="shared" si="20"/>
        <v>2024</v>
      </c>
      <c r="S142" s="1" t="s">
        <v>18</v>
      </c>
    </row>
    <row r="143" spans="1:19" ht="12.75" x14ac:dyDescent="0.2">
      <c r="A143" s="1" t="s">
        <v>616</v>
      </c>
      <c r="B143" s="1" t="s">
        <v>616</v>
      </c>
      <c r="C143" s="1" t="str">
        <f t="shared" si="14"/>
        <v>2c9fd721-5c70-4c37-a8d9-ee3acd6a4c01Robert Joseph</v>
      </c>
      <c r="D143" s="1" t="str">
        <f t="shared" si="15"/>
        <v>Unique</v>
      </c>
      <c r="E143" s="1" t="s">
        <v>617</v>
      </c>
      <c r="F143" s="1" t="str">
        <f t="shared" si="16"/>
        <v>Unique</v>
      </c>
      <c r="G143" s="1" t="s">
        <v>618</v>
      </c>
      <c r="H143" s="1" t="str">
        <f t="shared" si="17"/>
        <v>EastClothing</v>
      </c>
      <c r="I143" s="1" t="s">
        <v>14</v>
      </c>
      <c r="J143" s="1" t="s">
        <v>52</v>
      </c>
      <c r="K143" s="1" t="s">
        <v>619</v>
      </c>
      <c r="L143" s="8">
        <v>15</v>
      </c>
      <c r="M143" s="8">
        <v>409.06</v>
      </c>
      <c r="N143" s="8">
        <v>6135.9</v>
      </c>
      <c r="O143" s="10">
        <v>45297</v>
      </c>
      <c r="P143" s="9">
        <f t="shared" si="18"/>
        <v>6</v>
      </c>
      <c r="Q143" s="14">
        <f t="shared" si="19"/>
        <v>1</v>
      </c>
      <c r="R143" s="14">
        <f t="shared" si="20"/>
        <v>2024</v>
      </c>
      <c r="S143" s="1" t="s">
        <v>48</v>
      </c>
    </row>
    <row r="144" spans="1:19" ht="12.75" x14ac:dyDescent="0.2">
      <c r="A144" s="1" t="s">
        <v>620</v>
      </c>
      <c r="B144" s="1" t="s">
        <v>620</v>
      </c>
      <c r="C144" s="1" t="str">
        <f t="shared" si="14"/>
        <v>6eb2c71c-b33f-4197-b001-4c63ee8610a3Miss Penny Stevenson</v>
      </c>
      <c r="D144" s="1" t="str">
        <f t="shared" si="15"/>
        <v>Unique</v>
      </c>
      <c r="E144" s="1" t="s">
        <v>621</v>
      </c>
      <c r="F144" s="1" t="str">
        <f t="shared" si="16"/>
        <v>Unique</v>
      </c>
      <c r="G144" s="1" t="s">
        <v>622</v>
      </c>
      <c r="H144" s="1" t="str">
        <f t="shared" si="17"/>
        <v>SouthFurniture</v>
      </c>
      <c r="I144" s="1" t="s">
        <v>28</v>
      </c>
      <c r="J144" s="1" t="s">
        <v>42</v>
      </c>
      <c r="K144" s="1" t="s">
        <v>623</v>
      </c>
      <c r="L144" s="8">
        <v>9</v>
      </c>
      <c r="M144" s="8">
        <v>497.17</v>
      </c>
      <c r="N144" s="8">
        <v>4474.53</v>
      </c>
      <c r="O144" s="10" t="s">
        <v>250</v>
      </c>
      <c r="P144" s="9" t="str">
        <f t="shared" si="18"/>
        <v>24</v>
      </c>
      <c r="Q144" s="14" t="str">
        <f t="shared" si="19"/>
        <v>4</v>
      </c>
      <c r="R144" s="14" t="str">
        <f t="shared" si="20"/>
        <v>2024</v>
      </c>
      <c r="S144" s="1" t="s">
        <v>18</v>
      </c>
    </row>
    <row r="145" spans="1:19" ht="12.75" x14ac:dyDescent="0.2">
      <c r="A145" s="1" t="s">
        <v>624</v>
      </c>
      <c r="B145" s="1" t="s">
        <v>624</v>
      </c>
      <c r="C145" s="1" t="str">
        <f t="shared" si="14"/>
        <v>edc4f885-086a-42b4-97e4-ec805cceef72Andrew Harris</v>
      </c>
      <c r="D145" s="1" t="str">
        <f t="shared" si="15"/>
        <v>Unique</v>
      </c>
      <c r="E145" s="1" t="s">
        <v>625</v>
      </c>
      <c r="F145" s="1" t="str">
        <f t="shared" si="16"/>
        <v>Unique</v>
      </c>
      <c r="G145" s="1" t="s">
        <v>626</v>
      </c>
      <c r="H145" s="1" t="str">
        <f t="shared" si="17"/>
        <v>EastBooks</v>
      </c>
      <c r="I145" s="1" t="s">
        <v>14</v>
      </c>
      <c r="J145" s="1" t="s">
        <v>22</v>
      </c>
      <c r="K145" s="1" t="s">
        <v>181</v>
      </c>
      <c r="L145" s="8">
        <v>18</v>
      </c>
      <c r="M145" s="8">
        <v>214.78</v>
      </c>
      <c r="N145" s="8">
        <v>3866.04</v>
      </c>
      <c r="O145" s="10">
        <v>45386</v>
      </c>
      <c r="P145" s="9">
        <f t="shared" si="18"/>
        <v>4</v>
      </c>
      <c r="Q145" s="14">
        <f t="shared" si="19"/>
        <v>4</v>
      </c>
      <c r="R145" s="14">
        <f t="shared" si="20"/>
        <v>2024</v>
      </c>
      <c r="S145" s="1" t="s">
        <v>18</v>
      </c>
    </row>
    <row r="146" spans="1:19" ht="12.75" x14ac:dyDescent="0.2">
      <c r="A146" s="1" t="s">
        <v>627</v>
      </c>
      <c r="B146" s="1" t="s">
        <v>627</v>
      </c>
      <c r="C146" s="1" t="str">
        <f t="shared" si="14"/>
        <v>02e3a7d4-83c7-4a6a-813d-1110bbd0e95aDonna Silva</v>
      </c>
      <c r="D146" s="1" t="str">
        <f t="shared" si="15"/>
        <v>Unique</v>
      </c>
      <c r="E146" s="1" t="s">
        <v>628</v>
      </c>
      <c r="F146" s="1" t="str">
        <f t="shared" si="16"/>
        <v>Unique</v>
      </c>
      <c r="G146" s="1" t="s">
        <v>629</v>
      </c>
      <c r="H146" s="1" t="str">
        <f t="shared" si="17"/>
        <v>EastClothing</v>
      </c>
      <c r="I146" s="1" t="s">
        <v>14</v>
      </c>
      <c r="J146" s="1" t="s">
        <v>52</v>
      </c>
      <c r="K146" s="1" t="s">
        <v>630</v>
      </c>
      <c r="L146" s="8">
        <v>13</v>
      </c>
      <c r="M146" s="8">
        <v>162.44</v>
      </c>
      <c r="N146" s="8">
        <v>2111.7199999999998</v>
      </c>
      <c r="O146" s="10" t="s">
        <v>631</v>
      </c>
      <c r="P146" s="9" t="str">
        <f t="shared" si="18"/>
        <v>23</v>
      </c>
      <c r="Q146" s="14" t="str">
        <f t="shared" si="19"/>
        <v>1</v>
      </c>
      <c r="R146" s="14" t="str">
        <f t="shared" si="20"/>
        <v>2024</v>
      </c>
      <c r="S146" s="1" t="s">
        <v>18</v>
      </c>
    </row>
    <row r="147" spans="1:19" ht="12.75" x14ac:dyDescent="0.2">
      <c r="A147" s="1" t="s">
        <v>632</v>
      </c>
      <c r="B147" s="1" t="s">
        <v>632</v>
      </c>
      <c r="C147" s="1" t="str">
        <f t="shared" si="14"/>
        <v>24f383e7-14ce-43c0-a576-e1e26aebd6fbKathy Chen</v>
      </c>
      <c r="D147" s="1" t="str">
        <f t="shared" si="15"/>
        <v>Unique</v>
      </c>
      <c r="E147" s="1" t="s">
        <v>633</v>
      </c>
      <c r="F147" s="1" t="str">
        <f t="shared" si="16"/>
        <v>Unique</v>
      </c>
      <c r="G147" s="1" t="s">
        <v>634</v>
      </c>
      <c r="H147" s="1" t="str">
        <f t="shared" si="17"/>
        <v>NorthElectronics</v>
      </c>
      <c r="I147" s="1" t="s">
        <v>69</v>
      </c>
      <c r="J147" s="1" t="s">
        <v>15</v>
      </c>
      <c r="K147" s="1" t="s">
        <v>635</v>
      </c>
      <c r="L147" s="8">
        <v>4</v>
      </c>
      <c r="M147" s="8">
        <v>194.57</v>
      </c>
      <c r="N147" s="8">
        <v>778.28</v>
      </c>
      <c r="O147" s="10">
        <v>45420</v>
      </c>
      <c r="P147" s="9">
        <f t="shared" si="18"/>
        <v>8</v>
      </c>
      <c r="Q147" s="14">
        <f t="shared" si="19"/>
        <v>5</v>
      </c>
      <c r="R147" s="14">
        <f t="shared" si="20"/>
        <v>2024</v>
      </c>
      <c r="S147" s="1" t="s">
        <v>48</v>
      </c>
    </row>
    <row r="148" spans="1:19" ht="12.75" x14ac:dyDescent="0.2">
      <c r="A148" s="1" t="s">
        <v>636</v>
      </c>
      <c r="B148" s="1" t="s">
        <v>636</v>
      </c>
      <c r="C148" s="1" t="str">
        <f t="shared" si="14"/>
        <v>38c4cb30-2e29-4df6-859a-e9a6a3b6cfd9Tina Ellis</v>
      </c>
      <c r="D148" s="1" t="str">
        <f t="shared" si="15"/>
        <v>Unique</v>
      </c>
      <c r="E148" s="1" t="s">
        <v>637</v>
      </c>
      <c r="F148" s="1" t="str">
        <f t="shared" si="16"/>
        <v>Unique</v>
      </c>
      <c r="G148" s="1" t="s">
        <v>638</v>
      </c>
      <c r="H148" s="1" t="str">
        <f t="shared" si="17"/>
        <v>WestClothing</v>
      </c>
      <c r="I148" s="1" t="s">
        <v>36</v>
      </c>
      <c r="J148" s="1" t="s">
        <v>52</v>
      </c>
      <c r="K148" s="1" t="s">
        <v>639</v>
      </c>
      <c r="L148" s="8">
        <v>16</v>
      </c>
      <c r="M148" s="8">
        <v>474.65</v>
      </c>
      <c r="N148" s="8">
        <v>7594.4</v>
      </c>
      <c r="O148" s="10" t="s">
        <v>640</v>
      </c>
      <c r="P148" s="9" t="str">
        <f t="shared" si="18"/>
        <v>14</v>
      </c>
      <c r="Q148" s="14" t="str">
        <f t="shared" si="19"/>
        <v>3</v>
      </c>
      <c r="R148" s="14" t="str">
        <f t="shared" si="20"/>
        <v>2024</v>
      </c>
      <c r="S148" s="1" t="s">
        <v>32</v>
      </c>
    </row>
    <row r="149" spans="1:19" ht="12.75" x14ac:dyDescent="0.2">
      <c r="A149" s="1" t="s">
        <v>641</v>
      </c>
      <c r="B149" s="1" t="s">
        <v>641</v>
      </c>
      <c r="C149" s="1" t="str">
        <f t="shared" si="14"/>
        <v>30d3bbbd-3d18-4a5e-ad26-d4cff009d4d4Courtney Marquez</v>
      </c>
      <c r="D149" s="1" t="str">
        <f t="shared" si="15"/>
        <v>Duplicate</v>
      </c>
      <c r="E149" s="1" t="s">
        <v>642</v>
      </c>
      <c r="F149" s="1" t="str">
        <f t="shared" si="16"/>
        <v>Duplicate</v>
      </c>
      <c r="G149" s="1" t="s">
        <v>643</v>
      </c>
      <c r="H149" s="1" t="str">
        <f t="shared" si="17"/>
        <v>SouthClothing</v>
      </c>
      <c r="I149" s="1" t="s">
        <v>28</v>
      </c>
      <c r="J149" s="1" t="s">
        <v>52</v>
      </c>
      <c r="K149" s="1" t="s">
        <v>644</v>
      </c>
      <c r="L149" s="8">
        <v>12</v>
      </c>
      <c r="M149" s="8">
        <v>460.98</v>
      </c>
      <c r="N149" s="8">
        <v>5531.76</v>
      </c>
      <c r="O149" s="10">
        <v>45505</v>
      </c>
      <c r="P149" s="9">
        <f t="shared" si="18"/>
        <v>1</v>
      </c>
      <c r="Q149" s="14">
        <f t="shared" si="19"/>
        <v>8</v>
      </c>
      <c r="R149" s="14">
        <f t="shared" si="20"/>
        <v>2024</v>
      </c>
      <c r="S149" s="1" t="s">
        <v>18</v>
      </c>
    </row>
    <row r="150" spans="1:19" ht="12.75" x14ac:dyDescent="0.2">
      <c r="A150" s="1" t="s">
        <v>645</v>
      </c>
      <c r="B150" s="1" t="s">
        <v>645</v>
      </c>
      <c r="C150" s="1" t="str">
        <f t="shared" si="14"/>
        <v>0ccbf5d1-ad0b-4813-a5e3-603a36fe1e2fBrent Young</v>
      </c>
      <c r="D150" s="1" t="str">
        <f t="shared" si="15"/>
        <v>Unique</v>
      </c>
      <c r="E150" s="1" t="s">
        <v>646</v>
      </c>
      <c r="F150" s="1" t="str">
        <f t="shared" si="16"/>
        <v>Unique</v>
      </c>
      <c r="G150" s="1" t="s">
        <v>647</v>
      </c>
      <c r="H150" s="1" t="str">
        <f t="shared" si="17"/>
        <v>EastFood</v>
      </c>
      <c r="I150" s="1" t="s">
        <v>14</v>
      </c>
      <c r="J150" s="1" t="s">
        <v>29</v>
      </c>
      <c r="K150" s="1" t="s">
        <v>648</v>
      </c>
      <c r="L150" s="8">
        <v>2</v>
      </c>
      <c r="M150" s="8">
        <v>401.22</v>
      </c>
      <c r="N150" s="8">
        <v>802.44</v>
      </c>
      <c r="O150" s="10" t="s">
        <v>649</v>
      </c>
      <c r="P150" s="9" t="str">
        <f t="shared" si="18"/>
        <v>17</v>
      </c>
      <c r="Q150" s="14" t="str">
        <f t="shared" si="19"/>
        <v>7</v>
      </c>
      <c r="R150" s="14" t="str">
        <f t="shared" si="20"/>
        <v>2024</v>
      </c>
      <c r="S150" s="1" t="s">
        <v>32</v>
      </c>
    </row>
    <row r="151" spans="1:19" ht="12.75" x14ac:dyDescent="0.2">
      <c r="A151" s="1" t="s">
        <v>650</v>
      </c>
      <c r="B151" s="1" t="s">
        <v>650</v>
      </c>
      <c r="C151" s="1" t="str">
        <f t="shared" si="14"/>
        <v>bc6bdeb6-d711-4a64-bcec-1625ab436bd4Gary Ingram</v>
      </c>
      <c r="D151" s="1" t="str">
        <f t="shared" si="15"/>
        <v>Unique</v>
      </c>
      <c r="E151" s="1" t="s">
        <v>651</v>
      </c>
      <c r="F151" s="1" t="str">
        <f t="shared" si="16"/>
        <v>Unique</v>
      </c>
      <c r="G151" s="1" t="s">
        <v>652</v>
      </c>
      <c r="H151" s="1" t="str">
        <f t="shared" si="17"/>
        <v>EastBooks</v>
      </c>
      <c r="I151" s="1" t="s">
        <v>14</v>
      </c>
      <c r="J151" s="1" t="s">
        <v>22</v>
      </c>
      <c r="K151" s="1" t="s">
        <v>653</v>
      </c>
      <c r="L151" s="8">
        <v>16</v>
      </c>
      <c r="M151" s="8">
        <v>100.42</v>
      </c>
      <c r="N151" s="8">
        <v>1606.72</v>
      </c>
      <c r="O151" s="10">
        <v>45450</v>
      </c>
      <c r="P151" s="9">
        <f t="shared" si="18"/>
        <v>7</v>
      </c>
      <c r="Q151" s="14">
        <f t="shared" si="19"/>
        <v>6</v>
      </c>
      <c r="R151" s="14">
        <f t="shared" si="20"/>
        <v>2024</v>
      </c>
      <c r="S151" s="1" t="s">
        <v>24</v>
      </c>
    </row>
    <row r="152" spans="1:19" ht="12.75" x14ac:dyDescent="0.2">
      <c r="A152" s="1" t="s">
        <v>654</v>
      </c>
      <c r="B152" s="1" t="s">
        <v>654</v>
      </c>
      <c r="C152" s="1" t="str">
        <f t="shared" si="14"/>
        <v>910bf98e-0ba5-4a84-a8ab-27e0412bd3c6John Hughes</v>
      </c>
      <c r="D152" s="1" t="str">
        <f t="shared" si="15"/>
        <v>Unique</v>
      </c>
      <c r="E152" s="1" t="s">
        <v>655</v>
      </c>
      <c r="F152" s="1" t="str">
        <f t="shared" si="16"/>
        <v>Unique</v>
      </c>
      <c r="G152" s="1" t="s">
        <v>656</v>
      </c>
      <c r="H152" s="1" t="str">
        <f t="shared" si="17"/>
        <v>SouthFurniture</v>
      </c>
      <c r="I152" s="1" t="s">
        <v>28</v>
      </c>
      <c r="J152" s="1" t="s">
        <v>42</v>
      </c>
      <c r="K152" s="1" t="s">
        <v>657</v>
      </c>
      <c r="L152" s="8">
        <v>7</v>
      </c>
      <c r="M152" s="8">
        <v>243.95</v>
      </c>
      <c r="N152" s="8">
        <v>1707.65</v>
      </c>
      <c r="O152" s="10">
        <v>45481</v>
      </c>
      <c r="P152" s="9">
        <f t="shared" si="18"/>
        <v>8</v>
      </c>
      <c r="Q152" s="14">
        <f t="shared" si="19"/>
        <v>7</v>
      </c>
      <c r="R152" s="14">
        <f t="shared" si="20"/>
        <v>2024</v>
      </c>
      <c r="S152" s="1" t="s">
        <v>24</v>
      </c>
    </row>
    <row r="153" spans="1:19" ht="12.75" x14ac:dyDescent="0.2">
      <c r="A153" s="1" t="s">
        <v>658</v>
      </c>
      <c r="B153" s="1" t="s">
        <v>658</v>
      </c>
      <c r="C153" s="1" t="str">
        <f t="shared" si="14"/>
        <v>2c5589cb-2988-4e93-af5b-2a672b710da5William Hancock</v>
      </c>
      <c r="D153" s="1" t="str">
        <f t="shared" si="15"/>
        <v>Unique</v>
      </c>
      <c r="E153" s="1" t="s">
        <v>659</v>
      </c>
      <c r="F153" s="1" t="str">
        <f t="shared" si="16"/>
        <v>Unique</v>
      </c>
      <c r="G153" s="1" t="s">
        <v>660</v>
      </c>
      <c r="H153" s="1" t="str">
        <f t="shared" si="17"/>
        <v>SouthClothing</v>
      </c>
      <c r="I153" s="1" t="s">
        <v>28</v>
      </c>
      <c r="J153" s="1" t="s">
        <v>52</v>
      </c>
      <c r="K153" s="1" t="s">
        <v>661</v>
      </c>
      <c r="L153" s="8">
        <v>17</v>
      </c>
      <c r="M153" s="8">
        <v>425.26</v>
      </c>
      <c r="N153" s="8">
        <v>7229.42</v>
      </c>
      <c r="O153" s="10">
        <v>45445</v>
      </c>
      <c r="P153" s="9">
        <f t="shared" si="18"/>
        <v>2</v>
      </c>
      <c r="Q153" s="14">
        <f t="shared" si="19"/>
        <v>6</v>
      </c>
      <c r="R153" s="14">
        <f t="shared" si="20"/>
        <v>2024</v>
      </c>
      <c r="S153" s="1" t="s">
        <v>48</v>
      </c>
    </row>
    <row r="154" spans="1:19" ht="12.75" x14ac:dyDescent="0.2">
      <c r="A154" s="1" t="s">
        <v>662</v>
      </c>
      <c r="B154" s="1" t="s">
        <v>662</v>
      </c>
      <c r="C154" s="1" t="str">
        <f t="shared" si="14"/>
        <v>d3082ae3-b8b5-45e2-be46-7cd9a06be45bMichelle Cummings</v>
      </c>
      <c r="D154" s="1" t="str">
        <f t="shared" si="15"/>
        <v>Unique</v>
      </c>
      <c r="E154" s="1" t="s">
        <v>663</v>
      </c>
      <c r="F154" s="1" t="str">
        <f t="shared" si="16"/>
        <v>Unique</v>
      </c>
      <c r="G154" s="1" t="s">
        <v>664</v>
      </c>
      <c r="H154" s="1" t="str">
        <f t="shared" si="17"/>
        <v>NorthFurniture</v>
      </c>
      <c r="I154" s="1" t="s">
        <v>69</v>
      </c>
      <c r="J154" s="1" t="s">
        <v>42</v>
      </c>
      <c r="K154" s="1" t="s">
        <v>665</v>
      </c>
      <c r="L154" s="8">
        <v>14</v>
      </c>
      <c r="M154" s="8">
        <v>375.18</v>
      </c>
      <c r="N154" s="8">
        <v>5252.52</v>
      </c>
      <c r="O154" s="10" t="s">
        <v>89</v>
      </c>
      <c r="P154" s="9" t="str">
        <f t="shared" si="18"/>
        <v>23</v>
      </c>
      <c r="Q154" s="14" t="str">
        <f t="shared" si="19"/>
        <v>3</v>
      </c>
      <c r="R154" s="14" t="str">
        <f t="shared" si="20"/>
        <v>2024</v>
      </c>
      <c r="S154" s="1" t="s">
        <v>24</v>
      </c>
    </row>
    <row r="155" spans="1:19" ht="12.75" x14ac:dyDescent="0.2">
      <c r="A155" s="1" t="s">
        <v>666</v>
      </c>
      <c r="B155" s="1" t="s">
        <v>666</v>
      </c>
      <c r="C155" s="1" t="str">
        <f t="shared" si="14"/>
        <v>93962b0c-ea63-4654-bb4b-4bfbb2da4ee3John Peck</v>
      </c>
      <c r="D155" s="1" t="str">
        <f t="shared" si="15"/>
        <v>Unique</v>
      </c>
      <c r="E155" s="1" t="s">
        <v>667</v>
      </c>
      <c r="F155" s="1" t="str">
        <f t="shared" si="16"/>
        <v>Unique</v>
      </c>
      <c r="G155" s="1" t="s">
        <v>668</v>
      </c>
      <c r="H155" s="1" t="str">
        <f t="shared" si="17"/>
        <v>SouthElectronics</v>
      </c>
      <c r="I155" s="1" t="s">
        <v>28</v>
      </c>
      <c r="J155" s="1" t="s">
        <v>15</v>
      </c>
      <c r="K155" s="1" t="s">
        <v>669</v>
      </c>
      <c r="L155" s="8">
        <v>5</v>
      </c>
      <c r="M155" s="8">
        <v>306.44</v>
      </c>
      <c r="N155" s="8">
        <v>1532.2</v>
      </c>
      <c r="O155" s="10">
        <v>45567</v>
      </c>
      <c r="P155" s="9">
        <f t="shared" si="18"/>
        <v>2</v>
      </c>
      <c r="Q155" s="14">
        <f t="shared" si="19"/>
        <v>10</v>
      </c>
      <c r="R155" s="14">
        <f t="shared" si="20"/>
        <v>2024</v>
      </c>
      <c r="S155" s="1" t="s">
        <v>18</v>
      </c>
    </row>
    <row r="156" spans="1:19" ht="12.75" x14ac:dyDescent="0.2">
      <c r="A156" s="1" t="s">
        <v>670</v>
      </c>
      <c r="B156" s="1" t="s">
        <v>670</v>
      </c>
      <c r="C156" s="1" t="str">
        <f t="shared" si="14"/>
        <v>f8a75c18-dc31-455b-8204-d5df3736ff28Charles Price</v>
      </c>
      <c r="D156" s="1" t="str">
        <f t="shared" si="15"/>
        <v>Unique</v>
      </c>
      <c r="E156" s="1" t="s">
        <v>671</v>
      </c>
      <c r="F156" s="1" t="str">
        <f t="shared" si="16"/>
        <v>Unique</v>
      </c>
      <c r="G156" s="1" t="s">
        <v>672</v>
      </c>
      <c r="H156" s="1" t="str">
        <f t="shared" si="17"/>
        <v>SouthFurniture</v>
      </c>
      <c r="I156" s="1" t="s">
        <v>28</v>
      </c>
      <c r="J156" s="1" t="s">
        <v>42</v>
      </c>
      <c r="K156" s="1" t="s">
        <v>552</v>
      </c>
      <c r="L156" s="8">
        <v>7</v>
      </c>
      <c r="M156" s="8">
        <v>262.27999999999997</v>
      </c>
      <c r="N156" s="8">
        <v>1835.96</v>
      </c>
      <c r="O156" s="10" t="s">
        <v>296</v>
      </c>
      <c r="P156" s="9" t="str">
        <f t="shared" si="18"/>
        <v>18</v>
      </c>
      <c r="Q156" s="14" t="str">
        <f t="shared" si="19"/>
        <v>4</v>
      </c>
      <c r="R156" s="14" t="str">
        <f t="shared" si="20"/>
        <v>2024</v>
      </c>
      <c r="S156" s="1" t="s">
        <v>48</v>
      </c>
    </row>
    <row r="157" spans="1:19" ht="12.75" x14ac:dyDescent="0.2">
      <c r="A157" s="1" t="s">
        <v>673</v>
      </c>
      <c r="B157" s="1" t="s">
        <v>673</v>
      </c>
      <c r="C157" s="1" t="str">
        <f t="shared" si="14"/>
        <v>c7d8f64d-9552-44ad-8111-0a5ef8429acfTracy Strong</v>
      </c>
      <c r="D157" s="1" t="str">
        <f t="shared" si="15"/>
        <v>Unique</v>
      </c>
      <c r="E157" s="1" t="s">
        <v>674</v>
      </c>
      <c r="F157" s="1" t="str">
        <f t="shared" si="16"/>
        <v>Unique</v>
      </c>
      <c r="H157" s="1" t="str">
        <f t="shared" si="17"/>
        <v>SouthElectronics</v>
      </c>
      <c r="I157" s="1" t="s">
        <v>28</v>
      </c>
      <c r="J157" s="1" t="s">
        <v>15</v>
      </c>
      <c r="K157" s="1" t="s">
        <v>675</v>
      </c>
      <c r="L157" s="8">
        <v>18</v>
      </c>
      <c r="M157" s="8">
        <v>455.85</v>
      </c>
      <c r="N157" s="8">
        <v>8205.2999999999993</v>
      </c>
      <c r="O157" s="10" t="s">
        <v>296</v>
      </c>
      <c r="P157" s="9" t="str">
        <f t="shared" si="18"/>
        <v>18</v>
      </c>
      <c r="Q157" s="14" t="str">
        <f t="shared" si="19"/>
        <v>4</v>
      </c>
      <c r="R157" s="14" t="str">
        <f t="shared" si="20"/>
        <v>2024</v>
      </c>
      <c r="S157" s="1" t="s">
        <v>24</v>
      </c>
    </row>
    <row r="158" spans="1:19" ht="12.75" x14ac:dyDescent="0.2">
      <c r="A158" s="1" t="s">
        <v>676</v>
      </c>
      <c r="B158" s="1" t="s">
        <v>676</v>
      </c>
      <c r="C158" s="1" t="str">
        <f t="shared" si="14"/>
        <v>6afdb403-937a-4b51-9414-85a43ec69615Bradley Knight</v>
      </c>
      <c r="D158" s="1" t="str">
        <f t="shared" si="15"/>
        <v>Unique</v>
      </c>
      <c r="E158" s="1" t="s">
        <v>677</v>
      </c>
      <c r="F158" s="1" t="str">
        <f t="shared" si="16"/>
        <v>Unique</v>
      </c>
      <c r="H158" s="1" t="str">
        <f t="shared" si="17"/>
        <v>NorthBooks</v>
      </c>
      <c r="I158" s="1" t="s">
        <v>69</v>
      </c>
      <c r="J158" s="1" t="s">
        <v>22</v>
      </c>
      <c r="K158" s="1" t="s">
        <v>678</v>
      </c>
      <c r="L158" s="8">
        <v>8</v>
      </c>
      <c r="M158" s="8">
        <v>154.32</v>
      </c>
      <c r="N158" s="8">
        <v>1234.56</v>
      </c>
      <c r="O158" s="10">
        <v>45633</v>
      </c>
      <c r="P158" s="9">
        <f t="shared" si="18"/>
        <v>7</v>
      </c>
      <c r="Q158" s="14">
        <f t="shared" si="19"/>
        <v>12</v>
      </c>
      <c r="R158" s="14">
        <f t="shared" si="20"/>
        <v>2024</v>
      </c>
      <c r="S158" s="1" t="s">
        <v>32</v>
      </c>
    </row>
    <row r="159" spans="1:19" ht="12.75" x14ac:dyDescent="0.2">
      <c r="A159" s="1" t="s">
        <v>679</v>
      </c>
      <c r="B159" s="1" t="s">
        <v>679</v>
      </c>
      <c r="C159" s="1" t="str">
        <f t="shared" si="14"/>
        <v>feefed38-ce99-4d19-9f2c-b74936a9d9c0Savannah Barry</v>
      </c>
      <c r="D159" s="1" t="str">
        <f t="shared" si="15"/>
        <v>Unique</v>
      </c>
      <c r="E159" s="1" t="s">
        <v>680</v>
      </c>
      <c r="F159" s="1" t="str">
        <f t="shared" si="16"/>
        <v>Unique</v>
      </c>
      <c r="G159" s="1" t="s">
        <v>681</v>
      </c>
      <c r="H159" s="1" t="str">
        <f t="shared" si="17"/>
        <v>EastFood</v>
      </c>
      <c r="I159" s="1" t="s">
        <v>14</v>
      </c>
      <c r="J159" s="1" t="s">
        <v>29</v>
      </c>
      <c r="K159" s="1" t="s">
        <v>682</v>
      </c>
      <c r="L159" s="8">
        <v>17</v>
      </c>
      <c r="M159" s="8">
        <v>318.98</v>
      </c>
      <c r="N159" s="8">
        <v>5422.66</v>
      </c>
      <c r="O159" s="10" t="s">
        <v>31</v>
      </c>
      <c r="P159" s="9" t="str">
        <f t="shared" si="18"/>
        <v>27</v>
      </c>
      <c r="Q159" s="14" t="str">
        <f t="shared" si="19"/>
        <v>1</v>
      </c>
      <c r="R159" s="14" t="str">
        <f t="shared" si="20"/>
        <v>2024</v>
      </c>
      <c r="S159" s="1" t="s">
        <v>24</v>
      </c>
    </row>
    <row r="160" spans="1:19" ht="12.75" x14ac:dyDescent="0.2">
      <c r="A160" s="1" t="s">
        <v>683</v>
      </c>
      <c r="B160" s="1" t="s">
        <v>683</v>
      </c>
      <c r="C160" s="1" t="str">
        <f t="shared" si="14"/>
        <v>f17500a1-ecd6-4949-9b8f-2d3ddbd9397bKeith Washington</v>
      </c>
      <c r="D160" s="1" t="str">
        <f t="shared" si="15"/>
        <v>Unique</v>
      </c>
      <c r="E160" s="1" t="s">
        <v>684</v>
      </c>
      <c r="F160" s="1" t="str">
        <f t="shared" si="16"/>
        <v>Unique</v>
      </c>
      <c r="G160" s="1" t="s">
        <v>685</v>
      </c>
      <c r="H160" s="1" t="str">
        <f t="shared" si="17"/>
        <v>SouthFood</v>
      </c>
      <c r="I160" s="1" t="s">
        <v>28</v>
      </c>
      <c r="J160" s="1" t="s">
        <v>29</v>
      </c>
      <c r="K160" s="1" t="s">
        <v>686</v>
      </c>
      <c r="L160" s="8">
        <v>10</v>
      </c>
      <c r="M160" s="8">
        <v>55.81</v>
      </c>
      <c r="N160" s="8">
        <v>558.1</v>
      </c>
      <c r="O160" s="10" t="s">
        <v>687</v>
      </c>
      <c r="P160" s="9" t="str">
        <f t="shared" si="18"/>
        <v>30</v>
      </c>
      <c r="Q160" s="14" t="str">
        <f t="shared" si="19"/>
        <v>1</v>
      </c>
      <c r="R160" s="14" t="str">
        <f t="shared" si="20"/>
        <v>2024</v>
      </c>
      <c r="S160" s="1" t="s">
        <v>48</v>
      </c>
    </row>
    <row r="161" spans="1:19" ht="12.75" x14ac:dyDescent="0.2">
      <c r="A161" s="1" t="s">
        <v>688</v>
      </c>
      <c r="B161" s="1" t="s">
        <v>688</v>
      </c>
      <c r="C161" s="1" t="str">
        <f t="shared" si="14"/>
        <v>5b7581c1-6ab4-4792-a354-0da19d40df5bMiranda Riley</v>
      </c>
      <c r="D161" s="1" t="str">
        <f t="shared" si="15"/>
        <v>Unique</v>
      </c>
      <c r="E161" s="1" t="s">
        <v>689</v>
      </c>
      <c r="F161" s="1" t="str">
        <f t="shared" si="16"/>
        <v>Unique</v>
      </c>
      <c r="G161" s="1" t="s">
        <v>690</v>
      </c>
      <c r="H161" s="1" t="str">
        <f t="shared" si="17"/>
        <v>WestClothing</v>
      </c>
      <c r="I161" s="1" t="s">
        <v>36</v>
      </c>
      <c r="J161" s="1" t="s">
        <v>52</v>
      </c>
      <c r="K161" s="1" t="s">
        <v>691</v>
      </c>
      <c r="L161" s="8">
        <v>11</v>
      </c>
      <c r="M161" s="8">
        <v>296.39</v>
      </c>
      <c r="N161" s="8">
        <v>3260.29</v>
      </c>
      <c r="O161" s="10" t="s">
        <v>692</v>
      </c>
      <c r="P161" s="9" t="str">
        <f t="shared" si="18"/>
        <v>15</v>
      </c>
      <c r="Q161" s="14" t="str">
        <f t="shared" si="19"/>
        <v>8</v>
      </c>
      <c r="R161" s="14" t="str">
        <f t="shared" si="20"/>
        <v>2024</v>
      </c>
      <c r="S161" s="1" t="s">
        <v>18</v>
      </c>
    </row>
    <row r="162" spans="1:19" ht="12.75" x14ac:dyDescent="0.2">
      <c r="A162" s="1" t="s">
        <v>693</v>
      </c>
      <c r="B162" s="1" t="s">
        <v>693</v>
      </c>
      <c r="C162" s="1" t="str">
        <f t="shared" si="14"/>
        <v>65ef8dbb-e00b-49ab-bc2c-395c69ea319eDale Reynolds</v>
      </c>
      <c r="D162" s="1" t="str">
        <f t="shared" si="15"/>
        <v>Unique</v>
      </c>
      <c r="E162" s="1" t="s">
        <v>694</v>
      </c>
      <c r="F162" s="1" t="str">
        <f t="shared" si="16"/>
        <v>Unique</v>
      </c>
      <c r="G162" s="1" t="s">
        <v>695</v>
      </c>
      <c r="H162" s="1" t="str">
        <f t="shared" si="17"/>
        <v>NorthElectronics</v>
      </c>
      <c r="I162" s="1" t="s">
        <v>69</v>
      </c>
      <c r="J162" s="1" t="s">
        <v>15</v>
      </c>
      <c r="K162" s="1" t="s">
        <v>696</v>
      </c>
      <c r="L162" s="8">
        <v>16</v>
      </c>
      <c r="M162" s="8">
        <v>120.33</v>
      </c>
      <c r="N162" s="8">
        <v>1925.28</v>
      </c>
      <c r="O162" s="10" t="s">
        <v>697</v>
      </c>
      <c r="P162" s="9" t="str">
        <f t="shared" si="18"/>
        <v>22</v>
      </c>
      <c r="Q162" s="14" t="str">
        <f t="shared" si="19"/>
        <v>6</v>
      </c>
      <c r="R162" s="14" t="str">
        <f t="shared" si="20"/>
        <v>2024</v>
      </c>
      <c r="S162" s="1" t="s">
        <v>32</v>
      </c>
    </row>
    <row r="163" spans="1:19" ht="12.75" x14ac:dyDescent="0.2">
      <c r="A163" s="1" t="s">
        <v>698</v>
      </c>
      <c r="B163" s="1" t="s">
        <v>698</v>
      </c>
      <c r="C163" s="1" t="str">
        <f t="shared" si="14"/>
        <v>9d282d34-039a-4228-87b5-905617e61b91Alexandra Shepard</v>
      </c>
      <c r="D163" s="1" t="str">
        <f t="shared" si="15"/>
        <v>Unique</v>
      </c>
      <c r="E163" s="1" t="s">
        <v>699</v>
      </c>
      <c r="F163" s="1" t="str">
        <f t="shared" si="16"/>
        <v>Unique</v>
      </c>
      <c r="H163" s="1" t="str">
        <f t="shared" si="17"/>
        <v>SouthClothing</v>
      </c>
      <c r="I163" s="1" t="s">
        <v>28</v>
      </c>
      <c r="J163" s="1" t="s">
        <v>52</v>
      </c>
      <c r="K163" s="1" t="s">
        <v>700</v>
      </c>
      <c r="L163" s="8">
        <v>15</v>
      </c>
      <c r="M163" s="8">
        <v>359.88</v>
      </c>
      <c r="N163" s="8">
        <v>5398.2</v>
      </c>
      <c r="O163" s="10" t="s">
        <v>56</v>
      </c>
      <c r="P163" s="9" t="str">
        <f t="shared" si="18"/>
        <v>21</v>
      </c>
      <c r="Q163" s="14" t="str">
        <f t="shared" si="19"/>
        <v>6</v>
      </c>
      <c r="R163" s="14" t="str">
        <f t="shared" si="20"/>
        <v>2024</v>
      </c>
      <c r="S163" s="1" t="s">
        <v>18</v>
      </c>
    </row>
    <row r="164" spans="1:19" ht="12.75" x14ac:dyDescent="0.2">
      <c r="A164" s="1" t="s">
        <v>701</v>
      </c>
      <c r="B164" s="1" t="s">
        <v>701</v>
      </c>
      <c r="C164" s="1" t="str">
        <f t="shared" si="14"/>
        <v>66815f75-03e2-47e6-bbed-963f5dafdc77Nathan Harvey</v>
      </c>
      <c r="D164" s="1" t="str">
        <f t="shared" si="15"/>
        <v>Unique</v>
      </c>
      <c r="E164" s="1" t="s">
        <v>702</v>
      </c>
      <c r="F164" s="1" t="str">
        <f t="shared" si="16"/>
        <v>Unique</v>
      </c>
      <c r="G164" s="1" t="s">
        <v>703</v>
      </c>
      <c r="H164" s="1" t="str">
        <f t="shared" si="17"/>
        <v>WestElectronics</v>
      </c>
      <c r="I164" s="1" t="s">
        <v>36</v>
      </c>
      <c r="J164" s="1" t="s">
        <v>15</v>
      </c>
      <c r="K164" s="1" t="s">
        <v>499</v>
      </c>
      <c r="L164" s="8">
        <v>4</v>
      </c>
      <c r="M164" s="8">
        <v>319.52999999999997</v>
      </c>
      <c r="N164" s="8">
        <v>1278.1199999999999</v>
      </c>
      <c r="O164" s="10">
        <v>45389</v>
      </c>
      <c r="P164" s="9">
        <f t="shared" si="18"/>
        <v>7</v>
      </c>
      <c r="Q164" s="14">
        <f t="shared" si="19"/>
        <v>4</v>
      </c>
      <c r="R164" s="14">
        <f t="shared" si="20"/>
        <v>2024</v>
      </c>
      <c r="S164" s="1" t="s">
        <v>48</v>
      </c>
    </row>
    <row r="165" spans="1:19" ht="12.75" x14ac:dyDescent="0.2">
      <c r="A165" s="1" t="s">
        <v>704</v>
      </c>
      <c r="B165" s="1" t="s">
        <v>704</v>
      </c>
      <c r="C165" s="1" t="str">
        <f t="shared" si="14"/>
        <v>570722e1-a4d3-4cf9-b6f3-7938815aa7aeJessica Castillo</v>
      </c>
      <c r="D165" s="1" t="str">
        <f t="shared" si="15"/>
        <v>Unique</v>
      </c>
      <c r="E165" s="1" t="s">
        <v>705</v>
      </c>
      <c r="F165" s="1" t="str">
        <f t="shared" si="16"/>
        <v>Unique</v>
      </c>
      <c r="G165" s="1" t="s">
        <v>706</v>
      </c>
      <c r="H165" s="1" t="str">
        <f t="shared" si="17"/>
        <v>WestBooks</v>
      </c>
      <c r="I165" s="1" t="s">
        <v>36</v>
      </c>
      <c r="J165" s="1" t="s">
        <v>22</v>
      </c>
      <c r="K165" s="1" t="s">
        <v>707</v>
      </c>
      <c r="L165" s="8">
        <v>11</v>
      </c>
      <c r="M165" s="8">
        <v>155.78</v>
      </c>
      <c r="N165" s="8">
        <v>1713.58</v>
      </c>
      <c r="O165" s="10" t="s">
        <v>708</v>
      </c>
      <c r="P165" s="9" t="str">
        <f t="shared" si="18"/>
        <v>29</v>
      </c>
      <c r="Q165" s="14" t="str">
        <f t="shared" si="19"/>
        <v>1</v>
      </c>
      <c r="R165" s="14" t="str">
        <f t="shared" si="20"/>
        <v>2024</v>
      </c>
      <c r="S165" s="1" t="s">
        <v>24</v>
      </c>
    </row>
    <row r="166" spans="1:19" ht="12.75" x14ac:dyDescent="0.2">
      <c r="A166" s="1" t="s">
        <v>709</v>
      </c>
      <c r="B166" s="1" t="s">
        <v>709</v>
      </c>
      <c r="C166" s="1" t="str">
        <f t="shared" si="14"/>
        <v>76930971-4994-4969-82f8-5463c7a2b16cBonnie Rodriguez</v>
      </c>
      <c r="D166" s="1" t="str">
        <f t="shared" si="15"/>
        <v>Unique</v>
      </c>
      <c r="E166" s="1" t="s">
        <v>710</v>
      </c>
      <c r="F166" s="1" t="str">
        <f t="shared" si="16"/>
        <v>Unique</v>
      </c>
      <c r="G166" s="1" t="s">
        <v>711</v>
      </c>
      <c r="H166" s="1" t="str">
        <f t="shared" si="17"/>
        <v>NorthElectronics</v>
      </c>
      <c r="I166" s="1" t="s">
        <v>69</v>
      </c>
      <c r="J166" s="1" t="s">
        <v>15</v>
      </c>
      <c r="K166" s="1" t="s">
        <v>712</v>
      </c>
      <c r="L166" s="8">
        <v>7</v>
      </c>
      <c r="M166" s="8">
        <v>371.63</v>
      </c>
      <c r="N166" s="8">
        <v>2601.41</v>
      </c>
      <c r="O166" s="10">
        <v>45536</v>
      </c>
      <c r="P166" s="9">
        <f t="shared" si="18"/>
        <v>1</v>
      </c>
      <c r="Q166" s="14">
        <f t="shared" si="19"/>
        <v>9</v>
      </c>
      <c r="R166" s="14">
        <f t="shared" si="20"/>
        <v>2024</v>
      </c>
      <c r="S166" s="1" t="s">
        <v>48</v>
      </c>
    </row>
    <row r="167" spans="1:19" ht="12.75" x14ac:dyDescent="0.2">
      <c r="A167" s="1" t="s">
        <v>713</v>
      </c>
      <c r="B167" s="1" t="s">
        <v>713</v>
      </c>
      <c r="C167" s="1" t="str">
        <f t="shared" si="14"/>
        <v>d190b65f-48c9-4d23-ba2c-123c2e180af1Francisco Compton</v>
      </c>
      <c r="D167" s="1" t="str">
        <f t="shared" si="15"/>
        <v>Duplicate</v>
      </c>
      <c r="E167" s="1" t="s">
        <v>714</v>
      </c>
      <c r="F167" s="1" t="str">
        <f t="shared" si="16"/>
        <v>Duplicate</v>
      </c>
      <c r="G167" s="1" t="s">
        <v>715</v>
      </c>
      <c r="H167" s="1" t="str">
        <f t="shared" si="17"/>
        <v>NorthFood</v>
      </c>
      <c r="I167" s="1" t="s">
        <v>69</v>
      </c>
      <c r="J167" s="1" t="s">
        <v>29</v>
      </c>
      <c r="K167" s="1" t="s">
        <v>716</v>
      </c>
      <c r="L167" s="8">
        <v>11</v>
      </c>
      <c r="M167" s="8">
        <v>55.01</v>
      </c>
      <c r="N167" s="8">
        <v>605.11</v>
      </c>
      <c r="O167" s="10">
        <v>45543</v>
      </c>
      <c r="P167" s="9">
        <f t="shared" si="18"/>
        <v>8</v>
      </c>
      <c r="Q167" s="14">
        <f t="shared" si="19"/>
        <v>9</v>
      </c>
      <c r="R167" s="14">
        <f t="shared" si="20"/>
        <v>2024</v>
      </c>
      <c r="S167" s="1" t="s">
        <v>32</v>
      </c>
    </row>
    <row r="168" spans="1:19" ht="12.75" x14ac:dyDescent="0.2">
      <c r="A168" s="1" t="s">
        <v>717</v>
      </c>
      <c r="B168" s="1" t="s">
        <v>717</v>
      </c>
      <c r="C168" s="1" t="str">
        <f t="shared" si="14"/>
        <v>7a348bab-fb02-4cde-af94-1c9b69aaeb67David Harrison</v>
      </c>
      <c r="D168" s="1" t="str">
        <f t="shared" si="15"/>
        <v>Unique</v>
      </c>
      <c r="E168" s="1" t="s">
        <v>718</v>
      </c>
      <c r="F168" s="1" t="str">
        <f t="shared" si="16"/>
        <v>Unique</v>
      </c>
      <c r="G168" s="1" t="s">
        <v>719</v>
      </c>
      <c r="H168" s="1" t="str">
        <f t="shared" si="17"/>
        <v>NorthClothing</v>
      </c>
      <c r="I168" s="1" t="s">
        <v>69</v>
      </c>
      <c r="J168" s="1" t="s">
        <v>52</v>
      </c>
      <c r="K168" s="1" t="s">
        <v>720</v>
      </c>
      <c r="L168" s="8">
        <v>2</v>
      </c>
      <c r="M168" s="8">
        <v>42.04</v>
      </c>
      <c r="N168" s="8">
        <v>84.08</v>
      </c>
      <c r="O168" s="10" t="s">
        <v>721</v>
      </c>
      <c r="P168" s="9" t="str">
        <f t="shared" si="18"/>
        <v>19</v>
      </c>
      <c r="Q168" s="14" t="str">
        <f t="shared" si="19"/>
        <v>1</v>
      </c>
      <c r="R168" s="14" t="str">
        <f t="shared" si="20"/>
        <v>2024</v>
      </c>
      <c r="S168" s="1" t="s">
        <v>32</v>
      </c>
    </row>
    <row r="169" spans="1:19" ht="12.75" x14ac:dyDescent="0.2">
      <c r="A169" s="1" t="s">
        <v>722</v>
      </c>
      <c r="B169" s="1" t="s">
        <v>722</v>
      </c>
      <c r="C169" s="1" t="str">
        <f t="shared" si="14"/>
        <v>960d41c8-7d70-4173-ad2e-59043fc42a3fTracy Stewart</v>
      </c>
      <c r="D169" s="1" t="str">
        <f t="shared" si="15"/>
        <v>Unique</v>
      </c>
      <c r="E169" s="1" t="s">
        <v>723</v>
      </c>
      <c r="F169" s="1" t="str">
        <f t="shared" si="16"/>
        <v>Unique</v>
      </c>
      <c r="G169" s="1" t="s">
        <v>724</v>
      </c>
      <c r="H169" s="1" t="str">
        <f t="shared" si="17"/>
        <v>WestBooks</v>
      </c>
      <c r="I169" s="1" t="s">
        <v>36</v>
      </c>
      <c r="J169" s="1" t="s">
        <v>22</v>
      </c>
      <c r="K169" s="1" t="s">
        <v>725</v>
      </c>
      <c r="L169" s="8">
        <v>20</v>
      </c>
      <c r="M169" s="8">
        <v>210.93</v>
      </c>
      <c r="N169" s="8">
        <v>4218.6000000000004</v>
      </c>
      <c r="O169" s="10" t="s">
        <v>344</v>
      </c>
      <c r="P169" s="9" t="str">
        <f t="shared" si="18"/>
        <v>14</v>
      </c>
      <c r="Q169" s="14" t="str">
        <f t="shared" si="19"/>
        <v>4</v>
      </c>
      <c r="R169" s="14" t="str">
        <f t="shared" si="20"/>
        <v>2024</v>
      </c>
      <c r="S169" s="1" t="s">
        <v>18</v>
      </c>
    </row>
    <row r="170" spans="1:19" ht="12.75" x14ac:dyDescent="0.2">
      <c r="A170" s="1" t="s">
        <v>726</v>
      </c>
      <c r="B170" s="1" t="s">
        <v>726</v>
      </c>
      <c r="C170" s="1" t="str">
        <f t="shared" si="14"/>
        <v>98e6348a-a8b3-40de-a46e-0883cd5e5b75Ashley Moore</v>
      </c>
      <c r="D170" s="1" t="str">
        <f t="shared" si="15"/>
        <v>Unique</v>
      </c>
      <c r="E170" s="1" t="s">
        <v>727</v>
      </c>
      <c r="F170" s="1" t="str">
        <f t="shared" si="16"/>
        <v>Unique</v>
      </c>
      <c r="G170" s="1" t="s">
        <v>728</v>
      </c>
      <c r="H170" s="1" t="str">
        <f t="shared" si="17"/>
        <v>SouthBooks</v>
      </c>
      <c r="I170" s="1" t="s">
        <v>28</v>
      </c>
      <c r="J170" s="1" t="s">
        <v>22</v>
      </c>
      <c r="K170" s="1" t="s">
        <v>729</v>
      </c>
      <c r="L170" s="8">
        <v>16</v>
      </c>
      <c r="M170" s="8">
        <v>135.18</v>
      </c>
      <c r="N170" s="8">
        <v>2162.88</v>
      </c>
      <c r="O170" s="10" t="s">
        <v>730</v>
      </c>
      <c r="P170" s="9" t="str">
        <f t="shared" si="18"/>
        <v>27</v>
      </c>
      <c r="Q170" s="14" t="str">
        <f t="shared" si="19"/>
        <v>2</v>
      </c>
      <c r="R170" s="14" t="str">
        <f t="shared" si="20"/>
        <v>2024</v>
      </c>
      <c r="S170" s="1" t="s">
        <v>24</v>
      </c>
    </row>
    <row r="171" spans="1:19" ht="12.75" x14ac:dyDescent="0.2">
      <c r="A171" s="1" t="s">
        <v>731</v>
      </c>
      <c r="B171" s="1" t="s">
        <v>731</v>
      </c>
      <c r="C171" s="1" t="str">
        <f t="shared" si="14"/>
        <v>ebae19ea-e630-42c2-a905-400dcab079e2Rebecca Wheeler</v>
      </c>
      <c r="D171" s="1" t="str">
        <f t="shared" si="15"/>
        <v>Unique</v>
      </c>
      <c r="E171" s="1" t="s">
        <v>732</v>
      </c>
      <c r="F171" s="1" t="str">
        <f t="shared" si="16"/>
        <v>Unique</v>
      </c>
      <c r="H171" s="1" t="str">
        <f t="shared" si="17"/>
        <v>WestClothing</v>
      </c>
      <c r="I171" s="1" t="s">
        <v>36</v>
      </c>
      <c r="J171" s="1" t="s">
        <v>52</v>
      </c>
      <c r="K171" s="1" t="s">
        <v>733</v>
      </c>
      <c r="L171" s="8">
        <v>3</v>
      </c>
      <c r="M171" s="8">
        <v>341.97</v>
      </c>
      <c r="N171" s="8">
        <v>1025.9100000000001</v>
      </c>
      <c r="O171" s="10">
        <v>45512</v>
      </c>
      <c r="P171" s="9">
        <f t="shared" si="18"/>
        <v>8</v>
      </c>
      <c r="Q171" s="14">
        <f t="shared" si="19"/>
        <v>8</v>
      </c>
      <c r="R171" s="14">
        <f t="shared" si="20"/>
        <v>2024</v>
      </c>
      <c r="S171" s="1" t="s">
        <v>24</v>
      </c>
    </row>
    <row r="172" spans="1:19" ht="12.75" x14ac:dyDescent="0.2">
      <c r="A172" s="1" t="s">
        <v>734</v>
      </c>
      <c r="B172" s="1" t="s">
        <v>734</v>
      </c>
      <c r="C172" s="1" t="str">
        <f t="shared" si="14"/>
        <v>4e35c177-6354-4f58-a6d1-d221e0acf404David Estes</v>
      </c>
      <c r="D172" s="1" t="str">
        <f t="shared" si="15"/>
        <v>Unique</v>
      </c>
      <c r="E172" s="1" t="s">
        <v>735</v>
      </c>
      <c r="F172" s="1" t="str">
        <f t="shared" si="16"/>
        <v>Unique</v>
      </c>
      <c r="G172" s="1" t="s">
        <v>736</v>
      </c>
      <c r="H172" s="1" t="str">
        <f t="shared" si="17"/>
        <v>SouthClothing</v>
      </c>
      <c r="I172" s="1" t="s">
        <v>28</v>
      </c>
      <c r="J172" s="1" t="s">
        <v>52</v>
      </c>
      <c r="K172" s="1" t="s">
        <v>737</v>
      </c>
      <c r="L172" s="8">
        <v>19</v>
      </c>
      <c r="M172" s="8">
        <v>384.95</v>
      </c>
      <c r="N172" s="8">
        <v>7314.05</v>
      </c>
      <c r="O172" s="10" t="s">
        <v>738</v>
      </c>
      <c r="P172" s="9" t="str">
        <f t="shared" si="18"/>
        <v>19</v>
      </c>
      <c r="Q172" s="14" t="str">
        <f t="shared" si="19"/>
        <v>3</v>
      </c>
      <c r="R172" s="14" t="str">
        <f t="shared" si="20"/>
        <v>2024</v>
      </c>
      <c r="S172" s="1" t="s">
        <v>18</v>
      </c>
    </row>
    <row r="173" spans="1:19" ht="12.75" x14ac:dyDescent="0.2">
      <c r="A173" s="1" t="s">
        <v>739</v>
      </c>
      <c r="B173" s="1" t="s">
        <v>739</v>
      </c>
      <c r="C173" s="1" t="str">
        <f t="shared" si="14"/>
        <v>f8499420-38f0-4783-9ee3-b1e8b5ea4b9dKyle Hester</v>
      </c>
      <c r="D173" s="1" t="str">
        <f t="shared" si="15"/>
        <v>Unique</v>
      </c>
      <c r="E173" s="1" t="s">
        <v>740</v>
      </c>
      <c r="F173" s="1" t="str">
        <f t="shared" si="16"/>
        <v>Unique</v>
      </c>
      <c r="H173" s="1" t="str">
        <f t="shared" si="17"/>
        <v>SouthFood</v>
      </c>
      <c r="I173" s="1" t="s">
        <v>28</v>
      </c>
      <c r="J173" s="1" t="s">
        <v>29</v>
      </c>
      <c r="K173" s="1" t="s">
        <v>741</v>
      </c>
      <c r="L173" s="8">
        <v>17</v>
      </c>
      <c r="M173" s="8">
        <v>160.55000000000001</v>
      </c>
      <c r="N173" s="8">
        <v>2729.35</v>
      </c>
      <c r="O173" s="10" t="s">
        <v>742</v>
      </c>
      <c r="P173" s="9" t="str">
        <f t="shared" si="18"/>
        <v>18</v>
      </c>
      <c r="Q173" s="14" t="str">
        <f t="shared" si="19"/>
        <v>1</v>
      </c>
      <c r="R173" s="14" t="str">
        <f t="shared" si="20"/>
        <v>2024</v>
      </c>
      <c r="S173" s="1" t="s">
        <v>48</v>
      </c>
    </row>
    <row r="174" spans="1:19" ht="12.75" x14ac:dyDescent="0.2">
      <c r="A174" s="1" t="s">
        <v>743</v>
      </c>
      <c r="B174" s="1" t="s">
        <v>743</v>
      </c>
      <c r="C174" s="1" t="str">
        <f t="shared" si="14"/>
        <v>272376c6-83f5-427e-b1f8-6e5cbde5026bMichael Ross</v>
      </c>
      <c r="D174" s="1" t="str">
        <f t="shared" si="15"/>
        <v>Duplicate</v>
      </c>
      <c r="E174" s="1" t="s">
        <v>744</v>
      </c>
      <c r="F174" s="1" t="str">
        <f t="shared" si="16"/>
        <v>Duplicate</v>
      </c>
      <c r="G174" s="1" t="s">
        <v>745</v>
      </c>
      <c r="H174" s="1" t="str">
        <f t="shared" si="17"/>
        <v>SouthFood</v>
      </c>
      <c r="I174" s="1" t="s">
        <v>28</v>
      </c>
      <c r="J174" s="1" t="s">
        <v>29</v>
      </c>
      <c r="K174" s="1" t="s">
        <v>746</v>
      </c>
      <c r="L174" s="8">
        <v>18</v>
      </c>
      <c r="M174" s="8">
        <v>189.54</v>
      </c>
      <c r="N174" s="8">
        <v>3411.72</v>
      </c>
      <c r="O174" s="10" t="s">
        <v>747</v>
      </c>
      <c r="P174" s="9" t="str">
        <f t="shared" si="18"/>
        <v>22</v>
      </c>
      <c r="Q174" s="14" t="str">
        <f t="shared" si="19"/>
        <v>1</v>
      </c>
      <c r="R174" s="14" t="str">
        <f t="shared" si="20"/>
        <v>2024</v>
      </c>
      <c r="S174" s="1" t="s">
        <v>18</v>
      </c>
    </row>
    <row r="175" spans="1:19" ht="12.75" x14ac:dyDescent="0.2">
      <c r="A175" s="1" t="s">
        <v>748</v>
      </c>
      <c r="B175" s="1" t="s">
        <v>748</v>
      </c>
      <c r="C175" s="1" t="str">
        <f t="shared" si="14"/>
        <v>9671e0ea-1150-4a7d-abaa-87fdcc4376b2Luke Smith</v>
      </c>
      <c r="D175" s="1" t="str">
        <f t="shared" si="15"/>
        <v>Unique</v>
      </c>
      <c r="E175" s="1" t="s">
        <v>749</v>
      </c>
      <c r="F175" s="1" t="str">
        <f t="shared" si="16"/>
        <v>Unique</v>
      </c>
      <c r="G175" s="1" t="s">
        <v>750</v>
      </c>
      <c r="H175" s="1" t="str">
        <f t="shared" si="17"/>
        <v>NorthFood</v>
      </c>
      <c r="I175" s="1" t="s">
        <v>69</v>
      </c>
      <c r="J175" s="1" t="s">
        <v>29</v>
      </c>
      <c r="K175" s="1" t="s">
        <v>751</v>
      </c>
      <c r="L175" s="8">
        <v>18</v>
      </c>
      <c r="M175" s="8">
        <v>154.05000000000001</v>
      </c>
      <c r="N175" s="8">
        <v>2772.9</v>
      </c>
      <c r="O175" s="10" t="s">
        <v>752</v>
      </c>
      <c r="P175" s="9" t="str">
        <f t="shared" si="18"/>
        <v>17</v>
      </c>
      <c r="Q175" s="14" t="str">
        <f t="shared" si="19"/>
        <v>6</v>
      </c>
      <c r="R175" s="14" t="str">
        <f t="shared" si="20"/>
        <v>2024</v>
      </c>
      <c r="S175" s="1" t="s">
        <v>48</v>
      </c>
    </row>
    <row r="176" spans="1:19" ht="12.75" x14ac:dyDescent="0.2">
      <c r="A176" s="1" t="s">
        <v>753</v>
      </c>
      <c r="B176" s="1" t="s">
        <v>753</v>
      </c>
      <c r="C176" s="1" t="str">
        <f t="shared" si="14"/>
        <v>f387e550-a944-44d2-8ee9-aaaf79ab908dMichael Evans</v>
      </c>
      <c r="D176" s="1" t="str">
        <f t="shared" si="15"/>
        <v>Unique</v>
      </c>
      <c r="E176" s="1" t="s">
        <v>754</v>
      </c>
      <c r="F176" s="1" t="str">
        <f t="shared" si="16"/>
        <v>Unique</v>
      </c>
      <c r="G176" s="1" t="s">
        <v>755</v>
      </c>
      <c r="H176" s="1" t="str">
        <f t="shared" si="17"/>
        <v>EastElectronics</v>
      </c>
      <c r="I176" s="1" t="s">
        <v>14</v>
      </c>
      <c r="J176" s="1" t="s">
        <v>15</v>
      </c>
      <c r="K176" s="1" t="s">
        <v>756</v>
      </c>
      <c r="L176" s="8">
        <v>11</v>
      </c>
      <c r="M176" s="8">
        <v>207.71</v>
      </c>
      <c r="N176" s="8">
        <v>2284.81</v>
      </c>
      <c r="O176" s="10">
        <v>45389</v>
      </c>
      <c r="P176" s="9">
        <f t="shared" si="18"/>
        <v>7</v>
      </c>
      <c r="Q176" s="14">
        <f t="shared" si="19"/>
        <v>4</v>
      </c>
      <c r="R176" s="14">
        <f t="shared" si="20"/>
        <v>2024</v>
      </c>
      <c r="S176" s="1" t="s">
        <v>18</v>
      </c>
    </row>
    <row r="177" spans="1:19" ht="12.75" x14ac:dyDescent="0.2">
      <c r="A177" s="1" t="s">
        <v>757</v>
      </c>
      <c r="B177" s="1" t="s">
        <v>757</v>
      </c>
      <c r="C177" s="1" t="str">
        <f t="shared" si="14"/>
        <v>5e176416-f9c8-4159-985e-110b1b344791Timothy Fields</v>
      </c>
      <c r="D177" s="1" t="str">
        <f t="shared" si="15"/>
        <v>Unique</v>
      </c>
      <c r="E177" s="1" t="s">
        <v>758</v>
      </c>
      <c r="F177" s="1" t="str">
        <f t="shared" si="16"/>
        <v>Unique</v>
      </c>
      <c r="G177" s="1" t="s">
        <v>759</v>
      </c>
      <c r="H177" s="1" t="str">
        <f t="shared" si="17"/>
        <v>SouthFood</v>
      </c>
      <c r="I177" s="1" t="s">
        <v>28</v>
      </c>
      <c r="J177" s="1" t="s">
        <v>29</v>
      </c>
      <c r="K177" s="1" t="s">
        <v>552</v>
      </c>
      <c r="L177" s="8">
        <v>9</v>
      </c>
      <c r="M177" s="8">
        <v>290.44</v>
      </c>
      <c r="N177" s="8">
        <v>2613.96</v>
      </c>
      <c r="O177" s="10" t="s">
        <v>760</v>
      </c>
      <c r="P177" s="9" t="str">
        <f t="shared" si="18"/>
        <v>19</v>
      </c>
      <c r="Q177" s="14" t="str">
        <f t="shared" si="19"/>
        <v>5</v>
      </c>
      <c r="R177" s="14" t="str">
        <f t="shared" si="20"/>
        <v>2024</v>
      </c>
      <c r="S177" s="1" t="s">
        <v>48</v>
      </c>
    </row>
    <row r="178" spans="1:19" ht="12.75" x14ac:dyDescent="0.2">
      <c r="A178" s="1" t="s">
        <v>761</v>
      </c>
      <c r="B178" s="1" t="s">
        <v>761</v>
      </c>
      <c r="C178" s="1" t="str">
        <f t="shared" si="14"/>
        <v>f264c73b-e57d-4545-8f60-d4cba3bf5f21Mr. Stephen Shepard</v>
      </c>
      <c r="D178" s="1" t="str">
        <f t="shared" si="15"/>
        <v>Unique</v>
      </c>
      <c r="E178" s="1" t="s">
        <v>762</v>
      </c>
      <c r="F178" s="1" t="str">
        <f t="shared" si="16"/>
        <v>Unique</v>
      </c>
      <c r="G178" s="1" t="s">
        <v>763</v>
      </c>
      <c r="H178" s="1" t="str">
        <f t="shared" si="17"/>
        <v>SouthBooks</v>
      </c>
      <c r="I178" s="1" t="s">
        <v>28</v>
      </c>
      <c r="J178" s="1" t="s">
        <v>22</v>
      </c>
      <c r="K178" s="1" t="s">
        <v>409</v>
      </c>
      <c r="L178" s="8">
        <v>14</v>
      </c>
      <c r="M178" s="8">
        <v>76.209999999999994</v>
      </c>
      <c r="N178" s="8">
        <v>1066.94</v>
      </c>
      <c r="O178" s="10" t="s">
        <v>764</v>
      </c>
      <c r="P178" s="9" t="str">
        <f t="shared" si="18"/>
        <v>18</v>
      </c>
      <c r="Q178" s="14" t="str">
        <f t="shared" si="19"/>
        <v>2</v>
      </c>
      <c r="R178" s="14" t="str">
        <f t="shared" si="20"/>
        <v>2024</v>
      </c>
      <c r="S178" s="1" t="s">
        <v>18</v>
      </c>
    </row>
    <row r="179" spans="1:19" ht="12.75" x14ac:dyDescent="0.2">
      <c r="A179" s="1" t="s">
        <v>765</v>
      </c>
      <c r="B179" s="1" t="s">
        <v>765</v>
      </c>
      <c r="C179" s="1" t="str">
        <f t="shared" si="14"/>
        <v>f94daa0e-31d1-4750-8831-229c5d579164Hannah Lawson MD</v>
      </c>
      <c r="D179" s="1" t="str">
        <f t="shared" si="15"/>
        <v>Unique</v>
      </c>
      <c r="E179" s="1" t="s">
        <v>766</v>
      </c>
      <c r="F179" s="1" t="str">
        <f t="shared" si="16"/>
        <v>Unique</v>
      </c>
      <c r="G179" s="1" t="s">
        <v>767</v>
      </c>
      <c r="H179" s="1" t="str">
        <f t="shared" si="17"/>
        <v>SouthFood</v>
      </c>
      <c r="I179" s="1" t="s">
        <v>28</v>
      </c>
      <c r="J179" s="1" t="s">
        <v>29</v>
      </c>
      <c r="K179" s="1" t="s">
        <v>768</v>
      </c>
      <c r="L179" s="8">
        <v>2</v>
      </c>
      <c r="M179" s="8">
        <v>324.12</v>
      </c>
      <c r="N179" s="8">
        <v>648.24</v>
      </c>
      <c r="O179" s="10" t="s">
        <v>769</v>
      </c>
      <c r="P179" s="9" t="str">
        <f t="shared" si="18"/>
        <v>28</v>
      </c>
      <c r="Q179" s="14" t="str">
        <f t="shared" si="19"/>
        <v>2</v>
      </c>
      <c r="R179" s="14" t="str">
        <f t="shared" si="20"/>
        <v>2024</v>
      </c>
      <c r="S179" s="1" t="s">
        <v>48</v>
      </c>
    </row>
    <row r="180" spans="1:19" ht="12.75" x14ac:dyDescent="0.2">
      <c r="A180" s="1" t="s">
        <v>770</v>
      </c>
      <c r="B180" s="1" t="s">
        <v>770</v>
      </c>
      <c r="C180" s="1" t="str">
        <f t="shared" si="14"/>
        <v>00ee2ed3-59e4-41bd-b194-d47f5b01c8ddAshley Jacobs</v>
      </c>
      <c r="D180" s="1" t="str">
        <f t="shared" si="15"/>
        <v>Unique</v>
      </c>
      <c r="E180" s="1" t="s">
        <v>771</v>
      </c>
      <c r="F180" s="1" t="str">
        <f t="shared" si="16"/>
        <v>Unique</v>
      </c>
      <c r="G180" s="1" t="s">
        <v>772</v>
      </c>
      <c r="H180" s="1" t="str">
        <f t="shared" si="17"/>
        <v>NorthElectronics</v>
      </c>
      <c r="I180" s="1" t="s">
        <v>69</v>
      </c>
      <c r="J180" s="1" t="s">
        <v>15</v>
      </c>
      <c r="K180" s="1" t="s">
        <v>232</v>
      </c>
      <c r="L180" s="8">
        <v>8</v>
      </c>
      <c r="M180" s="8">
        <v>330.91</v>
      </c>
      <c r="N180" s="8">
        <v>2647.28</v>
      </c>
      <c r="O180" s="10">
        <v>45415</v>
      </c>
      <c r="P180" s="9">
        <f t="shared" si="18"/>
        <v>3</v>
      </c>
      <c r="Q180" s="14">
        <f t="shared" si="19"/>
        <v>5</v>
      </c>
      <c r="R180" s="14">
        <f t="shared" si="20"/>
        <v>2024</v>
      </c>
      <c r="S180" s="1" t="s">
        <v>24</v>
      </c>
    </row>
    <row r="181" spans="1:19" ht="12.75" x14ac:dyDescent="0.2">
      <c r="A181" s="1" t="s">
        <v>773</v>
      </c>
      <c r="B181" s="1" t="s">
        <v>773</v>
      </c>
      <c r="C181" s="1" t="str">
        <f t="shared" si="14"/>
        <v>b9f3f0a3-69b4-4aa1-ab67-6a5ac82c1bb9Bryan Ross</v>
      </c>
      <c r="D181" s="1" t="str">
        <f t="shared" si="15"/>
        <v>Unique</v>
      </c>
      <c r="E181" s="1" t="s">
        <v>774</v>
      </c>
      <c r="F181" s="1" t="str">
        <f t="shared" si="16"/>
        <v>Unique</v>
      </c>
      <c r="G181" s="1" t="s">
        <v>775</v>
      </c>
      <c r="H181" s="1" t="str">
        <f t="shared" si="17"/>
        <v>WestBooks</v>
      </c>
      <c r="I181" s="1" t="s">
        <v>36</v>
      </c>
      <c r="J181" s="1" t="s">
        <v>22</v>
      </c>
      <c r="K181" s="1" t="s">
        <v>776</v>
      </c>
      <c r="L181" s="8">
        <v>19</v>
      </c>
      <c r="M181" s="8">
        <v>311.49</v>
      </c>
      <c r="N181" s="8">
        <v>5918.31</v>
      </c>
      <c r="O181" s="10" t="s">
        <v>752</v>
      </c>
      <c r="P181" s="9" t="str">
        <f t="shared" si="18"/>
        <v>17</v>
      </c>
      <c r="Q181" s="14" t="str">
        <f t="shared" si="19"/>
        <v>6</v>
      </c>
      <c r="R181" s="14" t="str">
        <f t="shared" si="20"/>
        <v>2024</v>
      </c>
      <c r="S181" s="1" t="s">
        <v>32</v>
      </c>
    </row>
    <row r="182" spans="1:19" ht="12.75" x14ac:dyDescent="0.2">
      <c r="A182" s="1" t="s">
        <v>777</v>
      </c>
      <c r="B182" s="1" t="s">
        <v>777</v>
      </c>
      <c r="C182" s="1" t="str">
        <f t="shared" si="14"/>
        <v>0f1c5206-48a1-4b7c-aa2e-fd0b8478f001Derek Webb</v>
      </c>
      <c r="D182" s="1" t="str">
        <f t="shared" si="15"/>
        <v>Unique</v>
      </c>
      <c r="E182" s="1" t="s">
        <v>778</v>
      </c>
      <c r="F182" s="1" t="str">
        <f t="shared" si="16"/>
        <v>Unique</v>
      </c>
      <c r="G182" s="1" t="s">
        <v>779</v>
      </c>
      <c r="H182" s="1" t="str">
        <f t="shared" si="17"/>
        <v>NorthFurniture</v>
      </c>
      <c r="I182" s="1" t="s">
        <v>69</v>
      </c>
      <c r="J182" s="1" t="s">
        <v>42</v>
      </c>
      <c r="K182" s="1" t="s">
        <v>780</v>
      </c>
      <c r="L182" s="8">
        <v>15</v>
      </c>
      <c r="M182" s="8">
        <v>181.09</v>
      </c>
      <c r="N182" s="8">
        <v>2716.35</v>
      </c>
      <c r="O182" s="10">
        <v>45296</v>
      </c>
      <c r="P182" s="9">
        <f t="shared" si="18"/>
        <v>5</v>
      </c>
      <c r="Q182" s="14">
        <f t="shared" si="19"/>
        <v>1</v>
      </c>
      <c r="R182" s="14">
        <f t="shared" si="20"/>
        <v>2024</v>
      </c>
      <c r="S182" s="1" t="s">
        <v>24</v>
      </c>
    </row>
    <row r="183" spans="1:19" ht="12.75" x14ac:dyDescent="0.2">
      <c r="A183" s="1" t="s">
        <v>781</v>
      </c>
      <c r="B183" s="1" t="s">
        <v>781</v>
      </c>
      <c r="C183" s="1" t="str">
        <f t="shared" si="14"/>
        <v>cd57c04f-2c9c-409f-8c7c-388005e1cbd8Regina Smith</v>
      </c>
      <c r="D183" s="1" t="str">
        <f t="shared" si="15"/>
        <v>Unique</v>
      </c>
      <c r="E183" s="1" t="s">
        <v>782</v>
      </c>
      <c r="F183" s="1" t="str">
        <f t="shared" si="16"/>
        <v>Unique</v>
      </c>
      <c r="G183" s="1" t="s">
        <v>783</v>
      </c>
      <c r="H183" s="1" t="str">
        <f t="shared" si="17"/>
        <v>NorthClothing</v>
      </c>
      <c r="I183" s="1" t="s">
        <v>69</v>
      </c>
      <c r="J183" s="1" t="s">
        <v>52</v>
      </c>
      <c r="K183" s="1" t="s">
        <v>784</v>
      </c>
      <c r="L183" s="8">
        <v>18</v>
      </c>
      <c r="M183" s="8">
        <v>182.76</v>
      </c>
      <c r="N183" s="8">
        <v>3289.68</v>
      </c>
      <c r="O183" s="10" t="s">
        <v>38</v>
      </c>
      <c r="P183" s="9" t="str">
        <f t="shared" si="18"/>
        <v>19</v>
      </c>
      <c r="Q183" s="14" t="str">
        <f t="shared" si="19"/>
        <v>2</v>
      </c>
      <c r="R183" s="14" t="str">
        <f t="shared" si="20"/>
        <v>2024</v>
      </c>
      <c r="S183" s="1" t="s">
        <v>18</v>
      </c>
    </row>
    <row r="184" spans="1:19" ht="12.75" x14ac:dyDescent="0.2">
      <c r="A184" s="1" t="s">
        <v>785</v>
      </c>
      <c r="B184" s="1" t="s">
        <v>785</v>
      </c>
      <c r="C184" s="1" t="str">
        <f t="shared" si="14"/>
        <v>03cc7451-8fc8-42d4-bca9-d5af08a67abcEvan Brown</v>
      </c>
      <c r="D184" s="1" t="str">
        <f t="shared" si="15"/>
        <v>Unique</v>
      </c>
      <c r="E184" s="1" t="s">
        <v>786</v>
      </c>
      <c r="F184" s="1" t="str">
        <f t="shared" si="16"/>
        <v>Unique</v>
      </c>
      <c r="G184" s="1" t="s">
        <v>787</v>
      </c>
      <c r="H184" s="1" t="str">
        <f t="shared" si="17"/>
        <v>EastFurniture</v>
      </c>
      <c r="I184" s="1" t="s">
        <v>14</v>
      </c>
      <c r="J184" s="1" t="s">
        <v>42</v>
      </c>
      <c r="K184" s="1" t="s">
        <v>417</v>
      </c>
      <c r="L184" s="8">
        <v>9</v>
      </c>
      <c r="M184" s="8">
        <v>306.48</v>
      </c>
      <c r="N184" s="8">
        <v>2758.32</v>
      </c>
      <c r="O184" s="10" t="s">
        <v>89</v>
      </c>
      <c r="P184" s="9" t="str">
        <f t="shared" si="18"/>
        <v>23</v>
      </c>
      <c r="Q184" s="14" t="str">
        <f t="shared" si="19"/>
        <v>3</v>
      </c>
      <c r="R184" s="14" t="str">
        <f t="shared" si="20"/>
        <v>2024</v>
      </c>
      <c r="S184" s="1" t="s">
        <v>24</v>
      </c>
    </row>
    <row r="185" spans="1:19" ht="12.75" x14ac:dyDescent="0.2">
      <c r="A185" s="1" t="s">
        <v>788</v>
      </c>
      <c r="B185" s="1" t="s">
        <v>788</v>
      </c>
      <c r="C185" s="1" t="str">
        <f t="shared" si="14"/>
        <v>150c5ea6-2d31-49a9-8f91-9deb47da2fe5John Alvarez</v>
      </c>
      <c r="D185" s="1" t="str">
        <f t="shared" si="15"/>
        <v>Unique</v>
      </c>
      <c r="E185" s="1" t="s">
        <v>789</v>
      </c>
      <c r="F185" s="1" t="str">
        <f t="shared" si="16"/>
        <v>Unique</v>
      </c>
      <c r="G185" s="1" t="s">
        <v>790</v>
      </c>
      <c r="H185" s="1" t="str">
        <f t="shared" si="17"/>
        <v>SouthBooks</v>
      </c>
      <c r="I185" s="1" t="s">
        <v>28</v>
      </c>
      <c r="J185" s="1" t="s">
        <v>22</v>
      </c>
      <c r="K185" s="1" t="s">
        <v>720</v>
      </c>
      <c r="L185" s="8">
        <v>15</v>
      </c>
      <c r="M185" s="8">
        <v>152.69</v>
      </c>
      <c r="N185" s="8">
        <v>2290.35</v>
      </c>
      <c r="O185" s="10" t="s">
        <v>791</v>
      </c>
      <c r="P185" s="9" t="str">
        <f t="shared" si="18"/>
        <v>21</v>
      </c>
      <c r="Q185" s="14" t="str">
        <f t="shared" si="19"/>
        <v>1</v>
      </c>
      <c r="R185" s="14" t="str">
        <f t="shared" si="20"/>
        <v>2024</v>
      </c>
      <c r="S185" s="1" t="s">
        <v>32</v>
      </c>
    </row>
    <row r="186" spans="1:19" ht="12.75" x14ac:dyDescent="0.2">
      <c r="A186" s="1" t="s">
        <v>792</v>
      </c>
      <c r="B186" s="1" t="s">
        <v>792</v>
      </c>
      <c r="C186" s="1" t="str">
        <f t="shared" si="14"/>
        <v>00d3dea9-67ff-4dfb-a32d-8b62abda8d18Lauren Ferguson</v>
      </c>
      <c r="D186" s="1" t="str">
        <f t="shared" si="15"/>
        <v>Unique</v>
      </c>
      <c r="E186" s="1" t="s">
        <v>793</v>
      </c>
      <c r="F186" s="1" t="str">
        <f t="shared" si="16"/>
        <v>Unique</v>
      </c>
      <c r="G186" s="1" t="s">
        <v>794</v>
      </c>
      <c r="H186" s="1" t="str">
        <f t="shared" si="17"/>
        <v>WestClothing</v>
      </c>
      <c r="I186" s="1" t="s">
        <v>36</v>
      </c>
      <c r="J186" s="1" t="s">
        <v>52</v>
      </c>
      <c r="K186" s="1" t="s">
        <v>795</v>
      </c>
      <c r="L186" s="8">
        <v>6</v>
      </c>
      <c r="M186" s="8">
        <v>68.819999999999993</v>
      </c>
      <c r="N186" s="8">
        <v>412.92</v>
      </c>
      <c r="O186" s="10" t="s">
        <v>121</v>
      </c>
      <c r="P186" s="9" t="str">
        <f t="shared" si="18"/>
        <v>25</v>
      </c>
      <c r="Q186" s="14" t="str">
        <f t="shared" si="19"/>
        <v>7</v>
      </c>
      <c r="R186" s="14" t="str">
        <f t="shared" si="20"/>
        <v>2024</v>
      </c>
      <c r="S186" s="1" t="s">
        <v>24</v>
      </c>
    </row>
    <row r="187" spans="1:19" ht="12.75" x14ac:dyDescent="0.2">
      <c r="A187" s="1" t="s">
        <v>796</v>
      </c>
      <c r="B187" s="1" t="s">
        <v>796</v>
      </c>
      <c r="C187" s="1" t="str">
        <f t="shared" si="14"/>
        <v>bd5f1d54-5aa9-4108-9f4a-24bb57ee12c7Erika Brown</v>
      </c>
      <c r="D187" s="1" t="str">
        <f t="shared" si="15"/>
        <v>Unique</v>
      </c>
      <c r="E187" s="1" t="s">
        <v>797</v>
      </c>
      <c r="F187" s="1" t="str">
        <f t="shared" si="16"/>
        <v>Unique</v>
      </c>
      <c r="G187" s="1" t="s">
        <v>798</v>
      </c>
      <c r="H187" s="1" t="str">
        <f t="shared" si="17"/>
        <v>WestClothing</v>
      </c>
      <c r="I187" s="1" t="s">
        <v>36</v>
      </c>
      <c r="J187" s="1" t="s">
        <v>52</v>
      </c>
      <c r="K187" s="1" t="s">
        <v>144</v>
      </c>
      <c r="L187" s="8">
        <v>3</v>
      </c>
      <c r="M187" s="8">
        <v>185.88</v>
      </c>
      <c r="N187" s="8">
        <v>557.64</v>
      </c>
      <c r="O187" s="10" t="s">
        <v>799</v>
      </c>
      <c r="P187" s="9" t="str">
        <f t="shared" si="18"/>
        <v>29</v>
      </c>
      <c r="Q187" s="14" t="str">
        <f t="shared" si="19"/>
        <v>3</v>
      </c>
      <c r="R187" s="14" t="str">
        <f t="shared" si="20"/>
        <v>2024</v>
      </c>
      <c r="S187" s="1" t="s">
        <v>32</v>
      </c>
    </row>
    <row r="188" spans="1:19" ht="12.75" x14ac:dyDescent="0.2">
      <c r="A188" s="1" t="s">
        <v>800</v>
      </c>
      <c r="B188" s="1" t="s">
        <v>800</v>
      </c>
      <c r="C188" s="1" t="str">
        <f t="shared" si="14"/>
        <v>f7c7539f-46a2-41ad-8d44-563f99a0e96aJuan Harvey</v>
      </c>
      <c r="D188" s="1" t="str">
        <f t="shared" si="15"/>
        <v>Unique</v>
      </c>
      <c r="E188" s="1" t="s">
        <v>801</v>
      </c>
      <c r="F188" s="1" t="str">
        <f t="shared" si="16"/>
        <v>Unique</v>
      </c>
      <c r="G188" s="1" t="s">
        <v>802</v>
      </c>
      <c r="H188" s="1" t="str">
        <f t="shared" si="17"/>
        <v>WestElectronics</v>
      </c>
      <c r="I188" s="1" t="s">
        <v>36</v>
      </c>
      <c r="J188" s="1" t="s">
        <v>15</v>
      </c>
      <c r="K188" s="1" t="s">
        <v>803</v>
      </c>
      <c r="L188" s="8">
        <v>3</v>
      </c>
      <c r="M188" s="8">
        <v>128.52000000000001</v>
      </c>
      <c r="N188" s="8">
        <v>385.56</v>
      </c>
      <c r="O188" s="10" t="s">
        <v>752</v>
      </c>
      <c r="P188" s="9" t="str">
        <f t="shared" si="18"/>
        <v>17</v>
      </c>
      <c r="Q188" s="14" t="str">
        <f t="shared" si="19"/>
        <v>6</v>
      </c>
      <c r="R188" s="14" t="str">
        <f t="shared" si="20"/>
        <v>2024</v>
      </c>
      <c r="S188" s="1" t="s">
        <v>18</v>
      </c>
    </row>
    <row r="189" spans="1:19" ht="12.75" x14ac:dyDescent="0.2">
      <c r="A189" s="1" t="s">
        <v>804</v>
      </c>
      <c r="B189" s="1" t="s">
        <v>804</v>
      </c>
      <c r="C189" s="1" t="str">
        <f t="shared" si="14"/>
        <v>83f60066-9ea8-42a5-9736-c251d156ba50Lori Farmer</v>
      </c>
      <c r="D189" s="1" t="str">
        <f t="shared" si="15"/>
        <v>Unique</v>
      </c>
      <c r="E189" s="1" t="s">
        <v>805</v>
      </c>
      <c r="F189" s="1" t="str">
        <f t="shared" si="16"/>
        <v>Unique</v>
      </c>
      <c r="G189" s="1" t="s">
        <v>806</v>
      </c>
      <c r="H189" s="1" t="str">
        <f t="shared" si="17"/>
        <v>SouthBooks</v>
      </c>
      <c r="I189" s="1" t="s">
        <v>28</v>
      </c>
      <c r="J189" s="1" t="s">
        <v>22</v>
      </c>
      <c r="K189" s="1" t="s">
        <v>807</v>
      </c>
      <c r="L189" s="8">
        <v>2</v>
      </c>
      <c r="M189" s="8">
        <v>94.72</v>
      </c>
      <c r="N189" s="8">
        <v>189.44</v>
      </c>
      <c r="O189" s="10">
        <v>45479</v>
      </c>
      <c r="P189" s="9">
        <f t="shared" si="18"/>
        <v>6</v>
      </c>
      <c r="Q189" s="14">
        <f t="shared" si="19"/>
        <v>7</v>
      </c>
      <c r="R189" s="14">
        <f t="shared" si="20"/>
        <v>2024</v>
      </c>
      <c r="S189" s="1" t="s">
        <v>18</v>
      </c>
    </row>
    <row r="190" spans="1:19" ht="12.75" x14ac:dyDescent="0.2">
      <c r="A190" s="1" t="s">
        <v>808</v>
      </c>
      <c r="B190" s="1" t="s">
        <v>808</v>
      </c>
      <c r="C190" s="1" t="str">
        <f t="shared" si="14"/>
        <v>cb645dfd-8850-4538-8d65-14d8d0986700Tina Parker</v>
      </c>
      <c r="D190" s="1" t="str">
        <f t="shared" si="15"/>
        <v>Unique</v>
      </c>
      <c r="E190" s="1" t="s">
        <v>809</v>
      </c>
      <c r="F190" s="1" t="str">
        <f t="shared" si="16"/>
        <v>Unique</v>
      </c>
      <c r="G190" s="1" t="s">
        <v>810</v>
      </c>
      <c r="H190" s="1" t="str">
        <f t="shared" si="17"/>
        <v>NorthFurniture</v>
      </c>
      <c r="I190" s="1" t="s">
        <v>69</v>
      </c>
      <c r="J190" s="1" t="s">
        <v>42</v>
      </c>
      <c r="K190" s="1" t="s">
        <v>265</v>
      </c>
      <c r="L190" s="8">
        <v>19</v>
      </c>
      <c r="M190" s="8">
        <v>22.48</v>
      </c>
      <c r="N190" s="8">
        <v>427.12</v>
      </c>
      <c r="O190" s="10" t="s">
        <v>592</v>
      </c>
      <c r="P190" s="9" t="str">
        <f t="shared" si="18"/>
        <v>19</v>
      </c>
      <c r="Q190" s="14" t="str">
        <f t="shared" si="19"/>
        <v>7</v>
      </c>
      <c r="R190" s="14" t="str">
        <f t="shared" si="20"/>
        <v>2024</v>
      </c>
      <c r="S190" s="1" t="s">
        <v>48</v>
      </c>
    </row>
    <row r="191" spans="1:19" ht="12.75" x14ac:dyDescent="0.2">
      <c r="A191" s="1" t="s">
        <v>811</v>
      </c>
      <c r="B191" s="1" t="s">
        <v>811</v>
      </c>
      <c r="C191" s="1" t="str">
        <f t="shared" si="14"/>
        <v>17631b7e-1a2f-45e8-beab-6d7c9743bc66Rebecca Morris</v>
      </c>
      <c r="D191" s="1" t="str">
        <f t="shared" si="15"/>
        <v>Unique</v>
      </c>
      <c r="E191" s="1" t="s">
        <v>812</v>
      </c>
      <c r="F191" s="1" t="str">
        <f t="shared" si="16"/>
        <v>Unique</v>
      </c>
      <c r="G191" s="1" t="s">
        <v>813</v>
      </c>
      <c r="H191" s="1" t="str">
        <f t="shared" si="17"/>
        <v>NorthElectronics</v>
      </c>
      <c r="I191" s="1" t="s">
        <v>69</v>
      </c>
      <c r="J191" s="1" t="s">
        <v>15</v>
      </c>
      <c r="K191" s="1" t="s">
        <v>814</v>
      </c>
      <c r="L191" s="8">
        <v>2</v>
      </c>
      <c r="M191" s="8">
        <v>92.17</v>
      </c>
      <c r="N191" s="8">
        <v>184.34</v>
      </c>
      <c r="O191" s="10">
        <v>45359</v>
      </c>
      <c r="P191" s="9">
        <f t="shared" si="18"/>
        <v>8</v>
      </c>
      <c r="Q191" s="14">
        <f t="shared" si="19"/>
        <v>3</v>
      </c>
      <c r="R191" s="14">
        <f t="shared" si="20"/>
        <v>2024</v>
      </c>
      <c r="S191" s="1" t="s">
        <v>32</v>
      </c>
    </row>
    <row r="192" spans="1:19" ht="12.75" x14ac:dyDescent="0.2">
      <c r="A192" s="1" t="s">
        <v>815</v>
      </c>
      <c r="B192" s="1" t="s">
        <v>815</v>
      </c>
      <c r="C192" s="1" t="str">
        <f t="shared" si="14"/>
        <v>b71db798-b4c4-4ee3-a474-a676def8d5e1James Williams</v>
      </c>
      <c r="D192" s="1" t="str">
        <f t="shared" si="15"/>
        <v>Unique</v>
      </c>
      <c r="E192" s="1" t="s">
        <v>816</v>
      </c>
      <c r="F192" s="1" t="str">
        <f t="shared" si="16"/>
        <v>Unique</v>
      </c>
      <c r="G192" s="1" t="s">
        <v>817</v>
      </c>
      <c r="H192" s="1" t="str">
        <f t="shared" si="17"/>
        <v>SouthElectronics</v>
      </c>
      <c r="I192" s="1" t="s">
        <v>28</v>
      </c>
      <c r="J192" s="1" t="s">
        <v>15</v>
      </c>
      <c r="K192" s="1" t="s">
        <v>818</v>
      </c>
      <c r="L192" s="8">
        <v>13</v>
      </c>
      <c r="M192" s="8">
        <v>51.05</v>
      </c>
      <c r="N192" s="8">
        <v>663.65</v>
      </c>
      <c r="O192" s="10">
        <v>45632</v>
      </c>
      <c r="P192" s="9">
        <f t="shared" si="18"/>
        <v>6</v>
      </c>
      <c r="Q192" s="14">
        <f t="shared" si="19"/>
        <v>12</v>
      </c>
      <c r="R192" s="14">
        <f t="shared" si="20"/>
        <v>2024</v>
      </c>
      <c r="S192" s="1" t="s">
        <v>18</v>
      </c>
    </row>
    <row r="193" spans="1:19" ht="12.75" x14ac:dyDescent="0.2">
      <c r="A193" s="1" t="s">
        <v>819</v>
      </c>
      <c r="B193" s="1" t="s">
        <v>819</v>
      </c>
      <c r="C193" s="1" t="str">
        <f t="shared" si="14"/>
        <v>9cd34870-3e67-42a7-981d-5f45e10a0e91Christopher Freeman</v>
      </c>
      <c r="D193" s="1" t="str">
        <f t="shared" si="15"/>
        <v>Unique</v>
      </c>
      <c r="E193" s="1" t="s">
        <v>820</v>
      </c>
      <c r="F193" s="1" t="str">
        <f t="shared" si="16"/>
        <v>Unique</v>
      </c>
      <c r="G193" s="1" t="s">
        <v>821</v>
      </c>
      <c r="H193" s="1" t="str">
        <f t="shared" si="17"/>
        <v>EastElectronics</v>
      </c>
      <c r="I193" s="1" t="s">
        <v>14</v>
      </c>
      <c r="J193" s="1" t="s">
        <v>15</v>
      </c>
      <c r="K193" s="1" t="s">
        <v>822</v>
      </c>
      <c r="L193" s="8">
        <v>14</v>
      </c>
      <c r="M193" s="8">
        <v>189.69</v>
      </c>
      <c r="N193" s="8">
        <v>2655.66</v>
      </c>
      <c r="O193" s="10" t="s">
        <v>721</v>
      </c>
      <c r="P193" s="9" t="str">
        <f t="shared" si="18"/>
        <v>19</v>
      </c>
      <c r="Q193" s="14" t="str">
        <f t="shared" si="19"/>
        <v>1</v>
      </c>
      <c r="R193" s="14" t="str">
        <f t="shared" si="20"/>
        <v>2024</v>
      </c>
      <c r="S193" s="1" t="s">
        <v>24</v>
      </c>
    </row>
    <row r="194" spans="1:19" ht="12.75" x14ac:dyDescent="0.2">
      <c r="A194" s="1" t="s">
        <v>823</v>
      </c>
      <c r="B194" s="1" t="s">
        <v>823</v>
      </c>
      <c r="C194" s="1" t="str">
        <f t="shared" si="14"/>
        <v>1500ecef-7d33-4a65-8976-8227d136911fAmanda Garcia</v>
      </c>
      <c r="D194" s="1" t="str">
        <f t="shared" si="15"/>
        <v>Unique</v>
      </c>
      <c r="E194" s="1" t="s">
        <v>824</v>
      </c>
      <c r="F194" s="1" t="str">
        <f t="shared" si="16"/>
        <v>Unique</v>
      </c>
      <c r="G194" s="1" t="s">
        <v>825</v>
      </c>
      <c r="H194" s="1" t="str">
        <f t="shared" si="17"/>
        <v>NorthFood</v>
      </c>
      <c r="I194" s="1" t="s">
        <v>69</v>
      </c>
      <c r="J194" s="1" t="s">
        <v>29</v>
      </c>
      <c r="K194" s="1" t="s">
        <v>43</v>
      </c>
      <c r="L194" s="8">
        <v>1</v>
      </c>
      <c r="M194" s="8">
        <v>83.02</v>
      </c>
      <c r="N194" s="8">
        <v>83.02</v>
      </c>
      <c r="O194" s="10">
        <v>45298</v>
      </c>
      <c r="P194" s="9">
        <f t="shared" si="18"/>
        <v>7</v>
      </c>
      <c r="Q194" s="14">
        <f t="shared" si="19"/>
        <v>1</v>
      </c>
      <c r="R194" s="14">
        <f t="shared" si="20"/>
        <v>2024</v>
      </c>
      <c r="S194" s="1" t="s">
        <v>48</v>
      </c>
    </row>
    <row r="195" spans="1:19" ht="12.75" x14ac:dyDescent="0.2">
      <c r="A195" s="1" t="s">
        <v>826</v>
      </c>
      <c r="B195" s="1" t="s">
        <v>826</v>
      </c>
      <c r="C195" s="1" t="str">
        <f t="shared" ref="C195:C258" si="21">CONCATENATE(B195,E195)</f>
        <v>9e6dc9cc-b4d2-418f-8b67-51f9c4643057Taylor Gonzales</v>
      </c>
      <c r="D195" s="1" t="str">
        <f t="shared" ref="D195:D258" si="22">IF(COUNTIF(C:C,C195)&gt;1,"Duplicate","Unique")</f>
        <v>Unique</v>
      </c>
      <c r="E195" s="1" t="s">
        <v>827</v>
      </c>
      <c r="F195" s="1" t="str">
        <f t="shared" ref="F195:F258" si="23">IF(COUNTIF(G:G,G195)&gt;1,"Duplicate","Unique")</f>
        <v>Unique</v>
      </c>
      <c r="G195" s="1" t="s">
        <v>828</v>
      </c>
      <c r="H195" s="1" t="str">
        <f t="shared" ref="H195:H258" si="24">CONCATENATE(I195,J195)</f>
        <v>WestFurniture</v>
      </c>
      <c r="I195" s="1" t="s">
        <v>36</v>
      </c>
      <c r="J195" s="1" t="s">
        <v>42</v>
      </c>
      <c r="K195" s="1" t="s">
        <v>829</v>
      </c>
      <c r="L195" s="8">
        <v>2</v>
      </c>
      <c r="M195" s="8">
        <v>302.11</v>
      </c>
      <c r="N195" s="8">
        <v>604.22</v>
      </c>
      <c r="O195" s="10" t="s">
        <v>687</v>
      </c>
      <c r="P195" s="9" t="str">
        <f t="shared" ref="P195:P258" si="25">IFERROR(DAY(O195),TEXT(LEFT(O195,FIND("/",O195,1)-1),"0"))</f>
        <v>30</v>
      </c>
      <c r="Q195" s="14" t="str">
        <f t="shared" ref="Q195:Q258" si="26">IFERROR(MONTH(O195),TEXT(MID(O195,4,FIND("/",O195,4)-4),"0"))</f>
        <v>1</v>
      </c>
      <c r="R195" s="14" t="str">
        <f t="shared" ref="R195:R258" si="27">IFERROR(YEAR(O195),TEXT(RIGHT(O195,FIND("/",O195,4)-2),"0"))</f>
        <v>2024</v>
      </c>
      <c r="S195" s="1" t="s">
        <v>32</v>
      </c>
    </row>
    <row r="196" spans="1:19" ht="12.75" x14ac:dyDescent="0.2">
      <c r="A196" s="1" t="s">
        <v>830</v>
      </c>
      <c r="B196" s="1" t="s">
        <v>830</v>
      </c>
      <c r="C196" s="1" t="str">
        <f t="shared" si="21"/>
        <v>7fdbd2d3-fb00-4783-a984-1c522eb1549bJohn Jordan</v>
      </c>
      <c r="D196" s="1" t="str">
        <f t="shared" si="22"/>
        <v>Unique</v>
      </c>
      <c r="E196" s="1" t="s">
        <v>831</v>
      </c>
      <c r="F196" s="1" t="str">
        <f t="shared" si="23"/>
        <v>Unique</v>
      </c>
      <c r="G196" s="1" t="s">
        <v>832</v>
      </c>
      <c r="H196" s="1" t="str">
        <f t="shared" si="24"/>
        <v>WestBooks</v>
      </c>
      <c r="I196" s="1" t="s">
        <v>36</v>
      </c>
      <c r="J196" s="1" t="s">
        <v>22</v>
      </c>
      <c r="K196" s="1" t="s">
        <v>833</v>
      </c>
      <c r="L196" s="8">
        <v>13</v>
      </c>
      <c r="M196" s="8">
        <v>167.26</v>
      </c>
      <c r="N196" s="8">
        <v>2174.38</v>
      </c>
      <c r="O196" s="10" t="s">
        <v>580</v>
      </c>
      <c r="P196" s="9" t="str">
        <f t="shared" si="25"/>
        <v>23</v>
      </c>
      <c r="Q196" s="14" t="str">
        <f t="shared" si="26"/>
        <v>8</v>
      </c>
      <c r="R196" s="14" t="str">
        <f t="shared" si="27"/>
        <v>2024</v>
      </c>
      <c r="S196" s="1" t="s">
        <v>18</v>
      </c>
    </row>
    <row r="197" spans="1:19" ht="12.75" x14ac:dyDescent="0.2">
      <c r="A197" s="1" t="s">
        <v>834</v>
      </c>
      <c r="B197" s="1" t="s">
        <v>834</v>
      </c>
      <c r="C197" s="1" t="str">
        <f t="shared" si="21"/>
        <v>88d968d8-0bc6-419e-b7f0-6b9c67ebb4a0Amanda Galvan</v>
      </c>
      <c r="D197" s="1" t="str">
        <f t="shared" si="22"/>
        <v>Unique</v>
      </c>
      <c r="E197" s="1" t="s">
        <v>835</v>
      </c>
      <c r="F197" s="1" t="str">
        <f t="shared" si="23"/>
        <v>Unique</v>
      </c>
      <c r="G197" s="1" t="s">
        <v>836</v>
      </c>
      <c r="H197" s="1" t="str">
        <f t="shared" si="24"/>
        <v>EastClothing</v>
      </c>
      <c r="I197" s="1" t="s">
        <v>14</v>
      </c>
      <c r="J197" s="1" t="s">
        <v>52</v>
      </c>
      <c r="K197" s="1" t="s">
        <v>837</v>
      </c>
      <c r="L197" s="8">
        <v>16</v>
      </c>
      <c r="M197" s="8">
        <v>482.77</v>
      </c>
      <c r="N197" s="8">
        <v>7724.32</v>
      </c>
      <c r="O197" s="10" t="s">
        <v>838</v>
      </c>
      <c r="P197" s="9" t="str">
        <f t="shared" si="25"/>
        <v>13</v>
      </c>
      <c r="Q197" s="14" t="str">
        <f t="shared" si="26"/>
        <v>6</v>
      </c>
      <c r="R197" s="14" t="str">
        <f t="shared" si="27"/>
        <v>2024</v>
      </c>
      <c r="S197" s="1" t="s">
        <v>32</v>
      </c>
    </row>
    <row r="198" spans="1:19" ht="12.75" x14ac:dyDescent="0.2">
      <c r="A198" s="1" t="s">
        <v>839</v>
      </c>
      <c r="B198" s="1" t="s">
        <v>839</v>
      </c>
      <c r="C198" s="1" t="str">
        <f t="shared" si="21"/>
        <v>4047675a-c53f-4bab-abab-7b977a917b92Natalie Martinez</v>
      </c>
      <c r="D198" s="1" t="str">
        <f t="shared" si="22"/>
        <v>Unique</v>
      </c>
      <c r="E198" s="1" t="s">
        <v>840</v>
      </c>
      <c r="F198" s="1" t="str">
        <f t="shared" si="23"/>
        <v>Unique</v>
      </c>
      <c r="G198" s="1" t="s">
        <v>841</v>
      </c>
      <c r="H198" s="1" t="str">
        <f t="shared" si="24"/>
        <v>WestClothing</v>
      </c>
      <c r="I198" s="1" t="s">
        <v>36</v>
      </c>
      <c r="J198" s="1" t="s">
        <v>52</v>
      </c>
      <c r="K198" s="1" t="s">
        <v>842</v>
      </c>
      <c r="L198" s="8">
        <v>16</v>
      </c>
      <c r="M198" s="8">
        <v>32.01</v>
      </c>
      <c r="N198" s="8">
        <v>512.16</v>
      </c>
      <c r="O198" s="10" t="s">
        <v>843</v>
      </c>
      <c r="P198" s="9" t="str">
        <f t="shared" si="25"/>
        <v>25</v>
      </c>
      <c r="Q198" s="14" t="str">
        <f t="shared" si="26"/>
        <v>5</v>
      </c>
      <c r="R198" s="14" t="str">
        <f t="shared" si="27"/>
        <v>2024</v>
      </c>
      <c r="S198" s="1" t="s">
        <v>32</v>
      </c>
    </row>
    <row r="199" spans="1:19" ht="12.75" x14ac:dyDescent="0.2">
      <c r="A199" s="1" t="s">
        <v>844</v>
      </c>
      <c r="B199" s="1" t="s">
        <v>844</v>
      </c>
      <c r="C199" s="1" t="str">
        <f t="shared" si="21"/>
        <v>80519b50-a6d3-47c2-aa39-c66e33acdd17Chad Bean</v>
      </c>
      <c r="D199" s="1" t="str">
        <f t="shared" si="22"/>
        <v>Unique</v>
      </c>
      <c r="E199" s="1" t="s">
        <v>845</v>
      </c>
      <c r="F199" s="1" t="str">
        <f t="shared" si="23"/>
        <v>Unique</v>
      </c>
      <c r="G199" s="1" t="s">
        <v>846</v>
      </c>
      <c r="H199" s="1" t="str">
        <f t="shared" si="24"/>
        <v>WestBooks</v>
      </c>
      <c r="I199" s="1" t="s">
        <v>36</v>
      </c>
      <c r="J199" s="1" t="s">
        <v>22</v>
      </c>
      <c r="K199" s="1" t="s">
        <v>847</v>
      </c>
      <c r="L199" s="8">
        <v>4</v>
      </c>
      <c r="M199" s="8">
        <v>340.38</v>
      </c>
      <c r="N199" s="8">
        <v>1361.52</v>
      </c>
      <c r="O199" s="10">
        <v>45295</v>
      </c>
      <c r="P199" s="9">
        <f t="shared" si="25"/>
        <v>4</v>
      </c>
      <c r="Q199" s="14">
        <f t="shared" si="26"/>
        <v>1</v>
      </c>
      <c r="R199" s="14">
        <f t="shared" si="27"/>
        <v>2024</v>
      </c>
      <c r="S199" s="1" t="s">
        <v>48</v>
      </c>
    </row>
    <row r="200" spans="1:19" ht="12.75" x14ac:dyDescent="0.2">
      <c r="A200" s="1" t="s">
        <v>848</v>
      </c>
      <c r="B200" s="1" t="s">
        <v>848</v>
      </c>
      <c r="C200" s="1" t="str">
        <f t="shared" si="21"/>
        <v>90e8aa87-439a-438e-9200-21929a18ef03James Miller</v>
      </c>
      <c r="D200" s="1" t="str">
        <f t="shared" si="22"/>
        <v>Unique</v>
      </c>
      <c r="E200" s="1" t="s">
        <v>849</v>
      </c>
      <c r="F200" s="1" t="str">
        <f t="shared" si="23"/>
        <v>Unique</v>
      </c>
      <c r="G200" s="1" t="s">
        <v>850</v>
      </c>
      <c r="H200" s="1" t="str">
        <f t="shared" si="24"/>
        <v>WestBooks</v>
      </c>
      <c r="I200" s="1" t="s">
        <v>36</v>
      </c>
      <c r="J200" s="1" t="s">
        <v>22</v>
      </c>
      <c r="K200" s="1" t="s">
        <v>851</v>
      </c>
      <c r="L200" s="8">
        <v>3</v>
      </c>
      <c r="M200" s="8">
        <v>263.67</v>
      </c>
      <c r="N200" s="8">
        <v>791.01</v>
      </c>
      <c r="O200" s="10" t="s">
        <v>852</v>
      </c>
      <c r="P200" s="9" t="str">
        <f t="shared" si="25"/>
        <v>22</v>
      </c>
      <c r="Q200" s="14" t="str">
        <f t="shared" si="26"/>
        <v>2</v>
      </c>
      <c r="R200" s="14" t="str">
        <f t="shared" si="27"/>
        <v>2024</v>
      </c>
      <c r="S200" s="1" t="s">
        <v>48</v>
      </c>
    </row>
    <row r="201" spans="1:19" ht="12.75" x14ac:dyDescent="0.2">
      <c r="A201" s="1" t="s">
        <v>853</v>
      </c>
      <c r="B201" s="1" t="s">
        <v>853</v>
      </c>
      <c r="C201" s="1" t="str">
        <f t="shared" si="21"/>
        <v>4e550a7b-2634-494a-86b7-ffe40d7d8437Jeffery Norman</v>
      </c>
      <c r="D201" s="1" t="str">
        <f t="shared" si="22"/>
        <v>Unique</v>
      </c>
      <c r="E201" s="1" t="s">
        <v>854</v>
      </c>
      <c r="F201" s="1" t="str">
        <f t="shared" si="23"/>
        <v>Unique</v>
      </c>
      <c r="G201" s="1" t="s">
        <v>855</v>
      </c>
      <c r="H201" s="1" t="str">
        <f t="shared" si="24"/>
        <v>NorthBooks</v>
      </c>
      <c r="I201" s="1" t="s">
        <v>69</v>
      </c>
      <c r="J201" s="1" t="s">
        <v>22</v>
      </c>
      <c r="K201" s="1" t="s">
        <v>856</v>
      </c>
      <c r="L201" s="8">
        <v>20</v>
      </c>
      <c r="M201" s="8">
        <v>270.60000000000002</v>
      </c>
      <c r="N201" s="8">
        <v>5412</v>
      </c>
      <c r="O201" s="10" t="s">
        <v>857</v>
      </c>
      <c r="P201" s="9" t="str">
        <f t="shared" si="25"/>
        <v>27</v>
      </c>
      <c r="Q201" s="14" t="str">
        <f t="shared" si="26"/>
        <v>3</v>
      </c>
      <c r="R201" s="14" t="str">
        <f t="shared" si="27"/>
        <v>2024</v>
      </c>
      <c r="S201" s="1" t="s">
        <v>18</v>
      </c>
    </row>
    <row r="202" spans="1:19" ht="12.75" x14ac:dyDescent="0.2">
      <c r="A202" s="1" t="s">
        <v>858</v>
      </c>
      <c r="B202" s="1" t="s">
        <v>858</v>
      </c>
      <c r="C202" s="1" t="str">
        <f t="shared" si="21"/>
        <v>746abd20-bfff-4467-bf81-556fe2a6e644Jason Porter</v>
      </c>
      <c r="D202" s="1" t="str">
        <f t="shared" si="22"/>
        <v>Unique</v>
      </c>
      <c r="E202" s="1" t="s">
        <v>859</v>
      </c>
      <c r="F202" s="1" t="str">
        <f t="shared" si="23"/>
        <v>Unique</v>
      </c>
      <c r="G202" s="1" t="s">
        <v>860</v>
      </c>
      <c r="H202" s="1" t="str">
        <f t="shared" si="24"/>
        <v>EastClothing</v>
      </c>
      <c r="I202" s="1" t="s">
        <v>14</v>
      </c>
      <c r="J202" s="1" t="s">
        <v>52</v>
      </c>
      <c r="K202" s="1" t="s">
        <v>737</v>
      </c>
      <c r="L202" s="8">
        <v>16</v>
      </c>
      <c r="M202" s="8">
        <v>488.96</v>
      </c>
      <c r="N202" s="8">
        <v>7823.36</v>
      </c>
      <c r="O202" s="10" t="s">
        <v>861</v>
      </c>
      <c r="P202" s="9" t="str">
        <f t="shared" si="25"/>
        <v>19</v>
      </c>
      <c r="Q202" s="14" t="str">
        <f t="shared" si="26"/>
        <v>6</v>
      </c>
      <c r="R202" s="14" t="str">
        <f t="shared" si="27"/>
        <v>2024</v>
      </c>
      <c r="S202" s="1" t="s">
        <v>32</v>
      </c>
    </row>
    <row r="203" spans="1:19" ht="12.75" x14ac:dyDescent="0.2">
      <c r="A203" s="1" t="s">
        <v>862</v>
      </c>
      <c r="B203" s="1" t="s">
        <v>862</v>
      </c>
      <c r="C203" s="1" t="str">
        <f t="shared" si="21"/>
        <v>dc934496-fab2-4ac0-b4b7-aef0e764d54cMichelle Edwards</v>
      </c>
      <c r="D203" s="1" t="str">
        <f t="shared" si="22"/>
        <v>Unique</v>
      </c>
      <c r="E203" s="1" t="s">
        <v>863</v>
      </c>
      <c r="F203" s="1" t="str">
        <f t="shared" si="23"/>
        <v>Unique</v>
      </c>
      <c r="G203" s="1" t="s">
        <v>864</v>
      </c>
      <c r="H203" s="1" t="str">
        <f t="shared" si="24"/>
        <v>SouthBooks</v>
      </c>
      <c r="I203" s="1" t="s">
        <v>28</v>
      </c>
      <c r="J203" s="1" t="s">
        <v>22</v>
      </c>
      <c r="K203" s="1" t="s">
        <v>513</v>
      </c>
      <c r="L203" s="8">
        <v>4</v>
      </c>
      <c r="M203" s="8">
        <v>373.38</v>
      </c>
      <c r="N203" s="8">
        <v>1493.52</v>
      </c>
      <c r="O203" s="10" t="s">
        <v>865</v>
      </c>
      <c r="P203" s="9" t="str">
        <f t="shared" si="25"/>
        <v>17</v>
      </c>
      <c r="Q203" s="14" t="str">
        <f t="shared" si="26"/>
        <v>4</v>
      </c>
      <c r="R203" s="14" t="str">
        <f t="shared" si="27"/>
        <v>2024</v>
      </c>
      <c r="S203" s="1" t="s">
        <v>24</v>
      </c>
    </row>
    <row r="204" spans="1:19" ht="12.75" x14ac:dyDescent="0.2">
      <c r="A204" s="1" t="s">
        <v>866</v>
      </c>
      <c r="B204" s="1" t="s">
        <v>866</v>
      </c>
      <c r="C204" s="1" t="str">
        <f t="shared" si="21"/>
        <v>f02908d8-40f8-406a-a252-be9b3eafefa2Frank Ford</v>
      </c>
      <c r="D204" s="1" t="str">
        <f t="shared" si="22"/>
        <v>Unique</v>
      </c>
      <c r="E204" s="1" t="s">
        <v>867</v>
      </c>
      <c r="F204" s="1" t="str">
        <f t="shared" si="23"/>
        <v>Unique</v>
      </c>
      <c r="G204" s="1" t="s">
        <v>868</v>
      </c>
      <c r="H204" s="1" t="str">
        <f t="shared" si="24"/>
        <v>EastClothing</v>
      </c>
      <c r="I204" s="1" t="s">
        <v>14</v>
      </c>
      <c r="J204" s="1" t="s">
        <v>52</v>
      </c>
      <c r="K204" s="1" t="s">
        <v>869</v>
      </c>
      <c r="L204" s="8">
        <v>7</v>
      </c>
      <c r="M204" s="8">
        <v>274.33999999999997</v>
      </c>
      <c r="N204" s="8">
        <v>1920.38</v>
      </c>
      <c r="O204" s="10">
        <v>45292</v>
      </c>
      <c r="P204" s="9">
        <f t="shared" si="25"/>
        <v>1</v>
      </c>
      <c r="Q204" s="14">
        <f t="shared" si="26"/>
        <v>1</v>
      </c>
      <c r="R204" s="14">
        <f t="shared" si="27"/>
        <v>2024</v>
      </c>
      <c r="S204" s="1" t="s">
        <v>24</v>
      </c>
    </row>
    <row r="205" spans="1:19" ht="12.75" x14ac:dyDescent="0.2">
      <c r="A205" s="1" t="s">
        <v>870</v>
      </c>
      <c r="B205" s="1" t="s">
        <v>870</v>
      </c>
      <c r="C205" s="1" t="str">
        <f t="shared" si="21"/>
        <v>33f7eae4-a0e4-4db8-aa98-bb3d304bb139Henry Deleon</v>
      </c>
      <c r="D205" s="1" t="str">
        <f t="shared" si="22"/>
        <v>Unique</v>
      </c>
      <c r="E205" s="1" t="s">
        <v>871</v>
      </c>
      <c r="F205" s="1" t="str">
        <f t="shared" si="23"/>
        <v>Unique</v>
      </c>
      <c r="G205" s="1" t="s">
        <v>872</v>
      </c>
      <c r="H205" s="1" t="str">
        <f t="shared" si="24"/>
        <v>NorthBooks</v>
      </c>
      <c r="I205" s="1" t="s">
        <v>69</v>
      </c>
      <c r="J205" s="1" t="s">
        <v>22</v>
      </c>
      <c r="K205" s="1" t="s">
        <v>847</v>
      </c>
      <c r="L205" s="8">
        <v>5</v>
      </c>
      <c r="M205" s="8">
        <v>401.4</v>
      </c>
      <c r="N205" s="8">
        <v>2007</v>
      </c>
      <c r="O205" s="10" t="s">
        <v>65</v>
      </c>
      <c r="P205" s="9" t="str">
        <f t="shared" si="25"/>
        <v>18</v>
      </c>
      <c r="Q205" s="14" t="str">
        <f t="shared" si="26"/>
        <v>6</v>
      </c>
      <c r="R205" s="14" t="str">
        <f t="shared" si="27"/>
        <v>2024</v>
      </c>
      <c r="S205" s="1" t="s">
        <v>24</v>
      </c>
    </row>
    <row r="206" spans="1:19" ht="12.75" x14ac:dyDescent="0.2">
      <c r="A206" s="1" t="s">
        <v>873</v>
      </c>
      <c r="B206" s="1" t="s">
        <v>873</v>
      </c>
      <c r="C206" s="1" t="str">
        <f t="shared" si="21"/>
        <v>dbfbd001-eeab-42fe-acf7-ce5eccdba639Kenneth Christensen</v>
      </c>
      <c r="D206" s="1" t="str">
        <f t="shared" si="22"/>
        <v>Unique</v>
      </c>
      <c r="E206" s="1" t="s">
        <v>874</v>
      </c>
      <c r="F206" s="1" t="str">
        <f t="shared" si="23"/>
        <v>Unique</v>
      </c>
      <c r="G206" s="1" t="s">
        <v>875</v>
      </c>
      <c r="H206" s="1" t="str">
        <f t="shared" si="24"/>
        <v>EastFurniture</v>
      </c>
      <c r="I206" s="1" t="s">
        <v>14</v>
      </c>
      <c r="J206" s="1" t="s">
        <v>42</v>
      </c>
      <c r="K206" s="1" t="s">
        <v>295</v>
      </c>
      <c r="L206" s="8">
        <v>11</v>
      </c>
      <c r="M206" s="8">
        <v>240.75</v>
      </c>
      <c r="N206" s="8">
        <v>2648.25</v>
      </c>
      <c r="O206" s="10" t="s">
        <v>84</v>
      </c>
      <c r="P206" s="9" t="str">
        <f t="shared" si="25"/>
        <v>15</v>
      </c>
      <c r="Q206" s="14" t="str">
        <f t="shared" si="26"/>
        <v>7</v>
      </c>
      <c r="R206" s="14" t="str">
        <f t="shared" si="27"/>
        <v>2024</v>
      </c>
      <c r="S206" s="1" t="s">
        <v>48</v>
      </c>
    </row>
    <row r="207" spans="1:19" ht="12.75" x14ac:dyDescent="0.2">
      <c r="A207" s="1" t="s">
        <v>876</v>
      </c>
      <c r="B207" s="1" t="s">
        <v>876</v>
      </c>
      <c r="C207" s="1" t="str">
        <f t="shared" si="21"/>
        <v>42e84d60-2502-41ef-94e4-1a6241f2d0feAngela Hernandez</v>
      </c>
      <c r="D207" s="1" t="str">
        <f t="shared" si="22"/>
        <v>Unique</v>
      </c>
      <c r="E207" s="1" t="s">
        <v>877</v>
      </c>
      <c r="F207" s="1" t="str">
        <f t="shared" si="23"/>
        <v>Unique</v>
      </c>
      <c r="G207" s="1" t="s">
        <v>878</v>
      </c>
      <c r="H207" s="1" t="str">
        <f t="shared" si="24"/>
        <v>NorthElectronics</v>
      </c>
      <c r="I207" s="1" t="s">
        <v>69</v>
      </c>
      <c r="J207" s="1" t="s">
        <v>15</v>
      </c>
      <c r="K207" s="1" t="s">
        <v>561</v>
      </c>
      <c r="L207" s="8">
        <v>13</v>
      </c>
      <c r="M207" s="8">
        <v>487.24</v>
      </c>
      <c r="N207" s="8">
        <v>6334.12</v>
      </c>
      <c r="O207" s="10" t="s">
        <v>509</v>
      </c>
      <c r="P207" s="9" t="str">
        <f t="shared" si="25"/>
        <v>13</v>
      </c>
      <c r="Q207" s="14" t="str">
        <f t="shared" si="26"/>
        <v>7</v>
      </c>
      <c r="R207" s="14" t="str">
        <f t="shared" si="27"/>
        <v>2024</v>
      </c>
      <c r="S207" s="1" t="s">
        <v>48</v>
      </c>
    </row>
    <row r="208" spans="1:19" ht="12.75" x14ac:dyDescent="0.2">
      <c r="A208" s="1" t="s">
        <v>879</v>
      </c>
      <c r="B208" s="1" t="s">
        <v>879</v>
      </c>
      <c r="C208" s="1" t="str">
        <f t="shared" si="21"/>
        <v>71a80423-5e6a-428f-9e74-112f3f7546fbAmber Cox</v>
      </c>
      <c r="D208" s="1" t="str">
        <f t="shared" si="22"/>
        <v>Unique</v>
      </c>
      <c r="E208" s="1" t="s">
        <v>880</v>
      </c>
      <c r="F208" s="1" t="str">
        <f t="shared" si="23"/>
        <v>Unique</v>
      </c>
      <c r="G208" s="1" t="s">
        <v>881</v>
      </c>
      <c r="H208" s="1" t="str">
        <f t="shared" si="24"/>
        <v>EastBooks</v>
      </c>
      <c r="I208" s="1" t="s">
        <v>14</v>
      </c>
      <c r="J208" s="1" t="s">
        <v>22</v>
      </c>
      <c r="K208" s="1" t="s">
        <v>882</v>
      </c>
      <c r="L208" s="8">
        <v>15</v>
      </c>
      <c r="M208" s="8">
        <v>211.05</v>
      </c>
      <c r="N208" s="8">
        <v>3165.75</v>
      </c>
      <c r="O208" s="10" t="s">
        <v>212</v>
      </c>
      <c r="P208" s="9" t="str">
        <f t="shared" si="25"/>
        <v>20</v>
      </c>
      <c r="Q208" s="14" t="str">
        <f t="shared" si="26"/>
        <v>4</v>
      </c>
      <c r="R208" s="14" t="str">
        <f t="shared" si="27"/>
        <v>2024</v>
      </c>
      <c r="S208" s="1" t="s">
        <v>18</v>
      </c>
    </row>
    <row r="209" spans="1:19" ht="12.75" x14ac:dyDescent="0.2">
      <c r="A209" s="1" t="s">
        <v>883</v>
      </c>
      <c r="B209" s="1" t="s">
        <v>883</v>
      </c>
      <c r="C209" s="1" t="str">
        <f t="shared" si="21"/>
        <v>efe311be-9f08-450f-9fc7-bc95c1957abdCraig Shaw</v>
      </c>
      <c r="D209" s="1" t="str">
        <f t="shared" si="22"/>
        <v>Unique</v>
      </c>
      <c r="E209" s="1" t="s">
        <v>884</v>
      </c>
      <c r="F209" s="1" t="str">
        <f t="shared" si="23"/>
        <v>Unique</v>
      </c>
      <c r="G209" s="1" t="s">
        <v>885</v>
      </c>
      <c r="H209" s="1" t="str">
        <f t="shared" si="24"/>
        <v>EastClothing</v>
      </c>
      <c r="I209" s="1" t="s">
        <v>14</v>
      </c>
      <c r="J209" s="1" t="s">
        <v>52</v>
      </c>
      <c r="K209" s="1" t="s">
        <v>886</v>
      </c>
      <c r="L209" s="8">
        <v>19</v>
      </c>
      <c r="M209" s="8">
        <v>339.77</v>
      </c>
      <c r="N209" s="8">
        <v>6455.63</v>
      </c>
      <c r="O209" s="10">
        <v>45475</v>
      </c>
      <c r="P209" s="9">
        <f t="shared" si="25"/>
        <v>2</v>
      </c>
      <c r="Q209" s="14">
        <f t="shared" si="26"/>
        <v>7</v>
      </c>
      <c r="R209" s="14">
        <f t="shared" si="27"/>
        <v>2024</v>
      </c>
      <c r="S209" s="1" t="s">
        <v>32</v>
      </c>
    </row>
    <row r="210" spans="1:19" ht="12.75" x14ac:dyDescent="0.2">
      <c r="A210" s="1" t="s">
        <v>887</v>
      </c>
      <c r="B210" s="1" t="s">
        <v>887</v>
      </c>
      <c r="C210" s="1" t="str">
        <f t="shared" si="21"/>
        <v>f9d3f21e-e1bc-4cb0-ba08-6a927617c695Tammy Murray</v>
      </c>
      <c r="D210" s="1" t="str">
        <f t="shared" si="22"/>
        <v>Unique</v>
      </c>
      <c r="E210" s="1" t="s">
        <v>888</v>
      </c>
      <c r="F210" s="1" t="str">
        <f t="shared" si="23"/>
        <v>Unique</v>
      </c>
      <c r="G210" s="1" t="s">
        <v>889</v>
      </c>
      <c r="H210" s="1" t="str">
        <f t="shared" si="24"/>
        <v>EastClothing</v>
      </c>
      <c r="I210" s="1" t="s">
        <v>14</v>
      </c>
      <c r="J210" s="1" t="s">
        <v>52</v>
      </c>
      <c r="K210" s="1" t="s">
        <v>890</v>
      </c>
      <c r="L210" s="8">
        <v>10</v>
      </c>
      <c r="M210" s="8">
        <v>72.900000000000006</v>
      </c>
      <c r="N210" s="8">
        <v>729</v>
      </c>
      <c r="O210" s="10" t="s">
        <v>891</v>
      </c>
      <c r="P210" s="9" t="str">
        <f t="shared" si="25"/>
        <v>21</v>
      </c>
      <c r="Q210" s="14" t="str">
        <f t="shared" si="26"/>
        <v>7</v>
      </c>
      <c r="R210" s="14" t="str">
        <f t="shared" si="27"/>
        <v>2024</v>
      </c>
      <c r="S210" s="1" t="s">
        <v>24</v>
      </c>
    </row>
    <row r="211" spans="1:19" ht="12.75" x14ac:dyDescent="0.2">
      <c r="A211" s="1" t="s">
        <v>892</v>
      </c>
      <c r="B211" s="1" t="s">
        <v>892</v>
      </c>
      <c r="C211" s="1" t="str">
        <f t="shared" si="21"/>
        <v>73f66ded-0937-4cd8-b1e8-3d439ace76a8Erin Bentley</v>
      </c>
      <c r="D211" s="1" t="str">
        <f t="shared" si="22"/>
        <v>Unique</v>
      </c>
      <c r="E211" s="1" t="s">
        <v>893</v>
      </c>
      <c r="F211" s="1" t="str">
        <f t="shared" si="23"/>
        <v>Unique</v>
      </c>
      <c r="G211" s="1" t="s">
        <v>894</v>
      </c>
      <c r="H211" s="1" t="str">
        <f t="shared" si="24"/>
        <v>EastFood</v>
      </c>
      <c r="I211" s="1" t="s">
        <v>14</v>
      </c>
      <c r="J211" s="1" t="s">
        <v>29</v>
      </c>
      <c r="K211" s="1" t="s">
        <v>895</v>
      </c>
      <c r="L211" s="8">
        <v>16</v>
      </c>
      <c r="M211" s="8">
        <v>466.9</v>
      </c>
      <c r="N211" s="8">
        <v>7470.4</v>
      </c>
      <c r="O211" s="10">
        <v>45413</v>
      </c>
      <c r="P211" s="9">
        <f t="shared" si="25"/>
        <v>1</v>
      </c>
      <c r="Q211" s="14">
        <f t="shared" si="26"/>
        <v>5</v>
      </c>
      <c r="R211" s="14">
        <f t="shared" si="27"/>
        <v>2024</v>
      </c>
      <c r="S211" s="1" t="s">
        <v>24</v>
      </c>
    </row>
    <row r="212" spans="1:19" ht="12.75" x14ac:dyDescent="0.2">
      <c r="A212" s="1" t="s">
        <v>896</v>
      </c>
      <c r="B212" s="1" t="s">
        <v>896</v>
      </c>
      <c r="C212" s="1" t="str">
        <f t="shared" si="21"/>
        <v>1c8bbec0-1075-4210-bc8c-b969c3332f50Michael Williams</v>
      </c>
      <c r="D212" s="1" t="str">
        <f t="shared" si="22"/>
        <v>Unique</v>
      </c>
      <c r="E212" s="1" t="s">
        <v>897</v>
      </c>
      <c r="F212" s="1" t="str">
        <f t="shared" si="23"/>
        <v>Unique</v>
      </c>
      <c r="G212" s="1" t="s">
        <v>898</v>
      </c>
      <c r="H212" s="1" t="str">
        <f t="shared" si="24"/>
        <v>EastClothing</v>
      </c>
      <c r="I212" s="1" t="s">
        <v>14</v>
      </c>
      <c r="J212" s="1" t="s">
        <v>52</v>
      </c>
      <c r="K212" s="1" t="s">
        <v>899</v>
      </c>
      <c r="L212" s="8">
        <v>17</v>
      </c>
      <c r="M212" s="8">
        <v>39.119999999999997</v>
      </c>
      <c r="N212" s="8">
        <v>665.04</v>
      </c>
      <c r="O212" s="10" t="s">
        <v>107</v>
      </c>
      <c r="P212" s="9" t="str">
        <f t="shared" si="25"/>
        <v>19</v>
      </c>
      <c r="Q212" s="14" t="str">
        <f t="shared" si="26"/>
        <v>8</v>
      </c>
      <c r="R212" s="14" t="str">
        <f t="shared" si="27"/>
        <v>2024</v>
      </c>
      <c r="S212" s="1" t="s">
        <v>32</v>
      </c>
    </row>
    <row r="213" spans="1:19" ht="12.75" x14ac:dyDescent="0.2">
      <c r="A213" s="1" t="s">
        <v>900</v>
      </c>
      <c r="B213" s="1" t="s">
        <v>900</v>
      </c>
      <c r="C213" s="1" t="str">
        <f t="shared" si="21"/>
        <v>b49cafbc-631c-473b-ba3c-6494ff09055fJessica Hill</v>
      </c>
      <c r="D213" s="1" t="str">
        <f t="shared" si="22"/>
        <v>Unique</v>
      </c>
      <c r="E213" s="1" t="s">
        <v>901</v>
      </c>
      <c r="F213" s="1" t="str">
        <f t="shared" si="23"/>
        <v>Unique</v>
      </c>
      <c r="G213" s="1" t="s">
        <v>902</v>
      </c>
      <c r="H213" s="1" t="str">
        <f t="shared" si="24"/>
        <v>NorthBooks</v>
      </c>
      <c r="I213" s="1" t="s">
        <v>69</v>
      </c>
      <c r="J213" s="1" t="s">
        <v>22</v>
      </c>
      <c r="K213" s="1" t="s">
        <v>903</v>
      </c>
      <c r="L213" s="8">
        <v>20</v>
      </c>
      <c r="M213" s="8">
        <v>416.03</v>
      </c>
      <c r="N213" s="8">
        <v>8320.6</v>
      </c>
      <c r="O213" s="10">
        <v>45329</v>
      </c>
      <c r="P213" s="9">
        <f t="shared" si="25"/>
        <v>7</v>
      </c>
      <c r="Q213" s="14">
        <f t="shared" si="26"/>
        <v>2</v>
      </c>
      <c r="R213" s="14">
        <f t="shared" si="27"/>
        <v>2024</v>
      </c>
      <c r="S213" s="1" t="s">
        <v>48</v>
      </c>
    </row>
    <row r="214" spans="1:19" ht="12.75" x14ac:dyDescent="0.2">
      <c r="A214" s="1" t="s">
        <v>904</v>
      </c>
      <c r="B214" s="1" t="s">
        <v>904</v>
      </c>
      <c r="C214" s="1" t="str">
        <f t="shared" si="21"/>
        <v>92d41461-7a43-4c22-888f-11e3a83cb775Billy Weaver</v>
      </c>
      <c r="D214" s="1" t="str">
        <f t="shared" si="22"/>
        <v>Unique</v>
      </c>
      <c r="E214" s="1" t="s">
        <v>905</v>
      </c>
      <c r="F214" s="1" t="str">
        <f t="shared" si="23"/>
        <v>Unique</v>
      </c>
      <c r="G214" s="1" t="s">
        <v>906</v>
      </c>
      <c r="H214" s="1" t="str">
        <f t="shared" si="24"/>
        <v>WestBooks</v>
      </c>
      <c r="I214" s="1" t="s">
        <v>36</v>
      </c>
      <c r="J214" s="1" t="s">
        <v>22</v>
      </c>
      <c r="K214" s="1" t="s">
        <v>890</v>
      </c>
      <c r="L214" s="8">
        <v>11</v>
      </c>
      <c r="M214" s="8">
        <v>198.84</v>
      </c>
      <c r="N214" s="8">
        <v>2187.2399999999998</v>
      </c>
      <c r="O214" s="10" t="s">
        <v>907</v>
      </c>
      <c r="P214" s="9" t="str">
        <f t="shared" si="25"/>
        <v>31</v>
      </c>
      <c r="Q214" s="14" t="str">
        <f t="shared" si="26"/>
        <v>1</v>
      </c>
      <c r="R214" s="14" t="str">
        <f t="shared" si="27"/>
        <v>2024</v>
      </c>
      <c r="S214" s="1" t="s">
        <v>24</v>
      </c>
    </row>
    <row r="215" spans="1:19" ht="12.75" x14ac:dyDescent="0.2">
      <c r="A215" s="1" t="s">
        <v>908</v>
      </c>
      <c r="B215" s="1" t="s">
        <v>908</v>
      </c>
      <c r="C215" s="1" t="str">
        <f t="shared" si="21"/>
        <v>544e4ab2-0689-4177-9308-c087cfa20004Paul Williams</v>
      </c>
      <c r="D215" s="1" t="str">
        <f t="shared" si="22"/>
        <v>Duplicate</v>
      </c>
      <c r="E215" s="1" t="s">
        <v>909</v>
      </c>
      <c r="F215" s="1" t="str">
        <f t="shared" si="23"/>
        <v>Duplicate</v>
      </c>
      <c r="G215" s="1" t="s">
        <v>910</v>
      </c>
      <c r="H215" s="1" t="str">
        <f t="shared" si="24"/>
        <v>EastElectronics</v>
      </c>
      <c r="I215" s="1" t="s">
        <v>14</v>
      </c>
      <c r="J215" s="1" t="s">
        <v>15</v>
      </c>
      <c r="K215" s="1" t="s">
        <v>469</v>
      </c>
      <c r="L215" s="8">
        <v>9</v>
      </c>
      <c r="M215" s="8">
        <v>461.03</v>
      </c>
      <c r="N215" s="8">
        <v>4149.2700000000004</v>
      </c>
      <c r="O215" s="10">
        <v>45356</v>
      </c>
      <c r="P215" s="9">
        <f t="shared" si="25"/>
        <v>5</v>
      </c>
      <c r="Q215" s="14">
        <f t="shared" si="26"/>
        <v>3</v>
      </c>
      <c r="R215" s="14">
        <f t="shared" si="27"/>
        <v>2024</v>
      </c>
      <c r="S215" s="1" t="s">
        <v>18</v>
      </c>
    </row>
    <row r="216" spans="1:19" ht="12.75" x14ac:dyDescent="0.2">
      <c r="A216" s="1" t="s">
        <v>911</v>
      </c>
      <c r="B216" s="1" t="s">
        <v>911</v>
      </c>
      <c r="C216" s="1" t="str">
        <f t="shared" si="21"/>
        <v>2574fbb2-96dd-47ae-b235-21f1d27e5223Marissa Atkins</v>
      </c>
      <c r="D216" s="1" t="str">
        <f t="shared" si="22"/>
        <v>Unique</v>
      </c>
      <c r="E216" s="1" t="s">
        <v>912</v>
      </c>
      <c r="F216" s="1" t="str">
        <f t="shared" si="23"/>
        <v>Unique</v>
      </c>
      <c r="G216" s="1" t="s">
        <v>913</v>
      </c>
      <c r="H216" s="1" t="str">
        <f t="shared" si="24"/>
        <v>SouthElectronics</v>
      </c>
      <c r="I216" s="1" t="s">
        <v>28</v>
      </c>
      <c r="J216" s="1" t="s">
        <v>15</v>
      </c>
      <c r="K216" s="1" t="s">
        <v>914</v>
      </c>
      <c r="L216" s="8">
        <v>1</v>
      </c>
      <c r="M216" s="8">
        <v>242.35</v>
      </c>
      <c r="N216" s="8">
        <v>242.35</v>
      </c>
      <c r="O216" s="10" t="s">
        <v>915</v>
      </c>
      <c r="P216" s="9" t="str">
        <f t="shared" si="25"/>
        <v>15</v>
      </c>
      <c r="Q216" s="14" t="str">
        <f t="shared" si="26"/>
        <v>2</v>
      </c>
      <c r="R216" s="14" t="str">
        <f t="shared" si="27"/>
        <v>2024</v>
      </c>
      <c r="S216" s="1" t="s">
        <v>24</v>
      </c>
    </row>
    <row r="217" spans="1:19" ht="12.75" x14ac:dyDescent="0.2">
      <c r="A217" s="1" t="s">
        <v>916</v>
      </c>
      <c r="B217" s="1" t="s">
        <v>916</v>
      </c>
      <c r="C217" s="1" t="str">
        <f t="shared" si="21"/>
        <v>b97142c6-63c0-419c-aa74-01df8ea0e73aMartha Lewis</v>
      </c>
      <c r="D217" s="1" t="str">
        <f t="shared" si="22"/>
        <v>Unique</v>
      </c>
      <c r="E217" s="1" t="s">
        <v>917</v>
      </c>
      <c r="F217" s="1" t="str">
        <f t="shared" si="23"/>
        <v>Unique</v>
      </c>
      <c r="G217" s="1" t="s">
        <v>918</v>
      </c>
      <c r="H217" s="1" t="str">
        <f t="shared" si="24"/>
        <v>NorthFood</v>
      </c>
      <c r="I217" s="1" t="s">
        <v>69</v>
      </c>
      <c r="J217" s="1" t="s">
        <v>29</v>
      </c>
      <c r="K217" s="1" t="s">
        <v>919</v>
      </c>
      <c r="L217" s="8">
        <v>9</v>
      </c>
      <c r="M217" s="8">
        <v>399.71</v>
      </c>
      <c r="N217" s="8">
        <v>3597.39</v>
      </c>
      <c r="O217" s="10">
        <v>45536</v>
      </c>
      <c r="P217" s="9">
        <f t="shared" si="25"/>
        <v>1</v>
      </c>
      <c r="Q217" s="14">
        <f t="shared" si="26"/>
        <v>9</v>
      </c>
      <c r="R217" s="14">
        <f t="shared" si="27"/>
        <v>2024</v>
      </c>
      <c r="S217" s="1" t="s">
        <v>48</v>
      </c>
    </row>
    <row r="218" spans="1:19" ht="12.75" x14ac:dyDescent="0.2">
      <c r="A218" s="1" t="s">
        <v>920</v>
      </c>
      <c r="B218" s="1" t="s">
        <v>920</v>
      </c>
      <c r="C218" s="1" t="str">
        <f t="shared" si="21"/>
        <v>87e83a1c-76e8-4cd4-8190-596deb49ea19Jeffrey Michael</v>
      </c>
      <c r="D218" s="1" t="str">
        <f t="shared" si="22"/>
        <v>Unique</v>
      </c>
      <c r="E218" s="1" t="s">
        <v>921</v>
      </c>
      <c r="F218" s="1" t="str">
        <f t="shared" si="23"/>
        <v>Unique</v>
      </c>
      <c r="G218" s="1" t="s">
        <v>922</v>
      </c>
      <c r="H218" s="1" t="str">
        <f t="shared" si="24"/>
        <v>EastElectronics</v>
      </c>
      <c r="I218" s="1" t="s">
        <v>14</v>
      </c>
      <c r="J218" s="1" t="s">
        <v>15</v>
      </c>
      <c r="K218" s="1" t="s">
        <v>923</v>
      </c>
      <c r="L218" s="8">
        <v>3</v>
      </c>
      <c r="M218" s="8">
        <v>313.41000000000003</v>
      </c>
      <c r="N218" s="8">
        <v>940.23</v>
      </c>
      <c r="O218" s="10" t="s">
        <v>924</v>
      </c>
      <c r="P218" s="9" t="str">
        <f t="shared" si="25"/>
        <v>29</v>
      </c>
      <c r="Q218" s="14" t="str">
        <f t="shared" si="26"/>
        <v>4</v>
      </c>
      <c r="R218" s="14" t="str">
        <f t="shared" si="27"/>
        <v>2024</v>
      </c>
      <c r="S218" s="1" t="s">
        <v>24</v>
      </c>
    </row>
    <row r="219" spans="1:19" ht="12.75" x14ac:dyDescent="0.2">
      <c r="A219" s="1" t="s">
        <v>925</v>
      </c>
      <c r="B219" s="1" t="s">
        <v>925</v>
      </c>
      <c r="C219" s="1" t="str">
        <f t="shared" si="21"/>
        <v>3143d05c-8ea8-4cc1-9331-d1624974ed2cJack Hopkins</v>
      </c>
      <c r="D219" s="1" t="str">
        <f t="shared" si="22"/>
        <v>Unique</v>
      </c>
      <c r="E219" s="1" t="s">
        <v>926</v>
      </c>
      <c r="F219" s="1" t="str">
        <f t="shared" si="23"/>
        <v>Unique</v>
      </c>
      <c r="G219" s="1" t="s">
        <v>927</v>
      </c>
      <c r="H219" s="1" t="str">
        <f t="shared" si="24"/>
        <v>EastBooks</v>
      </c>
      <c r="I219" s="1" t="s">
        <v>14</v>
      </c>
      <c r="J219" s="1" t="s">
        <v>22</v>
      </c>
      <c r="L219" s="8">
        <v>8</v>
      </c>
      <c r="M219" s="8">
        <v>474.6</v>
      </c>
      <c r="N219" s="8">
        <v>3796.8</v>
      </c>
      <c r="O219" s="10">
        <v>45601</v>
      </c>
      <c r="P219" s="9">
        <f t="shared" si="25"/>
        <v>5</v>
      </c>
      <c r="Q219" s="14">
        <f t="shared" si="26"/>
        <v>11</v>
      </c>
      <c r="R219" s="14">
        <f t="shared" si="27"/>
        <v>2024</v>
      </c>
      <c r="S219" s="1" t="s">
        <v>24</v>
      </c>
    </row>
    <row r="220" spans="1:19" ht="12.75" x14ac:dyDescent="0.2">
      <c r="A220" s="1" t="s">
        <v>928</v>
      </c>
      <c r="B220" s="1" t="s">
        <v>928</v>
      </c>
      <c r="C220" s="1" t="str">
        <f t="shared" si="21"/>
        <v>fa05e4fd-8156-415a-8414-54094ad34c36Mrs. Rachel Davis</v>
      </c>
      <c r="D220" s="1" t="str">
        <f t="shared" si="22"/>
        <v>Unique</v>
      </c>
      <c r="E220" s="1" t="s">
        <v>929</v>
      </c>
      <c r="F220" s="1" t="str">
        <f t="shared" si="23"/>
        <v>Unique</v>
      </c>
      <c r="G220" s="1" t="s">
        <v>930</v>
      </c>
      <c r="H220" s="1" t="str">
        <f t="shared" si="24"/>
        <v>WestClothing</v>
      </c>
      <c r="I220" s="1" t="s">
        <v>36</v>
      </c>
      <c r="J220" s="1" t="s">
        <v>52</v>
      </c>
      <c r="K220" s="1" t="s">
        <v>278</v>
      </c>
      <c r="L220" s="8">
        <v>1</v>
      </c>
      <c r="M220" s="8">
        <v>55.21</v>
      </c>
      <c r="N220" s="8">
        <v>55.21</v>
      </c>
      <c r="O220" s="10" t="s">
        <v>931</v>
      </c>
      <c r="P220" s="9" t="str">
        <f t="shared" si="25"/>
        <v>25</v>
      </c>
      <c r="Q220" s="14" t="str">
        <f t="shared" si="26"/>
        <v>8</v>
      </c>
      <c r="R220" s="14" t="str">
        <f t="shared" si="27"/>
        <v>2024</v>
      </c>
      <c r="S220" s="1" t="s">
        <v>32</v>
      </c>
    </row>
    <row r="221" spans="1:19" ht="12.75" x14ac:dyDescent="0.2">
      <c r="A221" s="1" t="s">
        <v>932</v>
      </c>
      <c r="B221" s="1" t="s">
        <v>932</v>
      </c>
      <c r="C221" s="1" t="str">
        <f t="shared" si="21"/>
        <v>7c35f664-e554-4173-b1fa-6eae722d01c9Karen Hunt</v>
      </c>
      <c r="D221" s="1" t="str">
        <f t="shared" si="22"/>
        <v>Unique</v>
      </c>
      <c r="E221" s="1" t="s">
        <v>933</v>
      </c>
      <c r="F221" s="1" t="str">
        <f t="shared" si="23"/>
        <v>Unique</v>
      </c>
      <c r="G221" s="1" t="s">
        <v>934</v>
      </c>
      <c r="H221" s="1" t="str">
        <f t="shared" si="24"/>
        <v>SouthFurniture</v>
      </c>
      <c r="I221" s="1" t="s">
        <v>28</v>
      </c>
      <c r="J221" s="1" t="s">
        <v>42</v>
      </c>
      <c r="K221" s="1" t="s">
        <v>935</v>
      </c>
      <c r="L221" s="8">
        <v>10</v>
      </c>
      <c r="M221" s="8">
        <v>92.72</v>
      </c>
      <c r="N221" s="8">
        <v>927.2</v>
      </c>
      <c r="O221" s="10">
        <v>45449</v>
      </c>
      <c r="P221" s="9">
        <f t="shared" si="25"/>
        <v>6</v>
      </c>
      <c r="Q221" s="14">
        <f t="shared" si="26"/>
        <v>6</v>
      </c>
      <c r="R221" s="14">
        <f t="shared" si="27"/>
        <v>2024</v>
      </c>
      <c r="S221" s="1" t="s">
        <v>48</v>
      </c>
    </row>
    <row r="222" spans="1:19" ht="12.75" x14ac:dyDescent="0.2">
      <c r="A222" s="1" t="s">
        <v>936</v>
      </c>
      <c r="B222" s="1" t="s">
        <v>936</v>
      </c>
      <c r="C222" s="1" t="str">
        <f t="shared" si="21"/>
        <v>a5a0deb6-1d2f-442f-b9b9-7eb93902ff57Andrea Thompson</v>
      </c>
      <c r="D222" s="1" t="str">
        <f t="shared" si="22"/>
        <v>Unique</v>
      </c>
      <c r="E222" s="1" t="s">
        <v>937</v>
      </c>
      <c r="F222" s="1" t="str">
        <f t="shared" si="23"/>
        <v>Unique</v>
      </c>
      <c r="G222" s="1" t="s">
        <v>938</v>
      </c>
      <c r="H222" s="1" t="str">
        <f t="shared" si="24"/>
        <v>SouthClothing</v>
      </c>
      <c r="I222" s="1" t="s">
        <v>28</v>
      </c>
      <c r="J222" s="1" t="s">
        <v>52</v>
      </c>
      <c r="K222" s="1" t="s">
        <v>153</v>
      </c>
      <c r="L222" s="8">
        <v>5</v>
      </c>
      <c r="M222" s="8">
        <v>330.37</v>
      </c>
      <c r="N222" s="8">
        <v>1651.85</v>
      </c>
      <c r="O222" s="10" t="s">
        <v>939</v>
      </c>
      <c r="P222" s="9" t="str">
        <f t="shared" si="25"/>
        <v>22</v>
      </c>
      <c r="Q222" s="14" t="str">
        <f t="shared" si="26"/>
        <v>7</v>
      </c>
      <c r="R222" s="14" t="str">
        <f t="shared" si="27"/>
        <v>2024</v>
      </c>
      <c r="S222" s="1" t="s">
        <v>48</v>
      </c>
    </row>
    <row r="223" spans="1:19" ht="12.75" x14ac:dyDescent="0.2">
      <c r="A223" s="1" t="s">
        <v>940</v>
      </c>
      <c r="B223" s="1" t="s">
        <v>940</v>
      </c>
      <c r="C223" s="1" t="str">
        <f t="shared" si="21"/>
        <v>df6c1d77-8e55-43e3-9e23-c487fab0bc6fTimothy Chen</v>
      </c>
      <c r="D223" s="1" t="str">
        <f t="shared" si="22"/>
        <v>Unique</v>
      </c>
      <c r="E223" s="1" t="s">
        <v>941</v>
      </c>
      <c r="F223" s="1" t="str">
        <f t="shared" si="23"/>
        <v>Unique</v>
      </c>
      <c r="G223" s="1" t="s">
        <v>942</v>
      </c>
      <c r="H223" s="1" t="str">
        <f t="shared" si="24"/>
        <v>EastFurniture</v>
      </c>
      <c r="I223" s="1" t="s">
        <v>14</v>
      </c>
      <c r="J223" s="1" t="s">
        <v>42</v>
      </c>
      <c r="K223" s="1" t="s">
        <v>943</v>
      </c>
      <c r="L223" s="8">
        <v>19</v>
      </c>
      <c r="M223" s="8">
        <v>357.38</v>
      </c>
      <c r="N223" s="8">
        <v>6790.22</v>
      </c>
      <c r="O223" s="10">
        <v>45604</v>
      </c>
      <c r="P223" s="9">
        <f t="shared" si="25"/>
        <v>8</v>
      </c>
      <c r="Q223" s="14">
        <f t="shared" si="26"/>
        <v>11</v>
      </c>
      <c r="R223" s="14">
        <f t="shared" si="27"/>
        <v>2024</v>
      </c>
      <c r="S223" s="1" t="s">
        <v>18</v>
      </c>
    </row>
    <row r="224" spans="1:19" ht="12.75" x14ac:dyDescent="0.2">
      <c r="A224" s="1" t="s">
        <v>944</v>
      </c>
      <c r="B224" s="1" t="s">
        <v>944</v>
      </c>
      <c r="C224" s="1" t="str">
        <f t="shared" si="21"/>
        <v>196d3655-204e-44d2-aae3-e937084eb7cfDanielle Rodriguez</v>
      </c>
      <c r="D224" s="1" t="str">
        <f t="shared" si="22"/>
        <v>Unique</v>
      </c>
      <c r="E224" s="1" t="s">
        <v>945</v>
      </c>
      <c r="F224" s="1" t="str">
        <f t="shared" si="23"/>
        <v>Unique</v>
      </c>
      <c r="G224" s="1" t="s">
        <v>946</v>
      </c>
      <c r="H224" s="1" t="str">
        <f t="shared" si="24"/>
        <v>WestFurniture</v>
      </c>
      <c r="I224" s="1" t="s">
        <v>36</v>
      </c>
      <c r="J224" s="1" t="s">
        <v>42</v>
      </c>
      <c r="K224" s="1" t="s">
        <v>352</v>
      </c>
      <c r="L224" s="8">
        <v>6</v>
      </c>
      <c r="M224" s="8">
        <v>56.93</v>
      </c>
      <c r="N224" s="8">
        <v>341.58</v>
      </c>
      <c r="O224" s="10" t="s">
        <v>708</v>
      </c>
      <c r="P224" s="9" t="str">
        <f t="shared" si="25"/>
        <v>29</v>
      </c>
      <c r="Q224" s="14" t="str">
        <f t="shared" si="26"/>
        <v>1</v>
      </c>
      <c r="R224" s="14" t="str">
        <f t="shared" si="27"/>
        <v>2024</v>
      </c>
      <c r="S224" s="1" t="s">
        <v>48</v>
      </c>
    </row>
    <row r="225" spans="1:19" ht="12.75" x14ac:dyDescent="0.2">
      <c r="A225" s="1" t="s">
        <v>947</v>
      </c>
      <c r="B225" s="1" t="s">
        <v>947</v>
      </c>
      <c r="C225" s="1" t="str">
        <f t="shared" si="21"/>
        <v>6e8743b0-c409-41a6-91f6-301622a3e735James Bishop DVM</v>
      </c>
      <c r="D225" s="1" t="str">
        <f t="shared" si="22"/>
        <v>Unique</v>
      </c>
      <c r="E225" s="1" t="s">
        <v>948</v>
      </c>
      <c r="F225" s="1" t="str">
        <f t="shared" si="23"/>
        <v>Unique</v>
      </c>
      <c r="G225" s="1" t="s">
        <v>949</v>
      </c>
      <c r="H225" s="1" t="str">
        <f t="shared" si="24"/>
        <v>WestFurniture</v>
      </c>
      <c r="I225" s="1" t="s">
        <v>36</v>
      </c>
      <c r="J225" s="1" t="s">
        <v>42</v>
      </c>
      <c r="K225" s="1" t="s">
        <v>950</v>
      </c>
      <c r="L225" s="8">
        <v>13</v>
      </c>
      <c r="M225" s="8">
        <v>69.59</v>
      </c>
      <c r="N225" s="8">
        <v>904.67</v>
      </c>
      <c r="O225" s="10" t="s">
        <v>951</v>
      </c>
      <c r="P225" s="9" t="str">
        <f t="shared" si="25"/>
        <v>30</v>
      </c>
      <c r="Q225" s="14" t="str">
        <f t="shared" si="26"/>
        <v>5</v>
      </c>
      <c r="R225" s="14" t="str">
        <f t="shared" si="27"/>
        <v>2024</v>
      </c>
      <c r="S225" s="1" t="s">
        <v>32</v>
      </c>
    </row>
    <row r="226" spans="1:19" ht="12.75" x14ac:dyDescent="0.2">
      <c r="A226" s="1" t="s">
        <v>952</v>
      </c>
      <c r="B226" s="1" t="s">
        <v>952</v>
      </c>
      <c r="C226" s="1" t="str">
        <f t="shared" si="21"/>
        <v>cb0fad61-6f7b-4159-a615-2cffa9e9bf95Raymond Henderson</v>
      </c>
      <c r="D226" s="1" t="str">
        <f t="shared" si="22"/>
        <v>Unique</v>
      </c>
      <c r="E226" s="1" t="s">
        <v>953</v>
      </c>
      <c r="F226" s="1" t="str">
        <f t="shared" si="23"/>
        <v>Unique</v>
      </c>
      <c r="G226" s="1" t="s">
        <v>954</v>
      </c>
      <c r="H226" s="1" t="str">
        <f t="shared" si="24"/>
        <v>WestFood</v>
      </c>
      <c r="I226" s="1" t="s">
        <v>36</v>
      </c>
      <c r="J226" s="1" t="s">
        <v>29</v>
      </c>
      <c r="K226" s="1" t="s">
        <v>955</v>
      </c>
      <c r="L226" s="8">
        <v>12</v>
      </c>
      <c r="M226" s="8">
        <v>465.92</v>
      </c>
      <c r="N226" s="8">
        <v>5591.04</v>
      </c>
      <c r="O226" s="10" t="s">
        <v>752</v>
      </c>
      <c r="P226" s="9" t="str">
        <f t="shared" si="25"/>
        <v>17</v>
      </c>
      <c r="Q226" s="14" t="str">
        <f t="shared" si="26"/>
        <v>6</v>
      </c>
      <c r="R226" s="14" t="str">
        <f t="shared" si="27"/>
        <v>2024</v>
      </c>
      <c r="S226" s="1" t="s">
        <v>24</v>
      </c>
    </row>
    <row r="227" spans="1:19" ht="12.75" x14ac:dyDescent="0.2">
      <c r="A227" s="1" t="s">
        <v>956</v>
      </c>
      <c r="B227" s="1" t="s">
        <v>956</v>
      </c>
      <c r="C227" s="1" t="str">
        <f t="shared" si="21"/>
        <v>dfe975e0-cced-402f-b45a-7294f7676188Cynthia Brooks</v>
      </c>
      <c r="D227" s="1" t="str">
        <f t="shared" si="22"/>
        <v>Unique</v>
      </c>
      <c r="E227" s="1" t="s">
        <v>957</v>
      </c>
      <c r="F227" s="1" t="str">
        <f t="shared" si="23"/>
        <v>Unique</v>
      </c>
      <c r="G227" s="1" t="s">
        <v>958</v>
      </c>
      <c r="H227" s="1" t="str">
        <f t="shared" si="24"/>
        <v>NorthFood</v>
      </c>
      <c r="I227" s="1" t="s">
        <v>69</v>
      </c>
      <c r="J227" s="1" t="s">
        <v>29</v>
      </c>
      <c r="K227" s="1" t="b">
        <v>1</v>
      </c>
      <c r="L227" s="8">
        <v>15</v>
      </c>
      <c r="M227" s="8">
        <v>34.65</v>
      </c>
      <c r="N227" s="8">
        <v>519.75</v>
      </c>
      <c r="O227" s="10" t="s">
        <v>413</v>
      </c>
      <c r="P227" s="9" t="str">
        <f t="shared" si="25"/>
        <v>17</v>
      </c>
      <c r="Q227" s="14" t="str">
        <f t="shared" si="26"/>
        <v>1</v>
      </c>
      <c r="R227" s="14" t="str">
        <f t="shared" si="27"/>
        <v>2024</v>
      </c>
      <c r="S227" s="1" t="s">
        <v>32</v>
      </c>
    </row>
    <row r="228" spans="1:19" ht="12.75" x14ac:dyDescent="0.2">
      <c r="A228" s="1" t="s">
        <v>959</v>
      </c>
      <c r="B228" s="1" t="s">
        <v>959</v>
      </c>
      <c r="C228" s="1" t="str">
        <f t="shared" si="21"/>
        <v>d8610af0-881c-427a-b7f0-ef52a0827451Patricia Dean</v>
      </c>
      <c r="D228" s="1" t="str">
        <f t="shared" si="22"/>
        <v>Unique</v>
      </c>
      <c r="E228" s="1" t="s">
        <v>960</v>
      </c>
      <c r="F228" s="1" t="str">
        <f t="shared" si="23"/>
        <v>Unique</v>
      </c>
      <c r="G228" s="1" t="s">
        <v>961</v>
      </c>
      <c r="H228" s="1" t="str">
        <f t="shared" si="24"/>
        <v>EastElectronics</v>
      </c>
      <c r="I228" s="1" t="s">
        <v>14</v>
      </c>
      <c r="J228" s="1" t="s">
        <v>15</v>
      </c>
      <c r="K228" s="1" t="s">
        <v>962</v>
      </c>
      <c r="L228" s="8">
        <v>2</v>
      </c>
      <c r="M228" s="8">
        <v>332.21</v>
      </c>
      <c r="N228" s="8">
        <v>664.42</v>
      </c>
      <c r="O228" s="10">
        <v>45325</v>
      </c>
      <c r="P228" s="9">
        <f t="shared" si="25"/>
        <v>3</v>
      </c>
      <c r="Q228" s="14">
        <f t="shared" si="26"/>
        <v>2</v>
      </c>
      <c r="R228" s="14">
        <f t="shared" si="27"/>
        <v>2024</v>
      </c>
      <c r="S228" s="1" t="s">
        <v>18</v>
      </c>
    </row>
    <row r="229" spans="1:19" ht="12.75" x14ac:dyDescent="0.2">
      <c r="A229" s="1" t="s">
        <v>963</v>
      </c>
      <c r="B229" s="1" t="s">
        <v>963</v>
      </c>
      <c r="C229" s="1" t="str">
        <f t="shared" si="21"/>
        <v>f847f7e9-34af-427c-ab30-627a50485ca2Chelsea Pierce</v>
      </c>
      <c r="D229" s="1" t="str">
        <f t="shared" si="22"/>
        <v>Unique</v>
      </c>
      <c r="E229" s="1" t="s">
        <v>964</v>
      </c>
      <c r="F229" s="1" t="str">
        <f t="shared" si="23"/>
        <v>Unique</v>
      </c>
      <c r="G229" s="1" t="s">
        <v>965</v>
      </c>
      <c r="H229" s="1" t="str">
        <f t="shared" si="24"/>
        <v>NorthClothing</v>
      </c>
      <c r="I229" s="1" t="s">
        <v>69</v>
      </c>
      <c r="J229" s="1" t="s">
        <v>52</v>
      </c>
      <c r="K229" s="1" t="s">
        <v>966</v>
      </c>
      <c r="L229" s="8">
        <v>12</v>
      </c>
      <c r="M229" s="8">
        <v>498.75</v>
      </c>
      <c r="N229" s="8">
        <v>5985</v>
      </c>
      <c r="O229" s="10">
        <v>45451</v>
      </c>
      <c r="P229" s="9">
        <f t="shared" si="25"/>
        <v>8</v>
      </c>
      <c r="Q229" s="14">
        <f t="shared" si="26"/>
        <v>6</v>
      </c>
      <c r="R229" s="14">
        <f t="shared" si="27"/>
        <v>2024</v>
      </c>
      <c r="S229" s="1" t="s">
        <v>18</v>
      </c>
    </row>
    <row r="230" spans="1:19" ht="12.75" x14ac:dyDescent="0.2">
      <c r="A230" s="1" t="s">
        <v>967</v>
      </c>
      <c r="B230" s="1" t="s">
        <v>967</v>
      </c>
      <c r="C230" s="1" t="str">
        <f t="shared" si="21"/>
        <v>63b1f3b9-1649-4135-9462-e3bce8a9e20aDavid Stewart</v>
      </c>
      <c r="D230" s="1" t="str">
        <f t="shared" si="22"/>
        <v>Unique</v>
      </c>
      <c r="E230" s="1" t="s">
        <v>968</v>
      </c>
      <c r="F230" s="1" t="str">
        <f t="shared" si="23"/>
        <v>Unique</v>
      </c>
      <c r="G230" s="1" t="s">
        <v>969</v>
      </c>
      <c r="H230" s="1" t="str">
        <f t="shared" si="24"/>
        <v>SouthElectronics</v>
      </c>
      <c r="I230" s="1" t="s">
        <v>28</v>
      </c>
      <c r="J230" s="1" t="s">
        <v>15</v>
      </c>
      <c r="K230" s="1" t="s">
        <v>970</v>
      </c>
      <c r="L230" s="8">
        <v>7</v>
      </c>
      <c r="M230" s="8">
        <v>221.67</v>
      </c>
      <c r="N230" s="8">
        <v>1551.69</v>
      </c>
      <c r="O230" s="10" t="s">
        <v>65</v>
      </c>
      <c r="P230" s="9" t="str">
        <f t="shared" si="25"/>
        <v>18</v>
      </c>
      <c r="Q230" s="14" t="str">
        <f t="shared" si="26"/>
        <v>6</v>
      </c>
      <c r="R230" s="14" t="str">
        <f t="shared" si="27"/>
        <v>2024</v>
      </c>
      <c r="S230" s="1" t="s">
        <v>18</v>
      </c>
    </row>
    <row r="231" spans="1:19" ht="12.75" x14ac:dyDescent="0.2">
      <c r="A231" s="1" t="s">
        <v>971</v>
      </c>
      <c r="B231" s="1" t="s">
        <v>971</v>
      </c>
      <c r="C231" s="1" t="str">
        <f t="shared" si="21"/>
        <v>6da75d84-3645-45ea-883e-76126a752562Christine Brown</v>
      </c>
      <c r="D231" s="1" t="str">
        <f t="shared" si="22"/>
        <v>Unique</v>
      </c>
      <c r="E231" s="1" t="s">
        <v>972</v>
      </c>
      <c r="F231" s="1" t="str">
        <f t="shared" si="23"/>
        <v>Unique</v>
      </c>
      <c r="H231" s="1" t="str">
        <f t="shared" si="24"/>
        <v>SouthFurniture</v>
      </c>
      <c r="I231" s="1" t="s">
        <v>28</v>
      </c>
      <c r="J231" s="1" t="s">
        <v>42</v>
      </c>
      <c r="K231" s="1" t="s">
        <v>494</v>
      </c>
      <c r="L231" s="8">
        <v>2</v>
      </c>
      <c r="M231" s="8">
        <v>484.71</v>
      </c>
      <c r="N231" s="8">
        <v>969.42</v>
      </c>
      <c r="O231" s="10" t="s">
        <v>973</v>
      </c>
      <c r="P231" s="9" t="str">
        <f t="shared" si="25"/>
        <v>25</v>
      </c>
      <c r="Q231" s="14" t="str">
        <f t="shared" si="26"/>
        <v>4</v>
      </c>
      <c r="R231" s="14" t="str">
        <f t="shared" si="27"/>
        <v>2024</v>
      </c>
      <c r="S231" s="1" t="s">
        <v>48</v>
      </c>
    </row>
    <row r="232" spans="1:19" ht="12.75" x14ac:dyDescent="0.2">
      <c r="A232" s="1" t="s">
        <v>974</v>
      </c>
      <c r="B232" s="1" t="s">
        <v>974</v>
      </c>
      <c r="C232" s="1" t="str">
        <f t="shared" si="21"/>
        <v>e144c0d1-1dcf-4f50-a55c-fc160cda5906Jeffrey Berry</v>
      </c>
      <c r="D232" s="1" t="str">
        <f t="shared" si="22"/>
        <v>Unique</v>
      </c>
      <c r="E232" s="1" t="s">
        <v>975</v>
      </c>
      <c r="F232" s="1" t="str">
        <f t="shared" si="23"/>
        <v>Unique</v>
      </c>
      <c r="G232" s="1" t="s">
        <v>976</v>
      </c>
      <c r="H232" s="1" t="str">
        <f t="shared" si="24"/>
        <v>WestBooks</v>
      </c>
      <c r="I232" s="1" t="s">
        <v>36</v>
      </c>
      <c r="J232" s="1" t="s">
        <v>22</v>
      </c>
      <c r="K232" s="1" t="s">
        <v>977</v>
      </c>
      <c r="L232" s="8">
        <v>2</v>
      </c>
      <c r="M232" s="8">
        <v>346.79</v>
      </c>
      <c r="N232" s="8">
        <v>693.58</v>
      </c>
      <c r="O232" s="10" t="s">
        <v>537</v>
      </c>
      <c r="P232" s="9" t="str">
        <f t="shared" si="25"/>
        <v>26</v>
      </c>
      <c r="Q232" s="14" t="str">
        <f t="shared" si="26"/>
        <v>8</v>
      </c>
      <c r="R232" s="14" t="str">
        <f t="shared" si="27"/>
        <v>2024</v>
      </c>
      <c r="S232" s="1" t="s">
        <v>24</v>
      </c>
    </row>
    <row r="233" spans="1:19" ht="12.75" x14ac:dyDescent="0.2">
      <c r="A233" s="1" t="s">
        <v>978</v>
      </c>
      <c r="B233" s="1" t="s">
        <v>978</v>
      </c>
      <c r="C233" s="1" t="str">
        <f t="shared" si="21"/>
        <v>70172ed9-fc69-4ae9-b5a4-6f147655570bWilliam Gilbert</v>
      </c>
      <c r="D233" s="1" t="str">
        <f t="shared" si="22"/>
        <v>Unique</v>
      </c>
      <c r="E233" s="1" t="s">
        <v>979</v>
      </c>
      <c r="F233" s="1" t="str">
        <f t="shared" si="23"/>
        <v>Unique</v>
      </c>
      <c r="G233" s="1" t="s">
        <v>980</v>
      </c>
      <c r="H233" s="1" t="str">
        <f t="shared" si="24"/>
        <v>WestClothing</v>
      </c>
      <c r="I233" s="1" t="s">
        <v>36</v>
      </c>
      <c r="J233" s="1" t="s">
        <v>52</v>
      </c>
      <c r="K233" s="1" t="s">
        <v>981</v>
      </c>
      <c r="L233" s="8">
        <v>3</v>
      </c>
      <c r="M233" s="8">
        <v>409.61</v>
      </c>
      <c r="N233" s="8">
        <v>1228.83</v>
      </c>
      <c r="O233" s="10">
        <v>45451</v>
      </c>
      <c r="P233" s="9">
        <f t="shared" si="25"/>
        <v>8</v>
      </c>
      <c r="Q233" s="14">
        <f t="shared" si="26"/>
        <v>6</v>
      </c>
      <c r="R233" s="14">
        <f t="shared" si="27"/>
        <v>2024</v>
      </c>
      <c r="S233" s="1" t="s">
        <v>32</v>
      </c>
    </row>
    <row r="234" spans="1:19" ht="12.75" x14ac:dyDescent="0.2">
      <c r="A234" s="1" t="s">
        <v>982</v>
      </c>
      <c r="B234" s="1" t="s">
        <v>982</v>
      </c>
      <c r="C234" s="1" t="str">
        <f t="shared" si="21"/>
        <v>de070892-6cad-45f9-9cff-90bcbf8452d2Jason Vasquez</v>
      </c>
      <c r="D234" s="1" t="str">
        <f t="shared" si="22"/>
        <v>Unique</v>
      </c>
      <c r="E234" s="1" t="s">
        <v>983</v>
      </c>
      <c r="F234" s="1" t="str">
        <f t="shared" si="23"/>
        <v>Unique</v>
      </c>
      <c r="G234" s="1" t="s">
        <v>984</v>
      </c>
      <c r="H234" s="1" t="str">
        <f t="shared" si="24"/>
        <v>EastElectronics</v>
      </c>
      <c r="I234" s="1" t="s">
        <v>14</v>
      </c>
      <c r="J234" s="1" t="s">
        <v>15</v>
      </c>
      <c r="K234" s="1" t="s">
        <v>985</v>
      </c>
      <c r="L234" s="8">
        <v>7</v>
      </c>
      <c r="M234" s="8">
        <v>474.04</v>
      </c>
      <c r="N234" s="8">
        <v>3318.28</v>
      </c>
      <c r="O234" s="10">
        <v>45297</v>
      </c>
      <c r="P234" s="9">
        <f t="shared" si="25"/>
        <v>6</v>
      </c>
      <c r="Q234" s="14">
        <f t="shared" si="26"/>
        <v>1</v>
      </c>
      <c r="R234" s="14">
        <f t="shared" si="27"/>
        <v>2024</v>
      </c>
      <c r="S234" s="1" t="s">
        <v>18</v>
      </c>
    </row>
    <row r="235" spans="1:19" ht="12.75" x14ac:dyDescent="0.2">
      <c r="A235" s="1" t="s">
        <v>986</v>
      </c>
      <c r="B235" s="1" t="s">
        <v>986</v>
      </c>
      <c r="C235" s="1" t="str">
        <f t="shared" si="21"/>
        <v>3fbfc27a-1f84-4074-9f39-caafedd4f1b9Katie Johnston</v>
      </c>
      <c r="D235" s="1" t="str">
        <f t="shared" si="22"/>
        <v>Unique</v>
      </c>
      <c r="E235" s="1" t="s">
        <v>987</v>
      </c>
      <c r="F235" s="1" t="str">
        <f t="shared" si="23"/>
        <v>Unique</v>
      </c>
      <c r="G235" s="1" t="s">
        <v>988</v>
      </c>
      <c r="H235" s="1" t="str">
        <f t="shared" si="24"/>
        <v>EastElectronics</v>
      </c>
      <c r="I235" s="1" t="s">
        <v>14</v>
      </c>
      <c r="J235" s="1" t="s">
        <v>15</v>
      </c>
      <c r="K235" s="1" t="s">
        <v>989</v>
      </c>
      <c r="L235" s="8">
        <v>10</v>
      </c>
      <c r="M235" s="8">
        <v>434.26</v>
      </c>
      <c r="N235" s="8">
        <v>4342.6000000000004</v>
      </c>
      <c r="O235" s="10">
        <v>45474</v>
      </c>
      <c r="P235" s="9">
        <f t="shared" si="25"/>
        <v>1</v>
      </c>
      <c r="Q235" s="14">
        <f t="shared" si="26"/>
        <v>7</v>
      </c>
      <c r="R235" s="14">
        <f t="shared" si="27"/>
        <v>2024</v>
      </c>
      <c r="S235" s="1" t="s">
        <v>48</v>
      </c>
    </row>
    <row r="236" spans="1:19" ht="12.75" x14ac:dyDescent="0.2">
      <c r="A236" s="1" t="s">
        <v>990</v>
      </c>
      <c r="B236" s="1" t="s">
        <v>990</v>
      </c>
      <c r="C236" s="1" t="str">
        <f t="shared" si="21"/>
        <v>e775ceb3-711a-430c-8a97-6d201fa16e0fStephen Williamson</v>
      </c>
      <c r="D236" s="1" t="str">
        <f t="shared" si="22"/>
        <v>Unique</v>
      </c>
      <c r="E236" s="1" t="s">
        <v>991</v>
      </c>
      <c r="F236" s="1" t="str">
        <f t="shared" si="23"/>
        <v>Unique</v>
      </c>
      <c r="G236" s="1" t="s">
        <v>992</v>
      </c>
      <c r="H236" s="1" t="str">
        <f t="shared" si="24"/>
        <v>NorthElectronics</v>
      </c>
      <c r="I236" s="1" t="s">
        <v>69</v>
      </c>
      <c r="J236" s="1" t="s">
        <v>15</v>
      </c>
      <c r="K236" s="1" t="s">
        <v>993</v>
      </c>
      <c r="L236" s="8">
        <v>19</v>
      </c>
      <c r="M236" s="8">
        <v>296.89999999999998</v>
      </c>
      <c r="N236" s="8">
        <v>5641.1</v>
      </c>
      <c r="O236" s="10">
        <v>45477</v>
      </c>
      <c r="P236" s="9">
        <f t="shared" si="25"/>
        <v>4</v>
      </c>
      <c r="Q236" s="14">
        <f t="shared" si="26"/>
        <v>7</v>
      </c>
      <c r="R236" s="14">
        <f t="shared" si="27"/>
        <v>2024</v>
      </c>
      <c r="S236" s="1" t="s">
        <v>48</v>
      </c>
    </row>
    <row r="237" spans="1:19" ht="12.75" x14ac:dyDescent="0.2">
      <c r="A237" s="1" t="s">
        <v>994</v>
      </c>
      <c r="B237" s="1" t="s">
        <v>994</v>
      </c>
      <c r="C237" s="1" t="str">
        <f t="shared" si="21"/>
        <v>d9e4850e-9975-495b-b98c-d64b310e48fdTheresa Brown</v>
      </c>
      <c r="D237" s="1" t="str">
        <f t="shared" si="22"/>
        <v>Unique</v>
      </c>
      <c r="E237" s="1" t="s">
        <v>995</v>
      </c>
      <c r="F237" s="1" t="str">
        <f t="shared" si="23"/>
        <v>Unique</v>
      </c>
      <c r="G237" s="1" t="s">
        <v>996</v>
      </c>
      <c r="H237" s="1" t="str">
        <f t="shared" si="24"/>
        <v>WestBooks</v>
      </c>
      <c r="I237" s="1" t="s">
        <v>36</v>
      </c>
      <c r="J237" s="1" t="s">
        <v>22</v>
      </c>
      <c r="K237" s="1" t="s">
        <v>997</v>
      </c>
      <c r="L237" s="8">
        <v>17</v>
      </c>
      <c r="M237" s="8">
        <v>471.51</v>
      </c>
      <c r="N237" s="8">
        <v>8015.67</v>
      </c>
      <c r="O237" s="10">
        <v>45328</v>
      </c>
      <c r="P237" s="9">
        <f t="shared" si="25"/>
        <v>6</v>
      </c>
      <c r="Q237" s="14">
        <f t="shared" si="26"/>
        <v>2</v>
      </c>
      <c r="R237" s="14">
        <f t="shared" si="27"/>
        <v>2024</v>
      </c>
      <c r="S237" s="1" t="s">
        <v>48</v>
      </c>
    </row>
    <row r="238" spans="1:19" ht="12.75" x14ac:dyDescent="0.2">
      <c r="A238" s="1" t="s">
        <v>998</v>
      </c>
      <c r="B238" s="1" t="s">
        <v>998</v>
      </c>
      <c r="C238" s="1" t="str">
        <f t="shared" si="21"/>
        <v>dfbe1279-b0b5-4796-9e96-3ff753523fcaKatherine Harris</v>
      </c>
      <c r="D238" s="1" t="str">
        <f t="shared" si="22"/>
        <v>Unique</v>
      </c>
      <c r="E238" s="1" t="s">
        <v>999</v>
      </c>
      <c r="F238" s="1" t="str">
        <f t="shared" si="23"/>
        <v>Unique</v>
      </c>
      <c r="G238" s="1" t="s">
        <v>1000</v>
      </c>
      <c r="H238" s="1" t="str">
        <f t="shared" si="24"/>
        <v>EastClothing</v>
      </c>
      <c r="I238" s="1" t="s">
        <v>14</v>
      </c>
      <c r="J238" s="1" t="s">
        <v>52</v>
      </c>
      <c r="K238" s="1" t="s">
        <v>1001</v>
      </c>
      <c r="L238" s="8">
        <v>1</v>
      </c>
      <c r="M238" s="8">
        <v>480.53</v>
      </c>
      <c r="N238" s="8">
        <v>480.53</v>
      </c>
      <c r="O238" s="10" t="s">
        <v>742</v>
      </c>
      <c r="P238" s="9" t="str">
        <f t="shared" si="25"/>
        <v>18</v>
      </c>
      <c r="Q238" s="14" t="str">
        <f t="shared" si="26"/>
        <v>1</v>
      </c>
      <c r="R238" s="14" t="str">
        <f t="shared" si="27"/>
        <v>2024</v>
      </c>
      <c r="S238" s="1" t="s">
        <v>18</v>
      </c>
    </row>
    <row r="239" spans="1:19" ht="12.75" x14ac:dyDescent="0.2">
      <c r="A239" s="1" t="s">
        <v>1002</v>
      </c>
      <c r="B239" s="1" t="s">
        <v>1002</v>
      </c>
      <c r="C239" s="1" t="str">
        <f t="shared" si="21"/>
        <v>59d1fa12-b8cc-4ac5-8b81-9a3b24aeb997Michelle Norris</v>
      </c>
      <c r="D239" s="1" t="str">
        <f t="shared" si="22"/>
        <v>Unique</v>
      </c>
      <c r="E239" s="1" t="s">
        <v>1003</v>
      </c>
      <c r="F239" s="1" t="str">
        <f t="shared" si="23"/>
        <v>Unique</v>
      </c>
      <c r="G239" s="1" t="s">
        <v>1004</v>
      </c>
      <c r="H239" s="1" t="str">
        <f t="shared" si="24"/>
        <v>SouthFood</v>
      </c>
      <c r="I239" s="1" t="s">
        <v>28</v>
      </c>
      <c r="J239" s="1" t="s">
        <v>29</v>
      </c>
      <c r="K239" s="1" t="s">
        <v>1005</v>
      </c>
      <c r="L239" s="8">
        <v>3</v>
      </c>
      <c r="M239" s="8">
        <v>392.58</v>
      </c>
      <c r="N239" s="8">
        <v>1177.74</v>
      </c>
      <c r="O239" s="10" t="s">
        <v>721</v>
      </c>
      <c r="P239" s="9" t="str">
        <f t="shared" si="25"/>
        <v>19</v>
      </c>
      <c r="Q239" s="14" t="str">
        <f t="shared" si="26"/>
        <v>1</v>
      </c>
      <c r="R239" s="14" t="str">
        <f t="shared" si="27"/>
        <v>2024</v>
      </c>
      <c r="S239" s="1" t="s">
        <v>18</v>
      </c>
    </row>
    <row r="240" spans="1:19" ht="12.75" x14ac:dyDescent="0.2">
      <c r="A240" s="1" t="s">
        <v>1006</v>
      </c>
      <c r="B240" s="1" t="s">
        <v>1006</v>
      </c>
      <c r="C240" s="1" t="str">
        <f t="shared" si="21"/>
        <v>26468dbc-4fc8-4082-a7cb-93297842625eAmy Day</v>
      </c>
      <c r="D240" s="1" t="str">
        <f t="shared" si="22"/>
        <v>Unique</v>
      </c>
      <c r="E240" s="1" t="s">
        <v>1007</v>
      </c>
      <c r="F240" s="1" t="str">
        <f t="shared" si="23"/>
        <v>Unique</v>
      </c>
      <c r="G240" s="1" t="s">
        <v>1008</v>
      </c>
      <c r="H240" s="1" t="str">
        <f t="shared" si="24"/>
        <v>SouthBooks</v>
      </c>
      <c r="I240" s="1" t="s">
        <v>28</v>
      </c>
      <c r="J240" s="1" t="s">
        <v>22</v>
      </c>
      <c r="K240" s="1" t="s">
        <v>1009</v>
      </c>
      <c r="L240" s="8">
        <v>20</v>
      </c>
      <c r="M240" s="8">
        <v>423.38</v>
      </c>
      <c r="N240" s="8">
        <v>8467.6</v>
      </c>
      <c r="O240" s="10" t="s">
        <v>640</v>
      </c>
      <c r="P240" s="9" t="str">
        <f t="shared" si="25"/>
        <v>14</v>
      </c>
      <c r="Q240" s="14" t="str">
        <f t="shared" si="26"/>
        <v>3</v>
      </c>
      <c r="R240" s="14" t="str">
        <f t="shared" si="27"/>
        <v>2024</v>
      </c>
      <c r="S240" s="1" t="s">
        <v>24</v>
      </c>
    </row>
    <row r="241" spans="1:19" ht="12.75" x14ac:dyDescent="0.2">
      <c r="A241" s="1" t="s">
        <v>1010</v>
      </c>
      <c r="B241" s="1" t="s">
        <v>1010</v>
      </c>
      <c r="C241" s="1" t="str">
        <f t="shared" si="21"/>
        <v>73018a58-3abe-42b7-b54b-3cdbe1054a41Sarah Mcdonald</v>
      </c>
      <c r="D241" s="1" t="str">
        <f t="shared" si="22"/>
        <v>Unique</v>
      </c>
      <c r="E241" s="1" t="s">
        <v>1011</v>
      </c>
      <c r="F241" s="1" t="str">
        <f t="shared" si="23"/>
        <v>Unique</v>
      </c>
      <c r="G241" s="1" t="s">
        <v>1012</v>
      </c>
      <c r="H241" s="1" t="str">
        <f t="shared" si="24"/>
        <v>EastBooks</v>
      </c>
      <c r="I241" s="1" t="s">
        <v>14</v>
      </c>
      <c r="J241" s="1" t="s">
        <v>22</v>
      </c>
      <c r="K241" s="1" t="s">
        <v>1013</v>
      </c>
      <c r="L241" s="8">
        <v>5</v>
      </c>
      <c r="M241" s="8">
        <v>391.8</v>
      </c>
      <c r="N241" s="8">
        <v>1959</v>
      </c>
      <c r="O241" s="10" t="s">
        <v>939</v>
      </c>
      <c r="P241" s="9" t="str">
        <f t="shared" si="25"/>
        <v>22</v>
      </c>
      <c r="Q241" s="14" t="str">
        <f t="shared" si="26"/>
        <v>7</v>
      </c>
      <c r="R241" s="14" t="str">
        <f t="shared" si="27"/>
        <v>2024</v>
      </c>
      <c r="S241" s="1" t="s">
        <v>48</v>
      </c>
    </row>
    <row r="242" spans="1:19" ht="12.75" x14ac:dyDescent="0.2">
      <c r="A242" s="1" t="s">
        <v>1014</v>
      </c>
      <c r="B242" s="1" t="s">
        <v>1014</v>
      </c>
      <c r="C242" s="1" t="str">
        <f t="shared" si="21"/>
        <v>e061ad69-c1f1-43d6-960e-14cffa30a38fTracey Myers</v>
      </c>
      <c r="D242" s="1" t="str">
        <f t="shared" si="22"/>
        <v>Unique</v>
      </c>
      <c r="E242" s="1" t="s">
        <v>1015</v>
      </c>
      <c r="F242" s="1" t="str">
        <f t="shared" si="23"/>
        <v>Unique</v>
      </c>
      <c r="H242" s="1" t="str">
        <f t="shared" si="24"/>
        <v>EastBooks</v>
      </c>
      <c r="I242" s="1" t="s">
        <v>14</v>
      </c>
      <c r="J242" s="1" t="s">
        <v>22</v>
      </c>
      <c r="K242" s="1" t="s">
        <v>1016</v>
      </c>
      <c r="L242" s="8">
        <v>16</v>
      </c>
      <c r="M242" s="8">
        <v>220.32</v>
      </c>
      <c r="N242" s="8">
        <v>3525.12</v>
      </c>
      <c r="O242" s="10" t="s">
        <v>426</v>
      </c>
      <c r="P242" s="9" t="str">
        <f t="shared" si="25"/>
        <v>14</v>
      </c>
      <c r="Q242" s="14" t="str">
        <f t="shared" si="26"/>
        <v>6</v>
      </c>
      <c r="R242" s="14" t="str">
        <f t="shared" si="27"/>
        <v>2024</v>
      </c>
      <c r="S242" s="1" t="s">
        <v>32</v>
      </c>
    </row>
    <row r="243" spans="1:19" ht="12.75" x14ac:dyDescent="0.2">
      <c r="A243" s="1" t="s">
        <v>1017</v>
      </c>
      <c r="B243" s="1" t="s">
        <v>1017</v>
      </c>
      <c r="C243" s="1" t="str">
        <f t="shared" si="21"/>
        <v>7b27dde4-0d23-4db0-a866-6ec5b0e17849Jared Webb</v>
      </c>
      <c r="D243" s="1" t="str">
        <f t="shared" si="22"/>
        <v>Unique</v>
      </c>
      <c r="E243" s="1" t="s">
        <v>1018</v>
      </c>
      <c r="F243" s="1" t="str">
        <f t="shared" si="23"/>
        <v>Unique</v>
      </c>
      <c r="H243" s="1" t="str">
        <f t="shared" si="24"/>
        <v>WestBooks</v>
      </c>
      <c r="I243" s="1" t="s">
        <v>36</v>
      </c>
      <c r="J243" s="1" t="s">
        <v>22</v>
      </c>
      <c r="K243" s="1" t="s">
        <v>465</v>
      </c>
      <c r="L243" s="8">
        <v>14</v>
      </c>
      <c r="M243" s="8">
        <v>309.17</v>
      </c>
      <c r="N243" s="8">
        <v>4328.38</v>
      </c>
      <c r="O243" s="10">
        <v>45598</v>
      </c>
      <c r="P243" s="9">
        <f t="shared" si="25"/>
        <v>2</v>
      </c>
      <c r="Q243" s="14">
        <f t="shared" si="26"/>
        <v>11</v>
      </c>
      <c r="R243" s="14">
        <f t="shared" si="27"/>
        <v>2024</v>
      </c>
      <c r="S243" s="1" t="s">
        <v>32</v>
      </c>
    </row>
    <row r="244" spans="1:19" ht="12.75" x14ac:dyDescent="0.2">
      <c r="A244" s="1" t="s">
        <v>1019</v>
      </c>
      <c r="B244" s="1" t="s">
        <v>1019</v>
      </c>
      <c r="C244" s="1" t="str">
        <f t="shared" si="21"/>
        <v>98c71b71-a97a-4907-843c-a3fadab1845bLisa Strong</v>
      </c>
      <c r="D244" s="1" t="str">
        <f t="shared" si="22"/>
        <v>Unique</v>
      </c>
      <c r="E244" s="1" t="s">
        <v>1020</v>
      </c>
      <c r="F244" s="1" t="str">
        <f t="shared" si="23"/>
        <v>Unique</v>
      </c>
      <c r="G244" s="1" t="s">
        <v>1021</v>
      </c>
      <c r="H244" s="1" t="str">
        <f t="shared" si="24"/>
        <v>SouthElectronics</v>
      </c>
      <c r="I244" s="1" t="s">
        <v>28</v>
      </c>
      <c r="J244" s="1" t="s">
        <v>15</v>
      </c>
      <c r="K244" s="1" t="s">
        <v>1022</v>
      </c>
      <c r="L244" s="8">
        <v>20</v>
      </c>
      <c r="M244" s="8">
        <v>429.46</v>
      </c>
      <c r="N244" s="8">
        <v>8589.2000000000007</v>
      </c>
      <c r="O244" s="10" t="s">
        <v>426</v>
      </c>
      <c r="P244" s="9" t="str">
        <f t="shared" si="25"/>
        <v>14</v>
      </c>
      <c r="Q244" s="14" t="str">
        <f t="shared" si="26"/>
        <v>6</v>
      </c>
      <c r="R244" s="14" t="str">
        <f t="shared" si="27"/>
        <v>2024</v>
      </c>
      <c r="S244" s="1" t="s">
        <v>32</v>
      </c>
    </row>
    <row r="245" spans="1:19" ht="12.75" x14ac:dyDescent="0.2">
      <c r="A245" s="1" t="s">
        <v>1023</v>
      </c>
      <c r="B245" s="1" t="s">
        <v>1023</v>
      </c>
      <c r="C245" s="1" t="str">
        <f t="shared" si="21"/>
        <v>d8681147-8b7b-40ba-9605-c28f912741d3Rebecca Nicholson</v>
      </c>
      <c r="D245" s="1" t="str">
        <f t="shared" si="22"/>
        <v>Unique</v>
      </c>
      <c r="E245" s="1" t="s">
        <v>1024</v>
      </c>
      <c r="F245" s="1" t="str">
        <f t="shared" si="23"/>
        <v>Unique</v>
      </c>
      <c r="G245" s="1" t="s">
        <v>1025</v>
      </c>
      <c r="H245" s="1" t="str">
        <f t="shared" si="24"/>
        <v>SouthElectronics</v>
      </c>
      <c r="I245" s="1" t="s">
        <v>28</v>
      </c>
      <c r="J245" s="1" t="s">
        <v>15</v>
      </c>
      <c r="K245" s="1" t="s">
        <v>1026</v>
      </c>
      <c r="L245" s="8">
        <v>8</v>
      </c>
      <c r="M245" s="8">
        <v>325.43</v>
      </c>
      <c r="N245" s="8">
        <v>2603.44</v>
      </c>
      <c r="O245" s="10">
        <v>45330</v>
      </c>
      <c r="P245" s="9">
        <f t="shared" si="25"/>
        <v>8</v>
      </c>
      <c r="Q245" s="14">
        <f t="shared" si="26"/>
        <v>2</v>
      </c>
      <c r="R245" s="14">
        <f t="shared" si="27"/>
        <v>2024</v>
      </c>
      <c r="S245" s="1" t="s">
        <v>32</v>
      </c>
    </row>
    <row r="246" spans="1:19" ht="12.75" x14ac:dyDescent="0.2">
      <c r="A246" s="1" t="s">
        <v>1027</v>
      </c>
      <c r="B246" s="1" t="s">
        <v>1027</v>
      </c>
      <c r="C246" s="1" t="str">
        <f t="shared" si="21"/>
        <v>9af46425-aaf5-4d90-8fa1-bd92f66b36d8James Mason</v>
      </c>
      <c r="D246" s="1" t="str">
        <f t="shared" si="22"/>
        <v>Unique</v>
      </c>
      <c r="E246" s="1" t="s">
        <v>1028</v>
      </c>
      <c r="F246" s="1" t="str">
        <f t="shared" si="23"/>
        <v>Unique</v>
      </c>
      <c r="G246" s="1" t="s">
        <v>1029</v>
      </c>
      <c r="H246" s="1" t="str">
        <f t="shared" si="24"/>
        <v>EastFood</v>
      </c>
      <c r="I246" s="1" t="s">
        <v>14</v>
      </c>
      <c r="J246" s="1" t="s">
        <v>29</v>
      </c>
      <c r="K246" s="1" t="s">
        <v>1030</v>
      </c>
      <c r="L246" s="8">
        <v>17</v>
      </c>
      <c r="M246" s="8">
        <v>450.72</v>
      </c>
      <c r="N246" s="8">
        <v>7662.24</v>
      </c>
      <c r="O246" s="10" t="s">
        <v>321</v>
      </c>
      <c r="P246" s="9" t="str">
        <f t="shared" si="25"/>
        <v>20</v>
      </c>
      <c r="Q246" s="14" t="str">
        <f t="shared" si="26"/>
        <v>6</v>
      </c>
      <c r="R246" s="14" t="str">
        <f t="shared" si="27"/>
        <v>2024</v>
      </c>
      <c r="S246" s="1" t="s">
        <v>24</v>
      </c>
    </row>
    <row r="247" spans="1:19" ht="12.75" x14ac:dyDescent="0.2">
      <c r="A247" s="1" t="s">
        <v>1031</v>
      </c>
      <c r="B247" s="1" t="s">
        <v>1031</v>
      </c>
      <c r="C247" s="1" t="str">
        <f t="shared" si="21"/>
        <v>a137b068-558c-444e-8392-09f24907a0efJoseph Short</v>
      </c>
      <c r="D247" s="1" t="str">
        <f t="shared" si="22"/>
        <v>Unique</v>
      </c>
      <c r="E247" s="1" t="s">
        <v>1032</v>
      </c>
      <c r="F247" s="1" t="str">
        <f t="shared" si="23"/>
        <v>Unique</v>
      </c>
      <c r="G247" s="1" t="s">
        <v>1033</v>
      </c>
      <c r="H247" s="1" t="str">
        <f t="shared" si="24"/>
        <v>WestFood</v>
      </c>
      <c r="I247" s="1" t="s">
        <v>36</v>
      </c>
      <c r="J247" s="1" t="s">
        <v>29</v>
      </c>
      <c r="K247" s="1" t="s">
        <v>1034</v>
      </c>
      <c r="L247" s="8">
        <v>6</v>
      </c>
      <c r="M247" s="8">
        <v>332.52</v>
      </c>
      <c r="N247" s="8">
        <v>1995.12</v>
      </c>
      <c r="O247" s="10" t="s">
        <v>1035</v>
      </c>
      <c r="P247" s="9" t="str">
        <f t="shared" si="25"/>
        <v>13</v>
      </c>
      <c r="Q247" s="14" t="str">
        <f t="shared" si="26"/>
        <v>4</v>
      </c>
      <c r="R247" s="14" t="str">
        <f t="shared" si="27"/>
        <v>2024</v>
      </c>
      <c r="S247" s="1" t="s">
        <v>24</v>
      </c>
    </row>
    <row r="248" spans="1:19" ht="12.75" x14ac:dyDescent="0.2">
      <c r="A248" s="1" t="s">
        <v>1036</v>
      </c>
      <c r="B248" s="1" t="s">
        <v>1036</v>
      </c>
      <c r="C248" s="1" t="str">
        <f t="shared" si="21"/>
        <v>d109c928-a137-4607-858c-6c40a5791e2aJennifer Hart</v>
      </c>
      <c r="D248" s="1" t="str">
        <f t="shared" si="22"/>
        <v>Unique</v>
      </c>
      <c r="E248" s="1" t="s">
        <v>1037</v>
      </c>
      <c r="F248" s="1" t="str">
        <f t="shared" si="23"/>
        <v>Unique</v>
      </c>
      <c r="G248" s="1" t="s">
        <v>1038</v>
      </c>
      <c r="H248" s="1" t="str">
        <f t="shared" si="24"/>
        <v>WestBooks</v>
      </c>
      <c r="I248" s="1" t="s">
        <v>36</v>
      </c>
      <c r="J248" s="1" t="s">
        <v>22</v>
      </c>
      <c r="K248" s="1" t="s">
        <v>1039</v>
      </c>
      <c r="L248" s="8">
        <v>6</v>
      </c>
      <c r="M248" s="8">
        <v>197.11</v>
      </c>
      <c r="N248" s="8">
        <v>1182.6600000000001</v>
      </c>
      <c r="O248" s="10">
        <v>45415</v>
      </c>
      <c r="P248" s="9">
        <f t="shared" si="25"/>
        <v>3</v>
      </c>
      <c r="Q248" s="14">
        <f t="shared" si="26"/>
        <v>5</v>
      </c>
      <c r="R248" s="14">
        <f t="shared" si="27"/>
        <v>2024</v>
      </c>
      <c r="S248" s="1" t="s">
        <v>32</v>
      </c>
    </row>
    <row r="249" spans="1:19" ht="12.75" x14ac:dyDescent="0.2">
      <c r="A249" s="1" t="s">
        <v>1040</v>
      </c>
      <c r="B249" s="1" t="s">
        <v>1040</v>
      </c>
      <c r="C249" s="1" t="str">
        <f t="shared" si="21"/>
        <v>28c8e7cf-86c3-4335-85f0-072caeae8818Mr. Timothy Valentine DVM</v>
      </c>
      <c r="D249" s="1" t="str">
        <f t="shared" si="22"/>
        <v>Unique</v>
      </c>
      <c r="E249" s="1" t="s">
        <v>1041</v>
      </c>
      <c r="F249" s="1" t="str">
        <f t="shared" si="23"/>
        <v>Unique</v>
      </c>
      <c r="G249" s="1" t="s">
        <v>1042</v>
      </c>
      <c r="H249" s="1" t="str">
        <f t="shared" si="24"/>
        <v>WestBooks</v>
      </c>
      <c r="I249" s="1" t="s">
        <v>36</v>
      </c>
      <c r="J249" s="1" t="s">
        <v>22</v>
      </c>
      <c r="K249" s="1" t="s">
        <v>74</v>
      </c>
      <c r="L249" s="8">
        <v>7</v>
      </c>
      <c r="M249" s="8">
        <v>482.63</v>
      </c>
      <c r="N249" s="8">
        <v>3378.41</v>
      </c>
      <c r="O249" s="10" t="s">
        <v>1043</v>
      </c>
      <c r="P249" s="9" t="str">
        <f t="shared" si="25"/>
        <v>31</v>
      </c>
      <c r="Q249" s="14" t="str">
        <f t="shared" si="26"/>
        <v>3</v>
      </c>
      <c r="R249" s="14" t="str">
        <f t="shared" si="27"/>
        <v>2024</v>
      </c>
      <c r="S249" s="1" t="s">
        <v>18</v>
      </c>
    </row>
    <row r="250" spans="1:19" ht="12.75" x14ac:dyDescent="0.2">
      <c r="A250" s="1" t="s">
        <v>1044</v>
      </c>
      <c r="B250" s="1" t="s">
        <v>1044</v>
      </c>
      <c r="C250" s="1" t="str">
        <f t="shared" si="21"/>
        <v>b559c28e-d9f0-428f-bb93-db86bcd79a59Maria Wheeler MD</v>
      </c>
      <c r="D250" s="1" t="str">
        <f t="shared" si="22"/>
        <v>Unique</v>
      </c>
      <c r="E250" s="1" t="s">
        <v>1045</v>
      </c>
      <c r="F250" s="1" t="str">
        <f t="shared" si="23"/>
        <v>Unique</v>
      </c>
      <c r="G250" s="1" t="s">
        <v>1046</v>
      </c>
      <c r="H250" s="1" t="str">
        <f t="shared" si="24"/>
        <v>SouthFurniture</v>
      </c>
      <c r="I250" s="1" t="s">
        <v>28</v>
      </c>
      <c r="J250" s="1" t="s">
        <v>42</v>
      </c>
      <c r="K250" s="1" t="s">
        <v>1047</v>
      </c>
      <c r="L250" s="8">
        <v>6</v>
      </c>
      <c r="M250" s="8">
        <v>352.54</v>
      </c>
      <c r="N250" s="8">
        <v>2115.2399999999998</v>
      </c>
      <c r="O250" s="10" t="s">
        <v>1048</v>
      </c>
      <c r="P250" s="9" t="str">
        <f t="shared" si="25"/>
        <v>28</v>
      </c>
      <c r="Q250" s="14" t="str">
        <f t="shared" si="26"/>
        <v>3</v>
      </c>
      <c r="R250" s="14" t="str">
        <f t="shared" si="27"/>
        <v>2024</v>
      </c>
      <c r="S250" s="1" t="s">
        <v>24</v>
      </c>
    </row>
    <row r="251" spans="1:19" ht="12.75" x14ac:dyDescent="0.2">
      <c r="A251" s="1" t="s">
        <v>1049</v>
      </c>
      <c r="B251" s="1" t="s">
        <v>1049</v>
      </c>
      <c r="C251" s="1" t="str">
        <f t="shared" si="21"/>
        <v>7abfff35-ede0-4913-90ba-663d991677f6Theresa Zuniga</v>
      </c>
      <c r="D251" s="1" t="str">
        <f t="shared" si="22"/>
        <v>Unique</v>
      </c>
      <c r="E251" s="1" t="s">
        <v>1050</v>
      </c>
      <c r="F251" s="1" t="str">
        <f t="shared" si="23"/>
        <v>Unique</v>
      </c>
      <c r="G251" s="1" t="s">
        <v>1051</v>
      </c>
      <c r="H251" s="1" t="str">
        <f t="shared" si="24"/>
        <v>WestFurniture</v>
      </c>
      <c r="I251" s="1" t="s">
        <v>36</v>
      </c>
      <c r="J251" s="1" t="s">
        <v>42</v>
      </c>
      <c r="K251" s="1" t="s">
        <v>220</v>
      </c>
      <c r="L251" s="8">
        <v>18</v>
      </c>
      <c r="M251" s="8">
        <v>302.02</v>
      </c>
      <c r="N251" s="8">
        <v>5436.36</v>
      </c>
      <c r="O251" s="10" t="s">
        <v>371</v>
      </c>
      <c r="P251" s="9" t="str">
        <f t="shared" si="25"/>
        <v>31</v>
      </c>
      <c r="Q251" s="14" t="str">
        <f t="shared" si="26"/>
        <v>5</v>
      </c>
      <c r="R251" s="14" t="str">
        <f t="shared" si="27"/>
        <v>2024</v>
      </c>
      <c r="S251" s="1" t="s">
        <v>48</v>
      </c>
    </row>
    <row r="252" spans="1:19" ht="12.75" x14ac:dyDescent="0.2">
      <c r="A252" s="1" t="s">
        <v>1052</v>
      </c>
      <c r="B252" s="1" t="s">
        <v>1052</v>
      </c>
      <c r="C252" s="1" t="str">
        <f t="shared" si="21"/>
        <v>3bf93333-1dda-4b1f-97bb-e9f75520e0e6Mary Bolton</v>
      </c>
      <c r="D252" s="1" t="str">
        <f t="shared" si="22"/>
        <v>Unique</v>
      </c>
      <c r="E252" s="1" t="s">
        <v>1053</v>
      </c>
      <c r="F252" s="1" t="str">
        <f t="shared" si="23"/>
        <v>Unique</v>
      </c>
      <c r="G252" s="1" t="s">
        <v>1054</v>
      </c>
      <c r="H252" s="1" t="str">
        <f t="shared" si="24"/>
        <v>NorthClothing</v>
      </c>
      <c r="I252" s="1" t="s">
        <v>69</v>
      </c>
      <c r="J252" s="1" t="s">
        <v>52</v>
      </c>
      <c r="K252" s="1" t="s">
        <v>1055</v>
      </c>
      <c r="L252" s="8">
        <v>12</v>
      </c>
      <c r="M252" s="8">
        <v>449.03</v>
      </c>
      <c r="N252" s="8">
        <v>5388.36</v>
      </c>
      <c r="O252" s="10" t="s">
        <v>56</v>
      </c>
      <c r="P252" s="9" t="str">
        <f t="shared" si="25"/>
        <v>21</v>
      </c>
      <c r="Q252" s="14" t="str">
        <f t="shared" si="26"/>
        <v>6</v>
      </c>
      <c r="R252" s="14" t="str">
        <f t="shared" si="27"/>
        <v>2024</v>
      </c>
      <c r="S252" s="1" t="s">
        <v>32</v>
      </c>
    </row>
    <row r="253" spans="1:19" ht="12.75" x14ac:dyDescent="0.2">
      <c r="A253" s="1" t="s">
        <v>1056</v>
      </c>
      <c r="B253" s="1" t="s">
        <v>1056</v>
      </c>
      <c r="C253" s="1" t="str">
        <f t="shared" si="21"/>
        <v>8ff2a55e-4aa1-4369-b260-991f153becddJared Hurley</v>
      </c>
      <c r="D253" s="1" t="str">
        <f t="shared" si="22"/>
        <v>Unique</v>
      </c>
      <c r="E253" s="1" t="s">
        <v>1057</v>
      </c>
      <c r="F253" s="1" t="str">
        <f t="shared" si="23"/>
        <v>Unique</v>
      </c>
      <c r="G253" s="1" t="s">
        <v>1058</v>
      </c>
      <c r="H253" s="1" t="str">
        <f t="shared" si="24"/>
        <v>SouthFood</v>
      </c>
      <c r="I253" s="1" t="s">
        <v>28</v>
      </c>
      <c r="J253" s="1" t="s">
        <v>29</v>
      </c>
      <c r="K253" s="1" t="s">
        <v>198</v>
      </c>
      <c r="L253" s="8">
        <v>14</v>
      </c>
      <c r="M253" s="8">
        <v>471.52</v>
      </c>
      <c r="N253" s="8">
        <v>6601.28</v>
      </c>
      <c r="O253" s="10" t="s">
        <v>1059</v>
      </c>
      <c r="P253" s="9" t="str">
        <f t="shared" si="25"/>
        <v>15</v>
      </c>
      <c r="Q253" s="14" t="str">
        <f t="shared" si="26"/>
        <v>6</v>
      </c>
      <c r="R253" s="14" t="str">
        <f t="shared" si="27"/>
        <v>2024</v>
      </c>
      <c r="S253" s="1" t="s">
        <v>18</v>
      </c>
    </row>
    <row r="254" spans="1:19" ht="12.75" x14ac:dyDescent="0.2">
      <c r="A254" s="1" t="s">
        <v>1060</v>
      </c>
      <c r="B254" s="1" t="s">
        <v>1060</v>
      </c>
      <c r="C254" s="1" t="str">
        <f t="shared" si="21"/>
        <v>68290d5a-246f-4e1a-ab79-1bb391c08bf8Linda Larson</v>
      </c>
      <c r="D254" s="1" t="str">
        <f t="shared" si="22"/>
        <v>Unique</v>
      </c>
      <c r="E254" s="1" t="s">
        <v>1061</v>
      </c>
      <c r="F254" s="1" t="str">
        <f t="shared" si="23"/>
        <v>Unique</v>
      </c>
      <c r="G254" s="1" t="s">
        <v>1062</v>
      </c>
      <c r="H254" s="1" t="str">
        <f t="shared" si="24"/>
        <v>SouthClothing</v>
      </c>
      <c r="I254" s="1" t="s">
        <v>28</v>
      </c>
      <c r="J254" s="1" t="s">
        <v>52</v>
      </c>
      <c r="K254" s="1" t="s">
        <v>1063</v>
      </c>
      <c r="L254" s="8">
        <v>17</v>
      </c>
      <c r="M254" s="8">
        <v>103.73</v>
      </c>
      <c r="N254" s="8">
        <v>1763.41</v>
      </c>
      <c r="O254" s="10">
        <v>45573</v>
      </c>
      <c r="P254" s="9">
        <f t="shared" si="25"/>
        <v>8</v>
      </c>
      <c r="Q254" s="14">
        <f t="shared" si="26"/>
        <v>10</v>
      </c>
      <c r="R254" s="14">
        <f t="shared" si="27"/>
        <v>2024</v>
      </c>
      <c r="S254" s="1" t="s">
        <v>18</v>
      </c>
    </row>
    <row r="255" spans="1:19" ht="12.75" x14ac:dyDescent="0.2">
      <c r="A255" s="1" t="s">
        <v>1064</v>
      </c>
      <c r="B255" s="1" t="s">
        <v>1064</v>
      </c>
      <c r="C255" s="1" t="str">
        <f t="shared" si="21"/>
        <v>36fa2591-b999-49e9-aa15-51d30033e78aSteven Mason</v>
      </c>
      <c r="D255" s="1" t="str">
        <f t="shared" si="22"/>
        <v>Unique</v>
      </c>
      <c r="E255" s="1" t="s">
        <v>1065</v>
      </c>
      <c r="F255" s="1" t="str">
        <f t="shared" si="23"/>
        <v>Unique</v>
      </c>
      <c r="G255" s="1" t="s">
        <v>1066</v>
      </c>
      <c r="H255" s="1" t="str">
        <f t="shared" si="24"/>
        <v>WestClothing</v>
      </c>
      <c r="I255" s="1" t="s">
        <v>36</v>
      </c>
      <c r="J255" s="1" t="s">
        <v>52</v>
      </c>
      <c r="K255" s="1" t="s">
        <v>1067</v>
      </c>
      <c r="L255" s="8">
        <v>19</v>
      </c>
      <c r="M255" s="8">
        <v>273.02</v>
      </c>
      <c r="N255" s="8">
        <v>5187.38</v>
      </c>
      <c r="O255" s="10" t="s">
        <v>1068</v>
      </c>
      <c r="P255" s="9" t="str">
        <f t="shared" si="25"/>
        <v>18</v>
      </c>
      <c r="Q255" s="14" t="str">
        <f t="shared" si="26"/>
        <v>8</v>
      </c>
      <c r="R255" s="14" t="str">
        <f t="shared" si="27"/>
        <v>2024</v>
      </c>
      <c r="S255" s="1" t="s">
        <v>48</v>
      </c>
    </row>
    <row r="256" spans="1:19" ht="12.75" x14ac:dyDescent="0.2">
      <c r="A256" s="1" t="s">
        <v>1069</v>
      </c>
      <c r="B256" s="1" t="s">
        <v>1069</v>
      </c>
      <c r="C256" s="1" t="str">
        <f t="shared" si="21"/>
        <v>c357f0dd-090c-4c64-bf5b-db6af1e98aefCarla Wilson</v>
      </c>
      <c r="D256" s="1" t="str">
        <f t="shared" si="22"/>
        <v>Unique</v>
      </c>
      <c r="E256" s="1" t="s">
        <v>1070</v>
      </c>
      <c r="F256" s="1" t="str">
        <f t="shared" si="23"/>
        <v>Unique</v>
      </c>
      <c r="G256" s="1" t="s">
        <v>1071</v>
      </c>
      <c r="H256" s="1" t="str">
        <f t="shared" si="24"/>
        <v>SouthElectronics</v>
      </c>
      <c r="I256" s="1" t="s">
        <v>28</v>
      </c>
      <c r="J256" s="1" t="s">
        <v>15</v>
      </c>
      <c r="K256" s="1" t="s">
        <v>216</v>
      </c>
      <c r="L256" s="8">
        <v>1</v>
      </c>
      <c r="M256" s="8">
        <v>229.42</v>
      </c>
      <c r="N256" s="8">
        <v>229.42</v>
      </c>
      <c r="O256" s="10">
        <v>45477</v>
      </c>
      <c r="P256" s="9">
        <f t="shared" si="25"/>
        <v>4</v>
      </c>
      <c r="Q256" s="14">
        <f t="shared" si="26"/>
        <v>7</v>
      </c>
      <c r="R256" s="14">
        <f t="shared" si="27"/>
        <v>2024</v>
      </c>
      <c r="S256" s="1" t="s">
        <v>24</v>
      </c>
    </row>
    <row r="257" spans="1:19" ht="12.75" x14ac:dyDescent="0.2">
      <c r="A257" s="1" t="s">
        <v>1072</v>
      </c>
      <c r="B257" s="1" t="s">
        <v>1072</v>
      </c>
      <c r="C257" s="1" t="str">
        <f t="shared" si="21"/>
        <v>80259164-ee13-4c56-8c93-6258bf465f64Victoria Brady</v>
      </c>
      <c r="D257" s="1" t="str">
        <f t="shared" si="22"/>
        <v>Unique</v>
      </c>
      <c r="E257" s="1" t="s">
        <v>1073</v>
      </c>
      <c r="F257" s="1" t="str">
        <f t="shared" si="23"/>
        <v>Unique</v>
      </c>
      <c r="G257" s="1" t="s">
        <v>1074</v>
      </c>
      <c r="H257" s="1" t="str">
        <f t="shared" si="24"/>
        <v>NorthFurniture</v>
      </c>
      <c r="I257" s="1" t="s">
        <v>69</v>
      </c>
      <c r="J257" s="1" t="s">
        <v>42</v>
      </c>
      <c r="K257" s="1" t="s">
        <v>1075</v>
      </c>
      <c r="L257" s="8">
        <v>3</v>
      </c>
      <c r="M257" s="8">
        <v>149.53</v>
      </c>
      <c r="N257" s="8">
        <v>448.59</v>
      </c>
      <c r="O257" s="10">
        <v>45415</v>
      </c>
      <c r="P257" s="9">
        <f t="shared" si="25"/>
        <v>3</v>
      </c>
      <c r="Q257" s="14">
        <f t="shared" si="26"/>
        <v>5</v>
      </c>
      <c r="R257" s="14">
        <f t="shared" si="27"/>
        <v>2024</v>
      </c>
      <c r="S257" s="1" t="s">
        <v>18</v>
      </c>
    </row>
    <row r="258" spans="1:19" ht="12.75" x14ac:dyDescent="0.2">
      <c r="A258" s="1" t="s">
        <v>1076</v>
      </c>
      <c r="B258" s="1" t="s">
        <v>1076</v>
      </c>
      <c r="C258" s="1" t="str">
        <f t="shared" si="21"/>
        <v>df3ed392-1a6e-44ee-8080-badaa3e686fbJames Moses</v>
      </c>
      <c r="D258" s="1" t="str">
        <f t="shared" si="22"/>
        <v>Unique</v>
      </c>
      <c r="E258" s="1" t="s">
        <v>1077</v>
      </c>
      <c r="F258" s="1" t="str">
        <f t="shared" si="23"/>
        <v>Unique</v>
      </c>
      <c r="G258" s="1" t="s">
        <v>1078</v>
      </c>
      <c r="H258" s="1" t="str">
        <f t="shared" si="24"/>
        <v>WestFood</v>
      </c>
      <c r="I258" s="1" t="s">
        <v>36</v>
      </c>
      <c r="J258" s="1" t="s">
        <v>29</v>
      </c>
      <c r="K258" s="1" t="s">
        <v>1079</v>
      </c>
      <c r="L258" s="8">
        <v>1</v>
      </c>
      <c r="M258" s="8">
        <v>47.43</v>
      </c>
      <c r="N258" s="8">
        <v>47.43</v>
      </c>
      <c r="O258" s="10">
        <v>45572</v>
      </c>
      <c r="P258" s="9">
        <f t="shared" si="25"/>
        <v>7</v>
      </c>
      <c r="Q258" s="14">
        <f t="shared" si="26"/>
        <v>10</v>
      </c>
      <c r="R258" s="14">
        <f t="shared" si="27"/>
        <v>2024</v>
      </c>
      <c r="S258" s="1" t="s">
        <v>18</v>
      </c>
    </row>
    <row r="259" spans="1:19" ht="12.75" x14ac:dyDescent="0.2">
      <c r="A259" s="1" t="s">
        <v>1080</v>
      </c>
      <c r="B259" s="1" t="s">
        <v>1080</v>
      </c>
      <c r="C259" s="1" t="str">
        <f t="shared" ref="C259:C322" si="28">CONCATENATE(B259,E259)</f>
        <v>d3229b6b-478e-4eb5-9a0c-91f9ec22db4eTammy Curry</v>
      </c>
      <c r="D259" s="1" t="str">
        <f t="shared" ref="D259:D322" si="29">IF(COUNTIF(C:C,C259)&gt;1,"Duplicate","Unique")</f>
        <v>Unique</v>
      </c>
      <c r="E259" s="1" t="s">
        <v>1081</v>
      </c>
      <c r="F259" s="1" t="str">
        <f t="shared" ref="F259:F322" si="30">IF(COUNTIF(G:G,G259)&gt;1,"Duplicate","Unique")</f>
        <v>Unique</v>
      </c>
      <c r="G259" s="1" t="s">
        <v>1082</v>
      </c>
      <c r="H259" s="1" t="str">
        <f t="shared" ref="H259:H322" si="31">CONCATENATE(I259,J259)</f>
        <v>WestFurniture</v>
      </c>
      <c r="I259" s="1" t="s">
        <v>36</v>
      </c>
      <c r="J259" s="1" t="s">
        <v>42</v>
      </c>
      <c r="K259" s="1" t="s">
        <v>1083</v>
      </c>
      <c r="L259" s="8">
        <v>18</v>
      </c>
      <c r="M259" s="8">
        <v>150.80000000000001</v>
      </c>
      <c r="N259" s="8">
        <v>2714.4</v>
      </c>
      <c r="O259" s="10">
        <v>45293</v>
      </c>
      <c r="P259" s="9">
        <f t="shared" ref="P259:P322" si="32">IFERROR(DAY(O259),TEXT(LEFT(O259,FIND("/",O259,1)-1),"0"))</f>
        <v>2</v>
      </c>
      <c r="Q259" s="14">
        <f t="shared" ref="Q259:Q322" si="33">IFERROR(MONTH(O259),TEXT(MID(O259,4,FIND("/",O259,4)-4),"0"))</f>
        <v>1</v>
      </c>
      <c r="R259" s="14">
        <f t="shared" ref="R259:R322" si="34">IFERROR(YEAR(O259),TEXT(RIGHT(O259,FIND("/",O259,4)-2),"0"))</f>
        <v>2024</v>
      </c>
      <c r="S259" s="1" t="s">
        <v>24</v>
      </c>
    </row>
    <row r="260" spans="1:19" ht="12.75" x14ac:dyDescent="0.2">
      <c r="A260" s="1" t="s">
        <v>1084</v>
      </c>
      <c r="B260" s="1" t="s">
        <v>1084</v>
      </c>
      <c r="C260" s="1" t="str">
        <f t="shared" si="28"/>
        <v>8cacb3d2-b708-4721-a587-8456d8328855Dr. Michael Blankenship</v>
      </c>
      <c r="D260" s="1" t="str">
        <f t="shared" si="29"/>
        <v>Unique</v>
      </c>
      <c r="E260" s="1" t="s">
        <v>1085</v>
      </c>
      <c r="F260" s="1" t="str">
        <f t="shared" si="30"/>
        <v>Unique</v>
      </c>
      <c r="G260" s="1" t="s">
        <v>1086</v>
      </c>
      <c r="H260" s="1" t="str">
        <f t="shared" si="31"/>
        <v>SouthElectronics</v>
      </c>
      <c r="I260" s="1" t="s">
        <v>28</v>
      </c>
      <c r="J260" s="1" t="s">
        <v>15</v>
      </c>
      <c r="K260" s="1" t="s">
        <v>1087</v>
      </c>
      <c r="L260" s="8">
        <v>18</v>
      </c>
      <c r="M260" s="8">
        <v>208.94</v>
      </c>
      <c r="N260" s="8">
        <v>3760.92</v>
      </c>
      <c r="O260" s="10">
        <v>45387</v>
      </c>
      <c r="P260" s="9">
        <f t="shared" si="32"/>
        <v>5</v>
      </c>
      <c r="Q260" s="14">
        <f t="shared" si="33"/>
        <v>4</v>
      </c>
      <c r="R260" s="14">
        <f t="shared" si="34"/>
        <v>2024</v>
      </c>
      <c r="S260" s="1" t="s">
        <v>32</v>
      </c>
    </row>
    <row r="261" spans="1:19" ht="12.75" x14ac:dyDescent="0.2">
      <c r="A261" s="1" t="s">
        <v>1088</v>
      </c>
      <c r="B261" s="1" t="s">
        <v>1088</v>
      </c>
      <c r="C261" s="1" t="str">
        <f t="shared" si="28"/>
        <v>892a6942-8b15-4b56-8d67-869643ab5ccfMelissa Murillo</v>
      </c>
      <c r="D261" s="1" t="str">
        <f t="shared" si="29"/>
        <v>Unique</v>
      </c>
      <c r="E261" s="1" t="s">
        <v>1089</v>
      </c>
      <c r="F261" s="1" t="str">
        <f t="shared" si="30"/>
        <v>Unique</v>
      </c>
      <c r="G261" s="1" t="s">
        <v>1090</v>
      </c>
      <c r="H261" s="1" t="str">
        <f t="shared" si="31"/>
        <v>NorthClothing</v>
      </c>
      <c r="I261" s="1" t="s">
        <v>69</v>
      </c>
      <c r="J261" s="1" t="s">
        <v>52</v>
      </c>
      <c r="K261" s="1" t="s">
        <v>1091</v>
      </c>
      <c r="L261" s="8">
        <v>11</v>
      </c>
      <c r="M261" s="8">
        <v>256.62</v>
      </c>
      <c r="N261" s="8">
        <v>2822.82</v>
      </c>
      <c r="O261" s="10" t="s">
        <v>907</v>
      </c>
      <c r="P261" s="9" t="str">
        <f t="shared" si="32"/>
        <v>31</v>
      </c>
      <c r="Q261" s="14" t="str">
        <f t="shared" si="33"/>
        <v>1</v>
      </c>
      <c r="R261" s="14" t="str">
        <f t="shared" si="34"/>
        <v>2024</v>
      </c>
      <c r="S261" s="1" t="s">
        <v>32</v>
      </c>
    </row>
    <row r="262" spans="1:19" ht="12.75" x14ac:dyDescent="0.2">
      <c r="A262" s="1" t="s">
        <v>1092</v>
      </c>
      <c r="B262" s="1" t="s">
        <v>1092</v>
      </c>
      <c r="C262" s="1" t="str">
        <f t="shared" si="28"/>
        <v>fc1ad139-1d44-4d09-b195-95f64abc3c38Steven Hernandez</v>
      </c>
      <c r="D262" s="1" t="str">
        <f t="shared" si="29"/>
        <v>Unique</v>
      </c>
      <c r="E262" s="1" t="s">
        <v>1093</v>
      </c>
      <c r="F262" s="1" t="str">
        <f t="shared" si="30"/>
        <v>Unique</v>
      </c>
      <c r="G262" s="1" t="s">
        <v>1094</v>
      </c>
      <c r="H262" s="1" t="str">
        <f t="shared" si="31"/>
        <v>NorthFood</v>
      </c>
      <c r="I262" s="1" t="s">
        <v>69</v>
      </c>
      <c r="J262" s="1" t="s">
        <v>29</v>
      </c>
      <c r="K262" s="1" t="s">
        <v>1095</v>
      </c>
      <c r="L262" s="8">
        <v>15</v>
      </c>
      <c r="M262" s="8">
        <v>139.62</v>
      </c>
      <c r="N262" s="8">
        <v>2094.3000000000002</v>
      </c>
      <c r="O262" s="10">
        <v>45447</v>
      </c>
      <c r="P262" s="9">
        <f t="shared" si="32"/>
        <v>4</v>
      </c>
      <c r="Q262" s="14">
        <f t="shared" si="33"/>
        <v>6</v>
      </c>
      <c r="R262" s="14">
        <f t="shared" si="34"/>
        <v>2024</v>
      </c>
      <c r="S262" s="1" t="s">
        <v>18</v>
      </c>
    </row>
    <row r="263" spans="1:19" ht="12.75" x14ac:dyDescent="0.2">
      <c r="A263" s="1" t="s">
        <v>1096</v>
      </c>
      <c r="B263" s="1" t="s">
        <v>1096</v>
      </c>
      <c r="C263" s="1" t="str">
        <f t="shared" si="28"/>
        <v>2df5fe41-1ee7-4829-9281-9642bfcf8668Molly Patrick</v>
      </c>
      <c r="D263" s="1" t="str">
        <f t="shared" si="29"/>
        <v>Unique</v>
      </c>
      <c r="E263" s="1" t="s">
        <v>1097</v>
      </c>
      <c r="F263" s="1" t="str">
        <f t="shared" si="30"/>
        <v>Unique</v>
      </c>
      <c r="G263" s="1" t="s">
        <v>1098</v>
      </c>
      <c r="H263" s="1" t="str">
        <f t="shared" si="31"/>
        <v>EastBooks</v>
      </c>
      <c r="I263" s="1" t="s">
        <v>14</v>
      </c>
      <c r="J263" s="1" t="s">
        <v>22</v>
      </c>
      <c r="K263" s="1" t="s">
        <v>1099</v>
      </c>
      <c r="L263" s="8">
        <v>16</v>
      </c>
      <c r="M263" s="8">
        <v>443.32</v>
      </c>
      <c r="N263" s="8">
        <v>7093.12</v>
      </c>
      <c r="O263" s="10" t="s">
        <v>443</v>
      </c>
      <c r="P263" s="9" t="str">
        <f t="shared" si="32"/>
        <v>23</v>
      </c>
      <c r="Q263" s="14" t="str">
        <f t="shared" si="33"/>
        <v>6</v>
      </c>
      <c r="R263" s="14" t="str">
        <f t="shared" si="34"/>
        <v>2024</v>
      </c>
      <c r="S263" s="1" t="s">
        <v>18</v>
      </c>
    </row>
    <row r="264" spans="1:19" ht="12.75" x14ac:dyDescent="0.2">
      <c r="A264" s="1" t="s">
        <v>1100</v>
      </c>
      <c r="B264" s="1" t="s">
        <v>1100</v>
      </c>
      <c r="C264" s="1" t="str">
        <f t="shared" si="28"/>
        <v>158b8521-c5d5-4bcc-b23e-5f331cabda22Patricia Summers</v>
      </c>
      <c r="D264" s="1" t="str">
        <f t="shared" si="29"/>
        <v>Unique</v>
      </c>
      <c r="E264" s="1" t="s">
        <v>1101</v>
      </c>
      <c r="F264" s="1" t="str">
        <f t="shared" si="30"/>
        <v>Unique</v>
      </c>
      <c r="G264" s="1" t="s">
        <v>1102</v>
      </c>
      <c r="H264" s="1" t="str">
        <f t="shared" si="31"/>
        <v>EastElectronics</v>
      </c>
      <c r="I264" s="1" t="s">
        <v>14</v>
      </c>
      <c r="J264" s="1" t="s">
        <v>15</v>
      </c>
      <c r="K264" s="1" t="s">
        <v>837</v>
      </c>
      <c r="L264" s="8">
        <v>9</v>
      </c>
      <c r="M264" s="8">
        <v>128.5</v>
      </c>
      <c r="N264" s="8">
        <v>1156.5</v>
      </c>
      <c r="O264" s="10">
        <v>45292</v>
      </c>
      <c r="P264" s="9">
        <f t="shared" si="32"/>
        <v>1</v>
      </c>
      <c r="Q264" s="14">
        <f t="shared" si="33"/>
        <v>1</v>
      </c>
      <c r="R264" s="14">
        <f t="shared" si="34"/>
        <v>2024</v>
      </c>
      <c r="S264" s="1" t="s">
        <v>48</v>
      </c>
    </row>
    <row r="265" spans="1:19" ht="12.75" x14ac:dyDescent="0.2">
      <c r="A265" s="1" t="s">
        <v>1103</v>
      </c>
      <c r="B265" s="1" t="s">
        <v>1103</v>
      </c>
      <c r="C265" s="1" t="str">
        <f t="shared" si="28"/>
        <v>08067ad9-d240-4fb2-b537-6696d3ee6feaBonnie Russell</v>
      </c>
      <c r="D265" s="1" t="str">
        <f t="shared" si="29"/>
        <v>Unique</v>
      </c>
      <c r="E265" s="1" t="s">
        <v>1104</v>
      </c>
      <c r="F265" s="1" t="str">
        <f t="shared" si="30"/>
        <v>Unique</v>
      </c>
      <c r="G265" s="1" t="s">
        <v>1105</v>
      </c>
      <c r="H265" s="1" t="str">
        <f t="shared" si="31"/>
        <v>NorthFurniture</v>
      </c>
      <c r="I265" s="1" t="s">
        <v>69</v>
      </c>
      <c r="J265" s="1" t="s">
        <v>42</v>
      </c>
      <c r="K265" s="1" t="s">
        <v>1106</v>
      </c>
      <c r="L265" s="8">
        <v>3</v>
      </c>
      <c r="M265" s="8">
        <v>167.01</v>
      </c>
      <c r="N265" s="8">
        <v>501.03</v>
      </c>
      <c r="O265" s="10" t="s">
        <v>1107</v>
      </c>
      <c r="P265" s="9" t="str">
        <f t="shared" si="32"/>
        <v>30</v>
      </c>
      <c r="Q265" s="14" t="str">
        <f t="shared" si="33"/>
        <v>4</v>
      </c>
      <c r="R265" s="14" t="str">
        <f t="shared" si="34"/>
        <v>2024</v>
      </c>
      <c r="S265" s="1" t="s">
        <v>32</v>
      </c>
    </row>
    <row r="266" spans="1:19" ht="12.75" x14ac:dyDescent="0.2">
      <c r="A266" s="1" t="s">
        <v>1108</v>
      </c>
      <c r="B266" s="1" t="s">
        <v>1108</v>
      </c>
      <c r="C266" s="1" t="str">
        <f t="shared" si="28"/>
        <v>b24c9db9-09ab-4e7e-9e58-6375881c7626William Yu</v>
      </c>
      <c r="D266" s="1" t="str">
        <f t="shared" si="29"/>
        <v>Unique</v>
      </c>
      <c r="E266" s="1" t="s">
        <v>1109</v>
      </c>
      <c r="F266" s="1" t="str">
        <f t="shared" si="30"/>
        <v>Unique</v>
      </c>
      <c r="G266" s="1" t="s">
        <v>1110</v>
      </c>
      <c r="H266" s="1" t="str">
        <f t="shared" si="31"/>
        <v>NorthFood</v>
      </c>
      <c r="I266" s="1" t="s">
        <v>69</v>
      </c>
      <c r="J266" s="1" t="s">
        <v>29</v>
      </c>
      <c r="K266" s="1" t="s">
        <v>1111</v>
      </c>
      <c r="L266" s="8">
        <v>6</v>
      </c>
      <c r="M266" s="8">
        <v>359.26</v>
      </c>
      <c r="N266" s="8">
        <v>2155.56</v>
      </c>
      <c r="O266" s="10">
        <v>45538</v>
      </c>
      <c r="P266" s="9">
        <f t="shared" si="32"/>
        <v>3</v>
      </c>
      <c r="Q266" s="14">
        <f t="shared" si="33"/>
        <v>9</v>
      </c>
      <c r="R266" s="14">
        <f t="shared" si="34"/>
        <v>2024</v>
      </c>
      <c r="S266" s="1" t="s">
        <v>24</v>
      </c>
    </row>
    <row r="267" spans="1:19" ht="12.75" x14ac:dyDescent="0.2">
      <c r="A267" s="1" t="s">
        <v>1112</v>
      </c>
      <c r="B267" s="1" t="s">
        <v>1112</v>
      </c>
      <c r="C267" s="1" t="str">
        <f t="shared" si="28"/>
        <v>82606651-2fa3-4fbb-9e49-046f87bbeb19Heather Vega</v>
      </c>
      <c r="D267" s="1" t="str">
        <f t="shared" si="29"/>
        <v>Unique</v>
      </c>
      <c r="E267" s="1" t="s">
        <v>1113</v>
      </c>
      <c r="F267" s="1" t="str">
        <f t="shared" si="30"/>
        <v>Unique</v>
      </c>
      <c r="G267" s="1" t="s">
        <v>1114</v>
      </c>
      <c r="H267" s="1" t="str">
        <f t="shared" si="31"/>
        <v>EastFood</v>
      </c>
      <c r="I267" s="1" t="s">
        <v>14</v>
      </c>
      <c r="J267" s="1" t="s">
        <v>29</v>
      </c>
      <c r="K267" s="1" t="s">
        <v>1115</v>
      </c>
      <c r="L267" s="8">
        <v>4</v>
      </c>
      <c r="M267" s="8">
        <v>152.96</v>
      </c>
      <c r="N267" s="8">
        <v>611.84</v>
      </c>
      <c r="O267" s="10">
        <v>45510</v>
      </c>
      <c r="P267" s="9">
        <f t="shared" si="32"/>
        <v>6</v>
      </c>
      <c r="Q267" s="14">
        <f t="shared" si="33"/>
        <v>8</v>
      </c>
      <c r="R267" s="14">
        <f t="shared" si="34"/>
        <v>2024</v>
      </c>
      <c r="S267" s="1" t="s">
        <v>48</v>
      </c>
    </row>
    <row r="268" spans="1:19" ht="12.75" x14ac:dyDescent="0.2">
      <c r="A268" s="1" t="s">
        <v>1116</v>
      </c>
      <c r="B268" s="1" t="s">
        <v>1116</v>
      </c>
      <c r="C268" s="1" t="str">
        <f t="shared" si="28"/>
        <v>39e1b175-a04e-4dae-83ec-5765ca4f478bJesse Spencer</v>
      </c>
      <c r="D268" s="1" t="str">
        <f t="shared" si="29"/>
        <v>Unique</v>
      </c>
      <c r="E268" s="1" t="s">
        <v>1117</v>
      </c>
      <c r="F268" s="1" t="str">
        <f t="shared" si="30"/>
        <v>Unique</v>
      </c>
      <c r="G268" s="1" t="s">
        <v>1118</v>
      </c>
      <c r="H268" s="1" t="str">
        <f t="shared" si="31"/>
        <v>EastFurniture</v>
      </c>
      <c r="I268" s="1" t="s">
        <v>14</v>
      </c>
      <c r="J268" s="1" t="s">
        <v>42</v>
      </c>
      <c r="K268" s="1" t="s">
        <v>1119</v>
      </c>
      <c r="L268" s="8">
        <v>13</v>
      </c>
      <c r="M268" s="8">
        <v>295.51</v>
      </c>
      <c r="N268" s="8">
        <v>3841.63</v>
      </c>
      <c r="O268" s="10" t="s">
        <v>1120</v>
      </c>
      <c r="P268" s="9" t="str">
        <f t="shared" si="32"/>
        <v>21</v>
      </c>
      <c r="Q268" s="14" t="str">
        <f t="shared" si="33"/>
        <v>8</v>
      </c>
      <c r="R268" s="14" t="str">
        <f t="shared" si="34"/>
        <v>2024</v>
      </c>
      <c r="S268" s="1" t="s">
        <v>48</v>
      </c>
    </row>
    <row r="269" spans="1:19" ht="12.75" x14ac:dyDescent="0.2">
      <c r="A269" s="1" t="s">
        <v>1121</v>
      </c>
      <c r="B269" s="1" t="s">
        <v>1121</v>
      </c>
      <c r="C269" s="1" t="str">
        <f t="shared" si="28"/>
        <v>ccde9818-dfa9-4d7f-b294-4de42631fa07Brian Waller DDS</v>
      </c>
      <c r="D269" s="1" t="str">
        <f t="shared" si="29"/>
        <v>Unique</v>
      </c>
      <c r="E269" s="1" t="s">
        <v>1122</v>
      </c>
      <c r="F269" s="1" t="str">
        <f t="shared" si="30"/>
        <v>Unique</v>
      </c>
      <c r="G269" s="1" t="s">
        <v>1123</v>
      </c>
      <c r="H269" s="1" t="str">
        <f t="shared" si="31"/>
        <v>WestFood</v>
      </c>
      <c r="I269" s="1" t="s">
        <v>36</v>
      </c>
      <c r="J269" s="1" t="s">
        <v>29</v>
      </c>
      <c r="K269" s="1" t="s">
        <v>548</v>
      </c>
      <c r="L269" s="8">
        <v>10</v>
      </c>
      <c r="M269" s="8">
        <v>97.64</v>
      </c>
      <c r="N269" s="8">
        <v>976.4</v>
      </c>
      <c r="O269" s="10">
        <v>45572</v>
      </c>
      <c r="P269" s="9">
        <f t="shared" si="32"/>
        <v>7</v>
      </c>
      <c r="Q269" s="14">
        <f t="shared" si="33"/>
        <v>10</v>
      </c>
      <c r="R269" s="14">
        <f t="shared" si="34"/>
        <v>2024</v>
      </c>
      <c r="S269" s="1" t="s">
        <v>18</v>
      </c>
    </row>
    <row r="270" spans="1:19" ht="12.75" x14ac:dyDescent="0.2">
      <c r="A270" s="1" t="s">
        <v>1124</v>
      </c>
      <c r="B270" s="1" t="s">
        <v>1124</v>
      </c>
      <c r="C270" s="1" t="str">
        <f t="shared" si="28"/>
        <v>25a50a9f-7eb2-4eee-beb8-300870b333a5Austin Ellis</v>
      </c>
      <c r="D270" s="1" t="str">
        <f t="shared" si="29"/>
        <v>Unique</v>
      </c>
      <c r="E270" s="1" t="s">
        <v>1125</v>
      </c>
      <c r="F270" s="1" t="str">
        <f t="shared" si="30"/>
        <v>Unique</v>
      </c>
      <c r="G270" s="1" t="s">
        <v>1126</v>
      </c>
      <c r="H270" s="1" t="str">
        <f t="shared" si="31"/>
        <v>NorthFurniture</v>
      </c>
      <c r="I270" s="1" t="s">
        <v>69</v>
      </c>
      <c r="J270" s="1" t="s">
        <v>42</v>
      </c>
      <c r="K270" s="1" t="s">
        <v>1127</v>
      </c>
      <c r="L270" s="8">
        <v>9</v>
      </c>
      <c r="M270" s="8">
        <v>74.22</v>
      </c>
      <c r="N270" s="8">
        <v>667.98</v>
      </c>
      <c r="O270" s="10" t="s">
        <v>426</v>
      </c>
      <c r="P270" s="9" t="str">
        <f t="shared" si="32"/>
        <v>14</v>
      </c>
      <c r="Q270" s="14" t="str">
        <f t="shared" si="33"/>
        <v>6</v>
      </c>
      <c r="R270" s="14" t="str">
        <f t="shared" si="34"/>
        <v>2024</v>
      </c>
      <c r="S270" s="1" t="s">
        <v>48</v>
      </c>
    </row>
    <row r="271" spans="1:19" ht="12.75" x14ac:dyDescent="0.2">
      <c r="A271" s="1" t="s">
        <v>1128</v>
      </c>
      <c r="B271" s="1" t="s">
        <v>1128</v>
      </c>
      <c r="C271" s="1" t="str">
        <f t="shared" si="28"/>
        <v>3c7acf51-230f-4f0e-85c6-bf4b96ef580aJamie Barrera MD</v>
      </c>
      <c r="D271" s="1" t="str">
        <f t="shared" si="29"/>
        <v>Unique</v>
      </c>
      <c r="E271" s="1" t="s">
        <v>1129</v>
      </c>
      <c r="F271" s="1" t="str">
        <f t="shared" si="30"/>
        <v>Unique</v>
      </c>
      <c r="G271" s="1" t="s">
        <v>1130</v>
      </c>
      <c r="H271" s="1" t="str">
        <f t="shared" si="31"/>
        <v>NorthElectronics</v>
      </c>
      <c r="I271" s="1" t="s">
        <v>69</v>
      </c>
      <c r="J271" s="1" t="s">
        <v>15</v>
      </c>
      <c r="K271" s="1" t="s">
        <v>1131</v>
      </c>
      <c r="L271" s="8">
        <v>17</v>
      </c>
      <c r="M271" s="8">
        <v>51.09</v>
      </c>
      <c r="N271" s="8">
        <v>868.53</v>
      </c>
      <c r="O271" s="10">
        <v>45602</v>
      </c>
      <c r="P271" s="9">
        <f t="shared" si="32"/>
        <v>6</v>
      </c>
      <c r="Q271" s="14">
        <f t="shared" si="33"/>
        <v>11</v>
      </c>
      <c r="R271" s="14">
        <f t="shared" si="34"/>
        <v>2024</v>
      </c>
      <c r="S271" s="1" t="s">
        <v>24</v>
      </c>
    </row>
    <row r="272" spans="1:19" ht="12.75" x14ac:dyDescent="0.2">
      <c r="A272" s="1" t="s">
        <v>1132</v>
      </c>
      <c r="B272" s="1" t="s">
        <v>1132</v>
      </c>
      <c r="C272" s="1" t="str">
        <f t="shared" si="28"/>
        <v>ef431755-add3-4fc2-abd5-122a204f1247Marc Morton</v>
      </c>
      <c r="D272" s="1" t="str">
        <f t="shared" si="29"/>
        <v>Unique</v>
      </c>
      <c r="E272" s="1" t="s">
        <v>1133</v>
      </c>
      <c r="F272" s="1" t="str">
        <f t="shared" si="30"/>
        <v>Unique</v>
      </c>
      <c r="G272" s="1" t="s">
        <v>1134</v>
      </c>
      <c r="H272" s="1" t="str">
        <f t="shared" si="31"/>
        <v>NorthBooks</v>
      </c>
      <c r="I272" s="1" t="s">
        <v>69</v>
      </c>
      <c r="J272" s="1" t="s">
        <v>22</v>
      </c>
      <c r="K272" s="1" t="s">
        <v>1135</v>
      </c>
      <c r="L272" s="8">
        <v>19</v>
      </c>
      <c r="M272" s="8">
        <v>356.99</v>
      </c>
      <c r="N272" s="8">
        <v>6782.81</v>
      </c>
      <c r="O272" s="10" t="s">
        <v>443</v>
      </c>
      <c r="P272" s="9" t="str">
        <f t="shared" si="32"/>
        <v>23</v>
      </c>
      <c r="Q272" s="14" t="str">
        <f t="shared" si="33"/>
        <v>6</v>
      </c>
      <c r="R272" s="14" t="str">
        <f t="shared" si="34"/>
        <v>2024</v>
      </c>
      <c r="S272" s="1" t="s">
        <v>24</v>
      </c>
    </row>
    <row r="273" spans="1:19" ht="12.75" x14ac:dyDescent="0.2">
      <c r="A273" s="1" t="s">
        <v>1136</v>
      </c>
      <c r="B273" s="1" t="s">
        <v>1136</v>
      </c>
      <c r="C273" s="1" t="str">
        <f t="shared" si="28"/>
        <v>35722e30-1923-4866-a074-d895e1b04672Matthew Mcdonald</v>
      </c>
      <c r="D273" s="1" t="str">
        <f t="shared" si="29"/>
        <v>Unique</v>
      </c>
      <c r="E273" s="1" t="s">
        <v>1137</v>
      </c>
      <c r="F273" s="1" t="str">
        <f t="shared" si="30"/>
        <v>Unique</v>
      </c>
      <c r="G273" s="1" t="s">
        <v>1138</v>
      </c>
      <c r="H273" s="1" t="str">
        <f t="shared" si="31"/>
        <v>EastFood</v>
      </c>
      <c r="I273" s="1" t="s">
        <v>14</v>
      </c>
      <c r="J273" s="1" t="s">
        <v>29</v>
      </c>
      <c r="K273" s="1" t="s">
        <v>312</v>
      </c>
      <c r="L273" s="8">
        <v>11</v>
      </c>
      <c r="M273" s="8">
        <v>178.13</v>
      </c>
      <c r="N273" s="8">
        <v>1959.43</v>
      </c>
      <c r="O273" s="10" t="s">
        <v>140</v>
      </c>
      <c r="P273" s="9" t="str">
        <f t="shared" si="32"/>
        <v>30</v>
      </c>
      <c r="Q273" s="14" t="str">
        <f t="shared" si="33"/>
        <v>3</v>
      </c>
      <c r="R273" s="14" t="str">
        <f t="shared" si="34"/>
        <v>2024</v>
      </c>
      <c r="S273" s="1" t="s">
        <v>48</v>
      </c>
    </row>
    <row r="274" spans="1:19" ht="12.75" x14ac:dyDescent="0.2">
      <c r="A274" s="1" t="s">
        <v>1139</v>
      </c>
      <c r="B274" s="1" t="s">
        <v>1139</v>
      </c>
      <c r="C274" s="1" t="str">
        <f t="shared" si="28"/>
        <v>083681ac-7426-4803-b1ff-5fe927380b79Sean Brown</v>
      </c>
      <c r="D274" s="1" t="str">
        <f t="shared" si="29"/>
        <v>Unique</v>
      </c>
      <c r="E274" s="1" t="s">
        <v>1140</v>
      </c>
      <c r="F274" s="1" t="str">
        <f t="shared" si="30"/>
        <v>Unique</v>
      </c>
      <c r="G274" s="1" t="s">
        <v>1141</v>
      </c>
      <c r="H274" s="1" t="str">
        <f t="shared" si="31"/>
        <v>EastElectronics</v>
      </c>
      <c r="I274" s="1" t="s">
        <v>14</v>
      </c>
      <c r="J274" s="1" t="s">
        <v>15</v>
      </c>
      <c r="K274" s="1" t="s">
        <v>1142</v>
      </c>
      <c r="L274" s="8">
        <v>11</v>
      </c>
      <c r="M274" s="8">
        <v>70.33</v>
      </c>
      <c r="N274" s="8">
        <v>773.63</v>
      </c>
      <c r="O274" s="10" t="s">
        <v>525</v>
      </c>
      <c r="P274" s="9" t="str">
        <f t="shared" si="32"/>
        <v>24</v>
      </c>
      <c r="Q274" s="14" t="str">
        <f t="shared" si="33"/>
        <v>7</v>
      </c>
      <c r="R274" s="14" t="str">
        <f t="shared" si="34"/>
        <v>2024</v>
      </c>
      <c r="S274" s="1" t="s">
        <v>32</v>
      </c>
    </row>
    <row r="275" spans="1:19" ht="12.75" x14ac:dyDescent="0.2">
      <c r="A275" s="1" t="s">
        <v>1143</v>
      </c>
      <c r="B275" s="1" t="s">
        <v>1143</v>
      </c>
      <c r="C275" s="1" t="str">
        <f t="shared" si="28"/>
        <v>dc304cad-d56e-440c-9dea-0c28150f092dCynthia Pratt</v>
      </c>
      <c r="D275" s="1" t="str">
        <f t="shared" si="29"/>
        <v>Unique</v>
      </c>
      <c r="E275" s="1" t="s">
        <v>1144</v>
      </c>
      <c r="F275" s="1" t="str">
        <f t="shared" si="30"/>
        <v>Unique</v>
      </c>
      <c r="G275" s="1" t="s">
        <v>1145</v>
      </c>
      <c r="H275" s="1" t="str">
        <f t="shared" si="31"/>
        <v>WestClothing</v>
      </c>
      <c r="I275" s="1" t="s">
        <v>36</v>
      </c>
      <c r="J275" s="1" t="s">
        <v>52</v>
      </c>
      <c r="K275" s="1" t="s">
        <v>1146</v>
      </c>
      <c r="L275" s="8">
        <v>8</v>
      </c>
      <c r="M275" s="8">
        <v>308.75</v>
      </c>
      <c r="N275" s="8">
        <v>2470</v>
      </c>
      <c r="O275" s="10">
        <v>45474</v>
      </c>
      <c r="P275" s="9">
        <f t="shared" si="32"/>
        <v>1</v>
      </c>
      <c r="Q275" s="14">
        <f t="shared" si="33"/>
        <v>7</v>
      </c>
      <c r="R275" s="14">
        <f t="shared" si="34"/>
        <v>2024</v>
      </c>
      <c r="S275" s="1" t="s">
        <v>48</v>
      </c>
    </row>
    <row r="276" spans="1:19" ht="12.75" x14ac:dyDescent="0.2">
      <c r="A276" s="1" t="s">
        <v>1147</v>
      </c>
      <c r="B276" s="1" t="s">
        <v>1147</v>
      </c>
      <c r="C276" s="1" t="str">
        <f t="shared" si="28"/>
        <v>4dd9d05f-f4f1-48d1-9c38-a3a5273a72cfDawn Howell</v>
      </c>
      <c r="D276" s="1" t="str">
        <f t="shared" si="29"/>
        <v>Unique</v>
      </c>
      <c r="E276" s="1" t="s">
        <v>1148</v>
      </c>
      <c r="F276" s="1" t="str">
        <f t="shared" si="30"/>
        <v>Unique</v>
      </c>
      <c r="G276" s="1" t="s">
        <v>1149</v>
      </c>
      <c r="H276" s="1" t="str">
        <f t="shared" si="31"/>
        <v>NorthFurniture</v>
      </c>
      <c r="I276" s="1" t="s">
        <v>69</v>
      </c>
      <c r="J276" s="1" t="s">
        <v>42</v>
      </c>
      <c r="K276" s="1" t="s">
        <v>16</v>
      </c>
      <c r="L276" s="8">
        <v>8</v>
      </c>
      <c r="M276" s="8">
        <v>457.4</v>
      </c>
      <c r="N276" s="8">
        <v>3659.2</v>
      </c>
      <c r="O276" s="10">
        <v>45480</v>
      </c>
      <c r="P276" s="9">
        <f t="shared" si="32"/>
        <v>7</v>
      </c>
      <c r="Q276" s="14">
        <f t="shared" si="33"/>
        <v>7</v>
      </c>
      <c r="R276" s="14">
        <f t="shared" si="34"/>
        <v>2024</v>
      </c>
      <c r="S276" s="1" t="s">
        <v>18</v>
      </c>
    </row>
    <row r="277" spans="1:19" ht="12.75" x14ac:dyDescent="0.2">
      <c r="A277" s="1" t="s">
        <v>1150</v>
      </c>
      <c r="B277" s="1" t="s">
        <v>1150</v>
      </c>
      <c r="C277" s="1" t="str">
        <f t="shared" si="28"/>
        <v>8368460e-7d62-467d-bfb5-da62a2811607Joseph Yang</v>
      </c>
      <c r="D277" s="1" t="str">
        <f t="shared" si="29"/>
        <v>Unique</v>
      </c>
      <c r="E277" s="1" t="s">
        <v>1151</v>
      </c>
      <c r="F277" s="1" t="str">
        <f t="shared" si="30"/>
        <v>Unique</v>
      </c>
      <c r="G277" s="1" t="s">
        <v>1152</v>
      </c>
      <c r="H277" s="1" t="str">
        <f t="shared" si="31"/>
        <v>EastFurniture</v>
      </c>
      <c r="I277" s="1" t="s">
        <v>14</v>
      </c>
      <c r="J277" s="1" t="s">
        <v>42</v>
      </c>
      <c r="K277" s="1" t="s">
        <v>241</v>
      </c>
      <c r="L277" s="8">
        <v>15</v>
      </c>
      <c r="M277" s="8">
        <v>405.13</v>
      </c>
      <c r="N277" s="8">
        <v>6076.95</v>
      </c>
      <c r="O277" s="10" t="s">
        <v>865</v>
      </c>
      <c r="P277" s="9" t="str">
        <f t="shared" si="32"/>
        <v>17</v>
      </c>
      <c r="Q277" s="14" t="str">
        <f t="shared" si="33"/>
        <v>4</v>
      </c>
      <c r="R277" s="14" t="str">
        <f t="shared" si="34"/>
        <v>2024</v>
      </c>
      <c r="S277" s="1" t="s">
        <v>24</v>
      </c>
    </row>
    <row r="278" spans="1:19" ht="12.75" x14ac:dyDescent="0.2">
      <c r="A278" s="1" t="s">
        <v>1153</v>
      </c>
      <c r="B278" s="1" t="s">
        <v>1153</v>
      </c>
      <c r="C278" s="1" t="str">
        <f t="shared" si="28"/>
        <v>9b72cc08-1018-40d8-9373-9c0363d94343Chelsea Summers</v>
      </c>
      <c r="D278" s="1" t="str">
        <f t="shared" si="29"/>
        <v>Unique</v>
      </c>
      <c r="E278" s="1" t="s">
        <v>1154</v>
      </c>
      <c r="F278" s="1" t="str">
        <f t="shared" si="30"/>
        <v>Unique</v>
      </c>
      <c r="G278" s="1" t="s">
        <v>1155</v>
      </c>
      <c r="H278" s="1" t="str">
        <f t="shared" si="31"/>
        <v>SouthClothing</v>
      </c>
      <c r="I278" s="1" t="s">
        <v>28</v>
      </c>
      <c r="J278" s="1" t="s">
        <v>52</v>
      </c>
      <c r="K278" s="1" t="s">
        <v>1156</v>
      </c>
      <c r="L278" s="8">
        <v>12</v>
      </c>
      <c r="M278" s="8">
        <v>349.6</v>
      </c>
      <c r="N278" s="8">
        <v>4195.2</v>
      </c>
      <c r="O278" s="10">
        <v>45598</v>
      </c>
      <c r="P278" s="9">
        <f t="shared" si="32"/>
        <v>2</v>
      </c>
      <c r="Q278" s="14">
        <f t="shared" si="33"/>
        <v>11</v>
      </c>
      <c r="R278" s="14">
        <f t="shared" si="34"/>
        <v>2024</v>
      </c>
      <c r="S278" s="1" t="s">
        <v>18</v>
      </c>
    </row>
    <row r="279" spans="1:19" ht="12.75" x14ac:dyDescent="0.2">
      <c r="A279" s="1" t="s">
        <v>1157</v>
      </c>
      <c r="B279" s="1" t="s">
        <v>1157</v>
      </c>
      <c r="C279" s="1" t="str">
        <f t="shared" si="28"/>
        <v>064571dc-0e7c-4dfe-a9a4-72a384777c02Steven Bowman</v>
      </c>
      <c r="D279" s="1" t="str">
        <f t="shared" si="29"/>
        <v>Unique</v>
      </c>
      <c r="E279" s="1" t="s">
        <v>1158</v>
      </c>
      <c r="F279" s="1" t="str">
        <f t="shared" si="30"/>
        <v>Unique</v>
      </c>
      <c r="G279" s="1" t="s">
        <v>1159</v>
      </c>
      <c r="H279" s="1" t="str">
        <f t="shared" si="31"/>
        <v>NorthBooks</v>
      </c>
      <c r="I279" s="1" t="s">
        <v>69</v>
      </c>
      <c r="J279" s="1" t="s">
        <v>22</v>
      </c>
      <c r="K279" s="1" t="s">
        <v>185</v>
      </c>
      <c r="L279" s="8">
        <v>3</v>
      </c>
      <c r="M279" s="8">
        <v>121.32</v>
      </c>
      <c r="N279" s="8">
        <v>363.96</v>
      </c>
      <c r="O279" s="10" t="s">
        <v>1068</v>
      </c>
      <c r="P279" s="9" t="str">
        <f t="shared" si="32"/>
        <v>18</v>
      </c>
      <c r="Q279" s="14" t="str">
        <f t="shared" si="33"/>
        <v>8</v>
      </c>
      <c r="R279" s="14" t="str">
        <f t="shared" si="34"/>
        <v>2024</v>
      </c>
      <c r="S279" s="1" t="s">
        <v>32</v>
      </c>
    </row>
    <row r="280" spans="1:19" ht="12.75" x14ac:dyDescent="0.2">
      <c r="A280" s="1" t="s">
        <v>1160</v>
      </c>
      <c r="B280" s="1" t="s">
        <v>1160</v>
      </c>
      <c r="C280" s="1" t="str">
        <f t="shared" si="28"/>
        <v>ea2b401c-7102-4871-ac5d-2c36eb1483adKelly Oconnor</v>
      </c>
      <c r="D280" s="1" t="str">
        <f t="shared" si="29"/>
        <v>Unique</v>
      </c>
      <c r="E280" s="1" t="s">
        <v>1161</v>
      </c>
      <c r="F280" s="1" t="str">
        <f t="shared" si="30"/>
        <v>Unique</v>
      </c>
      <c r="G280" s="1" t="s">
        <v>1162</v>
      </c>
      <c r="H280" s="1" t="str">
        <f t="shared" si="31"/>
        <v>NorthBooks</v>
      </c>
      <c r="I280" s="1" t="s">
        <v>69</v>
      </c>
      <c r="J280" s="1" t="s">
        <v>22</v>
      </c>
      <c r="K280" s="1" t="s">
        <v>882</v>
      </c>
      <c r="L280" s="8">
        <v>11</v>
      </c>
      <c r="M280" s="8">
        <v>214.57</v>
      </c>
      <c r="N280" s="8">
        <v>2360.27</v>
      </c>
      <c r="O280" s="10" t="s">
        <v>17</v>
      </c>
      <c r="P280" s="9" t="str">
        <f t="shared" si="32"/>
        <v>18</v>
      </c>
      <c r="Q280" s="14" t="str">
        <f t="shared" si="33"/>
        <v>5</v>
      </c>
      <c r="R280" s="14" t="str">
        <f t="shared" si="34"/>
        <v>2024</v>
      </c>
      <c r="S280" s="1" t="s">
        <v>48</v>
      </c>
    </row>
    <row r="281" spans="1:19" ht="12.75" x14ac:dyDescent="0.2">
      <c r="A281" s="1" t="s">
        <v>1163</v>
      </c>
      <c r="B281" s="1" t="s">
        <v>1163</v>
      </c>
      <c r="C281" s="1" t="str">
        <f t="shared" si="28"/>
        <v>af4eba7b-c086-4287-88a2-1dd99592804bDr. Steven Saunders</v>
      </c>
      <c r="D281" s="1" t="str">
        <f t="shared" si="29"/>
        <v>Unique</v>
      </c>
      <c r="E281" s="1" t="s">
        <v>1164</v>
      </c>
      <c r="F281" s="1" t="str">
        <f t="shared" si="30"/>
        <v>Unique</v>
      </c>
      <c r="G281" s="1" t="s">
        <v>1165</v>
      </c>
      <c r="H281" s="1" t="str">
        <f t="shared" si="31"/>
        <v>WestClothing</v>
      </c>
      <c r="I281" s="1" t="s">
        <v>36</v>
      </c>
      <c r="J281" s="1" t="s">
        <v>52</v>
      </c>
      <c r="K281" s="1" t="s">
        <v>1166</v>
      </c>
      <c r="L281" s="8">
        <v>3</v>
      </c>
      <c r="M281" s="8">
        <v>418.44</v>
      </c>
      <c r="N281" s="8">
        <v>1255.32</v>
      </c>
      <c r="O281" s="10" t="s">
        <v>266</v>
      </c>
      <c r="P281" s="9" t="str">
        <f t="shared" si="32"/>
        <v>25</v>
      </c>
      <c r="Q281" s="14" t="str">
        <f t="shared" si="33"/>
        <v>6</v>
      </c>
      <c r="R281" s="14" t="str">
        <f t="shared" si="34"/>
        <v>2024</v>
      </c>
      <c r="S281" s="1" t="s">
        <v>24</v>
      </c>
    </row>
    <row r="282" spans="1:19" ht="12.75" x14ac:dyDescent="0.2">
      <c r="A282" s="1" t="s">
        <v>1167</v>
      </c>
      <c r="B282" s="1" t="s">
        <v>1167</v>
      </c>
      <c r="C282" s="1" t="str">
        <f t="shared" si="28"/>
        <v>951cf246-47c9-472f-9dcb-0ed044ffd911Mrs. Pamela Huffman</v>
      </c>
      <c r="D282" s="1" t="str">
        <f t="shared" si="29"/>
        <v>Unique</v>
      </c>
      <c r="E282" s="1" t="s">
        <v>1168</v>
      </c>
      <c r="F282" s="1" t="str">
        <f t="shared" si="30"/>
        <v>Unique</v>
      </c>
      <c r="G282" s="1" t="s">
        <v>1169</v>
      </c>
      <c r="H282" s="1" t="str">
        <f t="shared" si="31"/>
        <v>SouthClothing</v>
      </c>
      <c r="I282" s="1" t="s">
        <v>28</v>
      </c>
      <c r="J282" s="1" t="s">
        <v>52</v>
      </c>
      <c r="K282" s="1" t="s">
        <v>1170</v>
      </c>
      <c r="L282" s="8">
        <v>4</v>
      </c>
      <c r="M282" s="8">
        <v>439.85</v>
      </c>
      <c r="N282" s="8">
        <v>1759.4</v>
      </c>
      <c r="O282" s="10" t="s">
        <v>38</v>
      </c>
      <c r="P282" s="9" t="str">
        <f t="shared" si="32"/>
        <v>19</v>
      </c>
      <c r="Q282" s="14" t="str">
        <f t="shared" si="33"/>
        <v>2</v>
      </c>
      <c r="R282" s="14" t="str">
        <f t="shared" si="34"/>
        <v>2024</v>
      </c>
      <c r="S282" s="1" t="s">
        <v>32</v>
      </c>
    </row>
    <row r="283" spans="1:19" ht="12.75" x14ac:dyDescent="0.2">
      <c r="A283" s="1" t="s">
        <v>1171</v>
      </c>
      <c r="B283" s="1" t="s">
        <v>1171</v>
      </c>
      <c r="C283" s="1" t="str">
        <f t="shared" si="28"/>
        <v>2703cc75-338a-48fe-98d7-eaabfe9af427Adrian Tran</v>
      </c>
      <c r="D283" s="1" t="str">
        <f t="shared" si="29"/>
        <v>Unique</v>
      </c>
      <c r="E283" s="1" t="s">
        <v>1172</v>
      </c>
      <c r="F283" s="1" t="str">
        <f t="shared" si="30"/>
        <v>Unique</v>
      </c>
      <c r="G283" s="1" t="s">
        <v>1173</v>
      </c>
      <c r="H283" s="1" t="str">
        <f t="shared" si="31"/>
        <v>EastFurniture</v>
      </c>
      <c r="I283" s="1" t="s">
        <v>14</v>
      </c>
      <c r="J283" s="1" t="s">
        <v>42</v>
      </c>
      <c r="K283" s="1" t="s">
        <v>1174</v>
      </c>
      <c r="L283" s="8">
        <v>4</v>
      </c>
      <c r="M283" s="8">
        <v>31.87</v>
      </c>
      <c r="N283" s="8">
        <v>127.48</v>
      </c>
      <c r="O283" s="10" t="s">
        <v>738</v>
      </c>
      <c r="P283" s="9" t="str">
        <f t="shared" si="32"/>
        <v>19</v>
      </c>
      <c r="Q283" s="14" t="str">
        <f t="shared" si="33"/>
        <v>3</v>
      </c>
      <c r="R283" s="14" t="str">
        <f t="shared" si="34"/>
        <v>2024</v>
      </c>
      <c r="S283" s="1" t="s">
        <v>48</v>
      </c>
    </row>
    <row r="284" spans="1:19" ht="12.75" x14ac:dyDescent="0.2">
      <c r="A284" s="1" t="s">
        <v>1175</v>
      </c>
      <c r="B284" s="1" t="s">
        <v>1175</v>
      </c>
      <c r="C284" s="1" t="str">
        <f t="shared" si="28"/>
        <v>e3bc719f-f97e-4232-a26c-d35bacfedabbCheryl Alvarez</v>
      </c>
      <c r="D284" s="1" t="str">
        <f t="shared" si="29"/>
        <v>Unique</v>
      </c>
      <c r="E284" s="1" t="s">
        <v>1176</v>
      </c>
      <c r="F284" s="1" t="str">
        <f t="shared" si="30"/>
        <v>Unique</v>
      </c>
      <c r="G284" s="1" t="s">
        <v>1177</v>
      </c>
      <c r="H284" s="1" t="str">
        <f t="shared" si="31"/>
        <v>NorthFood</v>
      </c>
      <c r="I284" s="1" t="s">
        <v>69</v>
      </c>
      <c r="J284" s="1" t="s">
        <v>29</v>
      </c>
      <c r="K284" s="1" t="s">
        <v>1178</v>
      </c>
      <c r="L284" s="8">
        <v>19</v>
      </c>
      <c r="M284" s="8">
        <v>359.81</v>
      </c>
      <c r="N284" s="8">
        <v>6836.39</v>
      </c>
      <c r="O284" s="10" t="s">
        <v>730</v>
      </c>
      <c r="P284" s="9" t="str">
        <f t="shared" si="32"/>
        <v>27</v>
      </c>
      <c r="Q284" s="14" t="str">
        <f t="shared" si="33"/>
        <v>2</v>
      </c>
      <c r="R284" s="14" t="str">
        <f t="shared" si="34"/>
        <v>2024</v>
      </c>
      <c r="S284" s="1" t="s">
        <v>48</v>
      </c>
    </row>
    <row r="285" spans="1:19" ht="12.75" x14ac:dyDescent="0.2">
      <c r="A285" s="1" t="s">
        <v>1179</v>
      </c>
      <c r="B285" s="1" t="s">
        <v>1179</v>
      </c>
      <c r="C285" s="1" t="str">
        <f t="shared" si="28"/>
        <v>ac4ef039-12e6-4aa3-bf47-87944618eea2Kimberly Fletcher</v>
      </c>
      <c r="D285" s="1" t="str">
        <f t="shared" si="29"/>
        <v>Unique</v>
      </c>
      <c r="E285" s="1" t="s">
        <v>1180</v>
      </c>
      <c r="F285" s="1" t="str">
        <f t="shared" si="30"/>
        <v>Unique</v>
      </c>
      <c r="G285" s="1" t="s">
        <v>1181</v>
      </c>
      <c r="H285" s="1" t="str">
        <f t="shared" si="31"/>
        <v>NorthFurniture</v>
      </c>
      <c r="I285" s="1" t="s">
        <v>69</v>
      </c>
      <c r="J285" s="1" t="s">
        <v>42</v>
      </c>
      <c r="K285" s="1" t="s">
        <v>1182</v>
      </c>
      <c r="L285" s="8">
        <v>20</v>
      </c>
      <c r="M285" s="8">
        <v>482.84</v>
      </c>
      <c r="N285" s="8">
        <v>9656.7999999999993</v>
      </c>
      <c r="O285" s="10">
        <v>45539</v>
      </c>
      <c r="P285" s="9">
        <f t="shared" si="32"/>
        <v>4</v>
      </c>
      <c r="Q285" s="14">
        <f t="shared" si="33"/>
        <v>9</v>
      </c>
      <c r="R285" s="14">
        <f t="shared" si="34"/>
        <v>2024</v>
      </c>
      <c r="S285" s="1" t="s">
        <v>48</v>
      </c>
    </row>
    <row r="286" spans="1:19" ht="12.75" x14ac:dyDescent="0.2">
      <c r="A286" s="1" t="s">
        <v>1183</v>
      </c>
      <c r="B286" s="1" t="s">
        <v>1183</v>
      </c>
      <c r="C286" s="1" t="str">
        <f t="shared" si="28"/>
        <v>bc5f63f5-fe26-447e-86ae-6906b5691278Matthew Whitehead</v>
      </c>
      <c r="D286" s="1" t="str">
        <f t="shared" si="29"/>
        <v>Unique</v>
      </c>
      <c r="E286" s="1" t="s">
        <v>1184</v>
      </c>
      <c r="F286" s="1" t="str">
        <f t="shared" si="30"/>
        <v>Unique</v>
      </c>
      <c r="G286" s="1" t="s">
        <v>1185</v>
      </c>
      <c r="H286" s="1" t="str">
        <f t="shared" si="31"/>
        <v>SouthFood</v>
      </c>
      <c r="I286" s="1" t="s">
        <v>28</v>
      </c>
      <c r="J286" s="1" t="s">
        <v>29</v>
      </c>
      <c r="K286" s="1" t="s">
        <v>1186</v>
      </c>
      <c r="L286" s="8">
        <v>2</v>
      </c>
      <c r="M286" s="8">
        <v>288.02999999999997</v>
      </c>
      <c r="N286" s="8">
        <v>576.05999999999995</v>
      </c>
      <c r="O286" s="10">
        <v>45598</v>
      </c>
      <c r="P286" s="9">
        <f t="shared" si="32"/>
        <v>2</v>
      </c>
      <c r="Q286" s="14">
        <f t="shared" si="33"/>
        <v>11</v>
      </c>
      <c r="R286" s="14">
        <f t="shared" si="34"/>
        <v>2024</v>
      </c>
      <c r="S286" s="1" t="s">
        <v>24</v>
      </c>
    </row>
    <row r="287" spans="1:19" ht="12.75" x14ac:dyDescent="0.2">
      <c r="A287" s="1" t="s">
        <v>1187</v>
      </c>
      <c r="B287" s="1" t="s">
        <v>1187</v>
      </c>
      <c r="C287" s="1" t="str">
        <f t="shared" si="28"/>
        <v>0a2a2b9c-dfb6-4b5e-aae0-45bc096b482eRachel Graham</v>
      </c>
      <c r="D287" s="1" t="str">
        <f t="shared" si="29"/>
        <v>Unique</v>
      </c>
      <c r="E287" s="1" t="s">
        <v>1188</v>
      </c>
      <c r="F287" s="1" t="str">
        <f t="shared" si="30"/>
        <v>Unique</v>
      </c>
      <c r="G287" s="1" t="s">
        <v>1189</v>
      </c>
      <c r="H287" s="1" t="str">
        <f t="shared" si="31"/>
        <v>NorthClothing</v>
      </c>
      <c r="I287" s="1" t="s">
        <v>69</v>
      </c>
      <c r="J287" s="1" t="s">
        <v>52</v>
      </c>
      <c r="K287" s="1" t="s">
        <v>1190</v>
      </c>
      <c r="L287" s="8">
        <v>8</v>
      </c>
      <c r="M287" s="8">
        <v>136.18</v>
      </c>
      <c r="N287" s="8">
        <v>1089.44</v>
      </c>
      <c r="O287" s="10" t="s">
        <v>537</v>
      </c>
      <c r="P287" s="9" t="str">
        <f t="shared" si="32"/>
        <v>26</v>
      </c>
      <c r="Q287" s="14" t="str">
        <f t="shared" si="33"/>
        <v>8</v>
      </c>
      <c r="R287" s="14" t="str">
        <f t="shared" si="34"/>
        <v>2024</v>
      </c>
      <c r="S287" s="1" t="s">
        <v>24</v>
      </c>
    </row>
    <row r="288" spans="1:19" ht="12.75" x14ac:dyDescent="0.2">
      <c r="A288" s="1" t="s">
        <v>1191</v>
      </c>
      <c r="B288" s="1" t="s">
        <v>1191</v>
      </c>
      <c r="C288" s="1" t="str">
        <f t="shared" si="28"/>
        <v>87e3ddbc-24f2-4ed9-ac58-165dbe978c74James Williams</v>
      </c>
      <c r="D288" s="1" t="str">
        <f t="shared" si="29"/>
        <v>Unique</v>
      </c>
      <c r="E288" s="1" t="s">
        <v>816</v>
      </c>
      <c r="F288" s="1" t="str">
        <f t="shared" si="30"/>
        <v>Unique</v>
      </c>
      <c r="G288" s="1" t="s">
        <v>1192</v>
      </c>
      <c r="H288" s="1" t="str">
        <f t="shared" si="31"/>
        <v>SouthFurniture</v>
      </c>
      <c r="I288" s="1" t="s">
        <v>28</v>
      </c>
      <c r="J288" s="1" t="s">
        <v>42</v>
      </c>
      <c r="K288" s="1" t="s">
        <v>1193</v>
      </c>
      <c r="L288" s="8">
        <v>16</v>
      </c>
      <c r="M288" s="8">
        <v>317</v>
      </c>
      <c r="N288" s="8">
        <v>5072</v>
      </c>
      <c r="O288" s="10" t="s">
        <v>321</v>
      </c>
      <c r="P288" s="9" t="str">
        <f t="shared" si="32"/>
        <v>20</v>
      </c>
      <c r="Q288" s="14" t="str">
        <f t="shared" si="33"/>
        <v>6</v>
      </c>
      <c r="R288" s="14" t="str">
        <f t="shared" si="34"/>
        <v>2024</v>
      </c>
      <c r="S288" s="1" t="s">
        <v>18</v>
      </c>
    </row>
    <row r="289" spans="1:19" ht="12.75" x14ac:dyDescent="0.2">
      <c r="A289" s="1" t="s">
        <v>1194</v>
      </c>
      <c r="B289" s="1" t="s">
        <v>1194</v>
      </c>
      <c r="C289" s="1" t="str">
        <f t="shared" si="28"/>
        <v>3a85b35e-f1d9-4c6d-bd66-307b1d3a5f6fValerie Porter</v>
      </c>
      <c r="D289" s="1" t="str">
        <f t="shared" si="29"/>
        <v>Unique</v>
      </c>
      <c r="E289" s="1" t="s">
        <v>1195</v>
      </c>
      <c r="F289" s="1" t="str">
        <f t="shared" si="30"/>
        <v>Unique</v>
      </c>
      <c r="G289" s="1" t="s">
        <v>1196</v>
      </c>
      <c r="H289" s="1" t="str">
        <f t="shared" si="31"/>
        <v>SouthFood</v>
      </c>
      <c r="I289" s="1" t="s">
        <v>28</v>
      </c>
      <c r="J289" s="1" t="s">
        <v>29</v>
      </c>
      <c r="L289" s="8">
        <v>3</v>
      </c>
      <c r="M289" s="8">
        <v>89.56</v>
      </c>
      <c r="N289" s="8">
        <v>268.68</v>
      </c>
      <c r="O289" s="10" t="s">
        <v>891</v>
      </c>
      <c r="P289" s="9" t="str">
        <f t="shared" si="32"/>
        <v>21</v>
      </c>
      <c r="Q289" s="14" t="str">
        <f t="shared" si="33"/>
        <v>7</v>
      </c>
      <c r="R289" s="14" t="str">
        <f t="shared" si="34"/>
        <v>2024</v>
      </c>
      <c r="S289" s="1" t="s">
        <v>48</v>
      </c>
    </row>
    <row r="290" spans="1:19" ht="12.75" x14ac:dyDescent="0.2">
      <c r="A290" s="1" t="s">
        <v>1197</v>
      </c>
      <c r="B290" s="1" t="s">
        <v>1197</v>
      </c>
      <c r="C290" s="1" t="str">
        <f t="shared" si="28"/>
        <v>b8c4107c-a3b6-4ca4-bdb3-e3192441889bVictoria Garcia</v>
      </c>
      <c r="D290" s="1" t="str">
        <f t="shared" si="29"/>
        <v>Unique</v>
      </c>
      <c r="E290" s="1" t="s">
        <v>1198</v>
      </c>
      <c r="F290" s="1" t="str">
        <f t="shared" si="30"/>
        <v>Unique</v>
      </c>
      <c r="G290" s="1" t="s">
        <v>1199</v>
      </c>
      <c r="H290" s="1" t="str">
        <f t="shared" si="31"/>
        <v>SouthBooks</v>
      </c>
      <c r="I290" s="1" t="s">
        <v>28</v>
      </c>
      <c r="J290" s="1" t="s">
        <v>22</v>
      </c>
      <c r="K290" s="1" t="s">
        <v>1200</v>
      </c>
      <c r="L290" s="8">
        <v>16</v>
      </c>
      <c r="M290" s="8">
        <v>270.51</v>
      </c>
      <c r="N290" s="8">
        <v>4328.16</v>
      </c>
      <c r="O290" s="10" t="s">
        <v>61</v>
      </c>
      <c r="P290" s="9" t="str">
        <f t="shared" si="32"/>
        <v>16</v>
      </c>
      <c r="Q290" s="14" t="str">
        <f t="shared" si="33"/>
        <v>8</v>
      </c>
      <c r="R290" s="14" t="str">
        <f t="shared" si="34"/>
        <v>2024</v>
      </c>
      <c r="S290" s="1" t="s">
        <v>18</v>
      </c>
    </row>
    <row r="291" spans="1:19" ht="12.75" x14ac:dyDescent="0.2">
      <c r="A291" s="1" t="s">
        <v>1201</v>
      </c>
      <c r="B291" s="1" t="s">
        <v>1201</v>
      </c>
      <c r="C291" s="1" t="str">
        <f t="shared" si="28"/>
        <v>404efd69-e3a2-400e-9e1c-790f3cfb7ea7Melissa Meyer</v>
      </c>
      <c r="D291" s="1" t="str">
        <f t="shared" si="29"/>
        <v>Unique</v>
      </c>
      <c r="E291" s="1" t="s">
        <v>1202</v>
      </c>
      <c r="F291" s="1" t="str">
        <f t="shared" si="30"/>
        <v>Unique</v>
      </c>
      <c r="G291" s="1" t="s">
        <v>1203</v>
      </c>
      <c r="H291" s="1" t="str">
        <f t="shared" si="31"/>
        <v>NorthBooks</v>
      </c>
      <c r="I291" s="1" t="s">
        <v>69</v>
      </c>
      <c r="J291" s="1" t="s">
        <v>22</v>
      </c>
      <c r="K291" s="1" t="s">
        <v>1204</v>
      </c>
      <c r="L291" s="8">
        <v>3</v>
      </c>
      <c r="M291" s="8">
        <v>136.93</v>
      </c>
      <c r="N291" s="8">
        <v>410.79</v>
      </c>
      <c r="O291" s="10" t="s">
        <v>162</v>
      </c>
      <c r="P291" s="9" t="str">
        <f t="shared" si="32"/>
        <v>24</v>
      </c>
      <c r="Q291" s="14" t="str">
        <f t="shared" si="33"/>
        <v>2</v>
      </c>
      <c r="R291" s="14" t="str">
        <f t="shared" si="34"/>
        <v>2024</v>
      </c>
      <c r="S291" s="1" t="s">
        <v>24</v>
      </c>
    </row>
    <row r="292" spans="1:19" ht="12.75" x14ac:dyDescent="0.2">
      <c r="A292" s="1" t="s">
        <v>1205</v>
      </c>
      <c r="B292" s="1" t="s">
        <v>1205</v>
      </c>
      <c r="C292" s="1" t="str">
        <f t="shared" si="28"/>
        <v>c797e560-a75d-4e18-b4d1-31ed2c8e9bfcMark Scott</v>
      </c>
      <c r="D292" s="1" t="str">
        <f t="shared" si="29"/>
        <v>Unique</v>
      </c>
      <c r="E292" s="1" t="s">
        <v>1206</v>
      </c>
      <c r="F292" s="1" t="str">
        <f t="shared" si="30"/>
        <v>Unique</v>
      </c>
      <c r="G292" s="1" t="s">
        <v>1207</v>
      </c>
      <c r="H292" s="1" t="str">
        <f t="shared" si="31"/>
        <v>EastBooks</v>
      </c>
      <c r="I292" s="1" t="s">
        <v>14</v>
      </c>
      <c r="J292" s="1" t="s">
        <v>22</v>
      </c>
      <c r="K292" s="1" t="s">
        <v>1208</v>
      </c>
      <c r="L292" s="8">
        <v>13</v>
      </c>
      <c r="M292" s="8">
        <v>401.62</v>
      </c>
      <c r="N292" s="8">
        <v>5221.0600000000004</v>
      </c>
      <c r="O292" s="10" t="s">
        <v>135</v>
      </c>
      <c r="P292" s="9" t="str">
        <f t="shared" si="32"/>
        <v>29</v>
      </c>
      <c r="Q292" s="14" t="str">
        <f t="shared" si="33"/>
        <v>5</v>
      </c>
      <c r="R292" s="14" t="str">
        <f t="shared" si="34"/>
        <v>2024</v>
      </c>
      <c r="S292" s="1" t="s">
        <v>32</v>
      </c>
    </row>
    <row r="293" spans="1:19" ht="12.75" x14ac:dyDescent="0.2">
      <c r="A293" s="1" t="s">
        <v>1209</v>
      </c>
      <c r="B293" s="1" t="s">
        <v>1209</v>
      </c>
      <c r="C293" s="1" t="str">
        <f t="shared" si="28"/>
        <v>7bc79658-f6cd-438e-8b01-7c164e0c1d74Erin Williams</v>
      </c>
      <c r="D293" s="1" t="str">
        <f t="shared" si="29"/>
        <v>Unique</v>
      </c>
      <c r="E293" s="1" t="s">
        <v>1210</v>
      </c>
      <c r="F293" s="1" t="str">
        <f t="shared" si="30"/>
        <v>Unique</v>
      </c>
      <c r="G293" s="1" t="s">
        <v>1211</v>
      </c>
      <c r="H293" s="1" t="str">
        <f t="shared" si="31"/>
        <v>NorthFurniture</v>
      </c>
      <c r="I293" s="1" t="s">
        <v>69</v>
      </c>
      <c r="J293" s="1" t="s">
        <v>42</v>
      </c>
      <c r="K293" s="1" t="s">
        <v>1212</v>
      </c>
      <c r="L293" s="8">
        <v>2</v>
      </c>
      <c r="M293" s="8">
        <v>104.33</v>
      </c>
      <c r="N293" s="8">
        <v>208.66</v>
      </c>
      <c r="O293" s="10" t="s">
        <v>1213</v>
      </c>
      <c r="P293" s="9" t="str">
        <f t="shared" si="32"/>
        <v>26</v>
      </c>
      <c r="Q293" s="14" t="str">
        <f t="shared" si="33"/>
        <v>4</v>
      </c>
      <c r="R293" s="14" t="str">
        <f t="shared" si="34"/>
        <v>2024</v>
      </c>
      <c r="S293" s="1" t="s">
        <v>18</v>
      </c>
    </row>
    <row r="294" spans="1:19" ht="12.75" x14ac:dyDescent="0.2">
      <c r="A294" s="1" t="s">
        <v>1214</v>
      </c>
      <c r="B294" s="1" t="s">
        <v>1214</v>
      </c>
      <c r="C294" s="1" t="str">
        <f t="shared" si="28"/>
        <v>a97dc5d0-402c-478f-a78d-4eb6bba34fddMichael Thomas</v>
      </c>
      <c r="D294" s="1" t="str">
        <f t="shared" si="29"/>
        <v>Unique</v>
      </c>
      <c r="E294" s="1" t="s">
        <v>534</v>
      </c>
      <c r="F294" s="1" t="str">
        <f t="shared" si="30"/>
        <v>Unique</v>
      </c>
      <c r="G294" s="1" t="s">
        <v>1215</v>
      </c>
      <c r="H294" s="1" t="str">
        <f t="shared" si="31"/>
        <v>WestClothing</v>
      </c>
      <c r="I294" s="1" t="s">
        <v>36</v>
      </c>
      <c r="J294" s="1" t="s">
        <v>52</v>
      </c>
      <c r="K294" s="1" t="s">
        <v>1216</v>
      </c>
      <c r="L294" s="8">
        <v>7</v>
      </c>
      <c r="M294" s="8">
        <v>340.8</v>
      </c>
      <c r="N294" s="8">
        <v>2385.6</v>
      </c>
      <c r="O294" s="10">
        <v>45416</v>
      </c>
      <c r="P294" s="9">
        <f t="shared" si="32"/>
        <v>4</v>
      </c>
      <c r="Q294" s="14">
        <f t="shared" si="33"/>
        <v>5</v>
      </c>
      <c r="R294" s="14">
        <f t="shared" si="34"/>
        <v>2024</v>
      </c>
      <c r="S294" s="1" t="s">
        <v>24</v>
      </c>
    </row>
    <row r="295" spans="1:19" ht="12.75" x14ac:dyDescent="0.2">
      <c r="A295" s="1" t="s">
        <v>1217</v>
      </c>
      <c r="B295" s="1" t="s">
        <v>1217</v>
      </c>
      <c r="C295" s="1" t="str">
        <f t="shared" si="28"/>
        <v>4879ffa5-ebca-4fa0-9b13-c396e2d79060Brian Lawson MD</v>
      </c>
      <c r="D295" s="1" t="str">
        <f t="shared" si="29"/>
        <v>Unique</v>
      </c>
      <c r="E295" s="1" t="s">
        <v>1218</v>
      </c>
      <c r="F295" s="1" t="str">
        <f t="shared" si="30"/>
        <v>Unique</v>
      </c>
      <c r="G295" s="1" t="s">
        <v>1219</v>
      </c>
      <c r="H295" s="1" t="str">
        <f t="shared" si="31"/>
        <v>WestFurniture</v>
      </c>
      <c r="I295" s="1" t="s">
        <v>36</v>
      </c>
      <c r="J295" s="1" t="s">
        <v>42</v>
      </c>
      <c r="K295" s="1" t="s">
        <v>1220</v>
      </c>
      <c r="L295" s="8">
        <v>16</v>
      </c>
      <c r="M295" s="8">
        <v>304.79000000000002</v>
      </c>
      <c r="N295" s="8">
        <v>4876.6400000000003</v>
      </c>
      <c r="O295" s="10" t="s">
        <v>1221</v>
      </c>
      <c r="P295" s="9" t="str">
        <f t="shared" si="32"/>
        <v>16</v>
      </c>
      <c r="Q295" s="14" t="str">
        <f t="shared" si="33"/>
        <v>7</v>
      </c>
      <c r="R295" s="14" t="str">
        <f t="shared" si="34"/>
        <v>2024</v>
      </c>
      <c r="S295" s="1" t="s">
        <v>48</v>
      </c>
    </row>
    <row r="296" spans="1:19" ht="12.75" x14ac:dyDescent="0.2">
      <c r="A296" s="1" t="s">
        <v>1222</v>
      </c>
      <c r="B296" s="1" t="s">
        <v>1222</v>
      </c>
      <c r="C296" s="1" t="str">
        <f t="shared" si="28"/>
        <v>67ad01b8-a5d8-4d93-9788-10a02e96c11cVanessa Moses</v>
      </c>
      <c r="D296" s="1" t="str">
        <f t="shared" si="29"/>
        <v>Unique</v>
      </c>
      <c r="E296" s="1" t="s">
        <v>1223</v>
      </c>
      <c r="F296" s="1" t="str">
        <f t="shared" si="30"/>
        <v>Unique</v>
      </c>
      <c r="H296" s="1" t="str">
        <f t="shared" si="31"/>
        <v>WestClothing</v>
      </c>
      <c r="I296" s="1" t="s">
        <v>36</v>
      </c>
      <c r="J296" s="1" t="s">
        <v>52</v>
      </c>
      <c r="K296" s="1" t="s">
        <v>1224</v>
      </c>
      <c r="L296" s="8">
        <v>8</v>
      </c>
      <c r="M296" s="8">
        <v>326.18</v>
      </c>
      <c r="N296" s="8">
        <v>2609.44</v>
      </c>
      <c r="O296" s="10">
        <v>45566</v>
      </c>
      <c r="P296" s="9">
        <f t="shared" si="32"/>
        <v>1</v>
      </c>
      <c r="Q296" s="14">
        <f t="shared" si="33"/>
        <v>10</v>
      </c>
      <c r="R296" s="14">
        <f t="shared" si="34"/>
        <v>2024</v>
      </c>
      <c r="S296" s="1" t="s">
        <v>32</v>
      </c>
    </row>
    <row r="297" spans="1:19" ht="12.75" x14ac:dyDescent="0.2">
      <c r="A297" s="1" t="s">
        <v>1225</v>
      </c>
      <c r="B297" s="1" t="s">
        <v>1225</v>
      </c>
      <c r="C297" s="1" t="str">
        <f t="shared" si="28"/>
        <v>94d8208a-204e-4160-8726-c504ad5e92cfMichael Benitez</v>
      </c>
      <c r="D297" s="1" t="str">
        <f t="shared" si="29"/>
        <v>Unique</v>
      </c>
      <c r="E297" s="1" t="s">
        <v>1226</v>
      </c>
      <c r="F297" s="1" t="str">
        <f t="shared" si="30"/>
        <v>Unique</v>
      </c>
      <c r="G297" s="1" t="s">
        <v>1227</v>
      </c>
      <c r="H297" s="1" t="str">
        <f t="shared" si="31"/>
        <v>EastFood</v>
      </c>
      <c r="I297" s="1" t="s">
        <v>14</v>
      </c>
      <c r="J297" s="1" t="s">
        <v>29</v>
      </c>
      <c r="K297" s="1" t="s">
        <v>1228</v>
      </c>
      <c r="L297" s="8">
        <v>12</v>
      </c>
      <c r="M297" s="8">
        <v>129.93</v>
      </c>
      <c r="N297" s="8">
        <v>1559.16</v>
      </c>
      <c r="O297" s="10" t="s">
        <v>1229</v>
      </c>
      <c r="P297" s="9" t="str">
        <f t="shared" si="32"/>
        <v>20</v>
      </c>
      <c r="Q297" s="14" t="str">
        <f t="shared" si="33"/>
        <v>2</v>
      </c>
      <c r="R297" s="14" t="str">
        <f t="shared" si="34"/>
        <v>2024</v>
      </c>
      <c r="S297" s="1" t="s">
        <v>48</v>
      </c>
    </row>
    <row r="298" spans="1:19" ht="12.75" x14ac:dyDescent="0.2">
      <c r="A298" s="1" t="s">
        <v>1230</v>
      </c>
      <c r="B298" s="1" t="s">
        <v>1230</v>
      </c>
      <c r="C298" s="1" t="str">
        <f t="shared" si="28"/>
        <v>2f6f1d6d-70ec-48e5-aad4-766f9cbf6a66Kelly Torres</v>
      </c>
      <c r="D298" s="1" t="str">
        <f t="shared" si="29"/>
        <v>Unique</v>
      </c>
      <c r="E298" s="1" t="s">
        <v>1231</v>
      </c>
      <c r="F298" s="1" t="str">
        <f t="shared" si="30"/>
        <v>Unique</v>
      </c>
      <c r="G298" s="1" t="s">
        <v>1232</v>
      </c>
      <c r="H298" s="1" t="str">
        <f t="shared" si="31"/>
        <v>EastBooks</v>
      </c>
      <c r="I298" s="1" t="s">
        <v>14</v>
      </c>
      <c r="J298" s="1" t="s">
        <v>22</v>
      </c>
      <c r="K298" s="1" t="s">
        <v>1233</v>
      </c>
      <c r="L298" s="8">
        <v>11</v>
      </c>
      <c r="M298" s="8">
        <v>351.79</v>
      </c>
      <c r="N298" s="8">
        <v>3869.69</v>
      </c>
      <c r="O298" s="10" t="s">
        <v>1229</v>
      </c>
      <c r="P298" s="9" t="str">
        <f t="shared" si="32"/>
        <v>20</v>
      </c>
      <c r="Q298" s="14" t="str">
        <f t="shared" si="33"/>
        <v>2</v>
      </c>
      <c r="R298" s="14" t="str">
        <f t="shared" si="34"/>
        <v>2024</v>
      </c>
      <c r="S298" s="1" t="s">
        <v>48</v>
      </c>
    </row>
    <row r="299" spans="1:19" ht="12.75" x14ac:dyDescent="0.2">
      <c r="A299" s="1" t="s">
        <v>1234</v>
      </c>
      <c r="B299" s="1" t="s">
        <v>1234</v>
      </c>
      <c r="C299" s="1" t="str">
        <f t="shared" si="28"/>
        <v>3e26776c-570d-4aa1-9539-97975cc92462Joel Hernandez</v>
      </c>
      <c r="D299" s="1" t="str">
        <f t="shared" si="29"/>
        <v>Unique</v>
      </c>
      <c r="E299" s="1" t="s">
        <v>1235</v>
      </c>
      <c r="F299" s="1" t="str">
        <f t="shared" si="30"/>
        <v>Unique</v>
      </c>
      <c r="G299" s="1" t="s">
        <v>1236</v>
      </c>
      <c r="H299" s="1" t="str">
        <f t="shared" si="31"/>
        <v>NorthFood</v>
      </c>
      <c r="I299" s="1" t="s">
        <v>69</v>
      </c>
      <c r="J299" s="1" t="s">
        <v>29</v>
      </c>
      <c r="K299" s="1" t="s">
        <v>1237</v>
      </c>
      <c r="L299" s="8">
        <v>6</v>
      </c>
      <c r="M299" s="8">
        <v>98.03</v>
      </c>
      <c r="N299" s="8">
        <v>588.17999999999995</v>
      </c>
      <c r="O299" s="10">
        <v>45566</v>
      </c>
      <c r="P299" s="9">
        <f t="shared" si="32"/>
        <v>1</v>
      </c>
      <c r="Q299" s="14">
        <f t="shared" si="33"/>
        <v>10</v>
      </c>
      <c r="R299" s="14">
        <f t="shared" si="34"/>
        <v>2024</v>
      </c>
      <c r="S299" s="1" t="s">
        <v>18</v>
      </c>
    </row>
    <row r="300" spans="1:19" ht="12.75" x14ac:dyDescent="0.2">
      <c r="A300" s="1" t="s">
        <v>1238</v>
      </c>
      <c r="B300" s="1" t="s">
        <v>1238</v>
      </c>
      <c r="C300" s="1" t="str">
        <f t="shared" si="28"/>
        <v>7de433d6-7cca-42af-a5ac-87f2c13069a2Sabrina Flores</v>
      </c>
      <c r="D300" s="1" t="str">
        <f t="shared" si="29"/>
        <v>Unique</v>
      </c>
      <c r="E300" s="1" t="s">
        <v>1239</v>
      </c>
      <c r="F300" s="1" t="str">
        <f t="shared" si="30"/>
        <v>Unique</v>
      </c>
      <c r="G300" s="1" t="s">
        <v>1240</v>
      </c>
      <c r="H300" s="1" t="str">
        <f t="shared" si="31"/>
        <v>WestClothing</v>
      </c>
      <c r="I300" s="1" t="s">
        <v>36</v>
      </c>
      <c r="J300" s="1" t="s">
        <v>52</v>
      </c>
      <c r="K300" s="1" t="s">
        <v>1241</v>
      </c>
      <c r="L300" s="8">
        <v>4</v>
      </c>
      <c r="M300" s="8">
        <v>348.29</v>
      </c>
      <c r="N300" s="8">
        <v>1393.16</v>
      </c>
      <c r="O300" s="10" t="s">
        <v>838</v>
      </c>
      <c r="P300" s="9" t="str">
        <f t="shared" si="32"/>
        <v>13</v>
      </c>
      <c r="Q300" s="14" t="str">
        <f t="shared" si="33"/>
        <v>6</v>
      </c>
      <c r="R300" s="14" t="str">
        <f t="shared" si="34"/>
        <v>2024</v>
      </c>
      <c r="S300" s="1" t="s">
        <v>18</v>
      </c>
    </row>
    <row r="301" spans="1:19" ht="12.75" x14ac:dyDescent="0.2">
      <c r="A301" s="1" t="s">
        <v>1242</v>
      </c>
      <c r="B301" s="1" t="s">
        <v>1242</v>
      </c>
      <c r="C301" s="1" t="str">
        <f t="shared" si="28"/>
        <v>d66ec550-3bd2-4874-b934-54344480f6aeAshley White DDS</v>
      </c>
      <c r="D301" s="1" t="str">
        <f t="shared" si="29"/>
        <v>Unique</v>
      </c>
      <c r="E301" s="1" t="s">
        <v>1243</v>
      </c>
      <c r="F301" s="1" t="str">
        <f t="shared" si="30"/>
        <v>Unique</v>
      </c>
      <c r="G301" s="1" t="s">
        <v>1244</v>
      </c>
      <c r="H301" s="1" t="str">
        <f t="shared" si="31"/>
        <v>EastElectronics</v>
      </c>
      <c r="I301" s="1" t="s">
        <v>14</v>
      </c>
      <c r="J301" s="1" t="s">
        <v>15</v>
      </c>
      <c r="K301" s="1" t="s">
        <v>1245</v>
      </c>
      <c r="L301" s="8">
        <v>11</v>
      </c>
      <c r="M301" s="8">
        <v>328.42</v>
      </c>
      <c r="N301" s="8">
        <v>3612.62</v>
      </c>
      <c r="O301" s="10" t="s">
        <v>697</v>
      </c>
      <c r="P301" s="9" t="str">
        <f t="shared" si="32"/>
        <v>22</v>
      </c>
      <c r="Q301" s="14" t="str">
        <f t="shared" si="33"/>
        <v>6</v>
      </c>
      <c r="R301" s="14" t="str">
        <f t="shared" si="34"/>
        <v>2024</v>
      </c>
      <c r="S301" s="1" t="s">
        <v>24</v>
      </c>
    </row>
    <row r="302" spans="1:19" ht="12.75" x14ac:dyDescent="0.2">
      <c r="A302" s="1" t="s">
        <v>1246</v>
      </c>
      <c r="B302" s="1" t="s">
        <v>1246</v>
      </c>
      <c r="C302" s="1" t="str">
        <f t="shared" si="28"/>
        <v>90d79c76-ac48-4140-a1f0-2b961a488101Kenneth Giles</v>
      </c>
      <c r="D302" s="1" t="str">
        <f t="shared" si="29"/>
        <v>Unique</v>
      </c>
      <c r="E302" s="1" t="s">
        <v>1247</v>
      </c>
      <c r="F302" s="1" t="str">
        <f t="shared" si="30"/>
        <v>Unique</v>
      </c>
      <c r="G302" s="1" t="s">
        <v>1248</v>
      </c>
      <c r="H302" s="1" t="str">
        <f t="shared" si="31"/>
        <v>EastClothing</v>
      </c>
      <c r="I302" s="1" t="s">
        <v>14</v>
      </c>
      <c r="J302" s="1" t="s">
        <v>52</v>
      </c>
      <c r="K302" s="1" t="s">
        <v>316</v>
      </c>
      <c r="L302" s="8">
        <v>15</v>
      </c>
      <c r="M302" s="8">
        <v>196.04</v>
      </c>
      <c r="N302" s="8">
        <v>2940.6</v>
      </c>
      <c r="O302" s="10" t="s">
        <v>537</v>
      </c>
      <c r="P302" s="9" t="str">
        <f t="shared" si="32"/>
        <v>26</v>
      </c>
      <c r="Q302" s="14" t="str">
        <f t="shared" si="33"/>
        <v>8</v>
      </c>
      <c r="R302" s="14" t="str">
        <f t="shared" si="34"/>
        <v>2024</v>
      </c>
      <c r="S302" s="1" t="s">
        <v>48</v>
      </c>
    </row>
    <row r="303" spans="1:19" ht="12.75" x14ac:dyDescent="0.2">
      <c r="A303" s="1" t="s">
        <v>1249</v>
      </c>
      <c r="B303" s="1" t="s">
        <v>1249</v>
      </c>
      <c r="C303" s="1" t="str">
        <f t="shared" si="28"/>
        <v>918b4703-39b8-43c4-afa3-646c96f48412John Ford</v>
      </c>
      <c r="D303" s="1" t="str">
        <f t="shared" si="29"/>
        <v>Unique</v>
      </c>
      <c r="E303" s="1" t="s">
        <v>1250</v>
      </c>
      <c r="F303" s="1" t="str">
        <f t="shared" si="30"/>
        <v>Unique</v>
      </c>
      <c r="G303" s="1" t="s">
        <v>1251</v>
      </c>
      <c r="H303" s="1" t="str">
        <f t="shared" si="31"/>
        <v>EastBooks</v>
      </c>
      <c r="I303" s="1" t="s">
        <v>14</v>
      </c>
      <c r="J303" s="1" t="s">
        <v>22</v>
      </c>
      <c r="K303" s="1" t="s">
        <v>1252</v>
      </c>
      <c r="L303" s="8">
        <v>19</v>
      </c>
      <c r="M303" s="8">
        <v>54.41</v>
      </c>
      <c r="N303" s="8">
        <v>1033.79</v>
      </c>
      <c r="O303" s="10">
        <v>45541</v>
      </c>
      <c r="P303" s="9">
        <f t="shared" si="32"/>
        <v>6</v>
      </c>
      <c r="Q303" s="14">
        <f t="shared" si="33"/>
        <v>9</v>
      </c>
      <c r="R303" s="14">
        <f t="shared" si="34"/>
        <v>2024</v>
      </c>
      <c r="S303" s="1" t="s">
        <v>48</v>
      </c>
    </row>
    <row r="304" spans="1:19" ht="12.75" x14ac:dyDescent="0.2">
      <c r="A304" s="1" t="s">
        <v>1253</v>
      </c>
      <c r="B304" s="1" t="s">
        <v>1253</v>
      </c>
      <c r="C304" s="1" t="str">
        <f t="shared" si="28"/>
        <v>509d5ab4-6495-4067-b0e8-22231c326c79Erin Rivera</v>
      </c>
      <c r="D304" s="1" t="str">
        <f t="shared" si="29"/>
        <v>Unique</v>
      </c>
      <c r="E304" s="1" t="s">
        <v>1254</v>
      </c>
      <c r="F304" s="1" t="str">
        <f t="shared" si="30"/>
        <v>Unique</v>
      </c>
      <c r="G304" s="1" t="s">
        <v>1255</v>
      </c>
      <c r="H304" s="1" t="str">
        <f t="shared" si="31"/>
        <v>SouthBooks</v>
      </c>
      <c r="I304" s="1" t="s">
        <v>28</v>
      </c>
      <c r="J304" s="1" t="s">
        <v>22</v>
      </c>
      <c r="K304" s="1" t="s">
        <v>1256</v>
      </c>
      <c r="L304" s="8">
        <v>5</v>
      </c>
      <c r="M304" s="8">
        <v>336.57</v>
      </c>
      <c r="N304" s="8">
        <v>1682.85</v>
      </c>
      <c r="O304" s="10">
        <v>45420</v>
      </c>
      <c r="P304" s="9">
        <f t="shared" si="32"/>
        <v>8</v>
      </c>
      <c r="Q304" s="14">
        <f t="shared" si="33"/>
        <v>5</v>
      </c>
      <c r="R304" s="14">
        <f t="shared" si="34"/>
        <v>2024</v>
      </c>
      <c r="S304" s="1" t="s">
        <v>24</v>
      </c>
    </row>
    <row r="305" spans="1:19" ht="12.75" x14ac:dyDescent="0.2">
      <c r="A305" s="1" t="s">
        <v>1257</v>
      </c>
      <c r="B305" s="1" t="s">
        <v>1257</v>
      </c>
      <c r="C305" s="1" t="str">
        <f t="shared" si="28"/>
        <v>3172191f-da75-4ae4-b5b4-ed434fd82f01Christopher Paul</v>
      </c>
      <c r="D305" s="1" t="str">
        <f t="shared" si="29"/>
        <v>Unique</v>
      </c>
      <c r="E305" s="1" t="s">
        <v>1258</v>
      </c>
      <c r="F305" s="1" t="str">
        <f t="shared" si="30"/>
        <v>Unique</v>
      </c>
      <c r="G305" s="1" t="s">
        <v>1259</v>
      </c>
      <c r="H305" s="1" t="str">
        <f t="shared" si="31"/>
        <v>WestClothing</v>
      </c>
      <c r="I305" s="1" t="s">
        <v>36</v>
      </c>
      <c r="J305" s="1" t="s">
        <v>52</v>
      </c>
      <c r="K305" s="1" t="s">
        <v>1260</v>
      </c>
      <c r="L305" s="8">
        <v>4</v>
      </c>
      <c r="M305" s="8">
        <v>420.21</v>
      </c>
      <c r="N305" s="8">
        <v>1680.84</v>
      </c>
      <c r="O305" s="10" t="s">
        <v>61</v>
      </c>
      <c r="P305" s="9" t="str">
        <f t="shared" si="32"/>
        <v>16</v>
      </c>
      <c r="Q305" s="14" t="str">
        <f t="shared" si="33"/>
        <v>8</v>
      </c>
      <c r="R305" s="14" t="str">
        <f t="shared" si="34"/>
        <v>2024</v>
      </c>
      <c r="S305" s="1" t="s">
        <v>32</v>
      </c>
    </row>
    <row r="306" spans="1:19" ht="12.75" x14ac:dyDescent="0.2">
      <c r="A306" s="1" t="s">
        <v>1261</v>
      </c>
      <c r="B306" s="1" t="s">
        <v>1261</v>
      </c>
      <c r="C306" s="1" t="str">
        <f t="shared" si="28"/>
        <v>40406052-1897-4526-a0d6-c26b01d97d78Christopher Johnson</v>
      </c>
      <c r="D306" s="1" t="str">
        <f t="shared" si="29"/>
        <v>Unique</v>
      </c>
      <c r="E306" s="1" t="s">
        <v>1262</v>
      </c>
      <c r="F306" s="1" t="str">
        <f t="shared" si="30"/>
        <v>Unique</v>
      </c>
      <c r="G306" s="1" t="s">
        <v>1263</v>
      </c>
      <c r="H306" s="1" t="str">
        <f t="shared" si="31"/>
        <v>SouthFood</v>
      </c>
      <c r="I306" s="1" t="s">
        <v>28</v>
      </c>
      <c r="J306" s="1" t="s">
        <v>29</v>
      </c>
      <c r="K306" s="1" t="s">
        <v>1264</v>
      </c>
      <c r="L306" s="8">
        <v>13</v>
      </c>
      <c r="M306" s="8">
        <v>299.05</v>
      </c>
      <c r="N306" s="8">
        <v>3887.65</v>
      </c>
      <c r="O306" s="10" t="s">
        <v>799</v>
      </c>
      <c r="P306" s="9" t="str">
        <f t="shared" si="32"/>
        <v>29</v>
      </c>
      <c r="Q306" s="14" t="str">
        <f t="shared" si="33"/>
        <v>3</v>
      </c>
      <c r="R306" s="14" t="str">
        <f t="shared" si="34"/>
        <v>2024</v>
      </c>
      <c r="S306" s="1" t="s">
        <v>24</v>
      </c>
    </row>
    <row r="307" spans="1:19" ht="12.75" x14ac:dyDescent="0.2">
      <c r="A307" s="1" t="s">
        <v>1265</v>
      </c>
      <c r="B307" s="1" t="s">
        <v>1265</v>
      </c>
      <c r="C307" s="1" t="str">
        <f t="shared" si="28"/>
        <v>7e44c357-823d-4030-b713-9c0a7e39a643Amy Cook</v>
      </c>
      <c r="D307" s="1" t="str">
        <f t="shared" si="29"/>
        <v>Unique</v>
      </c>
      <c r="E307" s="1" t="s">
        <v>1266</v>
      </c>
      <c r="F307" s="1" t="str">
        <f t="shared" si="30"/>
        <v>Unique</v>
      </c>
      <c r="G307" s="1" t="s">
        <v>1267</v>
      </c>
      <c r="H307" s="1" t="str">
        <f t="shared" si="31"/>
        <v>SouthFurniture</v>
      </c>
      <c r="I307" s="1" t="s">
        <v>28</v>
      </c>
      <c r="J307" s="1" t="s">
        <v>42</v>
      </c>
      <c r="K307" s="1" t="s">
        <v>43</v>
      </c>
      <c r="L307" s="8">
        <v>17</v>
      </c>
      <c r="M307" s="8">
        <v>89.2</v>
      </c>
      <c r="N307" s="8">
        <v>1516.4</v>
      </c>
      <c r="O307" s="10">
        <v>45541</v>
      </c>
      <c r="P307" s="9">
        <f t="shared" si="32"/>
        <v>6</v>
      </c>
      <c r="Q307" s="14">
        <f t="shared" si="33"/>
        <v>9</v>
      </c>
      <c r="R307" s="14">
        <f t="shared" si="34"/>
        <v>2024</v>
      </c>
      <c r="S307" s="1" t="s">
        <v>48</v>
      </c>
    </row>
    <row r="308" spans="1:19" ht="12.75" x14ac:dyDescent="0.2">
      <c r="A308" s="1" t="s">
        <v>1268</v>
      </c>
      <c r="B308" s="1" t="s">
        <v>1268</v>
      </c>
      <c r="C308" s="1" t="str">
        <f t="shared" si="28"/>
        <v>77319327-e362-4f1a-9762-465c89a86c71Mary Lopez</v>
      </c>
      <c r="D308" s="1" t="str">
        <f t="shared" si="29"/>
        <v>Unique</v>
      </c>
      <c r="E308" s="1" t="s">
        <v>1269</v>
      </c>
      <c r="F308" s="1" t="str">
        <f t="shared" si="30"/>
        <v>Unique</v>
      </c>
      <c r="G308" s="1" t="s">
        <v>1270</v>
      </c>
      <c r="H308" s="1" t="str">
        <f t="shared" si="31"/>
        <v>NorthBooks</v>
      </c>
      <c r="I308" s="1" t="s">
        <v>69</v>
      </c>
      <c r="J308" s="1" t="s">
        <v>22</v>
      </c>
      <c r="K308" s="1" t="s">
        <v>1271</v>
      </c>
      <c r="L308" s="8">
        <v>10</v>
      </c>
      <c r="M308" s="8">
        <v>165.18</v>
      </c>
      <c r="N308" s="8">
        <v>1651.8</v>
      </c>
      <c r="O308" s="10" t="s">
        <v>426</v>
      </c>
      <c r="P308" s="9" t="str">
        <f t="shared" si="32"/>
        <v>14</v>
      </c>
      <c r="Q308" s="14" t="str">
        <f t="shared" si="33"/>
        <v>6</v>
      </c>
      <c r="R308" s="14" t="str">
        <f t="shared" si="34"/>
        <v>2024</v>
      </c>
      <c r="S308" s="1" t="s">
        <v>18</v>
      </c>
    </row>
    <row r="309" spans="1:19" ht="12.75" x14ac:dyDescent="0.2">
      <c r="A309" s="1" t="s">
        <v>1272</v>
      </c>
      <c r="B309" s="1" t="s">
        <v>1272</v>
      </c>
      <c r="C309" s="1" t="str">
        <f t="shared" si="28"/>
        <v>89f26e08-8089-45d8-87ec-5e1ca45c52c2David Rodriguez</v>
      </c>
      <c r="D309" s="1" t="str">
        <f t="shared" si="29"/>
        <v>Unique</v>
      </c>
      <c r="E309" s="1" t="s">
        <v>1273</v>
      </c>
      <c r="F309" s="1" t="str">
        <f t="shared" si="30"/>
        <v>Unique</v>
      </c>
      <c r="G309" s="1" t="s">
        <v>1274</v>
      </c>
      <c r="H309" s="1" t="str">
        <f t="shared" si="31"/>
        <v>NorthFurniture</v>
      </c>
      <c r="I309" s="1" t="s">
        <v>69</v>
      </c>
      <c r="J309" s="1" t="s">
        <v>42</v>
      </c>
      <c r="K309" s="1" t="s">
        <v>1275</v>
      </c>
      <c r="L309" s="8">
        <v>4</v>
      </c>
      <c r="M309" s="8">
        <v>244.05</v>
      </c>
      <c r="N309" s="8">
        <v>976.2</v>
      </c>
      <c r="O309" s="10" t="s">
        <v>17</v>
      </c>
      <c r="P309" s="9" t="str">
        <f t="shared" si="32"/>
        <v>18</v>
      </c>
      <c r="Q309" s="14" t="str">
        <f t="shared" si="33"/>
        <v>5</v>
      </c>
      <c r="R309" s="14" t="str">
        <f t="shared" si="34"/>
        <v>2024</v>
      </c>
      <c r="S309" s="1" t="s">
        <v>48</v>
      </c>
    </row>
    <row r="310" spans="1:19" ht="12.75" x14ac:dyDescent="0.2">
      <c r="A310" s="1" t="s">
        <v>1276</v>
      </c>
      <c r="B310" s="1" t="s">
        <v>1276</v>
      </c>
      <c r="C310" s="1" t="str">
        <f t="shared" si="28"/>
        <v>8a8900e6-81b2-4ea5-b5ed-31fff2526210Bobby Hernandez</v>
      </c>
      <c r="D310" s="1" t="str">
        <f t="shared" si="29"/>
        <v>Unique</v>
      </c>
      <c r="E310" s="1" t="s">
        <v>1277</v>
      </c>
      <c r="F310" s="1" t="str">
        <f t="shared" si="30"/>
        <v>Unique</v>
      </c>
      <c r="G310" s="1" t="s">
        <v>1278</v>
      </c>
      <c r="H310" s="1" t="str">
        <f t="shared" si="31"/>
        <v>NorthFood</v>
      </c>
      <c r="I310" s="1" t="s">
        <v>69</v>
      </c>
      <c r="J310" s="1" t="s">
        <v>29</v>
      </c>
      <c r="K310" s="1" t="s">
        <v>686</v>
      </c>
      <c r="L310" s="8">
        <v>19</v>
      </c>
      <c r="M310" s="8">
        <v>169.12</v>
      </c>
      <c r="N310" s="8">
        <v>3213.28</v>
      </c>
      <c r="O310" s="10">
        <v>45537</v>
      </c>
      <c r="P310" s="9">
        <f t="shared" si="32"/>
        <v>2</v>
      </c>
      <c r="Q310" s="14">
        <f t="shared" si="33"/>
        <v>9</v>
      </c>
      <c r="R310" s="14">
        <f t="shared" si="34"/>
        <v>2024</v>
      </c>
      <c r="S310" s="1" t="s">
        <v>32</v>
      </c>
    </row>
    <row r="311" spans="1:19" ht="12.75" x14ac:dyDescent="0.2">
      <c r="A311" s="1" t="s">
        <v>1279</v>
      </c>
      <c r="B311" s="1" t="s">
        <v>1279</v>
      </c>
      <c r="C311" s="1" t="str">
        <f t="shared" si="28"/>
        <v>6704d27b-fa38-4cc3-9a2a-c98f626d1325Christian Daniels</v>
      </c>
      <c r="D311" s="1" t="str">
        <f t="shared" si="29"/>
        <v>Unique</v>
      </c>
      <c r="E311" s="1" t="s">
        <v>1280</v>
      </c>
      <c r="F311" s="1" t="str">
        <f t="shared" si="30"/>
        <v>Unique</v>
      </c>
      <c r="G311" s="1" t="s">
        <v>1281</v>
      </c>
      <c r="H311" s="1" t="str">
        <f t="shared" si="31"/>
        <v>SouthFood</v>
      </c>
      <c r="I311" s="1" t="s">
        <v>28</v>
      </c>
      <c r="J311" s="1" t="s">
        <v>29</v>
      </c>
      <c r="K311" s="1" t="s">
        <v>1282</v>
      </c>
      <c r="L311" s="8">
        <v>11</v>
      </c>
      <c r="M311" s="8">
        <v>366.33</v>
      </c>
      <c r="N311" s="8">
        <v>4029.63</v>
      </c>
      <c r="O311" s="10" t="s">
        <v>1283</v>
      </c>
      <c r="P311" s="9" t="str">
        <f t="shared" si="32"/>
        <v>20</v>
      </c>
      <c r="Q311" s="14" t="str">
        <f t="shared" si="33"/>
        <v>3</v>
      </c>
      <c r="R311" s="14" t="str">
        <f t="shared" si="34"/>
        <v>2024</v>
      </c>
      <c r="S311" s="1" t="s">
        <v>18</v>
      </c>
    </row>
    <row r="312" spans="1:19" ht="12.75" x14ac:dyDescent="0.2">
      <c r="A312" s="1" t="s">
        <v>1284</v>
      </c>
      <c r="B312" s="1" t="s">
        <v>1284</v>
      </c>
      <c r="C312" s="1" t="str">
        <f t="shared" si="28"/>
        <v>d960c18c-ee73-4ee1-bf85-638ae7fe6409Chris Myers</v>
      </c>
      <c r="D312" s="1" t="str">
        <f t="shared" si="29"/>
        <v>Unique</v>
      </c>
      <c r="E312" s="1" t="s">
        <v>1285</v>
      </c>
      <c r="F312" s="1" t="str">
        <f t="shared" si="30"/>
        <v>Unique</v>
      </c>
      <c r="G312" s="1" t="s">
        <v>1286</v>
      </c>
      <c r="H312" s="1" t="str">
        <f t="shared" si="31"/>
        <v>NorthBooks</v>
      </c>
      <c r="I312" s="1" t="s">
        <v>69</v>
      </c>
      <c r="J312" s="1" t="s">
        <v>22</v>
      </c>
      <c r="K312" s="1" t="s">
        <v>1287</v>
      </c>
      <c r="L312" s="8">
        <v>12</v>
      </c>
      <c r="M312" s="8">
        <v>318.13</v>
      </c>
      <c r="N312" s="8">
        <v>3817.56</v>
      </c>
      <c r="O312" s="10" t="s">
        <v>747</v>
      </c>
      <c r="P312" s="9" t="str">
        <f t="shared" si="32"/>
        <v>22</v>
      </c>
      <c r="Q312" s="14" t="str">
        <f t="shared" si="33"/>
        <v>1</v>
      </c>
      <c r="R312" s="14" t="str">
        <f t="shared" si="34"/>
        <v>2024</v>
      </c>
      <c r="S312" s="1" t="s">
        <v>48</v>
      </c>
    </row>
    <row r="313" spans="1:19" ht="12.75" x14ac:dyDescent="0.2">
      <c r="A313" s="1" t="s">
        <v>1288</v>
      </c>
      <c r="B313" s="1" t="s">
        <v>1288</v>
      </c>
      <c r="C313" s="1" t="str">
        <f t="shared" si="28"/>
        <v>58cf13b8-7cf4-48c0-92ae-efc1f4c9ac36Mallory Flowers</v>
      </c>
      <c r="D313" s="1" t="str">
        <f t="shared" si="29"/>
        <v>Unique</v>
      </c>
      <c r="E313" s="1" t="s">
        <v>1289</v>
      </c>
      <c r="F313" s="1" t="str">
        <f t="shared" si="30"/>
        <v>Unique</v>
      </c>
      <c r="G313" s="1" t="s">
        <v>1290</v>
      </c>
      <c r="H313" s="1" t="str">
        <f t="shared" si="31"/>
        <v>NorthFood</v>
      </c>
      <c r="I313" s="1" t="s">
        <v>69</v>
      </c>
      <c r="J313" s="1" t="s">
        <v>29</v>
      </c>
      <c r="K313" s="1" t="s">
        <v>1291</v>
      </c>
      <c r="L313" s="8">
        <v>19</v>
      </c>
      <c r="M313" s="8">
        <v>252.31</v>
      </c>
      <c r="N313" s="8">
        <v>4793.8900000000003</v>
      </c>
      <c r="O313" s="10">
        <v>45597</v>
      </c>
      <c r="P313" s="9">
        <f t="shared" si="32"/>
        <v>1</v>
      </c>
      <c r="Q313" s="14">
        <f t="shared" si="33"/>
        <v>11</v>
      </c>
      <c r="R313" s="14">
        <f t="shared" si="34"/>
        <v>2024</v>
      </c>
      <c r="S313" s="1" t="s">
        <v>32</v>
      </c>
    </row>
    <row r="314" spans="1:19" ht="12.75" x14ac:dyDescent="0.2">
      <c r="A314" s="1" t="s">
        <v>1292</v>
      </c>
      <c r="B314" s="1" t="s">
        <v>1292</v>
      </c>
      <c r="C314" s="1" t="str">
        <f t="shared" si="28"/>
        <v>f7b13b6f-2dbb-4af0-9127-bc938599d39aMarcus Brown</v>
      </c>
      <c r="D314" s="1" t="str">
        <f t="shared" si="29"/>
        <v>Unique</v>
      </c>
      <c r="E314" s="1" t="s">
        <v>1293</v>
      </c>
      <c r="F314" s="1" t="str">
        <f t="shared" si="30"/>
        <v>Unique</v>
      </c>
      <c r="G314" s="1" t="s">
        <v>1294</v>
      </c>
      <c r="H314" s="1" t="str">
        <f t="shared" si="31"/>
        <v>NorthClothing</v>
      </c>
      <c r="I314" s="1" t="s">
        <v>69</v>
      </c>
      <c r="J314" s="1" t="s">
        <v>52</v>
      </c>
      <c r="K314" s="1" t="s">
        <v>1295</v>
      </c>
      <c r="L314" s="8">
        <v>20</v>
      </c>
      <c r="M314" s="8">
        <v>345.98</v>
      </c>
      <c r="N314" s="8">
        <v>6919.6</v>
      </c>
      <c r="O314" s="10" t="s">
        <v>1296</v>
      </c>
      <c r="P314" s="9" t="str">
        <f t="shared" si="32"/>
        <v>17</v>
      </c>
      <c r="Q314" s="14" t="str">
        <f t="shared" si="33"/>
        <v>5</v>
      </c>
      <c r="R314" s="14" t="str">
        <f t="shared" si="34"/>
        <v>2024</v>
      </c>
      <c r="S314" s="1" t="s">
        <v>18</v>
      </c>
    </row>
    <row r="315" spans="1:19" ht="12.75" x14ac:dyDescent="0.2">
      <c r="A315" s="1" t="s">
        <v>1297</v>
      </c>
      <c r="B315" s="1" t="s">
        <v>1297</v>
      </c>
      <c r="C315" s="1" t="str">
        <f t="shared" si="28"/>
        <v>66765428-f608-44af-8bd3-dde55f2dd64bJacqueline Frey</v>
      </c>
      <c r="D315" s="1" t="str">
        <f t="shared" si="29"/>
        <v>Unique</v>
      </c>
      <c r="E315" s="1" t="s">
        <v>1298</v>
      </c>
      <c r="F315" s="1" t="str">
        <f t="shared" si="30"/>
        <v>Unique</v>
      </c>
      <c r="G315" s="1" t="s">
        <v>1299</v>
      </c>
      <c r="H315" s="1" t="str">
        <f t="shared" si="31"/>
        <v>WestClothing</v>
      </c>
      <c r="I315" s="1" t="s">
        <v>36</v>
      </c>
      <c r="J315" s="1" t="s">
        <v>52</v>
      </c>
      <c r="K315" s="1" t="s">
        <v>1300</v>
      </c>
      <c r="L315" s="8">
        <v>14</v>
      </c>
      <c r="M315" s="8">
        <v>229.16</v>
      </c>
      <c r="N315" s="8">
        <v>3208.24</v>
      </c>
      <c r="O315" s="10">
        <v>45388</v>
      </c>
      <c r="P315" s="9">
        <f t="shared" si="32"/>
        <v>6</v>
      </c>
      <c r="Q315" s="14">
        <f t="shared" si="33"/>
        <v>4</v>
      </c>
      <c r="R315" s="14">
        <f t="shared" si="34"/>
        <v>2024</v>
      </c>
      <c r="S315" s="1" t="s">
        <v>48</v>
      </c>
    </row>
    <row r="316" spans="1:19" ht="12.75" x14ac:dyDescent="0.2">
      <c r="A316" s="1" t="s">
        <v>1301</v>
      </c>
      <c r="B316" s="1" t="s">
        <v>1301</v>
      </c>
      <c r="C316" s="1" t="str">
        <f t="shared" si="28"/>
        <v>0419b513-caec-4883-b241-cf857310e319Laura Jackson</v>
      </c>
      <c r="D316" s="1" t="str">
        <f t="shared" si="29"/>
        <v>Unique</v>
      </c>
      <c r="E316" s="1" t="s">
        <v>1302</v>
      </c>
      <c r="F316" s="1" t="str">
        <f t="shared" si="30"/>
        <v>Unique</v>
      </c>
      <c r="G316" s="1" t="s">
        <v>1303</v>
      </c>
      <c r="H316" s="1" t="str">
        <f t="shared" si="31"/>
        <v>SouthClothing</v>
      </c>
      <c r="I316" s="1" t="s">
        <v>28</v>
      </c>
      <c r="J316" s="1" t="s">
        <v>52</v>
      </c>
      <c r="K316" s="1" t="s">
        <v>1063</v>
      </c>
      <c r="L316" s="8">
        <v>12</v>
      </c>
      <c r="M316" s="8">
        <v>483.93</v>
      </c>
      <c r="N316" s="8">
        <v>5807.16</v>
      </c>
      <c r="O316" s="10" t="s">
        <v>1304</v>
      </c>
      <c r="P316" s="9" t="str">
        <f t="shared" si="32"/>
        <v>17</v>
      </c>
      <c r="Q316" s="14" t="str">
        <f t="shared" si="33"/>
        <v>2</v>
      </c>
      <c r="R316" s="14" t="str">
        <f t="shared" si="34"/>
        <v>2024</v>
      </c>
      <c r="S316" s="1" t="s">
        <v>32</v>
      </c>
    </row>
    <row r="317" spans="1:19" ht="12.75" x14ac:dyDescent="0.2">
      <c r="A317" s="1" t="s">
        <v>1305</v>
      </c>
      <c r="B317" s="1" t="s">
        <v>1305</v>
      </c>
      <c r="C317" s="1" t="str">
        <f t="shared" si="28"/>
        <v>340e141e-180a-4ffd-88a2-629ca1b5ff2aMichelle Wilson DVM</v>
      </c>
      <c r="D317" s="1" t="str">
        <f t="shared" si="29"/>
        <v>Unique</v>
      </c>
      <c r="E317" s="1" t="s">
        <v>1306</v>
      </c>
      <c r="F317" s="1" t="str">
        <f t="shared" si="30"/>
        <v>Unique</v>
      </c>
      <c r="G317" s="1" t="s">
        <v>1307</v>
      </c>
      <c r="H317" s="1" t="str">
        <f t="shared" si="31"/>
        <v>WestFood</v>
      </c>
      <c r="I317" s="1" t="s">
        <v>36</v>
      </c>
      <c r="J317" s="1" t="s">
        <v>29</v>
      </c>
      <c r="K317" s="1" t="s">
        <v>490</v>
      </c>
      <c r="L317" s="8">
        <v>17</v>
      </c>
      <c r="M317" s="8">
        <v>459.03</v>
      </c>
      <c r="N317" s="8">
        <v>7803.51</v>
      </c>
      <c r="O317" s="10">
        <v>45355</v>
      </c>
      <c r="P317" s="9">
        <f t="shared" si="32"/>
        <v>4</v>
      </c>
      <c r="Q317" s="14">
        <f t="shared" si="33"/>
        <v>3</v>
      </c>
      <c r="R317" s="14">
        <f t="shared" si="34"/>
        <v>2024</v>
      </c>
      <c r="S317" s="1" t="s">
        <v>18</v>
      </c>
    </row>
    <row r="318" spans="1:19" ht="12.75" x14ac:dyDescent="0.2">
      <c r="A318" s="1" t="s">
        <v>1308</v>
      </c>
      <c r="B318" s="1" t="s">
        <v>1308</v>
      </c>
      <c r="C318" s="1" t="str">
        <f t="shared" si="28"/>
        <v>3d84bea5-22e1-4669-84dd-c4591f34bae2Jaime Rubio</v>
      </c>
      <c r="D318" s="1" t="str">
        <f t="shared" si="29"/>
        <v>Unique</v>
      </c>
      <c r="E318" s="1" t="s">
        <v>1309</v>
      </c>
      <c r="F318" s="1" t="str">
        <f t="shared" si="30"/>
        <v>Unique</v>
      </c>
      <c r="G318" s="1" t="s">
        <v>1310</v>
      </c>
      <c r="H318" s="1" t="str">
        <f t="shared" si="31"/>
        <v>NorthClothing</v>
      </c>
      <c r="I318" s="1" t="s">
        <v>69</v>
      </c>
      <c r="J318" s="1" t="s">
        <v>52</v>
      </c>
      <c r="K318" s="1" t="s">
        <v>1311</v>
      </c>
      <c r="L318" s="8">
        <v>19</v>
      </c>
      <c r="M318" s="8">
        <v>254.53</v>
      </c>
      <c r="N318" s="8">
        <v>4836.07</v>
      </c>
      <c r="O318" s="10" t="s">
        <v>89</v>
      </c>
      <c r="P318" s="9" t="str">
        <f t="shared" si="32"/>
        <v>23</v>
      </c>
      <c r="Q318" s="14" t="str">
        <f t="shared" si="33"/>
        <v>3</v>
      </c>
      <c r="R318" s="14" t="str">
        <f t="shared" si="34"/>
        <v>2024</v>
      </c>
      <c r="S318" s="1" t="s">
        <v>48</v>
      </c>
    </row>
    <row r="319" spans="1:19" ht="12.75" x14ac:dyDescent="0.2">
      <c r="A319" s="1" t="s">
        <v>1312</v>
      </c>
      <c r="B319" s="1" t="s">
        <v>1312</v>
      </c>
      <c r="C319" s="1" t="str">
        <f t="shared" si="28"/>
        <v>fcbc174d-caa4-4002-9cad-92c80a9f748dHailey Burke</v>
      </c>
      <c r="D319" s="1" t="str">
        <f t="shared" si="29"/>
        <v>Unique</v>
      </c>
      <c r="E319" s="1" t="s">
        <v>1313</v>
      </c>
      <c r="F319" s="1" t="str">
        <f t="shared" si="30"/>
        <v>Unique</v>
      </c>
      <c r="G319" s="1" t="s">
        <v>1314</v>
      </c>
      <c r="H319" s="1" t="str">
        <f t="shared" si="31"/>
        <v>EastFurniture</v>
      </c>
      <c r="I319" s="1" t="s">
        <v>14</v>
      </c>
      <c r="J319" s="1" t="s">
        <v>42</v>
      </c>
      <c r="K319" s="1" t="s">
        <v>1315</v>
      </c>
      <c r="L319" s="8">
        <v>6</v>
      </c>
      <c r="M319" s="8">
        <v>64.12</v>
      </c>
      <c r="N319" s="8">
        <v>384.72</v>
      </c>
      <c r="O319" s="10">
        <v>45566</v>
      </c>
      <c r="P319" s="9">
        <f t="shared" si="32"/>
        <v>1</v>
      </c>
      <c r="Q319" s="14">
        <f t="shared" si="33"/>
        <v>10</v>
      </c>
      <c r="R319" s="14">
        <f t="shared" si="34"/>
        <v>2024</v>
      </c>
      <c r="S319" s="1" t="s">
        <v>32</v>
      </c>
    </row>
    <row r="320" spans="1:19" ht="12.75" x14ac:dyDescent="0.2">
      <c r="A320" s="1" t="s">
        <v>1316</v>
      </c>
      <c r="B320" s="1" t="s">
        <v>1316</v>
      </c>
      <c r="C320" s="1" t="str">
        <f t="shared" si="28"/>
        <v>2b036418-4a0d-4f8b-a099-8c35193da58aPatrick Carter</v>
      </c>
      <c r="D320" s="1" t="str">
        <f t="shared" si="29"/>
        <v>Unique</v>
      </c>
      <c r="E320" s="1" t="s">
        <v>1317</v>
      </c>
      <c r="F320" s="1" t="str">
        <f t="shared" si="30"/>
        <v>Unique</v>
      </c>
      <c r="G320" s="1" t="s">
        <v>1318</v>
      </c>
      <c r="H320" s="1" t="str">
        <f t="shared" si="31"/>
        <v>NorthElectronics</v>
      </c>
      <c r="I320" s="1" t="s">
        <v>69</v>
      </c>
      <c r="J320" s="1" t="s">
        <v>15</v>
      </c>
      <c r="K320" s="1" t="s">
        <v>1182</v>
      </c>
      <c r="L320" s="8">
        <v>5</v>
      </c>
      <c r="M320" s="8">
        <v>371.77</v>
      </c>
      <c r="N320" s="8">
        <v>1858.85</v>
      </c>
      <c r="O320" s="10" t="s">
        <v>924</v>
      </c>
      <c r="P320" s="9" t="str">
        <f t="shared" si="32"/>
        <v>29</v>
      </c>
      <c r="Q320" s="14" t="str">
        <f t="shared" si="33"/>
        <v>4</v>
      </c>
      <c r="R320" s="14" t="str">
        <f t="shared" si="34"/>
        <v>2024</v>
      </c>
      <c r="S320" s="1" t="s">
        <v>24</v>
      </c>
    </row>
    <row r="321" spans="1:19" ht="12.75" x14ac:dyDescent="0.2">
      <c r="A321" s="1" t="s">
        <v>1319</v>
      </c>
      <c r="B321" s="1" t="s">
        <v>1319</v>
      </c>
      <c r="C321" s="1" t="str">
        <f t="shared" si="28"/>
        <v>e5e8b3c7-82cc-464c-8aae-8188c9110f80Tonya Perez</v>
      </c>
      <c r="D321" s="1" t="str">
        <f t="shared" si="29"/>
        <v>Unique</v>
      </c>
      <c r="E321" s="1" t="s">
        <v>1320</v>
      </c>
      <c r="F321" s="1" t="str">
        <f t="shared" si="30"/>
        <v>Unique</v>
      </c>
      <c r="H321" s="1" t="str">
        <f t="shared" si="31"/>
        <v>SouthElectronics</v>
      </c>
      <c r="I321" s="1" t="s">
        <v>28</v>
      </c>
      <c r="J321" s="1" t="s">
        <v>15</v>
      </c>
      <c r="K321" s="1" t="s">
        <v>1321</v>
      </c>
      <c r="L321" s="8">
        <v>10</v>
      </c>
      <c r="M321" s="8">
        <v>316.14</v>
      </c>
      <c r="N321" s="8">
        <v>3161.4</v>
      </c>
      <c r="O321" s="10">
        <v>45413</v>
      </c>
      <c r="P321" s="9">
        <f t="shared" si="32"/>
        <v>1</v>
      </c>
      <c r="Q321" s="14">
        <f t="shared" si="33"/>
        <v>5</v>
      </c>
      <c r="R321" s="14">
        <f t="shared" si="34"/>
        <v>2024</v>
      </c>
      <c r="S321" s="1" t="s">
        <v>48</v>
      </c>
    </row>
    <row r="322" spans="1:19" ht="12.75" x14ac:dyDescent="0.2">
      <c r="A322" s="1" t="s">
        <v>1322</v>
      </c>
      <c r="B322" s="1" t="s">
        <v>1322</v>
      </c>
      <c r="C322" s="1" t="str">
        <f t="shared" si="28"/>
        <v>fd731cb2-2846-4364-b0a1-3e1a28cef2deDenise Riley</v>
      </c>
      <c r="D322" s="1" t="str">
        <f t="shared" si="29"/>
        <v>Unique</v>
      </c>
      <c r="E322" s="1" t="s">
        <v>1323</v>
      </c>
      <c r="F322" s="1" t="str">
        <f t="shared" si="30"/>
        <v>Unique</v>
      </c>
      <c r="G322" s="1" t="s">
        <v>1324</v>
      </c>
      <c r="H322" s="1" t="str">
        <f t="shared" si="31"/>
        <v>EastElectronics</v>
      </c>
      <c r="I322" s="1" t="s">
        <v>14</v>
      </c>
      <c r="J322" s="1" t="s">
        <v>15</v>
      </c>
      <c r="K322" s="1" t="s">
        <v>1325</v>
      </c>
      <c r="L322" s="8">
        <v>14</v>
      </c>
      <c r="M322" s="8">
        <v>228.84</v>
      </c>
      <c r="N322" s="8">
        <v>3203.76</v>
      </c>
      <c r="O322" s="10">
        <v>45627</v>
      </c>
      <c r="P322" s="9">
        <f t="shared" si="32"/>
        <v>1</v>
      </c>
      <c r="Q322" s="14">
        <f t="shared" si="33"/>
        <v>12</v>
      </c>
      <c r="R322" s="14">
        <f t="shared" si="34"/>
        <v>2024</v>
      </c>
      <c r="S322" s="1" t="s">
        <v>18</v>
      </c>
    </row>
    <row r="323" spans="1:19" ht="12.75" x14ac:dyDescent="0.2">
      <c r="A323" s="1" t="s">
        <v>1326</v>
      </c>
      <c r="B323" s="1" t="s">
        <v>1326</v>
      </c>
      <c r="C323" s="1" t="str">
        <f t="shared" ref="C323:C386" si="35">CONCATENATE(B323,E323)</f>
        <v>862e8443-b50d-4f6e-aaed-aa2441a124fcKevin Coleman</v>
      </c>
      <c r="D323" s="1" t="str">
        <f t="shared" ref="D323:D386" si="36">IF(COUNTIF(C:C,C323)&gt;1,"Duplicate","Unique")</f>
        <v>Unique</v>
      </c>
      <c r="E323" s="1" t="s">
        <v>1327</v>
      </c>
      <c r="F323" s="1" t="str">
        <f t="shared" ref="F323:F386" si="37">IF(COUNTIF(G:G,G323)&gt;1,"Duplicate","Unique")</f>
        <v>Unique</v>
      </c>
      <c r="G323" s="1" t="s">
        <v>1328</v>
      </c>
      <c r="H323" s="1" t="str">
        <f t="shared" ref="H323:H386" si="38">CONCATENATE(I323,J323)</f>
        <v>WestElectronics</v>
      </c>
      <c r="I323" s="1" t="s">
        <v>36</v>
      </c>
      <c r="J323" s="1" t="s">
        <v>15</v>
      </c>
      <c r="K323" s="1" t="s">
        <v>336</v>
      </c>
      <c r="L323" s="8">
        <v>18</v>
      </c>
      <c r="M323" s="8">
        <v>270.27999999999997</v>
      </c>
      <c r="N323" s="8">
        <v>4865.04</v>
      </c>
      <c r="O323" s="10" t="s">
        <v>738</v>
      </c>
      <c r="P323" s="9" t="str">
        <f t="shared" ref="P323:P386" si="39">IFERROR(DAY(O323),TEXT(LEFT(O323,FIND("/",O323,1)-1),"0"))</f>
        <v>19</v>
      </c>
      <c r="Q323" s="14" t="str">
        <f t="shared" ref="Q323:Q386" si="40">IFERROR(MONTH(O323),TEXT(MID(O323,4,FIND("/",O323,4)-4),"0"))</f>
        <v>3</v>
      </c>
      <c r="R323" s="14" t="str">
        <f t="shared" ref="R323:R386" si="41">IFERROR(YEAR(O323),TEXT(RIGHT(O323,FIND("/",O323,4)-2),"0"))</f>
        <v>2024</v>
      </c>
      <c r="S323" s="1" t="s">
        <v>32</v>
      </c>
    </row>
    <row r="324" spans="1:19" ht="12.75" x14ac:dyDescent="0.2">
      <c r="A324" s="1" t="s">
        <v>1329</v>
      </c>
      <c r="B324" s="1" t="s">
        <v>1329</v>
      </c>
      <c r="C324" s="1" t="str">
        <f t="shared" si="35"/>
        <v>f9da9c14-afb7-4fa6-a53d-39bf8c31940fAmanda Snyder</v>
      </c>
      <c r="D324" s="1" t="str">
        <f t="shared" si="36"/>
        <v>Unique</v>
      </c>
      <c r="E324" s="1" t="s">
        <v>1330</v>
      </c>
      <c r="F324" s="1" t="str">
        <f t="shared" si="37"/>
        <v>Unique</v>
      </c>
      <c r="G324" s="1" t="s">
        <v>1331</v>
      </c>
      <c r="H324" s="1" t="str">
        <f t="shared" si="38"/>
        <v>EastBooks</v>
      </c>
      <c r="I324" s="1" t="s">
        <v>14</v>
      </c>
      <c r="J324" s="1" t="s">
        <v>22</v>
      </c>
      <c r="K324" s="1" t="s">
        <v>1332</v>
      </c>
      <c r="L324" s="8">
        <v>5</v>
      </c>
      <c r="M324" s="8">
        <v>371.63</v>
      </c>
      <c r="N324" s="8">
        <v>1858.15</v>
      </c>
      <c r="O324" s="10">
        <v>45447</v>
      </c>
      <c r="P324" s="9">
        <f t="shared" si="39"/>
        <v>4</v>
      </c>
      <c r="Q324" s="14">
        <f t="shared" si="40"/>
        <v>6</v>
      </c>
      <c r="R324" s="14">
        <f t="shared" si="41"/>
        <v>2024</v>
      </c>
      <c r="S324" s="1" t="s">
        <v>48</v>
      </c>
    </row>
    <row r="325" spans="1:19" ht="12.75" x14ac:dyDescent="0.2">
      <c r="A325" s="1" t="s">
        <v>1333</v>
      </c>
      <c r="B325" s="1" t="s">
        <v>1333</v>
      </c>
      <c r="C325" s="1" t="str">
        <f t="shared" si="35"/>
        <v>f5a420cd-e4e3-4623-9fa9-57edabd03d79Alice Davis</v>
      </c>
      <c r="D325" s="1" t="str">
        <f t="shared" si="36"/>
        <v>Unique</v>
      </c>
      <c r="E325" s="1" t="s">
        <v>1334</v>
      </c>
      <c r="F325" s="1" t="str">
        <f t="shared" si="37"/>
        <v>Unique</v>
      </c>
      <c r="H325" s="1" t="str">
        <f t="shared" si="38"/>
        <v>SouthClothing</v>
      </c>
      <c r="I325" s="1" t="s">
        <v>28</v>
      </c>
      <c r="J325" s="1" t="s">
        <v>52</v>
      </c>
      <c r="K325" s="1" t="s">
        <v>1190</v>
      </c>
      <c r="L325" s="8">
        <v>1</v>
      </c>
      <c r="M325" s="8">
        <v>98.18</v>
      </c>
      <c r="N325" s="8">
        <v>98.18</v>
      </c>
      <c r="O325" s="10" t="s">
        <v>843</v>
      </c>
      <c r="P325" s="9" t="str">
        <f t="shared" si="39"/>
        <v>25</v>
      </c>
      <c r="Q325" s="14" t="str">
        <f t="shared" si="40"/>
        <v>5</v>
      </c>
      <c r="R325" s="14" t="str">
        <f t="shared" si="41"/>
        <v>2024</v>
      </c>
      <c r="S325" s="1" t="s">
        <v>18</v>
      </c>
    </row>
    <row r="326" spans="1:19" ht="12.75" x14ac:dyDescent="0.2">
      <c r="A326" s="1" t="s">
        <v>1335</v>
      </c>
      <c r="B326" s="1" t="s">
        <v>1335</v>
      </c>
      <c r="C326" s="1" t="str">
        <f t="shared" si="35"/>
        <v>6a36dfa6-c5e0-4fb1-bc57-9edd2ad92b62Steve Russell</v>
      </c>
      <c r="D326" s="1" t="str">
        <f t="shared" si="36"/>
        <v>Unique</v>
      </c>
      <c r="E326" s="1" t="s">
        <v>1336</v>
      </c>
      <c r="F326" s="1" t="str">
        <f t="shared" si="37"/>
        <v>Unique</v>
      </c>
      <c r="G326" s="1" t="s">
        <v>1337</v>
      </c>
      <c r="H326" s="1" t="str">
        <f t="shared" si="38"/>
        <v>WestElectronics</v>
      </c>
      <c r="I326" s="1" t="s">
        <v>36</v>
      </c>
      <c r="J326" s="1" t="s">
        <v>15</v>
      </c>
      <c r="K326" s="1" t="s">
        <v>1338</v>
      </c>
      <c r="L326" s="8">
        <v>9</v>
      </c>
      <c r="M326" s="8">
        <v>404.52</v>
      </c>
      <c r="N326" s="8">
        <v>3640.68</v>
      </c>
      <c r="O326" s="10">
        <v>45446</v>
      </c>
      <c r="P326" s="9">
        <f t="shared" si="39"/>
        <v>3</v>
      </c>
      <c r="Q326" s="14">
        <f t="shared" si="40"/>
        <v>6</v>
      </c>
      <c r="R326" s="14">
        <f t="shared" si="41"/>
        <v>2024</v>
      </c>
      <c r="S326" s="1" t="s">
        <v>18</v>
      </c>
    </row>
    <row r="327" spans="1:19" ht="12.75" x14ac:dyDescent="0.2">
      <c r="A327" s="1" t="s">
        <v>1339</v>
      </c>
      <c r="B327" s="1" t="s">
        <v>1339</v>
      </c>
      <c r="C327" s="1" t="str">
        <f t="shared" si="35"/>
        <v>1b333e3a-e2af-47f6-8e32-889d999239c1David Armstrong</v>
      </c>
      <c r="D327" s="1" t="str">
        <f t="shared" si="36"/>
        <v>Unique</v>
      </c>
      <c r="E327" s="1" t="s">
        <v>1340</v>
      </c>
      <c r="F327" s="1" t="str">
        <f t="shared" si="37"/>
        <v>Unique</v>
      </c>
      <c r="G327" s="1" t="s">
        <v>1341</v>
      </c>
      <c r="H327" s="1" t="str">
        <f t="shared" si="38"/>
        <v>WestFurniture</v>
      </c>
      <c r="I327" s="1" t="s">
        <v>36</v>
      </c>
      <c r="J327" s="1" t="s">
        <v>42</v>
      </c>
      <c r="K327" s="1" t="s">
        <v>1342</v>
      </c>
      <c r="L327" s="8">
        <v>5</v>
      </c>
      <c r="M327" s="8">
        <v>489.06</v>
      </c>
      <c r="N327" s="8">
        <v>2445.3000000000002</v>
      </c>
      <c r="O327" s="10">
        <v>45444</v>
      </c>
      <c r="P327" s="9">
        <f t="shared" si="39"/>
        <v>1</v>
      </c>
      <c r="Q327" s="14">
        <f t="shared" si="40"/>
        <v>6</v>
      </c>
      <c r="R327" s="14">
        <f t="shared" si="41"/>
        <v>2024</v>
      </c>
      <c r="S327" s="1" t="s">
        <v>18</v>
      </c>
    </row>
    <row r="328" spans="1:19" ht="12.75" x14ac:dyDescent="0.2">
      <c r="A328" s="1" t="s">
        <v>1343</v>
      </c>
      <c r="B328" s="1" t="s">
        <v>1343</v>
      </c>
      <c r="C328" s="1" t="str">
        <f t="shared" si="35"/>
        <v>96fea47a-88ed-445e-a3a4-b522ed16a6b1Hayley Barr</v>
      </c>
      <c r="D328" s="1" t="str">
        <f t="shared" si="36"/>
        <v>Unique</v>
      </c>
      <c r="E328" s="1" t="s">
        <v>1344</v>
      </c>
      <c r="F328" s="1" t="str">
        <f t="shared" si="37"/>
        <v>Unique</v>
      </c>
      <c r="G328" s="1" t="s">
        <v>1345</v>
      </c>
      <c r="H328" s="1" t="str">
        <f t="shared" si="38"/>
        <v>NorthClothing</v>
      </c>
      <c r="I328" s="1" t="s">
        <v>69</v>
      </c>
      <c r="J328" s="1" t="s">
        <v>52</v>
      </c>
      <c r="K328" s="1" t="s">
        <v>1346</v>
      </c>
      <c r="L328" s="8">
        <v>13</v>
      </c>
      <c r="M328" s="8">
        <v>138.19999999999999</v>
      </c>
      <c r="N328" s="8">
        <v>1796.6</v>
      </c>
      <c r="O328" s="10">
        <v>45571</v>
      </c>
      <c r="P328" s="9">
        <f t="shared" si="39"/>
        <v>6</v>
      </c>
      <c r="Q328" s="14">
        <f t="shared" si="40"/>
        <v>10</v>
      </c>
      <c r="R328" s="14">
        <f t="shared" si="41"/>
        <v>2024</v>
      </c>
      <c r="S328" s="1" t="s">
        <v>18</v>
      </c>
    </row>
    <row r="329" spans="1:19" ht="12.75" x14ac:dyDescent="0.2">
      <c r="A329" s="1" t="s">
        <v>1347</v>
      </c>
      <c r="B329" s="1" t="s">
        <v>1347</v>
      </c>
      <c r="C329" s="1" t="str">
        <f t="shared" si="35"/>
        <v>3ece8111-2afc-402e-a7e8-a68ef9c495e1Edward Robinson</v>
      </c>
      <c r="D329" s="1" t="str">
        <f t="shared" si="36"/>
        <v>Unique</v>
      </c>
      <c r="E329" s="1" t="s">
        <v>1348</v>
      </c>
      <c r="F329" s="1" t="str">
        <f t="shared" si="37"/>
        <v>Unique</v>
      </c>
      <c r="G329" s="1" t="s">
        <v>1349</v>
      </c>
      <c r="H329" s="1" t="str">
        <f t="shared" si="38"/>
        <v>NorthClothing</v>
      </c>
      <c r="I329" s="1" t="s">
        <v>69</v>
      </c>
      <c r="J329" s="1" t="s">
        <v>52</v>
      </c>
      <c r="K329" s="1" t="s">
        <v>513</v>
      </c>
      <c r="L329" s="8">
        <v>13</v>
      </c>
      <c r="M329" s="8">
        <v>14.77</v>
      </c>
      <c r="N329" s="8">
        <v>192.01</v>
      </c>
      <c r="O329" s="10">
        <v>45419</v>
      </c>
      <c r="P329" s="9">
        <f t="shared" si="39"/>
        <v>7</v>
      </c>
      <c r="Q329" s="14">
        <f t="shared" si="40"/>
        <v>5</v>
      </c>
      <c r="R329" s="14">
        <f t="shared" si="41"/>
        <v>2024</v>
      </c>
      <c r="S329" s="1" t="s">
        <v>18</v>
      </c>
    </row>
    <row r="330" spans="1:19" ht="12.75" x14ac:dyDescent="0.2">
      <c r="A330" s="1" t="s">
        <v>1350</v>
      </c>
      <c r="B330" s="1" t="s">
        <v>1350</v>
      </c>
      <c r="C330" s="1" t="str">
        <f t="shared" si="35"/>
        <v>6752560e-5fdc-444a-a743-60f1e7a6046dVictor Smith</v>
      </c>
      <c r="D330" s="1" t="str">
        <f t="shared" si="36"/>
        <v>Unique</v>
      </c>
      <c r="E330" s="1" t="s">
        <v>1351</v>
      </c>
      <c r="F330" s="1" t="str">
        <f t="shared" si="37"/>
        <v>Unique</v>
      </c>
      <c r="G330" s="1" t="s">
        <v>1352</v>
      </c>
      <c r="H330" s="1" t="str">
        <f t="shared" si="38"/>
        <v>NorthElectronics</v>
      </c>
      <c r="I330" s="1" t="s">
        <v>69</v>
      </c>
      <c r="J330" s="1" t="s">
        <v>15</v>
      </c>
      <c r="L330" s="8">
        <v>15</v>
      </c>
      <c r="M330" s="8">
        <v>439.21</v>
      </c>
      <c r="N330" s="8">
        <v>6588.15</v>
      </c>
      <c r="O330" s="10" t="s">
        <v>1043</v>
      </c>
      <c r="P330" s="9" t="str">
        <f t="shared" si="39"/>
        <v>31</v>
      </c>
      <c r="Q330" s="14" t="str">
        <f t="shared" si="40"/>
        <v>3</v>
      </c>
      <c r="R330" s="14" t="str">
        <f t="shared" si="41"/>
        <v>2024</v>
      </c>
      <c r="S330" s="1" t="s">
        <v>32</v>
      </c>
    </row>
    <row r="331" spans="1:19" ht="12.75" x14ac:dyDescent="0.2">
      <c r="A331" s="1" t="s">
        <v>1353</v>
      </c>
      <c r="B331" s="1" t="s">
        <v>1353</v>
      </c>
      <c r="C331" s="1" t="str">
        <f t="shared" si="35"/>
        <v>8752c927-25b2-40be-9228-c021d9629b0bMichelle Delgado</v>
      </c>
      <c r="D331" s="1" t="str">
        <f t="shared" si="36"/>
        <v>Unique</v>
      </c>
      <c r="E331" s="1" t="s">
        <v>1354</v>
      </c>
      <c r="F331" s="1" t="str">
        <f t="shared" si="37"/>
        <v>Unique</v>
      </c>
      <c r="G331" s="1" t="s">
        <v>1355</v>
      </c>
      <c r="H331" s="1" t="str">
        <f t="shared" si="38"/>
        <v>WestClothing</v>
      </c>
      <c r="I331" s="1" t="s">
        <v>36</v>
      </c>
      <c r="J331" s="1" t="s">
        <v>52</v>
      </c>
      <c r="K331" s="1" t="s">
        <v>1356</v>
      </c>
      <c r="L331" s="8">
        <v>18</v>
      </c>
      <c r="M331" s="8">
        <v>423.48</v>
      </c>
      <c r="N331" s="8">
        <v>7622.64</v>
      </c>
      <c r="O331" s="10">
        <v>45444</v>
      </c>
      <c r="P331" s="9">
        <f t="shared" si="39"/>
        <v>1</v>
      </c>
      <c r="Q331" s="14">
        <f t="shared" si="40"/>
        <v>6</v>
      </c>
      <c r="R331" s="14">
        <f t="shared" si="41"/>
        <v>2024</v>
      </c>
      <c r="S331" s="1" t="s">
        <v>32</v>
      </c>
    </row>
    <row r="332" spans="1:19" ht="12.75" x14ac:dyDescent="0.2">
      <c r="A332" s="1" t="s">
        <v>1357</v>
      </c>
      <c r="B332" s="1" t="s">
        <v>1357</v>
      </c>
      <c r="C332" s="1" t="str">
        <f t="shared" si="35"/>
        <v>cdcd4dca-11fa-4ef3-b5b9-b4f998b27122Shannon Jenkins</v>
      </c>
      <c r="D332" s="1" t="str">
        <f t="shared" si="36"/>
        <v>Unique</v>
      </c>
      <c r="E332" s="1" t="s">
        <v>1358</v>
      </c>
      <c r="F332" s="1" t="str">
        <f t="shared" si="37"/>
        <v>Unique</v>
      </c>
      <c r="G332" s="1" t="s">
        <v>1359</v>
      </c>
      <c r="H332" s="1" t="str">
        <f t="shared" si="38"/>
        <v>NorthFood</v>
      </c>
      <c r="I332" s="1" t="s">
        <v>69</v>
      </c>
      <c r="J332" s="1" t="s">
        <v>29</v>
      </c>
      <c r="K332" s="1" t="s">
        <v>1360</v>
      </c>
      <c r="L332" s="8">
        <v>14</v>
      </c>
      <c r="M332" s="8">
        <v>169.09</v>
      </c>
      <c r="N332" s="8">
        <v>2367.2600000000002</v>
      </c>
      <c r="O332" s="10">
        <v>45297</v>
      </c>
      <c r="P332" s="9">
        <f t="shared" si="39"/>
        <v>6</v>
      </c>
      <c r="Q332" s="14">
        <f t="shared" si="40"/>
        <v>1</v>
      </c>
      <c r="R332" s="14">
        <f t="shared" si="41"/>
        <v>2024</v>
      </c>
      <c r="S332" s="1" t="s">
        <v>18</v>
      </c>
    </row>
    <row r="333" spans="1:19" ht="12.75" x14ac:dyDescent="0.2">
      <c r="A333" s="1" t="s">
        <v>1361</v>
      </c>
      <c r="B333" s="1" t="s">
        <v>1361</v>
      </c>
      <c r="C333" s="1" t="str">
        <f t="shared" si="35"/>
        <v>6458bf6b-4149-4ba6-b06e-c67e87b90c97Raymond Allen</v>
      </c>
      <c r="D333" s="1" t="str">
        <f t="shared" si="36"/>
        <v>Unique</v>
      </c>
      <c r="E333" s="1" t="s">
        <v>1362</v>
      </c>
      <c r="F333" s="1" t="str">
        <f t="shared" si="37"/>
        <v>Unique</v>
      </c>
      <c r="G333" s="1" t="s">
        <v>1363</v>
      </c>
      <c r="H333" s="1" t="str">
        <f t="shared" si="38"/>
        <v>WestElectronics</v>
      </c>
      <c r="I333" s="1" t="s">
        <v>36</v>
      </c>
      <c r="J333" s="1" t="s">
        <v>15</v>
      </c>
      <c r="K333" s="1" t="s">
        <v>404</v>
      </c>
      <c r="L333" s="8">
        <v>2</v>
      </c>
      <c r="M333" s="8">
        <v>482.29</v>
      </c>
      <c r="N333" s="8">
        <v>964.58</v>
      </c>
      <c r="O333" s="10" t="s">
        <v>631</v>
      </c>
      <c r="P333" s="9" t="str">
        <f t="shared" si="39"/>
        <v>23</v>
      </c>
      <c r="Q333" s="14" t="str">
        <f t="shared" si="40"/>
        <v>1</v>
      </c>
      <c r="R333" s="14" t="str">
        <f t="shared" si="41"/>
        <v>2024</v>
      </c>
      <c r="S333" s="1" t="s">
        <v>48</v>
      </c>
    </row>
    <row r="334" spans="1:19" ht="12.75" x14ac:dyDescent="0.2">
      <c r="A334" s="1" t="s">
        <v>1364</v>
      </c>
      <c r="B334" s="1" t="s">
        <v>1364</v>
      </c>
      <c r="C334" s="1" t="str">
        <f t="shared" si="35"/>
        <v>fe7632d7-74b1-4a9f-8555-7b641ef74eb7Jennifer Edwards</v>
      </c>
      <c r="D334" s="1" t="str">
        <f t="shared" si="36"/>
        <v>Unique</v>
      </c>
      <c r="E334" s="1" t="s">
        <v>1365</v>
      </c>
      <c r="F334" s="1" t="str">
        <f t="shared" si="37"/>
        <v>Unique</v>
      </c>
      <c r="G334" s="1" t="s">
        <v>1366</v>
      </c>
      <c r="H334" s="1" t="str">
        <f t="shared" si="38"/>
        <v>WestBooks</v>
      </c>
      <c r="I334" s="1" t="s">
        <v>36</v>
      </c>
      <c r="J334" s="1" t="s">
        <v>22</v>
      </c>
      <c r="K334" s="1" t="s">
        <v>1367</v>
      </c>
      <c r="L334" s="8">
        <v>15</v>
      </c>
      <c r="M334" s="8">
        <v>303.18</v>
      </c>
      <c r="N334" s="8">
        <v>4547.7</v>
      </c>
      <c r="O334" s="10">
        <v>45477</v>
      </c>
      <c r="P334" s="9">
        <f t="shared" si="39"/>
        <v>4</v>
      </c>
      <c r="Q334" s="14">
        <f t="shared" si="40"/>
        <v>7</v>
      </c>
      <c r="R334" s="14">
        <f t="shared" si="41"/>
        <v>2024</v>
      </c>
      <c r="S334" s="1" t="s">
        <v>24</v>
      </c>
    </row>
    <row r="335" spans="1:19" ht="12.75" x14ac:dyDescent="0.2">
      <c r="A335" s="1" t="s">
        <v>1368</v>
      </c>
      <c r="B335" s="1" t="s">
        <v>1368</v>
      </c>
      <c r="C335" s="1" t="str">
        <f t="shared" si="35"/>
        <v>a994c42f-0d43-4d18-bb01-b44f14116e0eBradley Potter</v>
      </c>
      <c r="D335" s="1" t="str">
        <f t="shared" si="36"/>
        <v>Unique</v>
      </c>
      <c r="E335" s="1" t="s">
        <v>1369</v>
      </c>
      <c r="F335" s="1" t="str">
        <f t="shared" si="37"/>
        <v>Unique</v>
      </c>
      <c r="G335" s="1" t="s">
        <v>1370</v>
      </c>
      <c r="H335" s="1" t="str">
        <f t="shared" si="38"/>
        <v>EastFood</v>
      </c>
      <c r="I335" s="1" t="s">
        <v>14</v>
      </c>
      <c r="J335" s="1" t="s">
        <v>29</v>
      </c>
      <c r="K335" s="1" t="s">
        <v>899</v>
      </c>
      <c r="L335" s="8">
        <v>4</v>
      </c>
      <c r="M335" s="8">
        <v>362.04</v>
      </c>
      <c r="N335" s="8">
        <v>1448.16</v>
      </c>
      <c r="O335" s="10">
        <v>45508</v>
      </c>
      <c r="P335" s="9">
        <f t="shared" si="39"/>
        <v>4</v>
      </c>
      <c r="Q335" s="14">
        <f t="shared" si="40"/>
        <v>8</v>
      </c>
      <c r="R335" s="14">
        <f t="shared" si="41"/>
        <v>2024</v>
      </c>
      <c r="S335" s="1" t="s">
        <v>32</v>
      </c>
    </row>
    <row r="336" spans="1:19" ht="12.75" x14ac:dyDescent="0.2">
      <c r="A336" s="1" t="s">
        <v>1371</v>
      </c>
      <c r="B336" s="1" t="s">
        <v>1371</v>
      </c>
      <c r="C336" s="1" t="str">
        <f t="shared" si="35"/>
        <v>bb7b1024-1630-492b-ae64-ee70d6c430b2Timothy Morris</v>
      </c>
      <c r="D336" s="1" t="str">
        <f t="shared" si="36"/>
        <v>Unique</v>
      </c>
      <c r="E336" s="1" t="s">
        <v>1372</v>
      </c>
      <c r="F336" s="1" t="str">
        <f t="shared" si="37"/>
        <v>Unique</v>
      </c>
      <c r="G336" s="1" t="s">
        <v>1373</v>
      </c>
      <c r="H336" s="1" t="str">
        <f t="shared" si="38"/>
        <v>NorthFood</v>
      </c>
      <c r="I336" s="1" t="s">
        <v>69</v>
      </c>
      <c r="J336" s="1" t="s">
        <v>29</v>
      </c>
      <c r="K336" s="1" t="s">
        <v>1374</v>
      </c>
      <c r="L336" s="8">
        <v>13</v>
      </c>
      <c r="M336" s="8">
        <v>239.83</v>
      </c>
      <c r="N336" s="8">
        <v>3117.79</v>
      </c>
      <c r="O336" s="10" t="s">
        <v>1221</v>
      </c>
      <c r="P336" s="9" t="str">
        <f t="shared" si="39"/>
        <v>16</v>
      </c>
      <c r="Q336" s="14" t="str">
        <f t="shared" si="40"/>
        <v>7</v>
      </c>
      <c r="R336" s="14" t="str">
        <f t="shared" si="41"/>
        <v>2024</v>
      </c>
      <c r="S336" s="1" t="s">
        <v>18</v>
      </c>
    </row>
    <row r="337" spans="1:19" ht="12.75" x14ac:dyDescent="0.2">
      <c r="A337" s="1" t="s">
        <v>1375</v>
      </c>
      <c r="B337" s="1" t="s">
        <v>1375</v>
      </c>
      <c r="C337" s="1" t="str">
        <f t="shared" si="35"/>
        <v>cd22a590-eb8e-4f04-8631-9527ae333862Mary Brooks</v>
      </c>
      <c r="D337" s="1" t="str">
        <f t="shared" si="36"/>
        <v>Unique</v>
      </c>
      <c r="E337" s="1" t="s">
        <v>1376</v>
      </c>
      <c r="F337" s="1" t="str">
        <f t="shared" si="37"/>
        <v>Unique</v>
      </c>
      <c r="G337" s="1" t="s">
        <v>1377</v>
      </c>
      <c r="H337" s="1" t="str">
        <f t="shared" si="38"/>
        <v>SouthElectronics</v>
      </c>
      <c r="I337" s="1" t="s">
        <v>28</v>
      </c>
      <c r="J337" s="1" t="s">
        <v>15</v>
      </c>
      <c r="K337" s="1" t="s">
        <v>1378</v>
      </c>
      <c r="L337" s="8">
        <v>7</v>
      </c>
      <c r="M337" s="8">
        <v>471.25</v>
      </c>
      <c r="N337" s="8">
        <v>3298.75</v>
      </c>
      <c r="O337" s="10" t="s">
        <v>1379</v>
      </c>
      <c r="P337" s="9" t="str">
        <f t="shared" si="39"/>
        <v>21</v>
      </c>
      <c r="Q337" s="14" t="str">
        <f t="shared" si="40"/>
        <v>3</v>
      </c>
      <c r="R337" s="14" t="str">
        <f t="shared" si="41"/>
        <v>2024</v>
      </c>
      <c r="S337" s="1" t="s">
        <v>32</v>
      </c>
    </row>
    <row r="338" spans="1:19" ht="12.75" x14ac:dyDescent="0.2">
      <c r="A338" s="1" t="s">
        <v>1380</v>
      </c>
      <c r="B338" s="1" t="s">
        <v>1380</v>
      </c>
      <c r="C338" s="1" t="str">
        <f t="shared" si="35"/>
        <v>be09cea1-dc91-4fc9-b8c4-b06f25c67091Tony Doyle</v>
      </c>
      <c r="D338" s="1" t="str">
        <f t="shared" si="36"/>
        <v>Unique</v>
      </c>
      <c r="E338" s="1" t="s">
        <v>1381</v>
      </c>
      <c r="F338" s="1" t="str">
        <f t="shared" si="37"/>
        <v>Unique</v>
      </c>
      <c r="G338" s="1" t="s">
        <v>1382</v>
      </c>
      <c r="H338" s="1" t="str">
        <f t="shared" si="38"/>
        <v>WestElectronics</v>
      </c>
      <c r="I338" s="1" t="s">
        <v>36</v>
      </c>
      <c r="J338" s="1" t="s">
        <v>15</v>
      </c>
      <c r="K338" s="1" t="s">
        <v>1383</v>
      </c>
      <c r="L338" s="8">
        <v>3</v>
      </c>
      <c r="M338" s="8">
        <v>141.72</v>
      </c>
      <c r="N338" s="8">
        <v>425.16</v>
      </c>
      <c r="O338" s="10" t="s">
        <v>353</v>
      </c>
      <c r="P338" s="9" t="str">
        <f t="shared" si="39"/>
        <v>14</v>
      </c>
      <c r="Q338" s="14" t="str">
        <f t="shared" si="40"/>
        <v>7</v>
      </c>
      <c r="R338" s="14" t="str">
        <f t="shared" si="41"/>
        <v>2024</v>
      </c>
      <c r="S338" s="1" t="s">
        <v>24</v>
      </c>
    </row>
    <row r="339" spans="1:19" ht="12.75" x14ac:dyDescent="0.2">
      <c r="A339" s="1" t="s">
        <v>1384</v>
      </c>
      <c r="B339" s="1" t="s">
        <v>1384</v>
      </c>
      <c r="C339" s="1" t="str">
        <f t="shared" si="35"/>
        <v>cb78da94-083b-4086-860b-6ffea964a4dbFrank Nguyen</v>
      </c>
      <c r="D339" s="1" t="str">
        <f t="shared" si="36"/>
        <v>Unique</v>
      </c>
      <c r="E339" s="1" t="s">
        <v>1385</v>
      </c>
      <c r="F339" s="1" t="str">
        <f t="shared" si="37"/>
        <v>Unique</v>
      </c>
      <c r="H339" s="1" t="str">
        <f t="shared" si="38"/>
        <v>EastBooks</v>
      </c>
      <c r="I339" s="1" t="s">
        <v>14</v>
      </c>
      <c r="J339" s="1" t="s">
        <v>22</v>
      </c>
      <c r="K339" s="1" t="s">
        <v>1386</v>
      </c>
      <c r="L339" s="8">
        <v>18</v>
      </c>
      <c r="M339" s="8">
        <v>380.31</v>
      </c>
      <c r="N339" s="8">
        <v>6845.58</v>
      </c>
      <c r="O339" s="10">
        <v>45597</v>
      </c>
      <c r="P339" s="9">
        <f t="shared" si="39"/>
        <v>1</v>
      </c>
      <c r="Q339" s="14">
        <f t="shared" si="40"/>
        <v>11</v>
      </c>
      <c r="R339" s="14">
        <f t="shared" si="41"/>
        <v>2024</v>
      </c>
      <c r="S339" s="1" t="s">
        <v>48</v>
      </c>
    </row>
    <row r="340" spans="1:19" ht="12.75" x14ac:dyDescent="0.2">
      <c r="A340" s="1" t="s">
        <v>1387</v>
      </c>
      <c r="B340" s="1" t="s">
        <v>1387</v>
      </c>
      <c r="C340" s="1" t="str">
        <f t="shared" si="35"/>
        <v>aff05c32-42c1-42af-a6cc-e5bf3da20292Dennis Grant</v>
      </c>
      <c r="D340" s="1" t="str">
        <f t="shared" si="36"/>
        <v>Unique</v>
      </c>
      <c r="E340" s="1" t="s">
        <v>1388</v>
      </c>
      <c r="F340" s="1" t="str">
        <f t="shared" si="37"/>
        <v>Unique</v>
      </c>
      <c r="G340" s="1" t="s">
        <v>1389</v>
      </c>
      <c r="H340" s="1" t="str">
        <f t="shared" si="38"/>
        <v>SouthFurniture</v>
      </c>
      <c r="I340" s="1" t="s">
        <v>28</v>
      </c>
      <c r="J340" s="1" t="s">
        <v>42</v>
      </c>
      <c r="K340" s="1" t="s">
        <v>1390</v>
      </c>
      <c r="L340" s="8">
        <v>20</v>
      </c>
      <c r="M340" s="8">
        <v>486.22</v>
      </c>
      <c r="N340" s="8">
        <v>9724.4</v>
      </c>
      <c r="O340" s="10" t="s">
        <v>56</v>
      </c>
      <c r="P340" s="9" t="str">
        <f t="shared" si="39"/>
        <v>21</v>
      </c>
      <c r="Q340" s="14" t="str">
        <f t="shared" si="40"/>
        <v>6</v>
      </c>
      <c r="R340" s="14" t="str">
        <f t="shared" si="41"/>
        <v>2024</v>
      </c>
      <c r="S340" s="1" t="s">
        <v>48</v>
      </c>
    </row>
    <row r="341" spans="1:19" ht="12.75" x14ac:dyDescent="0.2">
      <c r="A341" s="1" t="s">
        <v>1391</v>
      </c>
      <c r="B341" s="1" t="s">
        <v>1391</v>
      </c>
      <c r="C341" s="1" t="str">
        <f t="shared" si="35"/>
        <v>960e57cf-676c-4361-af66-a78b646f0916Briana Long</v>
      </c>
      <c r="D341" s="1" t="str">
        <f t="shared" si="36"/>
        <v>Unique</v>
      </c>
      <c r="E341" s="1" t="s">
        <v>1392</v>
      </c>
      <c r="F341" s="1" t="str">
        <f t="shared" si="37"/>
        <v>Unique</v>
      </c>
      <c r="G341" s="1" t="s">
        <v>1393</v>
      </c>
      <c r="H341" s="1" t="str">
        <f t="shared" si="38"/>
        <v>SouthFood</v>
      </c>
      <c r="I341" s="1" t="s">
        <v>28</v>
      </c>
      <c r="J341" s="1" t="s">
        <v>29</v>
      </c>
      <c r="K341" s="1" t="s">
        <v>1394</v>
      </c>
      <c r="L341" s="8">
        <v>5</v>
      </c>
      <c r="M341" s="8">
        <v>193.23</v>
      </c>
      <c r="N341" s="8">
        <v>966.15</v>
      </c>
      <c r="O341" s="10">
        <v>45449</v>
      </c>
      <c r="P341" s="9">
        <f t="shared" si="39"/>
        <v>6</v>
      </c>
      <c r="Q341" s="14">
        <f t="shared" si="40"/>
        <v>6</v>
      </c>
      <c r="R341" s="14">
        <f t="shared" si="41"/>
        <v>2024</v>
      </c>
      <c r="S341" s="1" t="s">
        <v>18</v>
      </c>
    </row>
    <row r="342" spans="1:19" ht="12.75" x14ac:dyDescent="0.2">
      <c r="A342" s="1" t="s">
        <v>1395</v>
      </c>
      <c r="B342" s="1" t="s">
        <v>1395</v>
      </c>
      <c r="C342" s="1" t="str">
        <f t="shared" si="35"/>
        <v>b4711cb7-2967-44c5-bb69-fbfe336494afShawna Bradford</v>
      </c>
      <c r="D342" s="1" t="str">
        <f t="shared" si="36"/>
        <v>Unique</v>
      </c>
      <c r="E342" s="1" t="s">
        <v>1396</v>
      </c>
      <c r="F342" s="1" t="str">
        <f t="shared" si="37"/>
        <v>Unique</v>
      </c>
      <c r="G342" s="1" t="s">
        <v>1397</v>
      </c>
      <c r="H342" s="1" t="str">
        <f t="shared" si="38"/>
        <v>SouthBooks</v>
      </c>
      <c r="I342" s="1" t="s">
        <v>28</v>
      </c>
      <c r="J342" s="1" t="s">
        <v>22</v>
      </c>
      <c r="K342" s="1" t="s">
        <v>1398</v>
      </c>
      <c r="L342" s="8">
        <v>5</v>
      </c>
      <c r="M342" s="8">
        <v>226.08</v>
      </c>
      <c r="N342" s="8">
        <v>1130.4000000000001</v>
      </c>
      <c r="O342" s="10" t="s">
        <v>1399</v>
      </c>
      <c r="P342" s="9" t="str">
        <f t="shared" si="39"/>
        <v>19</v>
      </c>
      <c r="Q342" s="14" t="str">
        <f t="shared" si="40"/>
        <v>4</v>
      </c>
      <c r="R342" s="14" t="str">
        <f t="shared" si="41"/>
        <v>2024</v>
      </c>
      <c r="S342" s="1" t="s">
        <v>32</v>
      </c>
    </row>
    <row r="343" spans="1:19" ht="12.75" x14ac:dyDescent="0.2">
      <c r="A343" s="1" t="s">
        <v>1400</v>
      </c>
      <c r="B343" s="1" t="s">
        <v>1400</v>
      </c>
      <c r="C343" s="1" t="str">
        <f t="shared" si="35"/>
        <v>842689ed-7bb6-43b3-8470-d9b2f7466bb9David Ray</v>
      </c>
      <c r="D343" s="1" t="str">
        <f t="shared" si="36"/>
        <v>Unique</v>
      </c>
      <c r="E343" s="1" t="s">
        <v>1401</v>
      </c>
      <c r="F343" s="1" t="str">
        <f t="shared" si="37"/>
        <v>Unique</v>
      </c>
      <c r="G343" s="1" t="s">
        <v>1402</v>
      </c>
      <c r="H343" s="1" t="str">
        <f t="shared" si="38"/>
        <v>SouthFurniture</v>
      </c>
      <c r="I343" s="1" t="s">
        <v>28</v>
      </c>
      <c r="J343" s="1" t="s">
        <v>42</v>
      </c>
      <c r="K343" s="1" t="s">
        <v>1403</v>
      </c>
      <c r="L343" s="8">
        <v>17</v>
      </c>
      <c r="M343" s="8">
        <v>40.25</v>
      </c>
      <c r="N343" s="8">
        <v>684.25</v>
      </c>
      <c r="O343" s="10" t="s">
        <v>1404</v>
      </c>
      <c r="P343" s="9" t="str">
        <f t="shared" si="39"/>
        <v>15</v>
      </c>
      <c r="Q343" s="14" t="str">
        <f t="shared" si="40"/>
        <v>1</v>
      </c>
      <c r="R343" s="14" t="str">
        <f t="shared" si="41"/>
        <v>2024</v>
      </c>
      <c r="S343" s="1" t="s">
        <v>24</v>
      </c>
    </row>
    <row r="344" spans="1:19" ht="12.75" x14ac:dyDescent="0.2">
      <c r="A344" s="1" t="s">
        <v>1405</v>
      </c>
      <c r="B344" s="1" t="s">
        <v>1405</v>
      </c>
      <c r="C344" s="1" t="str">
        <f t="shared" si="35"/>
        <v>04def61b-9d05-4e9f-a125-fe0cfb93ebe9Jonathan Butler</v>
      </c>
      <c r="D344" s="1" t="str">
        <f t="shared" si="36"/>
        <v>Unique</v>
      </c>
      <c r="E344" s="1" t="s">
        <v>1406</v>
      </c>
      <c r="F344" s="1" t="str">
        <f t="shared" si="37"/>
        <v>Unique</v>
      </c>
      <c r="G344" s="1" t="s">
        <v>1407</v>
      </c>
      <c r="H344" s="1" t="str">
        <f t="shared" si="38"/>
        <v>WestFood</v>
      </c>
      <c r="I344" s="1" t="s">
        <v>36</v>
      </c>
      <c r="J344" s="1" t="s">
        <v>29</v>
      </c>
      <c r="K344" s="1" t="s">
        <v>756</v>
      </c>
      <c r="L344" s="8">
        <v>16</v>
      </c>
      <c r="M344" s="8">
        <v>91.48</v>
      </c>
      <c r="N344" s="8">
        <v>1463.68</v>
      </c>
      <c r="O344" s="10" t="s">
        <v>38</v>
      </c>
      <c r="P344" s="9" t="str">
        <f t="shared" si="39"/>
        <v>19</v>
      </c>
      <c r="Q344" s="14" t="str">
        <f t="shared" si="40"/>
        <v>2</v>
      </c>
      <c r="R344" s="14" t="str">
        <f t="shared" si="41"/>
        <v>2024</v>
      </c>
      <c r="S344" s="1" t="s">
        <v>18</v>
      </c>
    </row>
    <row r="345" spans="1:19" ht="12.75" x14ac:dyDescent="0.2">
      <c r="A345" s="1" t="s">
        <v>1408</v>
      </c>
      <c r="B345" s="1" t="s">
        <v>1408</v>
      </c>
      <c r="C345" s="1" t="str">
        <f t="shared" si="35"/>
        <v>5ea383b4-756c-4188-8fa1-d261c3e58a17Jeffrey Fernandez</v>
      </c>
      <c r="D345" s="1" t="str">
        <f t="shared" si="36"/>
        <v>Unique</v>
      </c>
      <c r="E345" s="1" t="s">
        <v>1409</v>
      </c>
      <c r="F345" s="1" t="str">
        <f t="shared" si="37"/>
        <v>Unique</v>
      </c>
      <c r="G345" s="1" t="s">
        <v>1410</v>
      </c>
      <c r="H345" s="1" t="str">
        <f t="shared" si="38"/>
        <v>NorthElectronics</v>
      </c>
      <c r="I345" s="1" t="s">
        <v>69</v>
      </c>
      <c r="J345" s="1" t="s">
        <v>15</v>
      </c>
      <c r="K345" s="1" t="s">
        <v>682</v>
      </c>
      <c r="L345" s="8">
        <v>11</v>
      </c>
      <c r="M345" s="8">
        <v>283.99</v>
      </c>
      <c r="N345" s="8">
        <v>3123.89</v>
      </c>
      <c r="O345" s="10" t="s">
        <v>1411</v>
      </c>
      <c r="P345" s="9" t="str">
        <f t="shared" si="39"/>
        <v>20</v>
      </c>
      <c r="Q345" s="14" t="str">
        <f t="shared" si="40"/>
        <v>5</v>
      </c>
      <c r="R345" s="14" t="str">
        <f t="shared" si="41"/>
        <v>2024</v>
      </c>
      <c r="S345" s="1" t="s">
        <v>18</v>
      </c>
    </row>
    <row r="346" spans="1:19" ht="12.75" x14ac:dyDescent="0.2">
      <c r="A346" s="1" t="s">
        <v>1412</v>
      </c>
      <c r="B346" s="1" t="s">
        <v>1412</v>
      </c>
      <c r="C346" s="1" t="str">
        <f t="shared" si="35"/>
        <v>3b331ce2-5212-4ecd-8694-407c86cf2b3aAlyssa Wang</v>
      </c>
      <c r="D346" s="1" t="str">
        <f t="shared" si="36"/>
        <v>Unique</v>
      </c>
      <c r="E346" s="1" t="s">
        <v>1413</v>
      </c>
      <c r="F346" s="1" t="str">
        <f t="shared" si="37"/>
        <v>Unique</v>
      </c>
      <c r="G346" s="1" t="s">
        <v>1414</v>
      </c>
      <c r="H346" s="1" t="str">
        <f t="shared" si="38"/>
        <v>WestClothing</v>
      </c>
      <c r="I346" s="1" t="s">
        <v>36</v>
      </c>
      <c r="J346" s="1" t="s">
        <v>52</v>
      </c>
      <c r="K346" s="1" t="s">
        <v>1415</v>
      </c>
      <c r="L346" s="8">
        <v>2</v>
      </c>
      <c r="M346" s="8">
        <v>290.44</v>
      </c>
      <c r="N346" s="8">
        <v>580.88</v>
      </c>
      <c r="O346" s="10" t="s">
        <v>321</v>
      </c>
      <c r="P346" s="9" t="str">
        <f t="shared" si="39"/>
        <v>20</v>
      </c>
      <c r="Q346" s="14" t="str">
        <f t="shared" si="40"/>
        <v>6</v>
      </c>
      <c r="R346" s="14" t="str">
        <f t="shared" si="41"/>
        <v>2024</v>
      </c>
      <c r="S346" s="1" t="s">
        <v>18</v>
      </c>
    </row>
    <row r="347" spans="1:19" ht="12.75" x14ac:dyDescent="0.2">
      <c r="A347" s="1" t="s">
        <v>1416</v>
      </c>
      <c r="B347" s="1" t="s">
        <v>1416</v>
      </c>
      <c r="C347" s="1" t="str">
        <f t="shared" si="35"/>
        <v>6384de5c-29f7-4224-a782-f6c9213976dbNathan Williams</v>
      </c>
      <c r="D347" s="1" t="str">
        <f t="shared" si="36"/>
        <v>Unique</v>
      </c>
      <c r="E347" s="1" t="s">
        <v>1417</v>
      </c>
      <c r="F347" s="1" t="str">
        <f t="shared" si="37"/>
        <v>Unique</v>
      </c>
      <c r="G347" s="1" t="s">
        <v>1418</v>
      </c>
      <c r="H347" s="1" t="str">
        <f t="shared" si="38"/>
        <v>SouthFurniture</v>
      </c>
      <c r="I347" s="1" t="s">
        <v>28</v>
      </c>
      <c r="J347" s="1" t="s">
        <v>42</v>
      </c>
      <c r="K347" s="1" t="s">
        <v>1419</v>
      </c>
      <c r="L347" s="8">
        <v>9</v>
      </c>
      <c r="M347" s="8">
        <v>150.97999999999999</v>
      </c>
      <c r="N347" s="8">
        <v>1358.82</v>
      </c>
      <c r="O347" s="10">
        <v>45604</v>
      </c>
      <c r="P347" s="9">
        <f t="shared" si="39"/>
        <v>8</v>
      </c>
      <c r="Q347" s="14">
        <f t="shared" si="40"/>
        <v>11</v>
      </c>
      <c r="R347" s="14">
        <f t="shared" si="41"/>
        <v>2024</v>
      </c>
      <c r="S347" s="1" t="s">
        <v>24</v>
      </c>
    </row>
    <row r="348" spans="1:19" ht="12.75" x14ac:dyDescent="0.2">
      <c r="A348" s="1" t="s">
        <v>1420</v>
      </c>
      <c r="B348" s="1" t="s">
        <v>1420</v>
      </c>
      <c r="C348" s="1" t="str">
        <f t="shared" si="35"/>
        <v>7259bf4c-4a25-4154-8d59-bc067b85dfb6Stephanie Bailey</v>
      </c>
      <c r="D348" s="1" t="str">
        <f t="shared" si="36"/>
        <v>Unique</v>
      </c>
      <c r="E348" s="1" t="s">
        <v>1421</v>
      </c>
      <c r="F348" s="1" t="str">
        <f t="shared" si="37"/>
        <v>Unique</v>
      </c>
      <c r="G348" s="1" t="s">
        <v>1422</v>
      </c>
      <c r="H348" s="1" t="str">
        <f t="shared" si="38"/>
        <v>SouthFurniture</v>
      </c>
      <c r="I348" s="1" t="s">
        <v>28</v>
      </c>
      <c r="J348" s="1" t="s">
        <v>42</v>
      </c>
      <c r="K348" s="1" t="s">
        <v>1423</v>
      </c>
      <c r="L348" s="8">
        <v>19</v>
      </c>
      <c r="M348" s="8">
        <v>372.14</v>
      </c>
      <c r="N348" s="8">
        <v>7070.66</v>
      </c>
      <c r="O348" s="10" t="s">
        <v>1424</v>
      </c>
      <c r="P348" s="9" t="str">
        <f t="shared" si="39"/>
        <v>18</v>
      </c>
      <c r="Q348" s="14" t="str">
        <f t="shared" si="40"/>
        <v>7</v>
      </c>
      <c r="R348" s="14" t="str">
        <f t="shared" si="41"/>
        <v>2024</v>
      </c>
      <c r="S348" s="1" t="s">
        <v>18</v>
      </c>
    </row>
    <row r="349" spans="1:19" ht="12.75" x14ac:dyDescent="0.2">
      <c r="A349" s="1" t="s">
        <v>1425</v>
      </c>
      <c r="B349" s="1" t="s">
        <v>1425</v>
      </c>
      <c r="C349" s="1" t="str">
        <f t="shared" si="35"/>
        <v>d010f21e-be8a-4061-b379-c4cd5f668831Robin Blackwell</v>
      </c>
      <c r="D349" s="1" t="str">
        <f t="shared" si="36"/>
        <v>Unique</v>
      </c>
      <c r="E349" s="1" t="s">
        <v>1426</v>
      </c>
      <c r="F349" s="1" t="str">
        <f t="shared" si="37"/>
        <v>Unique</v>
      </c>
      <c r="G349" s="1" t="s">
        <v>1427</v>
      </c>
      <c r="H349" s="1" t="str">
        <f t="shared" si="38"/>
        <v>NorthFood</v>
      </c>
      <c r="I349" s="1" t="s">
        <v>69</v>
      </c>
      <c r="J349" s="1" t="s">
        <v>29</v>
      </c>
      <c r="K349" s="1" t="s">
        <v>1428</v>
      </c>
      <c r="L349" s="8">
        <v>18</v>
      </c>
      <c r="M349" s="8">
        <v>15.79</v>
      </c>
      <c r="N349" s="8">
        <v>284.22000000000003</v>
      </c>
      <c r="O349" s="10">
        <v>45511</v>
      </c>
      <c r="P349" s="9">
        <f t="shared" si="39"/>
        <v>7</v>
      </c>
      <c r="Q349" s="14">
        <f t="shared" si="40"/>
        <v>8</v>
      </c>
      <c r="R349" s="14">
        <f t="shared" si="41"/>
        <v>2024</v>
      </c>
      <c r="S349" s="1" t="s">
        <v>18</v>
      </c>
    </row>
    <row r="350" spans="1:19" ht="12.75" x14ac:dyDescent="0.2">
      <c r="A350" s="1" t="s">
        <v>1429</v>
      </c>
      <c r="B350" s="1" t="s">
        <v>1429</v>
      </c>
      <c r="C350" s="1" t="str">
        <f t="shared" si="35"/>
        <v>1c4996a6-b4c7-43f4-b85d-4e916b7512a4Christopher Acosta</v>
      </c>
      <c r="D350" s="1" t="str">
        <f t="shared" si="36"/>
        <v>Unique</v>
      </c>
      <c r="E350" s="1" t="s">
        <v>1430</v>
      </c>
      <c r="F350" s="1" t="str">
        <f t="shared" si="37"/>
        <v>Unique</v>
      </c>
      <c r="G350" s="1" t="s">
        <v>1431</v>
      </c>
      <c r="H350" s="1" t="str">
        <f t="shared" si="38"/>
        <v>WestFood</v>
      </c>
      <c r="I350" s="1" t="s">
        <v>36</v>
      </c>
      <c r="J350" s="1" t="s">
        <v>29</v>
      </c>
      <c r="K350" s="1" t="s">
        <v>1432</v>
      </c>
      <c r="L350" s="8">
        <v>8</v>
      </c>
      <c r="M350" s="8">
        <v>49.59</v>
      </c>
      <c r="N350" s="8">
        <v>396.72</v>
      </c>
      <c r="O350" s="10" t="s">
        <v>1433</v>
      </c>
      <c r="P350" s="9" t="str">
        <f t="shared" si="39"/>
        <v>16</v>
      </c>
      <c r="Q350" s="14" t="str">
        <f t="shared" si="40"/>
        <v>1</v>
      </c>
      <c r="R350" s="14" t="str">
        <f t="shared" si="41"/>
        <v>2024</v>
      </c>
      <c r="S350" s="1" t="s">
        <v>24</v>
      </c>
    </row>
    <row r="351" spans="1:19" ht="12.75" x14ac:dyDescent="0.2">
      <c r="A351" s="1" t="s">
        <v>1434</v>
      </c>
      <c r="B351" s="1" t="s">
        <v>1434</v>
      </c>
      <c r="C351" s="1" t="str">
        <f t="shared" si="35"/>
        <v>0423c8bc-6651-4266-a059-34e8fec0fe7aMelissa Molina</v>
      </c>
      <c r="D351" s="1" t="str">
        <f t="shared" si="36"/>
        <v>Unique</v>
      </c>
      <c r="E351" s="1" t="s">
        <v>1435</v>
      </c>
      <c r="F351" s="1" t="str">
        <f t="shared" si="37"/>
        <v>Unique</v>
      </c>
      <c r="G351" s="1" t="s">
        <v>1436</v>
      </c>
      <c r="H351" s="1" t="str">
        <f t="shared" si="38"/>
        <v>WestClothing</v>
      </c>
      <c r="I351" s="1" t="s">
        <v>36</v>
      </c>
      <c r="J351" s="1" t="s">
        <v>52</v>
      </c>
      <c r="K351" s="1" t="s">
        <v>1437</v>
      </c>
      <c r="L351" s="8">
        <v>4</v>
      </c>
      <c r="M351" s="8">
        <v>362.78</v>
      </c>
      <c r="N351" s="8">
        <v>1451.12</v>
      </c>
      <c r="O351" s="10">
        <v>45541</v>
      </c>
      <c r="P351" s="9">
        <f t="shared" si="39"/>
        <v>6</v>
      </c>
      <c r="Q351" s="14">
        <f t="shared" si="40"/>
        <v>9</v>
      </c>
      <c r="R351" s="14">
        <f t="shared" si="41"/>
        <v>2024</v>
      </c>
      <c r="S351" s="1" t="s">
        <v>48</v>
      </c>
    </row>
    <row r="352" spans="1:19" ht="12.75" x14ac:dyDescent="0.2">
      <c r="A352" s="1" t="s">
        <v>1438</v>
      </c>
      <c r="B352" s="1" t="s">
        <v>1438</v>
      </c>
      <c r="C352" s="1" t="str">
        <f t="shared" si="35"/>
        <v>4984e78f-6231-40e2-b48a-aec6a5d1aa6eTravis Brown</v>
      </c>
      <c r="D352" s="1" t="str">
        <f t="shared" si="36"/>
        <v>Unique</v>
      </c>
      <c r="E352" s="1" t="s">
        <v>1439</v>
      </c>
      <c r="F352" s="1" t="str">
        <f t="shared" si="37"/>
        <v>Unique</v>
      </c>
      <c r="G352" s="1" t="s">
        <v>1440</v>
      </c>
      <c r="H352" s="1" t="str">
        <f t="shared" si="38"/>
        <v>SouthElectronics</v>
      </c>
      <c r="I352" s="1" t="s">
        <v>28</v>
      </c>
      <c r="J352" s="1" t="s">
        <v>15</v>
      </c>
      <c r="K352" s="1" t="s">
        <v>707</v>
      </c>
      <c r="L352" s="8">
        <v>13</v>
      </c>
      <c r="M352" s="8">
        <v>349.61</v>
      </c>
      <c r="N352" s="8">
        <v>4544.93</v>
      </c>
      <c r="O352" s="10">
        <v>45324</v>
      </c>
      <c r="P352" s="9">
        <f t="shared" si="39"/>
        <v>2</v>
      </c>
      <c r="Q352" s="14">
        <f t="shared" si="40"/>
        <v>2</v>
      </c>
      <c r="R352" s="14">
        <f t="shared" si="41"/>
        <v>2024</v>
      </c>
      <c r="S352" s="1" t="s">
        <v>24</v>
      </c>
    </row>
    <row r="353" spans="1:19" ht="12.75" x14ac:dyDescent="0.2">
      <c r="A353" s="1" t="s">
        <v>1441</v>
      </c>
      <c r="B353" s="1" t="s">
        <v>1441</v>
      </c>
      <c r="C353" s="1" t="str">
        <f t="shared" si="35"/>
        <v>5480152a-9351-41e2-8581-d5a00abbd73dJill Walker</v>
      </c>
      <c r="D353" s="1" t="str">
        <f t="shared" si="36"/>
        <v>Unique</v>
      </c>
      <c r="E353" s="1" t="s">
        <v>1442</v>
      </c>
      <c r="F353" s="1" t="str">
        <f t="shared" si="37"/>
        <v>Unique</v>
      </c>
      <c r="G353" s="1" t="s">
        <v>1443</v>
      </c>
      <c r="H353" s="1" t="str">
        <f t="shared" si="38"/>
        <v>SouthClothing</v>
      </c>
      <c r="I353" s="1" t="s">
        <v>28</v>
      </c>
      <c r="J353" s="1" t="s">
        <v>52</v>
      </c>
      <c r="K353" s="1" t="s">
        <v>1444</v>
      </c>
      <c r="L353" s="8">
        <v>9</v>
      </c>
      <c r="M353" s="8">
        <v>55.14</v>
      </c>
      <c r="N353" s="8">
        <v>496.26</v>
      </c>
      <c r="O353" s="10" t="s">
        <v>56</v>
      </c>
      <c r="P353" s="9" t="str">
        <f t="shared" si="39"/>
        <v>21</v>
      </c>
      <c r="Q353" s="14" t="str">
        <f t="shared" si="40"/>
        <v>6</v>
      </c>
      <c r="R353" s="14" t="str">
        <f t="shared" si="41"/>
        <v>2024</v>
      </c>
      <c r="S353" s="1" t="s">
        <v>48</v>
      </c>
    </row>
    <row r="354" spans="1:19" ht="12.75" x14ac:dyDescent="0.2">
      <c r="A354" s="1" t="s">
        <v>1445</v>
      </c>
      <c r="B354" s="1" t="s">
        <v>1445</v>
      </c>
      <c r="C354" s="1" t="str">
        <f t="shared" si="35"/>
        <v>65d41d8f-38c9-49d7-9329-3ef6ac6171e6Kimberly Scott</v>
      </c>
      <c r="D354" s="1" t="str">
        <f t="shared" si="36"/>
        <v>Unique</v>
      </c>
      <c r="E354" s="1" t="s">
        <v>1446</v>
      </c>
      <c r="F354" s="1" t="str">
        <f t="shared" si="37"/>
        <v>Unique</v>
      </c>
      <c r="G354" s="1" t="s">
        <v>1447</v>
      </c>
      <c r="H354" s="1" t="str">
        <f t="shared" si="38"/>
        <v>SouthElectronics</v>
      </c>
      <c r="I354" s="1" t="s">
        <v>28</v>
      </c>
      <c r="J354" s="1" t="s">
        <v>15</v>
      </c>
      <c r="K354" s="1" t="s">
        <v>1448</v>
      </c>
      <c r="L354" s="8">
        <v>16</v>
      </c>
      <c r="M354" s="8">
        <v>388.31</v>
      </c>
      <c r="N354" s="8">
        <v>6212.96</v>
      </c>
      <c r="O354" s="10" t="s">
        <v>56</v>
      </c>
      <c r="P354" s="9" t="str">
        <f t="shared" si="39"/>
        <v>21</v>
      </c>
      <c r="Q354" s="14" t="str">
        <f t="shared" si="40"/>
        <v>6</v>
      </c>
      <c r="R354" s="14" t="str">
        <f t="shared" si="41"/>
        <v>2024</v>
      </c>
      <c r="S354" s="1" t="s">
        <v>32</v>
      </c>
    </row>
    <row r="355" spans="1:19" ht="12.75" x14ac:dyDescent="0.2">
      <c r="A355" s="1" t="s">
        <v>1449</v>
      </c>
      <c r="B355" s="1" t="s">
        <v>1449</v>
      </c>
      <c r="C355" s="1" t="str">
        <f t="shared" si="35"/>
        <v>3bcf9491-322c-4701-81fe-825429937422Lisa Jackson</v>
      </c>
      <c r="D355" s="1" t="str">
        <f t="shared" si="36"/>
        <v>Unique</v>
      </c>
      <c r="E355" s="1" t="s">
        <v>1450</v>
      </c>
      <c r="F355" s="1" t="str">
        <f t="shared" si="37"/>
        <v>Unique</v>
      </c>
      <c r="G355" s="1" t="s">
        <v>1451</v>
      </c>
      <c r="H355" s="1" t="str">
        <f t="shared" si="38"/>
        <v>NorthFood</v>
      </c>
      <c r="I355" s="1" t="s">
        <v>69</v>
      </c>
      <c r="J355" s="1" t="s">
        <v>29</v>
      </c>
      <c r="K355" s="1" t="s">
        <v>1452</v>
      </c>
      <c r="L355" s="8">
        <v>13</v>
      </c>
      <c r="M355" s="8">
        <v>34.93</v>
      </c>
      <c r="N355" s="8">
        <v>454.09</v>
      </c>
      <c r="O355" s="10" t="s">
        <v>730</v>
      </c>
      <c r="P355" s="9" t="str">
        <f t="shared" si="39"/>
        <v>27</v>
      </c>
      <c r="Q355" s="14" t="str">
        <f t="shared" si="40"/>
        <v>2</v>
      </c>
      <c r="R355" s="14" t="str">
        <f t="shared" si="41"/>
        <v>2024</v>
      </c>
      <c r="S355" s="1" t="s">
        <v>48</v>
      </c>
    </row>
    <row r="356" spans="1:19" ht="12.75" x14ac:dyDescent="0.2">
      <c r="A356" s="1" t="s">
        <v>1453</v>
      </c>
      <c r="B356" s="1" t="s">
        <v>1453</v>
      </c>
      <c r="C356" s="1" t="str">
        <f t="shared" si="35"/>
        <v>4925d52e-aa3d-4e47-8c90-19fd563c19a9Crystal Acevedo</v>
      </c>
      <c r="D356" s="1" t="str">
        <f t="shared" si="36"/>
        <v>Unique</v>
      </c>
      <c r="E356" s="1" t="s">
        <v>1454</v>
      </c>
      <c r="F356" s="1" t="str">
        <f t="shared" si="37"/>
        <v>Unique</v>
      </c>
      <c r="G356" s="1" t="s">
        <v>1455</v>
      </c>
      <c r="H356" s="1" t="str">
        <f t="shared" si="38"/>
        <v>WestClothing</v>
      </c>
      <c r="I356" s="1" t="s">
        <v>36</v>
      </c>
      <c r="J356" s="1" t="s">
        <v>52</v>
      </c>
      <c r="K356" s="1" t="s">
        <v>1456</v>
      </c>
      <c r="L356" s="8">
        <v>16</v>
      </c>
      <c r="M356" s="8">
        <v>391.25</v>
      </c>
      <c r="N356" s="8">
        <v>6260</v>
      </c>
      <c r="O356" s="10">
        <v>45292</v>
      </c>
      <c r="P356" s="9">
        <f t="shared" si="39"/>
        <v>1</v>
      </c>
      <c r="Q356" s="14">
        <f t="shared" si="40"/>
        <v>1</v>
      </c>
      <c r="R356" s="14">
        <f t="shared" si="41"/>
        <v>2024</v>
      </c>
      <c r="S356" s="1" t="s">
        <v>32</v>
      </c>
    </row>
    <row r="357" spans="1:19" ht="12.75" x14ac:dyDescent="0.2">
      <c r="A357" s="1" t="s">
        <v>1457</v>
      </c>
      <c r="B357" s="1" t="s">
        <v>1457</v>
      </c>
      <c r="C357" s="1" t="str">
        <f t="shared" si="35"/>
        <v>7dd90190-cc97-4c2d-8c0e-35eaa3fb8f5bMegan Gordon</v>
      </c>
      <c r="D357" s="1" t="str">
        <f t="shared" si="36"/>
        <v>Unique</v>
      </c>
      <c r="E357" s="1" t="s">
        <v>1458</v>
      </c>
      <c r="F357" s="1" t="str">
        <f t="shared" si="37"/>
        <v>Unique</v>
      </c>
      <c r="G357" s="1" t="s">
        <v>1459</v>
      </c>
      <c r="H357" s="1" t="str">
        <f t="shared" si="38"/>
        <v>WestClothing</v>
      </c>
      <c r="I357" s="1" t="s">
        <v>36</v>
      </c>
      <c r="J357" s="1" t="s">
        <v>52</v>
      </c>
      <c r="K357" s="1" t="s">
        <v>1460</v>
      </c>
      <c r="L357" s="8">
        <v>20</v>
      </c>
      <c r="M357" s="8">
        <v>118.07</v>
      </c>
      <c r="N357" s="8">
        <v>2361.4</v>
      </c>
      <c r="O357" s="10" t="s">
        <v>504</v>
      </c>
      <c r="P357" s="9" t="str">
        <f t="shared" si="39"/>
        <v>30</v>
      </c>
      <c r="Q357" s="14" t="str">
        <f t="shared" si="40"/>
        <v>7</v>
      </c>
      <c r="R357" s="14" t="str">
        <f t="shared" si="41"/>
        <v>2024</v>
      </c>
      <c r="S357" s="1" t="s">
        <v>48</v>
      </c>
    </row>
    <row r="358" spans="1:19" ht="12.75" x14ac:dyDescent="0.2">
      <c r="A358" s="1" t="s">
        <v>1461</v>
      </c>
      <c r="B358" s="1" t="s">
        <v>1461</v>
      </c>
      <c r="C358" s="1" t="str">
        <f t="shared" si="35"/>
        <v>d327a671-ebba-440f-b667-30cd5e772abaLauren Gordon</v>
      </c>
      <c r="D358" s="1" t="str">
        <f t="shared" si="36"/>
        <v>Unique</v>
      </c>
      <c r="E358" s="1" t="s">
        <v>1462</v>
      </c>
      <c r="F358" s="1" t="str">
        <f t="shared" si="37"/>
        <v>Unique</v>
      </c>
      <c r="H358" s="1" t="str">
        <f t="shared" si="38"/>
        <v>EastClothing</v>
      </c>
      <c r="I358" s="1" t="s">
        <v>14</v>
      </c>
      <c r="J358" s="1" t="s">
        <v>52</v>
      </c>
      <c r="K358" s="1" t="s">
        <v>1463</v>
      </c>
      <c r="L358" s="8">
        <v>3</v>
      </c>
      <c r="M358" s="8">
        <v>115.24</v>
      </c>
      <c r="N358" s="8">
        <v>345.72</v>
      </c>
      <c r="O358" s="10" t="s">
        <v>135</v>
      </c>
      <c r="P358" s="9" t="str">
        <f t="shared" si="39"/>
        <v>29</v>
      </c>
      <c r="Q358" s="14" t="str">
        <f t="shared" si="40"/>
        <v>5</v>
      </c>
      <c r="R358" s="14" t="str">
        <f t="shared" si="41"/>
        <v>2024</v>
      </c>
      <c r="S358" s="1" t="s">
        <v>32</v>
      </c>
    </row>
    <row r="359" spans="1:19" ht="12.75" x14ac:dyDescent="0.2">
      <c r="A359" s="1" t="s">
        <v>1464</v>
      </c>
      <c r="B359" s="1" t="s">
        <v>1464</v>
      </c>
      <c r="C359" s="1" t="str">
        <f t="shared" si="35"/>
        <v>2efde03d-2a2e-44bd-ac4e-8c5cf2ee6f77Kathryn Coleman</v>
      </c>
      <c r="D359" s="1" t="str">
        <f t="shared" si="36"/>
        <v>Unique</v>
      </c>
      <c r="E359" s="1" t="s">
        <v>1465</v>
      </c>
      <c r="F359" s="1" t="str">
        <f t="shared" si="37"/>
        <v>Unique</v>
      </c>
      <c r="G359" s="1" t="s">
        <v>1466</v>
      </c>
      <c r="H359" s="1" t="str">
        <f t="shared" si="38"/>
        <v>NorthClothing</v>
      </c>
      <c r="I359" s="1" t="s">
        <v>69</v>
      </c>
      <c r="J359" s="1" t="s">
        <v>52</v>
      </c>
      <c r="K359" s="1" t="s">
        <v>1467</v>
      </c>
      <c r="L359" s="8">
        <v>4</v>
      </c>
      <c r="M359" s="8">
        <v>152.61000000000001</v>
      </c>
      <c r="N359" s="8">
        <v>610.44000000000005</v>
      </c>
      <c r="O359" s="10">
        <v>45445</v>
      </c>
      <c r="P359" s="9">
        <f t="shared" si="39"/>
        <v>2</v>
      </c>
      <c r="Q359" s="14">
        <f t="shared" si="40"/>
        <v>6</v>
      </c>
      <c r="R359" s="14">
        <f t="shared" si="41"/>
        <v>2024</v>
      </c>
      <c r="S359" s="1" t="s">
        <v>24</v>
      </c>
    </row>
    <row r="360" spans="1:19" ht="12.75" x14ac:dyDescent="0.2">
      <c r="A360" s="1" t="s">
        <v>1468</v>
      </c>
      <c r="B360" s="1" t="s">
        <v>1468</v>
      </c>
      <c r="C360" s="1" t="str">
        <f t="shared" si="35"/>
        <v>125d69aa-b9d3-432e-94e7-9c3ff08ef058Jennifer Cline</v>
      </c>
      <c r="D360" s="1" t="str">
        <f t="shared" si="36"/>
        <v>Unique</v>
      </c>
      <c r="E360" s="1" t="s">
        <v>1469</v>
      </c>
      <c r="F360" s="1" t="str">
        <f t="shared" si="37"/>
        <v>Unique</v>
      </c>
      <c r="G360" s="1" t="s">
        <v>1470</v>
      </c>
      <c r="H360" s="1" t="str">
        <f t="shared" si="38"/>
        <v>WestElectronics</v>
      </c>
      <c r="I360" s="1" t="s">
        <v>36</v>
      </c>
      <c r="J360" s="1" t="s">
        <v>15</v>
      </c>
      <c r="K360" s="1" t="s">
        <v>1471</v>
      </c>
      <c r="L360" s="8">
        <v>10</v>
      </c>
      <c r="M360" s="8">
        <v>122.2</v>
      </c>
      <c r="N360" s="8">
        <v>1222</v>
      </c>
      <c r="O360" s="10">
        <v>45448</v>
      </c>
      <c r="P360" s="9">
        <f t="shared" si="39"/>
        <v>5</v>
      </c>
      <c r="Q360" s="14">
        <f t="shared" si="40"/>
        <v>6</v>
      </c>
      <c r="R360" s="14">
        <f t="shared" si="41"/>
        <v>2024</v>
      </c>
      <c r="S360" s="1" t="s">
        <v>18</v>
      </c>
    </row>
    <row r="361" spans="1:19" ht="12.75" x14ac:dyDescent="0.2">
      <c r="A361" s="1" t="s">
        <v>1472</v>
      </c>
      <c r="B361" s="1" t="s">
        <v>1472</v>
      </c>
      <c r="C361" s="1" t="str">
        <f t="shared" si="35"/>
        <v>83098ffa-202b-47de-9bc7-42f62c32aa27Aaron Reed</v>
      </c>
      <c r="D361" s="1" t="str">
        <f t="shared" si="36"/>
        <v>Unique</v>
      </c>
      <c r="E361" s="1" t="s">
        <v>1473</v>
      </c>
      <c r="F361" s="1" t="str">
        <f t="shared" si="37"/>
        <v>Unique</v>
      </c>
      <c r="G361" s="1" t="s">
        <v>1474</v>
      </c>
      <c r="H361" s="1" t="str">
        <f t="shared" si="38"/>
        <v>EastClothing</v>
      </c>
      <c r="I361" s="1" t="s">
        <v>14</v>
      </c>
      <c r="J361" s="1" t="s">
        <v>52</v>
      </c>
      <c r="K361" s="1" t="s">
        <v>1475</v>
      </c>
      <c r="L361" s="8">
        <v>14</v>
      </c>
      <c r="M361" s="8">
        <v>330.94</v>
      </c>
      <c r="N361" s="8">
        <v>4633.16</v>
      </c>
      <c r="O361" s="10">
        <v>45384</v>
      </c>
      <c r="P361" s="9">
        <f t="shared" si="39"/>
        <v>2</v>
      </c>
      <c r="Q361" s="14">
        <f t="shared" si="40"/>
        <v>4</v>
      </c>
      <c r="R361" s="14">
        <f t="shared" si="41"/>
        <v>2024</v>
      </c>
      <c r="S361" s="1" t="s">
        <v>24</v>
      </c>
    </row>
    <row r="362" spans="1:19" ht="12.75" x14ac:dyDescent="0.2">
      <c r="A362" s="1" t="s">
        <v>1476</v>
      </c>
      <c r="B362" s="1" t="s">
        <v>1476</v>
      </c>
      <c r="C362" s="1" t="str">
        <f t="shared" si="35"/>
        <v>1dae53b6-a495-4fcf-8c99-611b930e41fdAmy Melendez</v>
      </c>
      <c r="D362" s="1" t="str">
        <f t="shared" si="36"/>
        <v>Unique</v>
      </c>
      <c r="E362" s="1" t="s">
        <v>1477</v>
      </c>
      <c r="F362" s="1" t="str">
        <f t="shared" si="37"/>
        <v>Unique</v>
      </c>
      <c r="G362" s="1" t="s">
        <v>1478</v>
      </c>
      <c r="H362" s="1" t="str">
        <f t="shared" si="38"/>
        <v>NorthElectronics</v>
      </c>
      <c r="I362" s="1" t="s">
        <v>69</v>
      </c>
      <c r="J362" s="1" t="s">
        <v>15</v>
      </c>
      <c r="K362" s="1" t="s">
        <v>458</v>
      </c>
      <c r="L362" s="8">
        <v>4</v>
      </c>
      <c r="M362" s="8">
        <v>370.58</v>
      </c>
      <c r="N362" s="8">
        <v>1482.32</v>
      </c>
      <c r="O362" s="10" t="s">
        <v>56</v>
      </c>
      <c r="P362" s="9" t="str">
        <f t="shared" si="39"/>
        <v>21</v>
      </c>
      <c r="Q362" s="14" t="str">
        <f t="shared" si="40"/>
        <v>6</v>
      </c>
      <c r="R362" s="14" t="str">
        <f t="shared" si="41"/>
        <v>2024</v>
      </c>
      <c r="S362" s="1" t="s">
        <v>18</v>
      </c>
    </row>
    <row r="363" spans="1:19" ht="12.75" x14ac:dyDescent="0.2">
      <c r="A363" s="1" t="s">
        <v>1479</v>
      </c>
      <c r="B363" s="1" t="s">
        <v>1479</v>
      </c>
      <c r="C363" s="1" t="str">
        <f t="shared" si="35"/>
        <v>0dc09c72-5c72-47df-a73f-52221d1f2b17David Jackson</v>
      </c>
      <c r="D363" s="1" t="str">
        <f t="shared" si="36"/>
        <v>Unique</v>
      </c>
      <c r="E363" s="1" t="s">
        <v>1480</v>
      </c>
      <c r="F363" s="1" t="str">
        <f t="shared" si="37"/>
        <v>Unique</v>
      </c>
      <c r="G363" s="1" t="s">
        <v>1481</v>
      </c>
      <c r="H363" s="1" t="str">
        <f t="shared" si="38"/>
        <v>EastClothing</v>
      </c>
      <c r="I363" s="1" t="s">
        <v>14</v>
      </c>
      <c r="J363" s="1" t="s">
        <v>52</v>
      </c>
      <c r="K363" s="1" t="s">
        <v>1482</v>
      </c>
      <c r="L363" s="8">
        <v>11</v>
      </c>
      <c r="M363" s="8">
        <v>306.37</v>
      </c>
      <c r="N363" s="8">
        <v>3370.07</v>
      </c>
      <c r="O363" s="10">
        <v>45294</v>
      </c>
      <c r="P363" s="9">
        <f t="shared" si="39"/>
        <v>3</v>
      </c>
      <c r="Q363" s="14">
        <f t="shared" si="40"/>
        <v>1</v>
      </c>
      <c r="R363" s="14">
        <f t="shared" si="41"/>
        <v>2024</v>
      </c>
      <c r="S363" s="1" t="s">
        <v>18</v>
      </c>
    </row>
    <row r="364" spans="1:19" ht="12.75" x14ac:dyDescent="0.2">
      <c r="A364" s="1" t="s">
        <v>1483</v>
      </c>
      <c r="B364" s="1" t="s">
        <v>1483</v>
      </c>
      <c r="C364" s="1" t="str">
        <f t="shared" si="35"/>
        <v>46e20d41-f579-4cb6-ab22-c473c94ea0d9Samantha Marshall</v>
      </c>
      <c r="D364" s="1" t="str">
        <f t="shared" si="36"/>
        <v>Unique</v>
      </c>
      <c r="E364" s="1" t="s">
        <v>1484</v>
      </c>
      <c r="F364" s="1" t="str">
        <f t="shared" si="37"/>
        <v>Unique</v>
      </c>
      <c r="G364" s="1" t="s">
        <v>1485</v>
      </c>
      <c r="H364" s="1" t="str">
        <f t="shared" si="38"/>
        <v>SouthFood</v>
      </c>
      <c r="I364" s="1" t="s">
        <v>28</v>
      </c>
      <c r="J364" s="1" t="s">
        <v>29</v>
      </c>
      <c r="K364" s="1" t="s">
        <v>1486</v>
      </c>
      <c r="L364" s="8">
        <v>15</v>
      </c>
      <c r="M364" s="8">
        <v>357.6</v>
      </c>
      <c r="N364" s="8">
        <v>5364</v>
      </c>
      <c r="O364" s="10">
        <v>45540</v>
      </c>
      <c r="P364" s="9">
        <f t="shared" si="39"/>
        <v>5</v>
      </c>
      <c r="Q364" s="14">
        <f t="shared" si="40"/>
        <v>9</v>
      </c>
      <c r="R364" s="14">
        <f t="shared" si="41"/>
        <v>2024</v>
      </c>
      <c r="S364" s="1" t="s">
        <v>48</v>
      </c>
    </row>
    <row r="365" spans="1:19" ht="12.75" x14ac:dyDescent="0.2">
      <c r="A365" s="1" t="s">
        <v>1487</v>
      </c>
      <c r="B365" s="1" t="s">
        <v>1487</v>
      </c>
      <c r="C365" s="1" t="str">
        <f t="shared" si="35"/>
        <v>3ea8a138-d6d9-497b-bdd8-f2771531e605Nicholas Palmer</v>
      </c>
      <c r="D365" s="1" t="str">
        <f t="shared" si="36"/>
        <v>Unique</v>
      </c>
      <c r="E365" s="1" t="s">
        <v>1488</v>
      </c>
      <c r="F365" s="1" t="str">
        <f t="shared" si="37"/>
        <v>Unique</v>
      </c>
      <c r="G365" s="1" t="s">
        <v>1489</v>
      </c>
      <c r="H365" s="1" t="str">
        <f t="shared" si="38"/>
        <v>NorthClothing</v>
      </c>
      <c r="I365" s="1" t="s">
        <v>69</v>
      </c>
      <c r="J365" s="1" t="s">
        <v>52</v>
      </c>
      <c r="K365" s="1" t="s">
        <v>803</v>
      </c>
      <c r="L365" s="8">
        <v>18</v>
      </c>
      <c r="M365" s="8">
        <v>177.61</v>
      </c>
      <c r="N365" s="8">
        <v>3196.98</v>
      </c>
      <c r="O365" s="10">
        <v>45602</v>
      </c>
      <c r="P365" s="9">
        <f t="shared" si="39"/>
        <v>6</v>
      </c>
      <c r="Q365" s="14">
        <f t="shared" si="40"/>
        <v>11</v>
      </c>
      <c r="R365" s="14">
        <f t="shared" si="41"/>
        <v>2024</v>
      </c>
      <c r="S365" s="1" t="s">
        <v>18</v>
      </c>
    </row>
    <row r="366" spans="1:19" ht="12.75" x14ac:dyDescent="0.2">
      <c r="A366" s="1" t="s">
        <v>1490</v>
      </c>
      <c r="B366" s="1" t="s">
        <v>1490</v>
      </c>
      <c r="C366" s="1" t="str">
        <f t="shared" si="35"/>
        <v>52e8eb55-17ea-4983-aaf9-d6beeb8f0313Bonnie Cooke</v>
      </c>
      <c r="D366" s="1" t="str">
        <f t="shared" si="36"/>
        <v>Unique</v>
      </c>
      <c r="E366" s="1" t="s">
        <v>1491</v>
      </c>
      <c r="F366" s="1" t="str">
        <f t="shared" si="37"/>
        <v>Unique</v>
      </c>
      <c r="G366" s="1" t="s">
        <v>1492</v>
      </c>
      <c r="H366" s="1" t="str">
        <f t="shared" si="38"/>
        <v>WestFurniture</v>
      </c>
      <c r="I366" s="1" t="s">
        <v>36</v>
      </c>
      <c r="J366" s="1" t="s">
        <v>42</v>
      </c>
      <c r="K366" s="1" t="s">
        <v>1493</v>
      </c>
      <c r="L366" s="8">
        <v>1</v>
      </c>
      <c r="M366" s="8">
        <v>97.83</v>
      </c>
      <c r="N366" s="8">
        <v>97.83</v>
      </c>
      <c r="O366" s="10">
        <v>45478</v>
      </c>
      <c r="P366" s="9">
        <f t="shared" si="39"/>
        <v>5</v>
      </c>
      <c r="Q366" s="14">
        <f t="shared" si="40"/>
        <v>7</v>
      </c>
      <c r="R366" s="14">
        <f t="shared" si="41"/>
        <v>2024</v>
      </c>
      <c r="S366" s="1" t="s">
        <v>24</v>
      </c>
    </row>
    <row r="367" spans="1:19" ht="12.75" x14ac:dyDescent="0.2">
      <c r="A367" s="1" t="s">
        <v>1494</v>
      </c>
      <c r="B367" s="1" t="s">
        <v>1494</v>
      </c>
      <c r="C367" s="1" t="str">
        <f t="shared" si="35"/>
        <v>d03f8f5d-6723-4d82-951d-6025281200b1Linda Cooper</v>
      </c>
      <c r="D367" s="1" t="str">
        <f t="shared" si="36"/>
        <v>Unique</v>
      </c>
      <c r="E367" s="1" t="s">
        <v>1495</v>
      </c>
      <c r="F367" s="1" t="str">
        <f t="shared" si="37"/>
        <v>Unique</v>
      </c>
      <c r="G367" s="1" t="s">
        <v>1496</v>
      </c>
      <c r="H367" s="1" t="str">
        <f t="shared" si="38"/>
        <v>SouthElectronics</v>
      </c>
      <c r="I367" s="1" t="s">
        <v>28</v>
      </c>
      <c r="J367" s="1" t="s">
        <v>15</v>
      </c>
      <c r="K367" s="1" t="s">
        <v>1497</v>
      </c>
      <c r="L367" s="8">
        <v>10</v>
      </c>
      <c r="M367" s="8">
        <v>467.29</v>
      </c>
      <c r="N367" s="8">
        <v>4672.8999999999996</v>
      </c>
      <c r="O367" s="10" t="s">
        <v>799</v>
      </c>
      <c r="P367" s="9" t="str">
        <f t="shared" si="39"/>
        <v>29</v>
      </c>
      <c r="Q367" s="14" t="str">
        <f t="shared" si="40"/>
        <v>3</v>
      </c>
      <c r="R367" s="14" t="str">
        <f t="shared" si="41"/>
        <v>2024</v>
      </c>
      <c r="S367" s="1" t="s">
        <v>18</v>
      </c>
    </row>
    <row r="368" spans="1:19" ht="12.75" x14ac:dyDescent="0.2">
      <c r="A368" s="1" t="s">
        <v>1498</v>
      </c>
      <c r="B368" s="1" t="s">
        <v>1498</v>
      </c>
      <c r="C368" s="1" t="str">
        <f t="shared" si="35"/>
        <v>1f9dd982-6d16-4486-8cb0-f1a716ffda8fJennifer Shaw</v>
      </c>
      <c r="D368" s="1" t="str">
        <f t="shared" si="36"/>
        <v>Unique</v>
      </c>
      <c r="E368" s="1" t="s">
        <v>1499</v>
      </c>
      <c r="F368" s="1" t="str">
        <f t="shared" si="37"/>
        <v>Unique</v>
      </c>
      <c r="G368" s="1" t="s">
        <v>1500</v>
      </c>
      <c r="H368" s="1" t="str">
        <f t="shared" si="38"/>
        <v>NorthFurniture</v>
      </c>
      <c r="I368" s="1" t="s">
        <v>69</v>
      </c>
      <c r="J368" s="1" t="s">
        <v>42</v>
      </c>
      <c r="K368" s="1" t="s">
        <v>842</v>
      </c>
      <c r="L368" s="8">
        <v>9</v>
      </c>
      <c r="M368" s="8">
        <v>133.78</v>
      </c>
      <c r="N368" s="8">
        <v>1204.02</v>
      </c>
      <c r="O368" s="10" t="s">
        <v>357</v>
      </c>
      <c r="P368" s="9" t="str">
        <f t="shared" si="39"/>
        <v>15</v>
      </c>
      <c r="Q368" s="14" t="str">
        <f t="shared" si="40"/>
        <v>3</v>
      </c>
      <c r="R368" s="14" t="str">
        <f t="shared" si="41"/>
        <v>2024</v>
      </c>
      <c r="S368" s="1" t="s">
        <v>18</v>
      </c>
    </row>
    <row r="369" spans="1:19" ht="12.75" x14ac:dyDescent="0.2">
      <c r="A369" s="1" t="s">
        <v>1501</v>
      </c>
      <c r="B369" s="1" t="s">
        <v>1501</v>
      </c>
      <c r="C369" s="1" t="str">
        <f t="shared" si="35"/>
        <v>fa860af4-bfcf-4eab-89df-c4cfbc3457f5Tonya Brown</v>
      </c>
      <c r="D369" s="1" t="str">
        <f t="shared" si="36"/>
        <v>Unique</v>
      </c>
      <c r="E369" s="1" t="s">
        <v>1502</v>
      </c>
      <c r="F369" s="1" t="str">
        <f t="shared" si="37"/>
        <v>Unique</v>
      </c>
      <c r="G369" s="1" t="s">
        <v>1503</v>
      </c>
      <c r="H369" s="1" t="str">
        <f t="shared" si="38"/>
        <v>WestBooks</v>
      </c>
      <c r="I369" s="1" t="s">
        <v>36</v>
      </c>
      <c r="J369" s="1" t="s">
        <v>22</v>
      </c>
      <c r="K369" s="1" t="s">
        <v>1504</v>
      </c>
      <c r="L369" s="8">
        <v>3</v>
      </c>
      <c r="M369" s="8">
        <v>23.55</v>
      </c>
      <c r="N369" s="8">
        <v>70.650000000000006</v>
      </c>
      <c r="O369" s="10" t="s">
        <v>1505</v>
      </c>
      <c r="P369" s="9" t="str">
        <f t="shared" si="39"/>
        <v>24</v>
      </c>
      <c r="Q369" s="14" t="str">
        <f t="shared" si="40"/>
        <v>1</v>
      </c>
      <c r="R369" s="14" t="str">
        <f t="shared" si="41"/>
        <v>2024</v>
      </c>
      <c r="S369" s="1" t="s">
        <v>24</v>
      </c>
    </row>
    <row r="370" spans="1:19" ht="12.75" x14ac:dyDescent="0.2">
      <c r="A370" s="1" t="s">
        <v>1506</v>
      </c>
      <c r="B370" s="1" t="s">
        <v>1506</v>
      </c>
      <c r="C370" s="1" t="str">
        <f t="shared" si="35"/>
        <v>4c7c76dd-b4c9-4188-b9f4-501bd9aa1e25Peggy Conrad</v>
      </c>
      <c r="D370" s="1" t="str">
        <f t="shared" si="36"/>
        <v>Unique</v>
      </c>
      <c r="E370" s="1" t="s">
        <v>1507</v>
      </c>
      <c r="F370" s="1" t="str">
        <f t="shared" si="37"/>
        <v>Unique</v>
      </c>
      <c r="G370" s="1" t="s">
        <v>1508</v>
      </c>
      <c r="H370" s="1" t="str">
        <f t="shared" si="38"/>
        <v>NorthFood</v>
      </c>
      <c r="I370" s="1" t="s">
        <v>69</v>
      </c>
      <c r="J370" s="1" t="s">
        <v>29</v>
      </c>
      <c r="K370" s="1" t="s">
        <v>1509</v>
      </c>
      <c r="L370" s="8">
        <v>19</v>
      </c>
      <c r="M370" s="8">
        <v>304.08</v>
      </c>
      <c r="N370" s="8">
        <v>5777.52</v>
      </c>
      <c r="O370" s="10">
        <v>45328</v>
      </c>
      <c r="P370" s="9">
        <f t="shared" si="39"/>
        <v>6</v>
      </c>
      <c r="Q370" s="14">
        <f t="shared" si="40"/>
        <v>2</v>
      </c>
      <c r="R370" s="14">
        <f t="shared" si="41"/>
        <v>2024</v>
      </c>
      <c r="S370" s="1" t="s">
        <v>32</v>
      </c>
    </row>
    <row r="371" spans="1:19" ht="12.75" x14ac:dyDescent="0.2">
      <c r="A371" s="1" t="s">
        <v>1510</v>
      </c>
      <c r="B371" s="1" t="s">
        <v>1510</v>
      </c>
      <c r="C371" s="1" t="str">
        <f t="shared" si="35"/>
        <v>7d1706da-6735-4ffe-94ae-f316a44e0d81Diana Hernandez</v>
      </c>
      <c r="D371" s="1" t="str">
        <f t="shared" si="36"/>
        <v>Unique</v>
      </c>
      <c r="E371" s="1" t="s">
        <v>1511</v>
      </c>
      <c r="F371" s="1" t="str">
        <f t="shared" si="37"/>
        <v>Unique</v>
      </c>
      <c r="G371" s="1" t="s">
        <v>1512</v>
      </c>
      <c r="H371" s="1" t="str">
        <f t="shared" si="38"/>
        <v>WestBooks</v>
      </c>
      <c r="I371" s="1" t="s">
        <v>36</v>
      </c>
      <c r="J371" s="1" t="s">
        <v>22</v>
      </c>
      <c r="K371" s="1" t="s">
        <v>1360</v>
      </c>
      <c r="L371" s="8">
        <v>5</v>
      </c>
      <c r="M371" s="8">
        <v>477.56</v>
      </c>
      <c r="N371" s="8">
        <v>2387.8000000000002</v>
      </c>
      <c r="O371" s="10" t="s">
        <v>1513</v>
      </c>
      <c r="P371" s="9" t="str">
        <f t="shared" si="39"/>
        <v>14</v>
      </c>
      <c r="Q371" s="14" t="str">
        <f t="shared" si="40"/>
        <v>2</v>
      </c>
      <c r="R371" s="14" t="str">
        <f t="shared" si="41"/>
        <v>2024</v>
      </c>
      <c r="S371" s="1" t="s">
        <v>18</v>
      </c>
    </row>
    <row r="372" spans="1:19" ht="12.75" x14ac:dyDescent="0.2">
      <c r="A372" s="1" t="s">
        <v>1514</v>
      </c>
      <c r="B372" s="1" t="s">
        <v>1514</v>
      </c>
      <c r="C372" s="1" t="str">
        <f t="shared" si="35"/>
        <v>be108e95-6d67-4c80-a79b-5239ade17bb0Corey Hicks</v>
      </c>
      <c r="D372" s="1" t="str">
        <f t="shared" si="36"/>
        <v>Unique</v>
      </c>
      <c r="E372" s="1" t="s">
        <v>1515</v>
      </c>
      <c r="F372" s="1" t="str">
        <f t="shared" si="37"/>
        <v>Unique</v>
      </c>
      <c r="G372" s="1" t="s">
        <v>1516</v>
      </c>
      <c r="H372" s="1" t="str">
        <f t="shared" si="38"/>
        <v>SouthClothing</v>
      </c>
      <c r="I372" s="1" t="s">
        <v>28</v>
      </c>
      <c r="J372" s="1" t="s">
        <v>52</v>
      </c>
      <c r="K372" s="1" t="s">
        <v>1517</v>
      </c>
      <c r="L372" s="8">
        <v>12</v>
      </c>
      <c r="M372" s="8">
        <v>459.04</v>
      </c>
      <c r="N372" s="8">
        <v>5508.48</v>
      </c>
      <c r="O372" s="10">
        <v>45294</v>
      </c>
      <c r="P372" s="9">
        <f t="shared" si="39"/>
        <v>3</v>
      </c>
      <c r="Q372" s="14">
        <f t="shared" si="40"/>
        <v>1</v>
      </c>
      <c r="R372" s="14">
        <f t="shared" si="41"/>
        <v>2024</v>
      </c>
      <c r="S372" s="1" t="s">
        <v>32</v>
      </c>
    </row>
    <row r="373" spans="1:19" ht="12.75" x14ac:dyDescent="0.2">
      <c r="A373" s="1" t="s">
        <v>1518</v>
      </c>
      <c r="B373" s="1" t="s">
        <v>1518</v>
      </c>
      <c r="C373" s="1" t="str">
        <f t="shared" si="35"/>
        <v>ea074e6b-f82b-4002-a65b-bfed1ac99b42Leah Schneider</v>
      </c>
      <c r="D373" s="1" t="str">
        <f t="shared" si="36"/>
        <v>Unique</v>
      </c>
      <c r="E373" s="1" t="s">
        <v>1519</v>
      </c>
      <c r="F373" s="1" t="str">
        <f t="shared" si="37"/>
        <v>Unique</v>
      </c>
      <c r="G373" s="1" t="s">
        <v>1520</v>
      </c>
      <c r="H373" s="1" t="str">
        <f t="shared" si="38"/>
        <v>SouthElectronics</v>
      </c>
      <c r="I373" s="1" t="s">
        <v>28</v>
      </c>
      <c r="J373" s="1" t="s">
        <v>15</v>
      </c>
      <c r="K373" s="1" t="s">
        <v>1295</v>
      </c>
      <c r="L373" s="8">
        <v>4</v>
      </c>
      <c r="M373" s="8">
        <v>46.7</v>
      </c>
      <c r="N373" s="8">
        <v>186.8</v>
      </c>
      <c r="O373" s="10" t="s">
        <v>308</v>
      </c>
      <c r="P373" s="9" t="str">
        <f t="shared" si="39"/>
        <v>16</v>
      </c>
      <c r="Q373" s="14" t="str">
        <f t="shared" si="40"/>
        <v>3</v>
      </c>
      <c r="R373" s="14" t="str">
        <f t="shared" si="41"/>
        <v>2024</v>
      </c>
      <c r="S373" s="1" t="s">
        <v>18</v>
      </c>
    </row>
    <row r="374" spans="1:19" ht="12.75" x14ac:dyDescent="0.2">
      <c r="A374" s="1" t="s">
        <v>1521</v>
      </c>
      <c r="B374" s="1" t="s">
        <v>1521</v>
      </c>
      <c r="C374" s="1" t="str">
        <f t="shared" si="35"/>
        <v>a7a73c08-c0ca-4f7e-9278-db2c125306a0Darlene Estrada</v>
      </c>
      <c r="D374" s="1" t="str">
        <f t="shared" si="36"/>
        <v>Unique</v>
      </c>
      <c r="E374" s="1" t="s">
        <v>1522</v>
      </c>
      <c r="F374" s="1" t="str">
        <f t="shared" si="37"/>
        <v>Unique</v>
      </c>
      <c r="G374" s="1" t="s">
        <v>1523</v>
      </c>
      <c r="H374" s="1" t="str">
        <f t="shared" si="38"/>
        <v>WestFood</v>
      </c>
      <c r="I374" s="1" t="s">
        <v>36</v>
      </c>
      <c r="J374" s="1" t="s">
        <v>29</v>
      </c>
      <c r="K374" s="1" t="s">
        <v>1524</v>
      </c>
      <c r="L374" s="8">
        <v>2</v>
      </c>
      <c r="M374" s="8">
        <v>289.08999999999997</v>
      </c>
      <c r="N374" s="8">
        <v>578.17999999999995</v>
      </c>
      <c r="O374" s="10">
        <v>45446</v>
      </c>
      <c r="P374" s="9">
        <f t="shared" si="39"/>
        <v>3</v>
      </c>
      <c r="Q374" s="14">
        <f t="shared" si="40"/>
        <v>6</v>
      </c>
      <c r="R374" s="14">
        <f t="shared" si="41"/>
        <v>2024</v>
      </c>
      <c r="S374" s="1" t="s">
        <v>32</v>
      </c>
    </row>
    <row r="375" spans="1:19" ht="12.75" x14ac:dyDescent="0.2">
      <c r="A375" s="1" t="s">
        <v>1525</v>
      </c>
      <c r="B375" s="1" t="s">
        <v>1525</v>
      </c>
      <c r="C375" s="1" t="str">
        <f t="shared" si="35"/>
        <v>71a5c51e-227d-4d63-846d-543973b0adb2Samantha Booth</v>
      </c>
      <c r="D375" s="1" t="str">
        <f t="shared" si="36"/>
        <v>Unique</v>
      </c>
      <c r="E375" s="1" t="s">
        <v>1526</v>
      </c>
      <c r="F375" s="1" t="str">
        <f t="shared" si="37"/>
        <v>Unique</v>
      </c>
      <c r="G375" s="1" t="s">
        <v>1527</v>
      </c>
      <c r="H375" s="1" t="str">
        <f t="shared" si="38"/>
        <v>WestClothing</v>
      </c>
      <c r="I375" s="1" t="s">
        <v>36</v>
      </c>
      <c r="J375" s="1" t="s">
        <v>52</v>
      </c>
      <c r="K375" s="1" t="s">
        <v>1528</v>
      </c>
      <c r="L375" s="8">
        <v>13</v>
      </c>
      <c r="M375" s="8">
        <v>366.59</v>
      </c>
      <c r="N375" s="8">
        <v>4765.67</v>
      </c>
      <c r="O375" s="10">
        <v>45444</v>
      </c>
      <c r="P375" s="9">
        <f t="shared" si="39"/>
        <v>1</v>
      </c>
      <c r="Q375" s="14">
        <f t="shared" si="40"/>
        <v>6</v>
      </c>
      <c r="R375" s="14">
        <f t="shared" si="41"/>
        <v>2024</v>
      </c>
      <c r="S375" s="1" t="s">
        <v>48</v>
      </c>
    </row>
    <row r="376" spans="1:19" ht="12.75" x14ac:dyDescent="0.2">
      <c r="A376" s="1" t="s">
        <v>1529</v>
      </c>
      <c r="B376" s="1" t="s">
        <v>1529</v>
      </c>
      <c r="C376" s="1" t="str">
        <f t="shared" si="35"/>
        <v>7f615091-dd1b-418d-972d-3d537ed3c861Todd Gilmore</v>
      </c>
      <c r="D376" s="1" t="str">
        <f t="shared" si="36"/>
        <v>Duplicate</v>
      </c>
      <c r="E376" s="1" t="s">
        <v>1530</v>
      </c>
      <c r="F376" s="1" t="str">
        <f t="shared" si="37"/>
        <v>Duplicate</v>
      </c>
      <c r="G376" s="1" t="s">
        <v>1531</v>
      </c>
      <c r="H376" s="1" t="str">
        <f t="shared" si="38"/>
        <v>SouthElectronics</v>
      </c>
      <c r="I376" s="1" t="s">
        <v>28</v>
      </c>
      <c r="J376" s="1" t="s">
        <v>15</v>
      </c>
      <c r="K376" s="1" t="s">
        <v>1532</v>
      </c>
      <c r="L376" s="8">
        <v>20</v>
      </c>
      <c r="M376" s="8">
        <v>71.02</v>
      </c>
      <c r="N376" s="8">
        <v>1420.4</v>
      </c>
      <c r="O376" s="10" t="s">
        <v>182</v>
      </c>
      <c r="P376" s="9" t="str">
        <f t="shared" si="39"/>
        <v>25</v>
      </c>
      <c r="Q376" s="14" t="str">
        <f t="shared" si="40"/>
        <v>2</v>
      </c>
      <c r="R376" s="14" t="str">
        <f t="shared" si="41"/>
        <v>2024</v>
      </c>
      <c r="S376" s="1" t="s">
        <v>48</v>
      </c>
    </row>
    <row r="377" spans="1:19" ht="12.75" x14ac:dyDescent="0.2">
      <c r="A377" s="1" t="s">
        <v>1533</v>
      </c>
      <c r="B377" s="1" t="s">
        <v>1533</v>
      </c>
      <c r="C377" s="1" t="str">
        <f t="shared" si="35"/>
        <v>9894f144-0a37-48e2-974d-b327270fe903Theresa Dawson</v>
      </c>
      <c r="D377" s="1" t="str">
        <f t="shared" si="36"/>
        <v>Unique</v>
      </c>
      <c r="E377" s="1" t="s">
        <v>1534</v>
      </c>
      <c r="F377" s="1" t="str">
        <f t="shared" si="37"/>
        <v>Unique</v>
      </c>
      <c r="G377" s="1" t="s">
        <v>1535</v>
      </c>
      <c r="H377" s="1" t="str">
        <f t="shared" si="38"/>
        <v>SouthFood</v>
      </c>
      <c r="I377" s="1" t="s">
        <v>28</v>
      </c>
      <c r="J377" s="1" t="s">
        <v>29</v>
      </c>
      <c r="K377" s="1" t="s">
        <v>1536</v>
      </c>
      <c r="L377" s="8">
        <v>20</v>
      </c>
      <c r="M377" s="8">
        <v>288.27</v>
      </c>
      <c r="N377" s="8">
        <v>5765.4</v>
      </c>
      <c r="O377" s="10" t="s">
        <v>692</v>
      </c>
      <c r="P377" s="9" t="str">
        <f t="shared" si="39"/>
        <v>15</v>
      </c>
      <c r="Q377" s="14" t="str">
        <f t="shared" si="40"/>
        <v>8</v>
      </c>
      <c r="R377" s="14" t="str">
        <f t="shared" si="41"/>
        <v>2024</v>
      </c>
      <c r="S377" s="1" t="s">
        <v>48</v>
      </c>
    </row>
    <row r="378" spans="1:19" ht="12.75" x14ac:dyDescent="0.2">
      <c r="A378" s="1" t="s">
        <v>1537</v>
      </c>
      <c r="B378" s="1" t="s">
        <v>1537</v>
      </c>
      <c r="C378" s="1" t="str">
        <f t="shared" si="35"/>
        <v>c6838c70-659f-4d82-ac14-a510f1e5eea1Ana Jensen</v>
      </c>
      <c r="D378" s="1" t="str">
        <f t="shared" si="36"/>
        <v>Unique</v>
      </c>
      <c r="E378" s="1" t="s">
        <v>1538</v>
      </c>
      <c r="F378" s="1" t="str">
        <f t="shared" si="37"/>
        <v>Unique</v>
      </c>
      <c r="G378" s="1" t="s">
        <v>1539</v>
      </c>
      <c r="H378" s="1" t="str">
        <f t="shared" si="38"/>
        <v>WestElectronics</v>
      </c>
      <c r="I378" s="1" t="s">
        <v>36</v>
      </c>
      <c r="J378" s="1" t="s">
        <v>15</v>
      </c>
      <c r="K378" s="1" t="s">
        <v>409</v>
      </c>
      <c r="L378" s="8">
        <v>8</v>
      </c>
      <c r="M378" s="8">
        <v>52.14</v>
      </c>
      <c r="N378" s="8">
        <v>417.12</v>
      </c>
      <c r="O378" s="10" t="s">
        <v>1120</v>
      </c>
      <c r="P378" s="9" t="str">
        <f t="shared" si="39"/>
        <v>21</v>
      </c>
      <c r="Q378" s="14" t="str">
        <f t="shared" si="40"/>
        <v>8</v>
      </c>
      <c r="R378" s="14" t="str">
        <f t="shared" si="41"/>
        <v>2024</v>
      </c>
      <c r="S378" s="1" t="s">
        <v>24</v>
      </c>
    </row>
    <row r="379" spans="1:19" ht="12.75" x14ac:dyDescent="0.2">
      <c r="A379" s="1" t="s">
        <v>1540</v>
      </c>
      <c r="B379" s="1" t="s">
        <v>1540</v>
      </c>
      <c r="C379" s="1" t="str">
        <f t="shared" si="35"/>
        <v>3728fa8c-32bd-406b-98e9-d8f992f65b2cKim Johnson</v>
      </c>
      <c r="D379" s="1" t="str">
        <f t="shared" si="36"/>
        <v>Unique</v>
      </c>
      <c r="E379" s="1" t="s">
        <v>1541</v>
      </c>
      <c r="F379" s="1" t="str">
        <f t="shared" si="37"/>
        <v>Unique</v>
      </c>
      <c r="G379" s="1" t="s">
        <v>1542</v>
      </c>
      <c r="H379" s="1" t="str">
        <f t="shared" si="38"/>
        <v>EastFood</v>
      </c>
      <c r="I379" s="1" t="s">
        <v>14</v>
      </c>
      <c r="J379" s="1" t="s">
        <v>29</v>
      </c>
      <c r="K379" s="1" t="s">
        <v>561</v>
      </c>
      <c r="L379" s="8">
        <v>3</v>
      </c>
      <c r="M379" s="8">
        <v>173.97</v>
      </c>
      <c r="N379" s="8">
        <v>521.91</v>
      </c>
      <c r="O379" s="10">
        <v>45506</v>
      </c>
      <c r="P379" s="9">
        <f t="shared" si="39"/>
        <v>2</v>
      </c>
      <c r="Q379" s="14">
        <f t="shared" si="40"/>
        <v>8</v>
      </c>
      <c r="R379" s="14">
        <f t="shared" si="41"/>
        <v>2024</v>
      </c>
      <c r="S379" s="1" t="s">
        <v>24</v>
      </c>
    </row>
    <row r="380" spans="1:19" ht="12.75" x14ac:dyDescent="0.2">
      <c r="A380" s="1" t="s">
        <v>1543</v>
      </c>
      <c r="B380" s="1" t="s">
        <v>1543</v>
      </c>
      <c r="C380" s="1" t="str">
        <f t="shared" si="35"/>
        <v>ec1420a2-4d1d-44f2-ac07-f31f6b1780b6Laura Silva</v>
      </c>
      <c r="D380" s="1" t="str">
        <f t="shared" si="36"/>
        <v>Unique</v>
      </c>
      <c r="E380" s="1" t="s">
        <v>1544</v>
      </c>
      <c r="F380" s="1" t="str">
        <f t="shared" si="37"/>
        <v>Unique</v>
      </c>
      <c r="G380" s="1" t="s">
        <v>1545</v>
      </c>
      <c r="H380" s="1" t="str">
        <f t="shared" si="38"/>
        <v>WestBooks</v>
      </c>
      <c r="I380" s="1" t="s">
        <v>36</v>
      </c>
      <c r="J380" s="1" t="s">
        <v>22</v>
      </c>
      <c r="K380" s="1" t="s">
        <v>1546</v>
      </c>
      <c r="L380" s="8">
        <v>20</v>
      </c>
      <c r="M380" s="8">
        <v>331.96</v>
      </c>
      <c r="N380" s="8">
        <v>6639.2</v>
      </c>
      <c r="O380" s="10" t="s">
        <v>61</v>
      </c>
      <c r="P380" s="9" t="str">
        <f t="shared" si="39"/>
        <v>16</v>
      </c>
      <c r="Q380" s="14" t="str">
        <f t="shared" si="40"/>
        <v>8</v>
      </c>
      <c r="R380" s="14" t="str">
        <f t="shared" si="41"/>
        <v>2024</v>
      </c>
      <c r="S380" s="1" t="s">
        <v>24</v>
      </c>
    </row>
    <row r="381" spans="1:19" ht="12.75" x14ac:dyDescent="0.2">
      <c r="A381" s="1" t="s">
        <v>1547</v>
      </c>
      <c r="B381" s="1" t="s">
        <v>1547</v>
      </c>
      <c r="C381" s="1" t="str">
        <f t="shared" si="35"/>
        <v>2820ae48-ae96-48c0-834e-7cbf1f23e9cbDwayne Pacheco</v>
      </c>
      <c r="D381" s="1" t="str">
        <f t="shared" si="36"/>
        <v>Unique</v>
      </c>
      <c r="E381" s="1" t="s">
        <v>1548</v>
      </c>
      <c r="F381" s="1" t="str">
        <f t="shared" si="37"/>
        <v>Unique</v>
      </c>
      <c r="G381" s="1" t="s">
        <v>1549</v>
      </c>
      <c r="H381" s="1" t="str">
        <f t="shared" si="38"/>
        <v>EastElectronics</v>
      </c>
      <c r="I381" s="1" t="s">
        <v>14</v>
      </c>
      <c r="J381" s="1" t="s">
        <v>15</v>
      </c>
      <c r="K381" s="1" t="s">
        <v>1550</v>
      </c>
      <c r="L381" s="8">
        <v>18</v>
      </c>
      <c r="M381" s="8">
        <v>24.2</v>
      </c>
      <c r="N381" s="8">
        <v>435.6</v>
      </c>
      <c r="O381" s="10" t="s">
        <v>692</v>
      </c>
      <c r="P381" s="9" t="str">
        <f t="shared" si="39"/>
        <v>15</v>
      </c>
      <c r="Q381" s="14" t="str">
        <f t="shared" si="40"/>
        <v>8</v>
      </c>
      <c r="R381" s="14" t="str">
        <f t="shared" si="41"/>
        <v>2024</v>
      </c>
      <c r="S381" s="1" t="s">
        <v>18</v>
      </c>
    </row>
    <row r="382" spans="1:19" ht="12.75" x14ac:dyDescent="0.2">
      <c r="A382" s="1" t="s">
        <v>1551</v>
      </c>
      <c r="B382" s="1" t="s">
        <v>1551</v>
      </c>
      <c r="C382" s="1" t="str">
        <f t="shared" si="35"/>
        <v>9056fb36-e663-42ec-b07a-94dcda158d53Pamela Mccullough</v>
      </c>
      <c r="D382" s="1" t="str">
        <f t="shared" si="36"/>
        <v>Unique</v>
      </c>
      <c r="E382" s="1" t="s">
        <v>1552</v>
      </c>
      <c r="F382" s="1" t="str">
        <f t="shared" si="37"/>
        <v>Unique</v>
      </c>
      <c r="G382" s="1" t="s">
        <v>1553</v>
      </c>
      <c r="H382" s="1" t="str">
        <f t="shared" si="38"/>
        <v>WestClothing</v>
      </c>
      <c r="I382" s="1" t="s">
        <v>36</v>
      </c>
      <c r="J382" s="1" t="s">
        <v>52</v>
      </c>
      <c r="K382" s="1" t="s">
        <v>1554</v>
      </c>
      <c r="L382" s="8">
        <v>12</v>
      </c>
      <c r="M382" s="8">
        <v>86.37</v>
      </c>
      <c r="N382" s="8">
        <v>1036.44</v>
      </c>
      <c r="O382" s="10" t="s">
        <v>915</v>
      </c>
      <c r="P382" s="9" t="str">
        <f t="shared" si="39"/>
        <v>15</v>
      </c>
      <c r="Q382" s="14" t="str">
        <f t="shared" si="40"/>
        <v>2</v>
      </c>
      <c r="R382" s="14" t="str">
        <f t="shared" si="41"/>
        <v>2024</v>
      </c>
      <c r="S382" s="1" t="s">
        <v>24</v>
      </c>
    </row>
    <row r="383" spans="1:19" ht="12.75" x14ac:dyDescent="0.2">
      <c r="A383" s="1" t="s">
        <v>1555</v>
      </c>
      <c r="B383" s="1" t="s">
        <v>1555</v>
      </c>
      <c r="C383" s="1" t="str">
        <f t="shared" si="35"/>
        <v>5636c8a5-c058-4e40-8904-bd7dbc37fd69Richard Holder</v>
      </c>
      <c r="D383" s="1" t="str">
        <f t="shared" si="36"/>
        <v>Unique</v>
      </c>
      <c r="E383" s="1" t="s">
        <v>1556</v>
      </c>
      <c r="F383" s="1" t="str">
        <f t="shared" si="37"/>
        <v>Unique</v>
      </c>
      <c r="G383" s="1" t="s">
        <v>1557</v>
      </c>
      <c r="H383" s="1" t="str">
        <f t="shared" si="38"/>
        <v>NorthFurniture</v>
      </c>
      <c r="I383" s="1" t="s">
        <v>69</v>
      </c>
      <c r="J383" s="1" t="s">
        <v>42</v>
      </c>
      <c r="K383" s="1" t="s">
        <v>1558</v>
      </c>
      <c r="L383" s="8">
        <v>19</v>
      </c>
      <c r="M383" s="8">
        <v>343.06</v>
      </c>
      <c r="N383" s="8">
        <v>6518.14</v>
      </c>
      <c r="O383" s="10">
        <v>45359</v>
      </c>
      <c r="P383" s="9">
        <f t="shared" si="39"/>
        <v>8</v>
      </c>
      <c r="Q383" s="14">
        <f t="shared" si="40"/>
        <v>3</v>
      </c>
      <c r="R383" s="14">
        <f t="shared" si="41"/>
        <v>2024</v>
      </c>
      <c r="S383" s="1" t="s">
        <v>18</v>
      </c>
    </row>
    <row r="384" spans="1:19" ht="12.75" x14ac:dyDescent="0.2">
      <c r="A384" s="1" t="s">
        <v>1559</v>
      </c>
      <c r="B384" s="1" t="s">
        <v>1559</v>
      </c>
      <c r="C384" s="1" t="str">
        <f t="shared" si="35"/>
        <v>242b23cd-12bb-47a0-b430-00a7cc055879Melissa Shaffer</v>
      </c>
      <c r="D384" s="1" t="str">
        <f t="shared" si="36"/>
        <v>Unique</v>
      </c>
      <c r="E384" s="1" t="s">
        <v>1560</v>
      </c>
      <c r="F384" s="1" t="str">
        <f t="shared" si="37"/>
        <v>Unique</v>
      </c>
      <c r="G384" s="1" t="s">
        <v>1561</v>
      </c>
      <c r="H384" s="1" t="str">
        <f t="shared" si="38"/>
        <v>NorthBooks</v>
      </c>
      <c r="I384" s="1" t="s">
        <v>69</v>
      </c>
      <c r="J384" s="1" t="s">
        <v>22</v>
      </c>
      <c r="K384" s="1" t="s">
        <v>1178</v>
      </c>
      <c r="L384" s="8">
        <v>15</v>
      </c>
      <c r="M384" s="8">
        <v>204.68</v>
      </c>
      <c r="N384" s="8">
        <v>3070.2</v>
      </c>
      <c r="O384" s="10">
        <v>45542</v>
      </c>
      <c r="P384" s="9">
        <f t="shared" si="39"/>
        <v>7</v>
      </c>
      <c r="Q384" s="14">
        <f t="shared" si="40"/>
        <v>9</v>
      </c>
      <c r="R384" s="14">
        <f t="shared" si="41"/>
        <v>2024</v>
      </c>
      <c r="S384" s="1" t="s">
        <v>18</v>
      </c>
    </row>
    <row r="385" spans="1:19" ht="12.75" x14ac:dyDescent="0.2">
      <c r="A385" s="1" t="s">
        <v>1562</v>
      </c>
      <c r="B385" s="1" t="s">
        <v>1562</v>
      </c>
      <c r="C385" s="1" t="str">
        <f t="shared" si="35"/>
        <v>6612baba-5f79-4bfb-aada-a0b60f20873cNicholas Goodwin</v>
      </c>
      <c r="D385" s="1" t="str">
        <f t="shared" si="36"/>
        <v>Unique</v>
      </c>
      <c r="E385" s="1" t="s">
        <v>1563</v>
      </c>
      <c r="F385" s="1" t="str">
        <f t="shared" si="37"/>
        <v>Unique</v>
      </c>
      <c r="G385" s="1" t="s">
        <v>1564</v>
      </c>
      <c r="H385" s="1" t="str">
        <f t="shared" si="38"/>
        <v>SouthFood</v>
      </c>
      <c r="I385" s="1" t="s">
        <v>28</v>
      </c>
      <c r="J385" s="1" t="s">
        <v>29</v>
      </c>
      <c r="K385" s="1" t="s">
        <v>746</v>
      </c>
      <c r="L385" s="8">
        <v>5</v>
      </c>
      <c r="M385" s="8">
        <v>81.93</v>
      </c>
      <c r="N385" s="8">
        <v>409.65</v>
      </c>
      <c r="O385" s="10">
        <v>45627</v>
      </c>
      <c r="P385" s="9">
        <f t="shared" si="39"/>
        <v>1</v>
      </c>
      <c r="Q385" s="14">
        <f t="shared" si="40"/>
        <v>12</v>
      </c>
      <c r="R385" s="14">
        <f t="shared" si="41"/>
        <v>2024</v>
      </c>
      <c r="S385" s="1" t="s">
        <v>32</v>
      </c>
    </row>
    <row r="386" spans="1:19" ht="12.75" x14ac:dyDescent="0.2">
      <c r="A386" s="1" t="s">
        <v>1565</v>
      </c>
      <c r="B386" s="1" t="s">
        <v>1565</v>
      </c>
      <c r="C386" s="1" t="str">
        <f t="shared" si="35"/>
        <v>4a3e54ff-b268-40f2-881d-c7872564eb83Rebecca Calderon</v>
      </c>
      <c r="D386" s="1" t="str">
        <f t="shared" si="36"/>
        <v>Unique</v>
      </c>
      <c r="E386" s="1" t="s">
        <v>1566</v>
      </c>
      <c r="F386" s="1" t="str">
        <f t="shared" si="37"/>
        <v>Unique</v>
      </c>
      <c r="G386" s="1" t="s">
        <v>1567</v>
      </c>
      <c r="H386" s="1" t="str">
        <f t="shared" si="38"/>
        <v>WestBooks</v>
      </c>
      <c r="I386" s="1" t="s">
        <v>36</v>
      </c>
      <c r="J386" s="1" t="s">
        <v>22</v>
      </c>
      <c r="K386" s="1" t="s">
        <v>1568</v>
      </c>
      <c r="L386" s="8">
        <v>20</v>
      </c>
      <c r="M386" s="8">
        <v>405.19</v>
      </c>
      <c r="N386" s="8">
        <v>8103.8</v>
      </c>
      <c r="O386" s="10" t="s">
        <v>939</v>
      </c>
      <c r="P386" s="9" t="str">
        <f t="shared" si="39"/>
        <v>22</v>
      </c>
      <c r="Q386" s="14" t="str">
        <f t="shared" si="40"/>
        <v>7</v>
      </c>
      <c r="R386" s="14" t="str">
        <f t="shared" si="41"/>
        <v>2024</v>
      </c>
      <c r="S386" s="1" t="s">
        <v>32</v>
      </c>
    </row>
    <row r="387" spans="1:19" ht="12.75" x14ac:dyDescent="0.2">
      <c r="A387" s="1" t="s">
        <v>1569</v>
      </c>
      <c r="B387" s="1" t="s">
        <v>1569</v>
      </c>
      <c r="C387" s="1" t="str">
        <f t="shared" ref="C387:C450" si="42">CONCATENATE(B387,E387)</f>
        <v>bbd49c56-77f0-4505-9dfc-3cf6809a48afDeborah Davis</v>
      </c>
      <c r="D387" s="1" t="str">
        <f t="shared" ref="D387:D450" si="43">IF(COUNTIF(C:C,C387)&gt;1,"Duplicate","Unique")</f>
        <v>Unique</v>
      </c>
      <c r="E387" s="1" t="s">
        <v>1570</v>
      </c>
      <c r="F387" s="1" t="str">
        <f t="shared" ref="F387:F450" si="44">IF(COUNTIF(G:G,G387)&gt;1,"Duplicate","Unique")</f>
        <v>Unique</v>
      </c>
      <c r="G387" s="1" t="s">
        <v>1571</v>
      </c>
      <c r="H387" s="1" t="str">
        <f t="shared" ref="H387:H450" si="45">CONCATENATE(I387,J387)</f>
        <v>SouthClothing</v>
      </c>
      <c r="I387" s="1" t="s">
        <v>28</v>
      </c>
      <c r="J387" s="1" t="s">
        <v>52</v>
      </c>
      <c r="K387" s="1" t="s">
        <v>1572</v>
      </c>
      <c r="L387" s="8">
        <v>3</v>
      </c>
      <c r="M387" s="8">
        <v>71.09</v>
      </c>
      <c r="N387" s="8">
        <v>213.27</v>
      </c>
      <c r="O387" s="10">
        <v>45600</v>
      </c>
      <c r="P387" s="9">
        <f t="shared" ref="P387:P450" si="46">IFERROR(DAY(O387),TEXT(LEFT(O387,FIND("/",O387,1)-1),"0"))</f>
        <v>4</v>
      </c>
      <c r="Q387" s="14">
        <f t="shared" ref="Q387:Q450" si="47">IFERROR(MONTH(O387),TEXT(MID(O387,4,FIND("/",O387,4)-4),"0"))</f>
        <v>11</v>
      </c>
      <c r="R387" s="14">
        <f t="shared" ref="R387:R450" si="48">IFERROR(YEAR(O387),TEXT(RIGHT(O387,FIND("/",O387,4)-2),"0"))</f>
        <v>2024</v>
      </c>
      <c r="S387" s="1" t="s">
        <v>32</v>
      </c>
    </row>
    <row r="388" spans="1:19" ht="12.75" x14ac:dyDescent="0.2">
      <c r="A388" s="1" t="s">
        <v>1573</v>
      </c>
      <c r="B388" s="1" t="s">
        <v>1573</v>
      </c>
      <c r="C388" s="1" t="str">
        <f t="shared" si="42"/>
        <v>e5e5ce50-5256-4140-a659-d20e0a9b20c6Pamela Bowen</v>
      </c>
      <c r="D388" s="1" t="str">
        <f t="shared" si="43"/>
        <v>Unique</v>
      </c>
      <c r="E388" s="1" t="s">
        <v>1574</v>
      </c>
      <c r="F388" s="1" t="str">
        <f t="shared" si="44"/>
        <v>Unique</v>
      </c>
      <c r="G388" s="1" t="s">
        <v>1575</v>
      </c>
      <c r="H388" s="1" t="str">
        <f t="shared" si="45"/>
        <v>WestFurniture</v>
      </c>
      <c r="I388" s="1" t="s">
        <v>36</v>
      </c>
      <c r="J388" s="1" t="s">
        <v>42</v>
      </c>
      <c r="K388" s="1" t="s">
        <v>1576</v>
      </c>
      <c r="L388" s="8">
        <v>15</v>
      </c>
      <c r="M388" s="8">
        <v>42.06</v>
      </c>
      <c r="N388" s="8">
        <v>630.9</v>
      </c>
      <c r="O388" s="10" t="s">
        <v>1577</v>
      </c>
      <c r="P388" s="9" t="str">
        <f t="shared" si="46"/>
        <v>28</v>
      </c>
      <c r="Q388" s="14" t="str">
        <f t="shared" si="47"/>
        <v>1</v>
      </c>
      <c r="R388" s="14" t="str">
        <f t="shared" si="48"/>
        <v>2024</v>
      </c>
      <c r="S388" s="1" t="s">
        <v>24</v>
      </c>
    </row>
    <row r="389" spans="1:19" ht="12.75" x14ac:dyDescent="0.2">
      <c r="A389" s="1" t="s">
        <v>1578</v>
      </c>
      <c r="B389" s="1" t="s">
        <v>1578</v>
      </c>
      <c r="C389" s="1" t="str">
        <f t="shared" si="42"/>
        <v>dbfc794f-a4ad-4b65-934c-6df5f0be897eVanessa Kelly</v>
      </c>
      <c r="D389" s="1" t="str">
        <f t="shared" si="43"/>
        <v>Unique</v>
      </c>
      <c r="E389" s="1" t="s">
        <v>1579</v>
      </c>
      <c r="F389" s="1" t="str">
        <f t="shared" si="44"/>
        <v>Unique</v>
      </c>
      <c r="H389" s="1" t="str">
        <f t="shared" si="45"/>
        <v>EastBooks</v>
      </c>
      <c r="I389" s="1" t="s">
        <v>14</v>
      </c>
      <c r="J389" s="1" t="s">
        <v>22</v>
      </c>
      <c r="K389" s="1" t="s">
        <v>348</v>
      </c>
      <c r="L389" s="8">
        <v>7</v>
      </c>
      <c r="M389" s="8">
        <v>465.46</v>
      </c>
      <c r="N389" s="8">
        <v>3258.22</v>
      </c>
      <c r="O389" s="10" t="s">
        <v>915</v>
      </c>
      <c r="P389" s="9" t="str">
        <f t="shared" si="46"/>
        <v>15</v>
      </c>
      <c r="Q389" s="14" t="str">
        <f t="shared" si="47"/>
        <v>2</v>
      </c>
      <c r="R389" s="14" t="str">
        <f t="shared" si="48"/>
        <v>2024</v>
      </c>
      <c r="S389" s="1" t="s">
        <v>48</v>
      </c>
    </row>
    <row r="390" spans="1:19" ht="12.75" x14ac:dyDescent="0.2">
      <c r="A390" s="1" t="s">
        <v>1580</v>
      </c>
      <c r="B390" s="1" t="s">
        <v>1580</v>
      </c>
      <c r="C390" s="1" t="str">
        <f t="shared" si="42"/>
        <v>8b4378c1-cbbf-42f6-b5d2-fdf84df522c7Mrs. Teresa Adams</v>
      </c>
      <c r="D390" s="1" t="str">
        <f t="shared" si="43"/>
        <v>Unique</v>
      </c>
      <c r="E390" s="1" t="s">
        <v>1581</v>
      </c>
      <c r="F390" s="1" t="str">
        <f t="shared" si="44"/>
        <v>Unique</v>
      </c>
      <c r="G390" s="1" t="s">
        <v>1582</v>
      </c>
      <c r="H390" s="1" t="str">
        <f t="shared" si="45"/>
        <v>NorthFood</v>
      </c>
      <c r="I390" s="1" t="s">
        <v>69</v>
      </c>
      <c r="J390" s="1" t="s">
        <v>29</v>
      </c>
      <c r="K390" s="1" t="s">
        <v>1486</v>
      </c>
      <c r="L390" s="8">
        <v>18</v>
      </c>
      <c r="M390" s="8">
        <v>22.15</v>
      </c>
      <c r="N390" s="8">
        <v>398.7</v>
      </c>
      <c r="O390" s="10" t="s">
        <v>443</v>
      </c>
      <c r="P390" s="9" t="str">
        <f t="shared" si="46"/>
        <v>23</v>
      </c>
      <c r="Q390" s="14" t="str">
        <f t="shared" si="47"/>
        <v>6</v>
      </c>
      <c r="R390" s="14" t="str">
        <f t="shared" si="48"/>
        <v>2024</v>
      </c>
      <c r="S390" s="1" t="s">
        <v>24</v>
      </c>
    </row>
    <row r="391" spans="1:19" ht="12.75" x14ac:dyDescent="0.2">
      <c r="A391" s="1" t="s">
        <v>1583</v>
      </c>
      <c r="B391" s="1" t="s">
        <v>1583</v>
      </c>
      <c r="C391" s="1" t="str">
        <f t="shared" si="42"/>
        <v>8b22d060-ff0b-4044-a041-33b7193744c2Shari Hernandez</v>
      </c>
      <c r="D391" s="1" t="str">
        <f t="shared" si="43"/>
        <v>Unique</v>
      </c>
      <c r="E391" s="1" t="s">
        <v>1584</v>
      </c>
      <c r="F391" s="1" t="str">
        <f t="shared" si="44"/>
        <v>Unique</v>
      </c>
      <c r="G391" s="1" t="s">
        <v>1585</v>
      </c>
      <c r="H391" s="1" t="str">
        <f t="shared" si="45"/>
        <v>WestClothing</v>
      </c>
      <c r="I391" s="1" t="s">
        <v>36</v>
      </c>
      <c r="J391" s="1" t="s">
        <v>52</v>
      </c>
      <c r="K391" s="1" t="s">
        <v>1586</v>
      </c>
      <c r="L391" s="8">
        <v>8</v>
      </c>
      <c r="M391" s="8">
        <v>278.67</v>
      </c>
      <c r="N391" s="8">
        <v>2229.36</v>
      </c>
      <c r="O391" s="10" t="s">
        <v>769</v>
      </c>
      <c r="P391" s="9" t="str">
        <f t="shared" si="46"/>
        <v>28</v>
      </c>
      <c r="Q391" s="14" t="str">
        <f t="shared" si="47"/>
        <v>2</v>
      </c>
      <c r="R391" s="14" t="str">
        <f t="shared" si="48"/>
        <v>2024</v>
      </c>
      <c r="S391" s="1" t="s">
        <v>48</v>
      </c>
    </row>
    <row r="392" spans="1:19" ht="12.75" x14ac:dyDescent="0.2">
      <c r="A392" s="1" t="s">
        <v>1587</v>
      </c>
      <c r="B392" s="1" t="s">
        <v>1587</v>
      </c>
      <c r="C392" s="1" t="str">
        <f t="shared" si="42"/>
        <v>2d39bf64-32eb-4cce-80d1-5279e076dab2Andre Myers</v>
      </c>
      <c r="D392" s="1" t="str">
        <f t="shared" si="43"/>
        <v>Unique</v>
      </c>
      <c r="E392" s="1" t="s">
        <v>1588</v>
      </c>
      <c r="F392" s="1" t="str">
        <f t="shared" si="44"/>
        <v>Unique</v>
      </c>
      <c r="G392" s="1" t="s">
        <v>1589</v>
      </c>
      <c r="H392" s="1" t="str">
        <f t="shared" si="45"/>
        <v>WestFood</v>
      </c>
      <c r="I392" s="1" t="s">
        <v>36</v>
      </c>
      <c r="J392" s="1" t="s">
        <v>29</v>
      </c>
      <c r="K392" s="1" t="s">
        <v>1590</v>
      </c>
      <c r="L392" s="8">
        <v>3</v>
      </c>
      <c r="M392" s="8">
        <v>189.38</v>
      </c>
      <c r="N392" s="8">
        <v>568.14</v>
      </c>
      <c r="O392" s="10" t="s">
        <v>742</v>
      </c>
      <c r="P392" s="9" t="str">
        <f t="shared" si="46"/>
        <v>18</v>
      </c>
      <c r="Q392" s="14" t="str">
        <f t="shared" si="47"/>
        <v>1</v>
      </c>
      <c r="R392" s="14" t="str">
        <f t="shared" si="48"/>
        <v>2024</v>
      </c>
      <c r="S392" s="1" t="s">
        <v>48</v>
      </c>
    </row>
    <row r="393" spans="1:19" ht="12.75" x14ac:dyDescent="0.2">
      <c r="A393" s="1" t="s">
        <v>1591</v>
      </c>
      <c r="B393" s="1" t="s">
        <v>1591</v>
      </c>
      <c r="C393" s="1" t="str">
        <f t="shared" si="42"/>
        <v>24528443-6ab2-4e25-8776-18d7f3ff5642Edward Anderson</v>
      </c>
      <c r="D393" s="1" t="str">
        <f t="shared" si="43"/>
        <v>Unique</v>
      </c>
      <c r="E393" s="1" t="s">
        <v>1592</v>
      </c>
      <c r="F393" s="1" t="str">
        <f t="shared" si="44"/>
        <v>Unique</v>
      </c>
      <c r="G393" s="1" t="s">
        <v>1593</v>
      </c>
      <c r="H393" s="1" t="str">
        <f t="shared" si="45"/>
        <v>EastBooks</v>
      </c>
      <c r="I393" s="1" t="s">
        <v>14</v>
      </c>
      <c r="J393" s="1" t="s">
        <v>22</v>
      </c>
      <c r="K393" s="1" t="s">
        <v>1142</v>
      </c>
      <c r="L393" s="8">
        <v>3</v>
      </c>
      <c r="M393" s="8">
        <v>32.01</v>
      </c>
      <c r="N393" s="8">
        <v>96.03</v>
      </c>
      <c r="O393" s="10">
        <v>45570</v>
      </c>
      <c r="P393" s="9">
        <f t="shared" si="46"/>
        <v>5</v>
      </c>
      <c r="Q393" s="14">
        <f t="shared" si="47"/>
        <v>10</v>
      </c>
      <c r="R393" s="14">
        <f t="shared" si="48"/>
        <v>2024</v>
      </c>
      <c r="S393" s="1" t="s">
        <v>24</v>
      </c>
    </row>
    <row r="394" spans="1:19" ht="12.75" x14ac:dyDescent="0.2">
      <c r="A394" s="1" t="s">
        <v>1594</v>
      </c>
      <c r="B394" s="1" t="s">
        <v>1594</v>
      </c>
      <c r="C394" s="1" t="str">
        <f t="shared" si="42"/>
        <v>125b82d4-fbdb-45db-a4ff-1b36cd702309Sheila Johnson</v>
      </c>
      <c r="D394" s="1" t="str">
        <f t="shared" si="43"/>
        <v>Unique</v>
      </c>
      <c r="E394" s="1" t="s">
        <v>1595</v>
      </c>
      <c r="F394" s="1" t="str">
        <f t="shared" si="44"/>
        <v>Unique</v>
      </c>
      <c r="G394" s="1" t="s">
        <v>1596</v>
      </c>
      <c r="H394" s="1" t="str">
        <f t="shared" si="45"/>
        <v>SouthFood</v>
      </c>
      <c r="I394" s="1" t="s">
        <v>28</v>
      </c>
      <c r="J394" s="1" t="s">
        <v>29</v>
      </c>
      <c r="K394" s="1" t="s">
        <v>1597</v>
      </c>
      <c r="L394" s="8">
        <v>13</v>
      </c>
      <c r="M394" s="8">
        <v>105.34</v>
      </c>
      <c r="N394" s="8">
        <v>1369.42</v>
      </c>
      <c r="O394" s="10">
        <v>45476</v>
      </c>
      <c r="P394" s="9">
        <f t="shared" si="46"/>
        <v>3</v>
      </c>
      <c r="Q394" s="14">
        <f t="shared" si="47"/>
        <v>7</v>
      </c>
      <c r="R394" s="14">
        <f t="shared" si="48"/>
        <v>2024</v>
      </c>
      <c r="S394" s="1" t="s">
        <v>18</v>
      </c>
    </row>
    <row r="395" spans="1:19" ht="12.75" x14ac:dyDescent="0.2">
      <c r="A395" s="1" t="s">
        <v>1598</v>
      </c>
      <c r="B395" s="1" t="s">
        <v>1598</v>
      </c>
      <c r="C395" s="1" t="str">
        <f t="shared" si="42"/>
        <v>21a341ed-ab3f-40e9-ba64-53dc11a4a2a5Brandy Peterson</v>
      </c>
      <c r="D395" s="1" t="str">
        <f t="shared" si="43"/>
        <v>Unique</v>
      </c>
      <c r="E395" s="1" t="s">
        <v>1599</v>
      </c>
      <c r="F395" s="1" t="str">
        <f t="shared" si="44"/>
        <v>Unique</v>
      </c>
      <c r="G395" s="1" t="s">
        <v>1600</v>
      </c>
      <c r="H395" s="1" t="str">
        <f t="shared" si="45"/>
        <v>SouthBooks</v>
      </c>
      <c r="I395" s="1" t="s">
        <v>28</v>
      </c>
      <c r="J395" s="1" t="s">
        <v>22</v>
      </c>
      <c r="K395" s="1" t="s">
        <v>1601</v>
      </c>
      <c r="L395" s="8">
        <v>12</v>
      </c>
      <c r="M395" s="8">
        <v>462.84</v>
      </c>
      <c r="N395" s="8">
        <v>5554.08</v>
      </c>
      <c r="O395" s="10">
        <v>45385</v>
      </c>
      <c r="P395" s="9">
        <f t="shared" si="46"/>
        <v>3</v>
      </c>
      <c r="Q395" s="14">
        <f t="shared" si="47"/>
        <v>4</v>
      </c>
      <c r="R395" s="14">
        <f t="shared" si="48"/>
        <v>2024</v>
      </c>
      <c r="S395" s="1" t="s">
        <v>48</v>
      </c>
    </row>
    <row r="396" spans="1:19" ht="12.75" x14ac:dyDescent="0.2">
      <c r="A396" s="1" t="s">
        <v>1602</v>
      </c>
      <c r="B396" s="1" t="s">
        <v>1602</v>
      </c>
      <c r="C396" s="1" t="str">
        <f t="shared" si="42"/>
        <v>bd3f3578-dd60-4829-96a6-b8b649a67fa0Bradley Ball</v>
      </c>
      <c r="D396" s="1" t="str">
        <f t="shared" si="43"/>
        <v>Unique</v>
      </c>
      <c r="E396" s="1" t="s">
        <v>1603</v>
      </c>
      <c r="F396" s="1" t="str">
        <f t="shared" si="44"/>
        <v>Unique</v>
      </c>
      <c r="G396" s="1" t="s">
        <v>1604</v>
      </c>
      <c r="H396" s="1" t="str">
        <f t="shared" si="45"/>
        <v>SouthBooks</v>
      </c>
      <c r="I396" s="1" t="s">
        <v>28</v>
      </c>
      <c r="J396" s="1" t="s">
        <v>22</v>
      </c>
      <c r="K396" s="1" t="s">
        <v>1605</v>
      </c>
      <c r="L396" s="8">
        <v>13</v>
      </c>
      <c r="M396" s="8">
        <v>113.31</v>
      </c>
      <c r="N396" s="8">
        <v>1473.03</v>
      </c>
      <c r="O396" s="10">
        <v>45569</v>
      </c>
      <c r="P396" s="9">
        <f t="shared" si="46"/>
        <v>4</v>
      </c>
      <c r="Q396" s="14">
        <f t="shared" si="47"/>
        <v>10</v>
      </c>
      <c r="R396" s="14">
        <f t="shared" si="48"/>
        <v>2024</v>
      </c>
      <c r="S396" s="1" t="s">
        <v>24</v>
      </c>
    </row>
    <row r="397" spans="1:19" ht="12.75" x14ac:dyDescent="0.2">
      <c r="A397" s="1" t="s">
        <v>1606</v>
      </c>
      <c r="B397" s="1" t="s">
        <v>1606</v>
      </c>
      <c r="C397" s="1" t="str">
        <f t="shared" si="42"/>
        <v>59f5e44c-2c99-473e-a1c2-5f8b6b1b62d7Tracey Clark</v>
      </c>
      <c r="D397" s="1" t="str">
        <f t="shared" si="43"/>
        <v>Unique</v>
      </c>
      <c r="E397" s="1" t="s">
        <v>1607</v>
      </c>
      <c r="F397" s="1" t="str">
        <f t="shared" si="44"/>
        <v>Unique</v>
      </c>
      <c r="G397" s="1" t="s">
        <v>1608</v>
      </c>
      <c r="H397" s="1" t="str">
        <f t="shared" si="45"/>
        <v>WestElectronics</v>
      </c>
      <c r="I397" s="1" t="s">
        <v>36</v>
      </c>
      <c r="J397" s="1" t="s">
        <v>15</v>
      </c>
      <c r="K397" s="1" t="s">
        <v>29</v>
      </c>
      <c r="L397" s="8">
        <v>5</v>
      </c>
      <c r="M397" s="8">
        <v>402.07</v>
      </c>
      <c r="N397" s="8">
        <v>2010.35</v>
      </c>
      <c r="O397" s="10">
        <v>45298</v>
      </c>
      <c r="P397" s="9">
        <f t="shared" si="46"/>
        <v>7</v>
      </c>
      <c r="Q397" s="14">
        <f t="shared" si="47"/>
        <v>1</v>
      </c>
      <c r="R397" s="14">
        <f t="shared" si="48"/>
        <v>2024</v>
      </c>
      <c r="S397" s="1" t="s">
        <v>48</v>
      </c>
    </row>
    <row r="398" spans="1:19" ht="12.75" x14ac:dyDescent="0.2">
      <c r="A398" s="1" t="s">
        <v>1609</v>
      </c>
      <c r="B398" s="1" t="s">
        <v>1609</v>
      </c>
      <c r="C398" s="1" t="str">
        <f t="shared" si="42"/>
        <v>b3d56611-f754-4ef9-83ee-8b668deb7a53Michael Castaneda</v>
      </c>
      <c r="D398" s="1" t="str">
        <f t="shared" si="43"/>
        <v>Unique</v>
      </c>
      <c r="E398" s="1" t="s">
        <v>1610</v>
      </c>
      <c r="F398" s="1" t="str">
        <f t="shared" si="44"/>
        <v>Unique</v>
      </c>
      <c r="G398" s="1" t="s">
        <v>1611</v>
      </c>
      <c r="H398" s="1" t="str">
        <f t="shared" si="45"/>
        <v>WestFood</v>
      </c>
      <c r="I398" s="1" t="s">
        <v>36</v>
      </c>
      <c r="J398" s="1" t="s">
        <v>29</v>
      </c>
      <c r="K398" s="1" t="s">
        <v>1612</v>
      </c>
      <c r="L398" s="8">
        <v>17</v>
      </c>
      <c r="M398" s="8">
        <v>343.19</v>
      </c>
      <c r="N398" s="8">
        <v>5834.23</v>
      </c>
      <c r="O398" s="10">
        <v>45293</v>
      </c>
      <c r="P398" s="9">
        <f t="shared" si="46"/>
        <v>2</v>
      </c>
      <c r="Q398" s="14">
        <f t="shared" si="47"/>
        <v>1</v>
      </c>
      <c r="R398" s="14">
        <f t="shared" si="48"/>
        <v>2024</v>
      </c>
      <c r="S398" s="1" t="s">
        <v>18</v>
      </c>
    </row>
    <row r="399" spans="1:19" ht="12.75" x14ac:dyDescent="0.2">
      <c r="A399" s="1" t="s">
        <v>1613</v>
      </c>
      <c r="B399" s="1" t="s">
        <v>1613</v>
      </c>
      <c r="C399" s="1" t="str">
        <f t="shared" si="42"/>
        <v>c88fa04c-2365-49de-997f-7c7111e9fb83Jamie Warren</v>
      </c>
      <c r="D399" s="1" t="str">
        <f t="shared" si="43"/>
        <v>Unique</v>
      </c>
      <c r="E399" s="1" t="s">
        <v>1614</v>
      </c>
      <c r="F399" s="1" t="str">
        <f t="shared" si="44"/>
        <v>Unique</v>
      </c>
      <c r="G399" s="1" t="s">
        <v>1615</v>
      </c>
      <c r="H399" s="1" t="str">
        <f t="shared" si="45"/>
        <v>EastElectronics</v>
      </c>
      <c r="I399" s="1" t="s">
        <v>14</v>
      </c>
      <c r="J399" s="1" t="s">
        <v>15</v>
      </c>
      <c r="K399" s="1" t="s">
        <v>1616</v>
      </c>
      <c r="L399" s="8">
        <v>10</v>
      </c>
      <c r="M399" s="8">
        <v>498.49</v>
      </c>
      <c r="N399" s="8">
        <v>4984.8999999999996</v>
      </c>
      <c r="O399" s="10">
        <v>45323</v>
      </c>
      <c r="P399" s="9">
        <f t="shared" si="46"/>
        <v>1</v>
      </c>
      <c r="Q399" s="14">
        <f t="shared" si="47"/>
        <v>2</v>
      </c>
      <c r="R399" s="14">
        <f t="shared" si="48"/>
        <v>2024</v>
      </c>
      <c r="S399" s="1" t="s">
        <v>24</v>
      </c>
    </row>
    <row r="400" spans="1:19" ht="12.75" x14ac:dyDescent="0.2">
      <c r="A400" s="1" t="s">
        <v>1617</v>
      </c>
      <c r="B400" s="1" t="s">
        <v>1617</v>
      </c>
      <c r="C400" s="1" t="str">
        <f t="shared" si="42"/>
        <v>f94efdd2-4f75-4530-8600-fb36d2c40e87Crystal Weaver</v>
      </c>
      <c r="D400" s="1" t="str">
        <f t="shared" si="43"/>
        <v>Unique</v>
      </c>
      <c r="E400" s="1" t="s">
        <v>1618</v>
      </c>
      <c r="F400" s="1" t="str">
        <f t="shared" si="44"/>
        <v>Unique</v>
      </c>
      <c r="G400" s="1" t="s">
        <v>1619</v>
      </c>
      <c r="H400" s="1" t="str">
        <f t="shared" si="45"/>
        <v>NorthClothing</v>
      </c>
      <c r="I400" s="1" t="s">
        <v>69</v>
      </c>
      <c r="J400" s="1" t="s">
        <v>52</v>
      </c>
      <c r="K400" s="1" t="s">
        <v>1620</v>
      </c>
      <c r="L400" s="8">
        <v>18</v>
      </c>
      <c r="M400" s="8">
        <v>181.98</v>
      </c>
      <c r="N400" s="8">
        <v>3275.64</v>
      </c>
      <c r="O400" s="10">
        <v>45511</v>
      </c>
      <c r="P400" s="9">
        <f t="shared" si="46"/>
        <v>7</v>
      </c>
      <c r="Q400" s="14">
        <f t="shared" si="47"/>
        <v>8</v>
      </c>
      <c r="R400" s="14">
        <f t="shared" si="48"/>
        <v>2024</v>
      </c>
      <c r="S400" s="1" t="s">
        <v>24</v>
      </c>
    </row>
    <row r="401" spans="1:19" ht="12.75" x14ac:dyDescent="0.2">
      <c r="A401" s="1" t="s">
        <v>1621</v>
      </c>
      <c r="B401" s="1" t="s">
        <v>1621</v>
      </c>
      <c r="C401" s="1" t="str">
        <f t="shared" si="42"/>
        <v>8763aa88-4016-486e-8172-48fe89153b7fJohn Wu</v>
      </c>
      <c r="D401" s="1" t="str">
        <f t="shared" si="43"/>
        <v>Unique</v>
      </c>
      <c r="E401" s="1" t="s">
        <v>1622</v>
      </c>
      <c r="F401" s="1" t="str">
        <f t="shared" si="44"/>
        <v>Unique</v>
      </c>
      <c r="G401" s="1" t="s">
        <v>1623</v>
      </c>
      <c r="H401" s="1" t="str">
        <f t="shared" si="45"/>
        <v>WestClothing</v>
      </c>
      <c r="I401" s="1" t="s">
        <v>36</v>
      </c>
      <c r="J401" s="1" t="s">
        <v>52</v>
      </c>
      <c r="K401" s="1" t="s">
        <v>1063</v>
      </c>
      <c r="L401" s="8">
        <v>14</v>
      </c>
      <c r="M401" s="8">
        <v>72.150000000000006</v>
      </c>
      <c r="N401" s="8">
        <v>1010.1</v>
      </c>
      <c r="O401" s="10" t="s">
        <v>1624</v>
      </c>
      <c r="P401" s="9" t="str">
        <f t="shared" si="46"/>
        <v>15</v>
      </c>
      <c r="Q401" s="14" t="str">
        <f t="shared" si="47"/>
        <v>5</v>
      </c>
      <c r="R401" s="14" t="str">
        <f t="shared" si="48"/>
        <v>2024</v>
      </c>
      <c r="S401" s="1" t="s">
        <v>48</v>
      </c>
    </row>
    <row r="402" spans="1:19" ht="12.75" x14ac:dyDescent="0.2">
      <c r="A402" s="1" t="s">
        <v>1625</v>
      </c>
      <c r="B402" s="1" t="s">
        <v>1625</v>
      </c>
      <c r="C402" s="1" t="str">
        <f t="shared" si="42"/>
        <v>7181378d-bf38-478e-b5cf-827c4afe7de5Christopher Brown</v>
      </c>
      <c r="D402" s="1" t="str">
        <f t="shared" si="43"/>
        <v>Unique</v>
      </c>
      <c r="E402" s="1" t="s">
        <v>1626</v>
      </c>
      <c r="F402" s="1" t="str">
        <f t="shared" si="44"/>
        <v>Unique</v>
      </c>
      <c r="G402" s="1" t="s">
        <v>1627</v>
      </c>
      <c r="H402" s="1" t="str">
        <f t="shared" si="45"/>
        <v>SouthFood</v>
      </c>
      <c r="I402" s="1" t="s">
        <v>28</v>
      </c>
      <c r="J402" s="1" t="s">
        <v>29</v>
      </c>
      <c r="K402" s="1" t="s">
        <v>1338</v>
      </c>
      <c r="L402" s="8">
        <v>12</v>
      </c>
      <c r="M402" s="8">
        <v>422.92</v>
      </c>
      <c r="N402" s="8">
        <v>5075.04</v>
      </c>
      <c r="O402" s="10">
        <v>45571</v>
      </c>
      <c r="P402" s="9">
        <f t="shared" si="46"/>
        <v>6</v>
      </c>
      <c r="Q402" s="14">
        <f t="shared" si="47"/>
        <v>10</v>
      </c>
      <c r="R402" s="14">
        <f t="shared" si="48"/>
        <v>2024</v>
      </c>
      <c r="S402" s="1" t="s">
        <v>18</v>
      </c>
    </row>
    <row r="403" spans="1:19" ht="12.75" x14ac:dyDescent="0.2">
      <c r="A403" s="1" t="s">
        <v>1628</v>
      </c>
      <c r="B403" s="1" t="s">
        <v>1628</v>
      </c>
      <c r="C403" s="1" t="str">
        <f t="shared" si="42"/>
        <v>4fa8c435-8fca-491e-847c-371991281751James Stanley</v>
      </c>
      <c r="D403" s="1" t="str">
        <f t="shared" si="43"/>
        <v>Unique</v>
      </c>
      <c r="E403" s="1" t="s">
        <v>1629</v>
      </c>
      <c r="F403" s="1" t="str">
        <f t="shared" si="44"/>
        <v>Unique</v>
      </c>
      <c r="G403" s="1" t="s">
        <v>1630</v>
      </c>
      <c r="H403" s="1" t="str">
        <f t="shared" si="45"/>
        <v>EastFurniture</v>
      </c>
      <c r="I403" s="1" t="s">
        <v>14</v>
      </c>
      <c r="J403" s="1" t="s">
        <v>42</v>
      </c>
      <c r="K403" s="1" t="s">
        <v>1631</v>
      </c>
      <c r="L403" s="8">
        <v>3</v>
      </c>
      <c r="M403" s="8">
        <v>74.2</v>
      </c>
      <c r="N403" s="8">
        <v>222.6</v>
      </c>
      <c r="O403" s="10">
        <v>45296</v>
      </c>
      <c r="P403" s="9">
        <f t="shared" si="46"/>
        <v>5</v>
      </c>
      <c r="Q403" s="14">
        <f t="shared" si="47"/>
        <v>1</v>
      </c>
      <c r="R403" s="14">
        <f t="shared" si="48"/>
        <v>2024</v>
      </c>
      <c r="S403" s="1" t="s">
        <v>24</v>
      </c>
    </row>
    <row r="404" spans="1:19" ht="12.75" x14ac:dyDescent="0.2">
      <c r="A404" s="1" t="s">
        <v>1632</v>
      </c>
      <c r="B404" s="1" t="s">
        <v>1632</v>
      </c>
      <c r="C404" s="1" t="str">
        <f t="shared" si="42"/>
        <v>5d1194c8-8edc-497b-a7bb-fdd602a6ac38William Hawkins</v>
      </c>
      <c r="D404" s="1" t="str">
        <f t="shared" si="43"/>
        <v>Unique</v>
      </c>
      <c r="E404" s="1" t="s">
        <v>1633</v>
      </c>
      <c r="F404" s="1" t="str">
        <f t="shared" si="44"/>
        <v>Unique</v>
      </c>
      <c r="G404" s="1" t="s">
        <v>1634</v>
      </c>
      <c r="H404" s="1" t="str">
        <f t="shared" si="45"/>
        <v>WestFood</v>
      </c>
      <c r="I404" s="1" t="s">
        <v>36</v>
      </c>
      <c r="J404" s="1" t="s">
        <v>29</v>
      </c>
      <c r="K404" s="1" t="s">
        <v>1635</v>
      </c>
      <c r="L404" s="8">
        <v>19</v>
      </c>
      <c r="M404" s="8">
        <v>156.19999999999999</v>
      </c>
      <c r="N404" s="8">
        <v>2967.8</v>
      </c>
      <c r="O404" s="10">
        <v>45537</v>
      </c>
      <c r="P404" s="9">
        <f t="shared" si="46"/>
        <v>2</v>
      </c>
      <c r="Q404" s="14">
        <f t="shared" si="47"/>
        <v>9</v>
      </c>
      <c r="R404" s="14">
        <f t="shared" si="48"/>
        <v>2024</v>
      </c>
      <c r="S404" s="1" t="s">
        <v>32</v>
      </c>
    </row>
    <row r="405" spans="1:19" ht="12.75" x14ac:dyDescent="0.2">
      <c r="A405" s="1" t="s">
        <v>1636</v>
      </c>
      <c r="B405" s="1" t="s">
        <v>1636</v>
      </c>
      <c r="C405" s="1" t="str">
        <f t="shared" si="42"/>
        <v>03795b7e-6973-48d8-b06e-cf2a07136985Louis Murphy</v>
      </c>
      <c r="D405" s="1" t="str">
        <f t="shared" si="43"/>
        <v>Unique</v>
      </c>
      <c r="E405" s="1" t="s">
        <v>1637</v>
      </c>
      <c r="F405" s="1" t="str">
        <f t="shared" si="44"/>
        <v>Unique</v>
      </c>
      <c r="G405" s="1" t="s">
        <v>1638</v>
      </c>
      <c r="H405" s="1" t="str">
        <f t="shared" si="45"/>
        <v>SouthElectronics</v>
      </c>
      <c r="I405" s="1" t="s">
        <v>28</v>
      </c>
      <c r="J405" s="1" t="s">
        <v>15</v>
      </c>
      <c r="L405" s="8">
        <v>3</v>
      </c>
      <c r="M405" s="8">
        <v>135.33000000000001</v>
      </c>
      <c r="N405" s="8">
        <v>405.99</v>
      </c>
      <c r="O405" s="10" t="s">
        <v>1068</v>
      </c>
      <c r="P405" s="9" t="str">
        <f t="shared" si="46"/>
        <v>18</v>
      </c>
      <c r="Q405" s="14" t="str">
        <f t="shared" si="47"/>
        <v>8</v>
      </c>
      <c r="R405" s="14" t="str">
        <f t="shared" si="48"/>
        <v>2024</v>
      </c>
      <c r="S405" s="1" t="s">
        <v>32</v>
      </c>
    </row>
    <row r="406" spans="1:19" ht="12.75" x14ac:dyDescent="0.2">
      <c r="A406" s="1" t="s">
        <v>1639</v>
      </c>
      <c r="B406" s="1" t="s">
        <v>1639</v>
      </c>
      <c r="C406" s="1" t="str">
        <f t="shared" si="42"/>
        <v>f29b3468-d469-4c93-970e-7dbde4df9835Angela Douglas</v>
      </c>
      <c r="D406" s="1" t="str">
        <f t="shared" si="43"/>
        <v>Unique</v>
      </c>
      <c r="E406" s="1" t="s">
        <v>1640</v>
      </c>
      <c r="F406" s="1" t="str">
        <f t="shared" si="44"/>
        <v>Unique</v>
      </c>
      <c r="G406" s="1" t="s">
        <v>1641</v>
      </c>
      <c r="H406" s="1" t="str">
        <f t="shared" si="45"/>
        <v>EastElectronics</v>
      </c>
      <c r="I406" s="1" t="s">
        <v>14</v>
      </c>
      <c r="J406" s="1" t="s">
        <v>15</v>
      </c>
      <c r="K406" s="1" t="s">
        <v>1374</v>
      </c>
      <c r="L406" s="8">
        <v>19</v>
      </c>
      <c r="M406" s="8">
        <v>233.19</v>
      </c>
      <c r="N406" s="8">
        <v>4430.6099999999997</v>
      </c>
      <c r="O406" s="10">
        <v>45480</v>
      </c>
      <c r="P406" s="9">
        <f t="shared" si="46"/>
        <v>7</v>
      </c>
      <c r="Q406" s="14">
        <f t="shared" si="47"/>
        <v>7</v>
      </c>
      <c r="R406" s="14">
        <f t="shared" si="48"/>
        <v>2024</v>
      </c>
      <c r="S406" s="1" t="s">
        <v>32</v>
      </c>
    </row>
    <row r="407" spans="1:19" ht="12.75" x14ac:dyDescent="0.2">
      <c r="A407" s="1" t="s">
        <v>1642</v>
      </c>
      <c r="B407" s="1" t="s">
        <v>1642</v>
      </c>
      <c r="C407" s="1" t="str">
        <f t="shared" si="42"/>
        <v>b1d9ec78-44df-4049-94bc-0b1f37c46164Tara Coleman</v>
      </c>
      <c r="D407" s="1" t="str">
        <f t="shared" si="43"/>
        <v>Duplicate</v>
      </c>
      <c r="E407" s="1" t="s">
        <v>1643</v>
      </c>
      <c r="F407" s="1" t="str">
        <f t="shared" si="44"/>
        <v>Duplicate</v>
      </c>
      <c r="G407" s="1" t="s">
        <v>1644</v>
      </c>
      <c r="H407" s="1" t="str">
        <f t="shared" si="45"/>
        <v>EastBooks</v>
      </c>
      <c r="I407" s="1" t="s">
        <v>14</v>
      </c>
      <c r="J407" s="1" t="s">
        <v>22</v>
      </c>
      <c r="K407" s="1" t="s">
        <v>1645</v>
      </c>
      <c r="L407" s="8">
        <v>10</v>
      </c>
      <c r="M407" s="8">
        <v>437.37</v>
      </c>
      <c r="N407" s="8">
        <v>4373.7</v>
      </c>
      <c r="O407" s="10">
        <v>45445</v>
      </c>
      <c r="P407" s="9">
        <f t="shared" si="46"/>
        <v>2</v>
      </c>
      <c r="Q407" s="14">
        <f t="shared" si="47"/>
        <v>6</v>
      </c>
      <c r="R407" s="14">
        <f t="shared" si="48"/>
        <v>2024</v>
      </c>
      <c r="S407" s="1" t="s">
        <v>18</v>
      </c>
    </row>
    <row r="408" spans="1:19" ht="12.75" x14ac:dyDescent="0.2">
      <c r="A408" s="1" t="s">
        <v>1646</v>
      </c>
      <c r="B408" s="1" t="s">
        <v>1646</v>
      </c>
      <c r="C408" s="1" t="str">
        <f t="shared" si="42"/>
        <v>f337327a-5e2a-47e7-8b22-de0327adb370Laura Hayden</v>
      </c>
      <c r="D408" s="1" t="str">
        <f t="shared" si="43"/>
        <v>Unique</v>
      </c>
      <c r="E408" s="1" t="s">
        <v>1647</v>
      </c>
      <c r="F408" s="1" t="str">
        <f t="shared" si="44"/>
        <v>Unique</v>
      </c>
      <c r="G408" s="1" t="s">
        <v>1648</v>
      </c>
      <c r="H408" s="1" t="str">
        <f t="shared" si="45"/>
        <v>SouthClothing</v>
      </c>
      <c r="I408" s="1" t="s">
        <v>28</v>
      </c>
      <c r="J408" s="1" t="s">
        <v>52</v>
      </c>
      <c r="K408" s="1" t="s">
        <v>1649</v>
      </c>
      <c r="L408" s="8">
        <v>20</v>
      </c>
      <c r="M408" s="8">
        <v>61.44</v>
      </c>
      <c r="N408" s="8">
        <v>1228.8</v>
      </c>
      <c r="O408" s="10">
        <v>45567</v>
      </c>
      <c r="P408" s="9">
        <f t="shared" si="46"/>
        <v>2</v>
      </c>
      <c r="Q408" s="14">
        <f t="shared" si="47"/>
        <v>10</v>
      </c>
      <c r="R408" s="14">
        <f t="shared" si="48"/>
        <v>2024</v>
      </c>
      <c r="S408" s="1" t="s">
        <v>32</v>
      </c>
    </row>
    <row r="409" spans="1:19" ht="12.75" x14ac:dyDescent="0.2">
      <c r="A409" s="1" t="s">
        <v>1650</v>
      </c>
      <c r="B409" s="1" t="s">
        <v>1650</v>
      </c>
      <c r="C409" s="1" t="str">
        <f t="shared" si="42"/>
        <v>8a271c04-f00d-49ed-8dcd-a34dc28647b0Donald Lloyd</v>
      </c>
      <c r="D409" s="1" t="str">
        <f t="shared" si="43"/>
        <v>Unique</v>
      </c>
      <c r="E409" s="1" t="s">
        <v>1651</v>
      </c>
      <c r="F409" s="1" t="str">
        <f t="shared" si="44"/>
        <v>Unique</v>
      </c>
      <c r="G409" s="1" t="s">
        <v>1652</v>
      </c>
      <c r="H409" s="1" t="str">
        <f t="shared" si="45"/>
        <v>NorthFood</v>
      </c>
      <c r="I409" s="1" t="s">
        <v>69</v>
      </c>
      <c r="J409" s="1" t="s">
        <v>29</v>
      </c>
      <c r="K409" s="1" t="s">
        <v>1653</v>
      </c>
      <c r="L409" s="8">
        <v>18</v>
      </c>
      <c r="M409" s="8">
        <v>332.93</v>
      </c>
      <c r="N409" s="8">
        <v>5992.74</v>
      </c>
      <c r="O409" s="10">
        <v>45477</v>
      </c>
      <c r="P409" s="9">
        <f t="shared" si="46"/>
        <v>4</v>
      </c>
      <c r="Q409" s="14">
        <f t="shared" si="47"/>
        <v>7</v>
      </c>
      <c r="R409" s="14">
        <f t="shared" si="48"/>
        <v>2024</v>
      </c>
      <c r="S409" s="1" t="s">
        <v>48</v>
      </c>
    </row>
    <row r="410" spans="1:19" ht="12.75" x14ac:dyDescent="0.2">
      <c r="A410" s="1" t="s">
        <v>1654</v>
      </c>
      <c r="B410" s="1" t="s">
        <v>1654</v>
      </c>
      <c r="C410" s="1" t="str">
        <f t="shared" si="42"/>
        <v>8ace5ed8-6ffc-4a4f-a5e7-1e22ea352127Mary Phillips</v>
      </c>
      <c r="D410" s="1" t="str">
        <f t="shared" si="43"/>
        <v>Unique</v>
      </c>
      <c r="E410" s="1" t="s">
        <v>1655</v>
      </c>
      <c r="F410" s="1" t="str">
        <f t="shared" si="44"/>
        <v>Unique</v>
      </c>
      <c r="G410" s="1" t="s">
        <v>1656</v>
      </c>
      <c r="H410" s="1" t="str">
        <f t="shared" si="45"/>
        <v>SouthElectronics</v>
      </c>
      <c r="I410" s="1" t="s">
        <v>28</v>
      </c>
      <c r="J410" s="1" t="s">
        <v>15</v>
      </c>
      <c r="K410" s="1" t="s">
        <v>1026</v>
      </c>
      <c r="L410" s="8">
        <v>13</v>
      </c>
      <c r="M410" s="8">
        <v>166.43</v>
      </c>
      <c r="N410" s="8">
        <v>2163.59</v>
      </c>
      <c r="O410" s="10" t="s">
        <v>769</v>
      </c>
      <c r="P410" s="9" t="str">
        <f t="shared" si="46"/>
        <v>28</v>
      </c>
      <c r="Q410" s="14" t="str">
        <f t="shared" si="47"/>
        <v>2</v>
      </c>
      <c r="R410" s="14" t="str">
        <f t="shared" si="48"/>
        <v>2024</v>
      </c>
      <c r="S410" s="1" t="s">
        <v>32</v>
      </c>
    </row>
    <row r="411" spans="1:19" ht="12.75" x14ac:dyDescent="0.2">
      <c r="A411" s="1" t="s">
        <v>1657</v>
      </c>
      <c r="B411" s="1" t="s">
        <v>1657</v>
      </c>
      <c r="C411" s="1" t="str">
        <f t="shared" si="42"/>
        <v>0c597b56-9463-4fce-a412-ea29dfb6ebd9Candace Herrera</v>
      </c>
      <c r="D411" s="1" t="str">
        <f t="shared" si="43"/>
        <v>Unique</v>
      </c>
      <c r="E411" s="1" t="s">
        <v>1658</v>
      </c>
      <c r="F411" s="1" t="str">
        <f t="shared" si="44"/>
        <v>Unique</v>
      </c>
      <c r="G411" s="1" t="s">
        <v>1659</v>
      </c>
      <c r="H411" s="1" t="str">
        <f t="shared" si="45"/>
        <v>SouthFood</v>
      </c>
      <c r="I411" s="1" t="s">
        <v>28</v>
      </c>
      <c r="J411" s="1" t="s">
        <v>29</v>
      </c>
      <c r="K411" s="1" t="s">
        <v>352</v>
      </c>
      <c r="L411" s="8">
        <v>13</v>
      </c>
      <c r="M411" s="8">
        <v>41.97</v>
      </c>
      <c r="N411" s="8">
        <v>545.61</v>
      </c>
      <c r="O411" s="10" t="s">
        <v>1660</v>
      </c>
      <c r="P411" s="9" t="str">
        <f t="shared" si="46"/>
        <v>27</v>
      </c>
      <c r="Q411" s="14" t="str">
        <f t="shared" si="47"/>
        <v>6</v>
      </c>
      <c r="R411" s="14" t="str">
        <f t="shared" si="48"/>
        <v>2024</v>
      </c>
      <c r="S411" s="1" t="s">
        <v>48</v>
      </c>
    </row>
    <row r="412" spans="1:19" ht="12.75" x14ac:dyDescent="0.2">
      <c r="A412" s="1" t="s">
        <v>1661</v>
      </c>
      <c r="B412" s="1" t="s">
        <v>1661</v>
      </c>
      <c r="C412" s="1" t="str">
        <f t="shared" si="42"/>
        <v>94c27b96-b18a-4019-90dd-d6fc1ec42bc1Henry Gill</v>
      </c>
      <c r="D412" s="1" t="str">
        <f t="shared" si="43"/>
        <v>Unique</v>
      </c>
      <c r="E412" s="1" t="s">
        <v>1662</v>
      </c>
      <c r="F412" s="1" t="str">
        <f t="shared" si="44"/>
        <v>Unique</v>
      </c>
      <c r="G412" s="1" t="s">
        <v>1663</v>
      </c>
      <c r="H412" s="1" t="str">
        <f t="shared" si="45"/>
        <v>WestBooks</v>
      </c>
      <c r="I412" s="1" t="s">
        <v>36</v>
      </c>
      <c r="J412" s="1" t="s">
        <v>22</v>
      </c>
      <c r="K412" s="1" t="s">
        <v>1664</v>
      </c>
      <c r="L412" s="8">
        <v>10</v>
      </c>
      <c r="M412" s="8">
        <v>158.4</v>
      </c>
      <c r="N412" s="8">
        <v>1584</v>
      </c>
      <c r="O412" s="10" t="s">
        <v>708</v>
      </c>
      <c r="P412" s="9" t="str">
        <f t="shared" si="46"/>
        <v>29</v>
      </c>
      <c r="Q412" s="14" t="str">
        <f t="shared" si="47"/>
        <v>1</v>
      </c>
      <c r="R412" s="14" t="str">
        <f t="shared" si="48"/>
        <v>2024</v>
      </c>
      <c r="S412" s="1" t="s">
        <v>24</v>
      </c>
    </row>
    <row r="413" spans="1:19" ht="12.75" x14ac:dyDescent="0.2">
      <c r="A413" s="1" t="s">
        <v>1665</v>
      </c>
      <c r="B413" s="1" t="s">
        <v>1665</v>
      </c>
      <c r="C413" s="1" t="str">
        <f t="shared" si="42"/>
        <v>1ea5a53d-237b-49d5-b76d-2474baaca10eRobert Watson</v>
      </c>
      <c r="D413" s="1" t="str">
        <f t="shared" si="43"/>
        <v>Unique</v>
      </c>
      <c r="E413" s="1" t="s">
        <v>1666</v>
      </c>
      <c r="F413" s="1" t="str">
        <f t="shared" si="44"/>
        <v>Unique</v>
      </c>
      <c r="G413" s="1" t="s">
        <v>1667</v>
      </c>
      <c r="H413" s="1" t="str">
        <f t="shared" si="45"/>
        <v>NorthBooks</v>
      </c>
      <c r="I413" s="1" t="s">
        <v>69</v>
      </c>
      <c r="J413" s="1" t="s">
        <v>22</v>
      </c>
      <c r="K413" s="1" t="s">
        <v>1668</v>
      </c>
      <c r="L413" s="8">
        <v>11</v>
      </c>
      <c r="M413" s="8">
        <v>330.15</v>
      </c>
      <c r="N413" s="8">
        <v>3631.65</v>
      </c>
      <c r="O413" s="10">
        <v>45444</v>
      </c>
      <c r="P413" s="9">
        <f t="shared" si="46"/>
        <v>1</v>
      </c>
      <c r="Q413" s="14">
        <f t="shared" si="47"/>
        <v>6</v>
      </c>
      <c r="R413" s="14">
        <f t="shared" si="48"/>
        <v>2024</v>
      </c>
      <c r="S413" s="1" t="s">
        <v>24</v>
      </c>
    </row>
    <row r="414" spans="1:19" ht="12.75" x14ac:dyDescent="0.2">
      <c r="A414" s="1" t="s">
        <v>1669</v>
      </c>
      <c r="B414" s="1" t="s">
        <v>1669</v>
      </c>
      <c r="C414" s="1" t="str">
        <f t="shared" si="42"/>
        <v>c9032a1c-ad70-4eff-8707-f2237aa417abVictor Simmons</v>
      </c>
      <c r="D414" s="1" t="str">
        <f t="shared" si="43"/>
        <v>Unique</v>
      </c>
      <c r="E414" s="1" t="s">
        <v>1670</v>
      </c>
      <c r="F414" s="1" t="str">
        <f t="shared" si="44"/>
        <v>Unique</v>
      </c>
      <c r="G414" s="1" t="s">
        <v>1671</v>
      </c>
      <c r="H414" s="1" t="str">
        <f t="shared" si="45"/>
        <v>NorthFurniture</v>
      </c>
      <c r="I414" s="1" t="s">
        <v>69</v>
      </c>
      <c r="J414" s="1" t="s">
        <v>42</v>
      </c>
      <c r="K414" s="1" t="s">
        <v>1645</v>
      </c>
      <c r="L414" s="8">
        <v>19</v>
      </c>
      <c r="M414" s="8">
        <v>278.77999999999997</v>
      </c>
      <c r="N414" s="8">
        <v>5296.82</v>
      </c>
      <c r="O414" s="10">
        <v>45627</v>
      </c>
      <c r="P414" s="9">
        <f t="shared" si="46"/>
        <v>1</v>
      </c>
      <c r="Q414" s="14">
        <f t="shared" si="47"/>
        <v>12</v>
      </c>
      <c r="R414" s="14">
        <f t="shared" si="48"/>
        <v>2024</v>
      </c>
      <c r="S414" s="1" t="s">
        <v>32</v>
      </c>
    </row>
    <row r="415" spans="1:19" ht="12.75" x14ac:dyDescent="0.2">
      <c r="A415" s="1" t="s">
        <v>1672</v>
      </c>
      <c r="B415" s="1" t="s">
        <v>1672</v>
      </c>
      <c r="C415" s="1" t="str">
        <f t="shared" si="42"/>
        <v>121e5d99-1b67-4001-a69f-96d6423c19c0Alicia Harmon</v>
      </c>
      <c r="D415" s="1" t="str">
        <f t="shared" si="43"/>
        <v>Unique</v>
      </c>
      <c r="E415" s="1" t="s">
        <v>1673</v>
      </c>
      <c r="F415" s="1" t="str">
        <f t="shared" si="44"/>
        <v>Unique</v>
      </c>
      <c r="G415" s="1" t="s">
        <v>1674</v>
      </c>
      <c r="H415" s="1" t="str">
        <f t="shared" si="45"/>
        <v>EastBooks</v>
      </c>
      <c r="I415" s="1" t="s">
        <v>14</v>
      </c>
      <c r="J415" s="1" t="s">
        <v>22</v>
      </c>
      <c r="K415" s="1" t="s">
        <v>1675</v>
      </c>
      <c r="L415" s="8">
        <v>4</v>
      </c>
      <c r="M415" s="8">
        <v>248.65</v>
      </c>
      <c r="N415" s="8">
        <v>994.6</v>
      </c>
      <c r="O415" s="10" t="s">
        <v>1676</v>
      </c>
      <c r="P415" s="9" t="str">
        <f t="shared" si="46"/>
        <v>31</v>
      </c>
      <c r="Q415" s="14" t="str">
        <f t="shared" si="47"/>
        <v>7</v>
      </c>
      <c r="R415" s="14" t="str">
        <f t="shared" si="48"/>
        <v>2024</v>
      </c>
      <c r="S415" s="1" t="s">
        <v>18</v>
      </c>
    </row>
    <row r="416" spans="1:19" ht="12.75" x14ac:dyDescent="0.2">
      <c r="A416" s="1" t="s">
        <v>1677</v>
      </c>
      <c r="B416" s="1" t="s">
        <v>1677</v>
      </c>
      <c r="C416" s="1" t="str">
        <f t="shared" si="42"/>
        <v>8a57266f-bed6-40c1-8beb-daf02bd09ff2Jason Young</v>
      </c>
      <c r="D416" s="1" t="str">
        <f t="shared" si="43"/>
        <v>Unique</v>
      </c>
      <c r="E416" s="1" t="s">
        <v>1678</v>
      </c>
      <c r="F416" s="1" t="str">
        <f t="shared" si="44"/>
        <v>Unique</v>
      </c>
      <c r="G416" s="1" t="s">
        <v>1679</v>
      </c>
      <c r="H416" s="1" t="str">
        <f t="shared" si="45"/>
        <v>WestElectronics</v>
      </c>
      <c r="I416" s="1" t="s">
        <v>36</v>
      </c>
      <c r="J416" s="1" t="s">
        <v>15</v>
      </c>
      <c r="K416" s="1" t="s">
        <v>120</v>
      </c>
      <c r="L416" s="8">
        <v>16</v>
      </c>
      <c r="M416" s="8">
        <v>275.27999999999997</v>
      </c>
      <c r="N416" s="8">
        <v>4404.4799999999996</v>
      </c>
      <c r="O416" s="10" t="s">
        <v>1680</v>
      </c>
      <c r="P416" s="9" t="str">
        <f t="shared" si="46"/>
        <v>22</v>
      </c>
      <c r="Q416" s="14" t="str">
        <f t="shared" si="47"/>
        <v>8</v>
      </c>
      <c r="R416" s="14" t="str">
        <f t="shared" si="48"/>
        <v>2024</v>
      </c>
      <c r="S416" s="1" t="s">
        <v>32</v>
      </c>
    </row>
    <row r="417" spans="1:19" ht="12.75" x14ac:dyDescent="0.2">
      <c r="A417" s="1" t="s">
        <v>1681</v>
      </c>
      <c r="B417" s="1" t="s">
        <v>1681</v>
      </c>
      <c r="C417" s="1" t="str">
        <f t="shared" si="42"/>
        <v>91ae8c3e-aafd-431e-b3e4-0df7fe33d9d6Elizabeth Harris</v>
      </c>
      <c r="D417" s="1" t="str">
        <f t="shared" si="43"/>
        <v>Unique</v>
      </c>
      <c r="E417" s="1" t="s">
        <v>1682</v>
      </c>
      <c r="F417" s="1" t="str">
        <f t="shared" si="44"/>
        <v>Unique</v>
      </c>
      <c r="G417" s="1" t="s">
        <v>1683</v>
      </c>
      <c r="H417" s="1" t="str">
        <f t="shared" si="45"/>
        <v>WestElectronics</v>
      </c>
      <c r="I417" s="1" t="s">
        <v>36</v>
      </c>
      <c r="J417" s="1" t="s">
        <v>15</v>
      </c>
      <c r="K417" s="1" t="s">
        <v>882</v>
      </c>
      <c r="L417" s="8">
        <v>14</v>
      </c>
      <c r="M417" s="8">
        <v>312.79000000000002</v>
      </c>
      <c r="N417" s="8">
        <v>4379.0600000000004</v>
      </c>
      <c r="O417" s="10" t="s">
        <v>1624</v>
      </c>
      <c r="P417" s="9" t="str">
        <f t="shared" si="46"/>
        <v>15</v>
      </c>
      <c r="Q417" s="14" t="str">
        <f t="shared" si="47"/>
        <v>5</v>
      </c>
      <c r="R417" s="14" t="str">
        <f t="shared" si="48"/>
        <v>2024</v>
      </c>
      <c r="S417" s="1" t="s">
        <v>32</v>
      </c>
    </row>
    <row r="418" spans="1:19" ht="12.75" x14ac:dyDescent="0.2">
      <c r="A418" s="1" t="s">
        <v>1684</v>
      </c>
      <c r="B418" s="1" t="s">
        <v>1684</v>
      </c>
      <c r="C418" s="1" t="str">
        <f t="shared" si="42"/>
        <v>ad18c61f-1fa1-47f6-a8c0-85c7a2f6f8d4Amanda Dominguez</v>
      </c>
      <c r="D418" s="1" t="str">
        <f t="shared" si="43"/>
        <v>Unique</v>
      </c>
      <c r="E418" s="1" t="s">
        <v>1685</v>
      </c>
      <c r="F418" s="1" t="str">
        <f t="shared" si="44"/>
        <v>Unique</v>
      </c>
      <c r="G418" s="1" t="s">
        <v>1686</v>
      </c>
      <c r="H418" s="1" t="str">
        <f t="shared" si="45"/>
        <v>NorthFurniture</v>
      </c>
      <c r="I418" s="1" t="s">
        <v>69</v>
      </c>
      <c r="J418" s="1" t="s">
        <v>42</v>
      </c>
      <c r="K418" s="1" t="s">
        <v>1687</v>
      </c>
      <c r="L418" s="8">
        <v>1</v>
      </c>
      <c r="M418" s="8">
        <v>357.27</v>
      </c>
      <c r="N418" s="8">
        <v>357.27</v>
      </c>
      <c r="O418" s="10" t="s">
        <v>130</v>
      </c>
      <c r="P418" s="9" t="str">
        <f t="shared" si="46"/>
        <v>26</v>
      </c>
      <c r="Q418" s="14" t="str">
        <f t="shared" si="47"/>
        <v>7</v>
      </c>
      <c r="R418" s="14" t="str">
        <f t="shared" si="48"/>
        <v>2024</v>
      </c>
      <c r="S418" s="1" t="s">
        <v>18</v>
      </c>
    </row>
    <row r="419" spans="1:19" ht="12.75" x14ac:dyDescent="0.2">
      <c r="A419" s="1" t="s">
        <v>1688</v>
      </c>
      <c r="B419" s="1" t="s">
        <v>1688</v>
      </c>
      <c r="C419" s="1" t="str">
        <f t="shared" si="42"/>
        <v>d566eb53-b213-468a-bbc5-6dd41d0e5e52Krystal Berg</v>
      </c>
      <c r="D419" s="1" t="str">
        <f t="shared" si="43"/>
        <v>Unique</v>
      </c>
      <c r="E419" s="1" t="s">
        <v>1689</v>
      </c>
      <c r="F419" s="1" t="str">
        <f t="shared" si="44"/>
        <v>Unique</v>
      </c>
      <c r="G419" s="1" t="s">
        <v>1690</v>
      </c>
      <c r="H419" s="1" t="str">
        <f t="shared" si="45"/>
        <v>WestClothing</v>
      </c>
      <c r="I419" s="1" t="s">
        <v>36</v>
      </c>
      <c r="J419" s="1" t="s">
        <v>52</v>
      </c>
      <c r="K419" s="1" t="s">
        <v>1691</v>
      </c>
      <c r="L419" s="8">
        <v>9</v>
      </c>
      <c r="M419" s="8">
        <v>411.4</v>
      </c>
      <c r="N419" s="8">
        <v>3702.6</v>
      </c>
      <c r="O419" s="10">
        <v>45542</v>
      </c>
      <c r="P419" s="9">
        <f t="shared" si="46"/>
        <v>7</v>
      </c>
      <c r="Q419" s="14">
        <f t="shared" si="47"/>
        <v>9</v>
      </c>
      <c r="R419" s="14">
        <f t="shared" si="48"/>
        <v>2024</v>
      </c>
      <c r="S419" s="1" t="s">
        <v>24</v>
      </c>
    </row>
    <row r="420" spans="1:19" ht="12.75" x14ac:dyDescent="0.2">
      <c r="A420" s="1" t="s">
        <v>1692</v>
      </c>
      <c r="B420" s="1" t="s">
        <v>1692</v>
      </c>
      <c r="C420" s="1" t="str">
        <f t="shared" si="42"/>
        <v>a45f6fb0-a027-43c7-bdd6-415a041eef01David Ewing</v>
      </c>
      <c r="D420" s="1" t="str">
        <f t="shared" si="43"/>
        <v>Unique</v>
      </c>
      <c r="E420" s="1" t="s">
        <v>1693</v>
      </c>
      <c r="F420" s="1" t="str">
        <f t="shared" si="44"/>
        <v>Unique</v>
      </c>
      <c r="G420" s="1" t="s">
        <v>1694</v>
      </c>
      <c r="H420" s="1" t="str">
        <f t="shared" si="45"/>
        <v>SouthFurniture</v>
      </c>
      <c r="I420" s="1" t="s">
        <v>28</v>
      </c>
      <c r="J420" s="1" t="s">
        <v>42</v>
      </c>
      <c r="K420" s="1" t="s">
        <v>1695</v>
      </c>
      <c r="L420" s="8">
        <v>5</v>
      </c>
      <c r="M420" s="8">
        <v>197.25</v>
      </c>
      <c r="N420" s="8">
        <v>986.25</v>
      </c>
      <c r="O420" s="10" t="s">
        <v>1696</v>
      </c>
      <c r="P420" s="9" t="str">
        <f t="shared" si="46"/>
        <v>28</v>
      </c>
      <c r="Q420" s="14" t="str">
        <f t="shared" si="47"/>
        <v>5</v>
      </c>
      <c r="R420" s="14" t="str">
        <f t="shared" si="48"/>
        <v>2024</v>
      </c>
      <c r="S420" s="1" t="s">
        <v>32</v>
      </c>
    </row>
    <row r="421" spans="1:19" ht="12.75" x14ac:dyDescent="0.2">
      <c r="A421" s="1" t="s">
        <v>1697</v>
      </c>
      <c r="B421" s="1" t="s">
        <v>1697</v>
      </c>
      <c r="C421" s="1" t="str">
        <f t="shared" si="42"/>
        <v>8c7ea407-868d-4fa8-87c3-1ba8ae026a63Elijah Cooke</v>
      </c>
      <c r="D421" s="1" t="str">
        <f t="shared" si="43"/>
        <v>Unique</v>
      </c>
      <c r="E421" s="1" t="s">
        <v>1698</v>
      </c>
      <c r="F421" s="1" t="str">
        <f t="shared" si="44"/>
        <v>Unique</v>
      </c>
      <c r="G421" s="1" t="s">
        <v>1699</v>
      </c>
      <c r="H421" s="1" t="str">
        <f t="shared" si="45"/>
        <v>EastElectronics</v>
      </c>
      <c r="I421" s="1" t="s">
        <v>14</v>
      </c>
      <c r="J421" s="1" t="s">
        <v>15</v>
      </c>
      <c r="K421" s="1" t="s">
        <v>1700</v>
      </c>
      <c r="L421" s="8">
        <v>9</v>
      </c>
      <c r="M421" s="8">
        <v>114.76</v>
      </c>
      <c r="N421" s="8">
        <v>1032.8399999999999</v>
      </c>
      <c r="O421" s="10">
        <v>45359</v>
      </c>
      <c r="P421" s="9">
        <f t="shared" si="46"/>
        <v>8</v>
      </c>
      <c r="Q421" s="14">
        <f t="shared" si="47"/>
        <v>3</v>
      </c>
      <c r="R421" s="14">
        <f t="shared" si="48"/>
        <v>2024</v>
      </c>
      <c r="S421" s="1" t="s">
        <v>18</v>
      </c>
    </row>
    <row r="422" spans="1:19" ht="12.75" x14ac:dyDescent="0.2">
      <c r="A422" s="1" t="s">
        <v>1701</v>
      </c>
      <c r="B422" s="1" t="s">
        <v>1701</v>
      </c>
      <c r="C422" s="1" t="str">
        <f t="shared" si="42"/>
        <v>061fe2ef-c5c4-4309-b1c0-e4639e970c64Christopher Anderson</v>
      </c>
      <c r="D422" s="1" t="str">
        <f t="shared" si="43"/>
        <v>Unique</v>
      </c>
      <c r="E422" s="1" t="s">
        <v>1702</v>
      </c>
      <c r="F422" s="1" t="str">
        <f t="shared" si="44"/>
        <v>Unique</v>
      </c>
      <c r="G422" s="1" t="s">
        <v>1703</v>
      </c>
      <c r="H422" s="1" t="str">
        <f t="shared" si="45"/>
        <v>WestFood</v>
      </c>
      <c r="I422" s="1" t="s">
        <v>36</v>
      </c>
      <c r="J422" s="1" t="s">
        <v>29</v>
      </c>
      <c r="K422" s="1" t="s">
        <v>1704</v>
      </c>
      <c r="L422" s="8">
        <v>1</v>
      </c>
      <c r="M422" s="8">
        <v>189.37</v>
      </c>
      <c r="N422" s="8">
        <v>189.37</v>
      </c>
      <c r="O422" s="10" t="s">
        <v>1624</v>
      </c>
      <c r="P422" s="9" t="str">
        <f t="shared" si="46"/>
        <v>15</v>
      </c>
      <c r="Q422" s="14" t="str">
        <f t="shared" si="47"/>
        <v>5</v>
      </c>
      <c r="R422" s="14" t="str">
        <f t="shared" si="48"/>
        <v>2024</v>
      </c>
      <c r="S422" s="1" t="s">
        <v>24</v>
      </c>
    </row>
    <row r="423" spans="1:19" ht="12.75" x14ac:dyDescent="0.2">
      <c r="A423" s="1" t="s">
        <v>1705</v>
      </c>
      <c r="B423" s="1" t="s">
        <v>1705</v>
      </c>
      <c r="C423" s="1" t="str">
        <f t="shared" si="42"/>
        <v>5b44ed62-3757-463b-9fef-e9c8d7b33ffaMartin Taylor</v>
      </c>
      <c r="D423" s="1" t="str">
        <f t="shared" si="43"/>
        <v>Unique</v>
      </c>
      <c r="E423" s="1" t="s">
        <v>1706</v>
      </c>
      <c r="F423" s="1" t="str">
        <f t="shared" si="44"/>
        <v>Unique</v>
      </c>
      <c r="G423" s="1" t="s">
        <v>1707</v>
      </c>
      <c r="H423" s="1" t="str">
        <f t="shared" si="45"/>
        <v>WestFood</v>
      </c>
      <c r="I423" s="1" t="s">
        <v>36</v>
      </c>
      <c r="J423" s="1" t="s">
        <v>29</v>
      </c>
      <c r="K423" s="1" t="s">
        <v>486</v>
      </c>
      <c r="L423" s="8">
        <v>2</v>
      </c>
      <c r="M423" s="8">
        <v>27.66</v>
      </c>
      <c r="N423" s="8">
        <v>55.32</v>
      </c>
      <c r="O423" s="10" t="s">
        <v>250</v>
      </c>
      <c r="P423" s="9" t="str">
        <f t="shared" si="46"/>
        <v>24</v>
      </c>
      <c r="Q423" s="14" t="str">
        <f t="shared" si="47"/>
        <v>4</v>
      </c>
      <c r="R423" s="14" t="str">
        <f t="shared" si="48"/>
        <v>2024</v>
      </c>
      <c r="S423" s="1" t="s">
        <v>32</v>
      </c>
    </row>
    <row r="424" spans="1:19" ht="12.75" x14ac:dyDescent="0.2">
      <c r="A424" s="1" t="s">
        <v>1708</v>
      </c>
      <c r="B424" s="1" t="s">
        <v>1708</v>
      </c>
      <c r="C424" s="1" t="str">
        <f t="shared" si="42"/>
        <v>20f27037-a248-4246-81f0-74c9e9e19584Lori Anderson</v>
      </c>
      <c r="D424" s="1" t="str">
        <f t="shared" si="43"/>
        <v>Unique</v>
      </c>
      <c r="E424" s="1" t="s">
        <v>1709</v>
      </c>
      <c r="F424" s="1" t="str">
        <f t="shared" si="44"/>
        <v>Unique</v>
      </c>
      <c r="G424" s="1" t="s">
        <v>1710</v>
      </c>
      <c r="H424" s="1" t="str">
        <f t="shared" si="45"/>
        <v>WestElectronics</v>
      </c>
      <c r="I424" s="1" t="s">
        <v>36</v>
      </c>
      <c r="J424" s="1" t="s">
        <v>15</v>
      </c>
      <c r="K424" s="1" t="s">
        <v>1711</v>
      </c>
      <c r="L424" s="8">
        <v>14</v>
      </c>
      <c r="M424" s="8">
        <v>381.79</v>
      </c>
      <c r="N424" s="8">
        <v>5345.06</v>
      </c>
      <c r="O424" s="10" t="s">
        <v>1221</v>
      </c>
      <c r="P424" s="9" t="str">
        <f t="shared" si="46"/>
        <v>16</v>
      </c>
      <c r="Q424" s="14" t="str">
        <f t="shared" si="47"/>
        <v>7</v>
      </c>
      <c r="R424" s="14" t="str">
        <f t="shared" si="48"/>
        <v>2024</v>
      </c>
      <c r="S424" s="1" t="s">
        <v>48</v>
      </c>
    </row>
    <row r="425" spans="1:19" ht="12.75" x14ac:dyDescent="0.2">
      <c r="A425" s="1" t="s">
        <v>1712</v>
      </c>
      <c r="B425" s="1" t="s">
        <v>1712</v>
      </c>
      <c r="C425" s="1" t="str">
        <f t="shared" si="42"/>
        <v>816d62e5-3d4d-41ff-a967-4d59997132fdCody Murphy</v>
      </c>
      <c r="D425" s="1" t="str">
        <f t="shared" si="43"/>
        <v>Unique</v>
      </c>
      <c r="E425" s="1" t="s">
        <v>1713</v>
      </c>
      <c r="F425" s="1" t="str">
        <f t="shared" si="44"/>
        <v>Unique</v>
      </c>
      <c r="G425" s="1" t="s">
        <v>1714</v>
      </c>
      <c r="H425" s="1" t="str">
        <f t="shared" si="45"/>
        <v>SouthBooks</v>
      </c>
      <c r="I425" s="1" t="s">
        <v>28</v>
      </c>
      <c r="J425" s="1" t="s">
        <v>22</v>
      </c>
      <c r="K425" s="1" t="s">
        <v>1715</v>
      </c>
      <c r="L425" s="8">
        <v>20</v>
      </c>
      <c r="M425" s="8">
        <v>431.44</v>
      </c>
      <c r="N425" s="8">
        <v>8628.7999999999993</v>
      </c>
      <c r="O425" s="10" t="s">
        <v>615</v>
      </c>
      <c r="P425" s="9" t="str">
        <f t="shared" si="46"/>
        <v>16</v>
      </c>
      <c r="Q425" s="14" t="str">
        <f t="shared" si="47"/>
        <v>2</v>
      </c>
      <c r="R425" s="14" t="str">
        <f t="shared" si="48"/>
        <v>2024</v>
      </c>
      <c r="S425" s="1" t="s">
        <v>48</v>
      </c>
    </row>
    <row r="426" spans="1:19" ht="12.75" x14ac:dyDescent="0.2">
      <c r="A426" s="1" t="s">
        <v>1716</v>
      </c>
      <c r="B426" s="1" t="s">
        <v>1716</v>
      </c>
      <c r="C426" s="1" t="str">
        <f t="shared" si="42"/>
        <v>80372f13-b7c8-4bac-94af-c67c6300b207Tanya Lane</v>
      </c>
      <c r="D426" s="1" t="str">
        <f t="shared" si="43"/>
        <v>Unique</v>
      </c>
      <c r="E426" s="1" t="s">
        <v>1717</v>
      </c>
      <c r="F426" s="1" t="str">
        <f t="shared" si="44"/>
        <v>Unique</v>
      </c>
      <c r="G426" s="1" t="s">
        <v>1718</v>
      </c>
      <c r="H426" s="1" t="str">
        <f t="shared" si="45"/>
        <v>WestFurniture</v>
      </c>
      <c r="I426" s="1" t="s">
        <v>36</v>
      </c>
      <c r="J426" s="1" t="s">
        <v>42</v>
      </c>
      <c r="K426" s="1" t="s">
        <v>1719</v>
      </c>
      <c r="L426" s="8">
        <v>19</v>
      </c>
      <c r="M426" s="8">
        <v>438.86</v>
      </c>
      <c r="N426" s="8">
        <v>8338.34</v>
      </c>
      <c r="O426" s="10" t="s">
        <v>1720</v>
      </c>
      <c r="P426" s="9" t="str">
        <f t="shared" si="46"/>
        <v>25</v>
      </c>
      <c r="Q426" s="14" t="str">
        <f t="shared" si="47"/>
        <v>1</v>
      </c>
      <c r="R426" s="14" t="str">
        <f t="shared" si="48"/>
        <v>2024</v>
      </c>
      <c r="S426" s="1" t="s">
        <v>18</v>
      </c>
    </row>
    <row r="427" spans="1:19" ht="12.75" x14ac:dyDescent="0.2">
      <c r="A427" s="1" t="s">
        <v>1721</v>
      </c>
      <c r="B427" s="1" t="s">
        <v>1721</v>
      </c>
      <c r="C427" s="1" t="str">
        <f t="shared" si="42"/>
        <v>80d6c0a2-e8ea-43c3-921a-c8c6d0bb93c4James Stevenson</v>
      </c>
      <c r="D427" s="1" t="str">
        <f t="shared" si="43"/>
        <v>Unique</v>
      </c>
      <c r="E427" s="1" t="s">
        <v>1722</v>
      </c>
      <c r="F427" s="1" t="str">
        <f t="shared" si="44"/>
        <v>Unique</v>
      </c>
      <c r="H427" s="1" t="str">
        <f t="shared" si="45"/>
        <v>NorthFurniture</v>
      </c>
      <c r="I427" s="1" t="s">
        <v>69</v>
      </c>
      <c r="J427" s="1" t="s">
        <v>42</v>
      </c>
      <c r="K427" s="1" t="s">
        <v>1723</v>
      </c>
      <c r="L427" s="8">
        <v>20</v>
      </c>
      <c r="M427" s="8">
        <v>174.65</v>
      </c>
      <c r="N427" s="8">
        <v>3493</v>
      </c>
      <c r="O427" s="10" t="s">
        <v>135</v>
      </c>
      <c r="P427" s="9" t="str">
        <f t="shared" si="46"/>
        <v>29</v>
      </c>
      <c r="Q427" s="14" t="str">
        <f t="shared" si="47"/>
        <v>5</v>
      </c>
      <c r="R427" s="14" t="str">
        <f t="shared" si="48"/>
        <v>2024</v>
      </c>
      <c r="S427" s="1" t="s">
        <v>48</v>
      </c>
    </row>
    <row r="428" spans="1:19" ht="12.75" x14ac:dyDescent="0.2">
      <c r="A428" s="1" t="s">
        <v>1724</v>
      </c>
      <c r="B428" s="1" t="s">
        <v>1724</v>
      </c>
      <c r="C428" s="1" t="str">
        <f t="shared" si="42"/>
        <v>be0b3893-4cc8-4fef-8189-23b1e15f3626Brenda Jones</v>
      </c>
      <c r="D428" s="1" t="str">
        <f t="shared" si="43"/>
        <v>Unique</v>
      </c>
      <c r="E428" s="1" t="s">
        <v>1725</v>
      </c>
      <c r="F428" s="1" t="str">
        <f t="shared" si="44"/>
        <v>Unique</v>
      </c>
      <c r="G428" s="1" t="s">
        <v>1726</v>
      </c>
      <c r="H428" s="1" t="str">
        <f t="shared" si="45"/>
        <v>NorthFood</v>
      </c>
      <c r="I428" s="1" t="s">
        <v>69</v>
      </c>
      <c r="J428" s="1" t="s">
        <v>29</v>
      </c>
      <c r="K428" s="1" t="s">
        <v>1572</v>
      </c>
      <c r="L428" s="8">
        <v>19</v>
      </c>
      <c r="M428" s="8">
        <v>60.96</v>
      </c>
      <c r="N428" s="8">
        <v>1158.24</v>
      </c>
      <c r="O428" s="10" t="s">
        <v>1727</v>
      </c>
      <c r="P428" s="9" t="str">
        <f t="shared" si="46"/>
        <v>24</v>
      </c>
      <c r="Q428" s="14" t="str">
        <f t="shared" si="47"/>
        <v>6</v>
      </c>
      <c r="R428" s="14" t="str">
        <f t="shared" si="48"/>
        <v>2024</v>
      </c>
      <c r="S428" s="1" t="s">
        <v>48</v>
      </c>
    </row>
    <row r="429" spans="1:19" ht="12.75" x14ac:dyDescent="0.2">
      <c r="A429" s="1" t="s">
        <v>1728</v>
      </c>
      <c r="B429" s="1" t="s">
        <v>1728</v>
      </c>
      <c r="C429" s="1" t="str">
        <f t="shared" si="42"/>
        <v>60a7916c-e2c3-4bc7-85c2-76ece3242b43Jennifer Ashley</v>
      </c>
      <c r="D429" s="1" t="str">
        <f t="shared" si="43"/>
        <v>Unique</v>
      </c>
      <c r="E429" s="1" t="s">
        <v>1729</v>
      </c>
      <c r="F429" s="1" t="str">
        <f t="shared" si="44"/>
        <v>Unique</v>
      </c>
      <c r="G429" s="1" t="s">
        <v>1730</v>
      </c>
      <c r="H429" s="1" t="str">
        <f t="shared" si="45"/>
        <v>EastClothing</v>
      </c>
      <c r="I429" s="1" t="s">
        <v>14</v>
      </c>
      <c r="J429" s="1" t="s">
        <v>52</v>
      </c>
      <c r="K429" s="1" t="s">
        <v>139</v>
      </c>
      <c r="L429" s="8">
        <v>16</v>
      </c>
      <c r="M429" s="8">
        <v>311.44</v>
      </c>
      <c r="N429" s="8">
        <v>4983.04</v>
      </c>
      <c r="O429" s="10">
        <v>45540</v>
      </c>
      <c r="P429" s="9">
        <f t="shared" si="46"/>
        <v>5</v>
      </c>
      <c r="Q429" s="14">
        <f t="shared" si="47"/>
        <v>9</v>
      </c>
      <c r="R429" s="14">
        <f t="shared" si="48"/>
        <v>2024</v>
      </c>
      <c r="S429" s="1" t="s">
        <v>18</v>
      </c>
    </row>
    <row r="430" spans="1:19" ht="12.75" x14ac:dyDescent="0.2">
      <c r="A430" s="1" t="s">
        <v>1731</v>
      </c>
      <c r="B430" s="1" t="s">
        <v>1731</v>
      </c>
      <c r="C430" s="1" t="str">
        <f t="shared" si="42"/>
        <v>b62ce26c-2948-4169-adf6-3cbabc3f1793Shelley Davis</v>
      </c>
      <c r="D430" s="1" t="str">
        <f t="shared" si="43"/>
        <v>Unique</v>
      </c>
      <c r="E430" s="1" t="s">
        <v>1732</v>
      </c>
      <c r="F430" s="1" t="str">
        <f t="shared" si="44"/>
        <v>Unique</v>
      </c>
      <c r="G430" s="1" t="s">
        <v>1733</v>
      </c>
      <c r="H430" s="1" t="str">
        <f t="shared" si="45"/>
        <v>SouthElectronics</v>
      </c>
      <c r="I430" s="1" t="s">
        <v>28</v>
      </c>
      <c r="J430" s="1" t="s">
        <v>15</v>
      </c>
      <c r="K430" s="1" t="s">
        <v>552</v>
      </c>
      <c r="L430" s="8">
        <v>3</v>
      </c>
      <c r="M430" s="8">
        <v>88.65</v>
      </c>
      <c r="N430" s="8">
        <v>265.95</v>
      </c>
      <c r="O430" s="10" t="s">
        <v>1107</v>
      </c>
      <c r="P430" s="9" t="str">
        <f t="shared" si="46"/>
        <v>30</v>
      </c>
      <c r="Q430" s="14" t="str">
        <f t="shared" si="47"/>
        <v>4</v>
      </c>
      <c r="R430" s="14" t="str">
        <f t="shared" si="48"/>
        <v>2024</v>
      </c>
      <c r="S430" s="1" t="s">
        <v>24</v>
      </c>
    </row>
    <row r="431" spans="1:19" ht="12.75" x14ac:dyDescent="0.2">
      <c r="A431" s="1" t="s">
        <v>1734</v>
      </c>
      <c r="B431" s="1" t="s">
        <v>1734</v>
      </c>
      <c r="C431" s="1" t="str">
        <f t="shared" si="42"/>
        <v>a5ca4d15-b114-438f-975a-2d15c3d63e96Susan Smith</v>
      </c>
      <c r="D431" s="1" t="str">
        <f t="shared" si="43"/>
        <v>Unique</v>
      </c>
      <c r="E431" s="1" t="s">
        <v>1735</v>
      </c>
      <c r="F431" s="1" t="str">
        <f t="shared" si="44"/>
        <v>Unique</v>
      </c>
      <c r="G431" s="1" t="s">
        <v>1736</v>
      </c>
      <c r="H431" s="1" t="str">
        <f t="shared" si="45"/>
        <v>EastFood</v>
      </c>
      <c r="I431" s="1" t="s">
        <v>14</v>
      </c>
      <c r="J431" s="1" t="s">
        <v>29</v>
      </c>
      <c r="K431" s="1" t="s">
        <v>1737</v>
      </c>
      <c r="L431" s="8">
        <v>18</v>
      </c>
      <c r="M431" s="8">
        <v>152.9</v>
      </c>
      <c r="N431" s="8">
        <v>2752.2</v>
      </c>
      <c r="O431" s="10">
        <v>45633</v>
      </c>
      <c r="P431" s="9">
        <f t="shared" si="46"/>
        <v>7</v>
      </c>
      <c r="Q431" s="14">
        <f t="shared" si="47"/>
        <v>12</v>
      </c>
      <c r="R431" s="14">
        <f t="shared" si="48"/>
        <v>2024</v>
      </c>
      <c r="S431" s="1" t="s">
        <v>32</v>
      </c>
    </row>
    <row r="432" spans="1:19" ht="12.75" x14ac:dyDescent="0.2">
      <c r="A432" s="1" t="s">
        <v>1738</v>
      </c>
      <c r="B432" s="1" t="s">
        <v>1738</v>
      </c>
      <c r="C432" s="1" t="str">
        <f t="shared" si="42"/>
        <v>d1554cd5-8501-44f5-b81e-5099ca7481dcKevin Dawson</v>
      </c>
      <c r="D432" s="1" t="str">
        <f t="shared" si="43"/>
        <v>Unique</v>
      </c>
      <c r="E432" s="1" t="s">
        <v>1739</v>
      </c>
      <c r="F432" s="1" t="str">
        <f t="shared" si="44"/>
        <v>Unique</v>
      </c>
      <c r="G432" s="1" t="s">
        <v>1740</v>
      </c>
      <c r="H432" s="1" t="str">
        <f t="shared" si="45"/>
        <v>WestFood</v>
      </c>
      <c r="I432" s="1" t="s">
        <v>36</v>
      </c>
      <c r="J432" s="1" t="s">
        <v>29</v>
      </c>
      <c r="K432" s="1" t="s">
        <v>1741</v>
      </c>
      <c r="L432" s="8">
        <v>4</v>
      </c>
      <c r="M432" s="8">
        <v>431.05</v>
      </c>
      <c r="N432" s="8">
        <v>1724.2</v>
      </c>
      <c r="O432" s="10">
        <v>45474</v>
      </c>
      <c r="P432" s="9">
        <f t="shared" si="46"/>
        <v>1</v>
      </c>
      <c r="Q432" s="14">
        <f t="shared" si="47"/>
        <v>7</v>
      </c>
      <c r="R432" s="14">
        <f t="shared" si="48"/>
        <v>2024</v>
      </c>
      <c r="S432" s="1" t="s">
        <v>24</v>
      </c>
    </row>
    <row r="433" spans="1:19" ht="12.75" x14ac:dyDescent="0.2">
      <c r="A433" s="1" t="s">
        <v>1742</v>
      </c>
      <c r="B433" s="1" t="s">
        <v>1742</v>
      </c>
      <c r="C433" s="1" t="str">
        <f t="shared" si="42"/>
        <v>9233277d-966a-4e18-8e52-7c13710ab9a5Vickie Gonzalez</v>
      </c>
      <c r="D433" s="1" t="str">
        <f t="shared" si="43"/>
        <v>Unique</v>
      </c>
      <c r="E433" s="1" t="s">
        <v>1743</v>
      </c>
      <c r="F433" s="1" t="str">
        <f t="shared" si="44"/>
        <v>Unique</v>
      </c>
      <c r="G433" s="1" t="s">
        <v>1744</v>
      </c>
      <c r="H433" s="1" t="str">
        <f t="shared" si="45"/>
        <v>NorthClothing</v>
      </c>
      <c r="I433" s="1" t="s">
        <v>69</v>
      </c>
      <c r="J433" s="1" t="s">
        <v>52</v>
      </c>
      <c r="K433" s="1" t="s">
        <v>144</v>
      </c>
      <c r="L433" s="8">
        <v>3</v>
      </c>
      <c r="M433" s="8">
        <v>460.81</v>
      </c>
      <c r="N433" s="8">
        <v>1382.43</v>
      </c>
      <c r="O433" s="10" t="s">
        <v>1745</v>
      </c>
      <c r="P433" s="9" t="str">
        <f t="shared" si="46"/>
        <v>15</v>
      </c>
      <c r="Q433" s="14" t="str">
        <f t="shared" si="47"/>
        <v>4</v>
      </c>
      <c r="R433" s="14" t="str">
        <f t="shared" si="48"/>
        <v>2024</v>
      </c>
      <c r="S433" s="1" t="s">
        <v>18</v>
      </c>
    </row>
    <row r="434" spans="1:19" ht="12.75" x14ac:dyDescent="0.2">
      <c r="A434" s="1" t="s">
        <v>1746</v>
      </c>
      <c r="B434" s="1" t="s">
        <v>1746</v>
      </c>
      <c r="C434" s="1" t="str">
        <f t="shared" si="42"/>
        <v>6a701e33-8246-40cf-91e0-4ee99ea3471aDonna Owen</v>
      </c>
      <c r="D434" s="1" t="str">
        <f t="shared" si="43"/>
        <v>Unique</v>
      </c>
      <c r="E434" s="1" t="s">
        <v>1747</v>
      </c>
      <c r="F434" s="1" t="str">
        <f t="shared" si="44"/>
        <v>Unique</v>
      </c>
      <c r="G434" s="1" t="s">
        <v>1748</v>
      </c>
      <c r="H434" s="1" t="str">
        <f t="shared" si="45"/>
        <v>NorthFood</v>
      </c>
      <c r="I434" s="1" t="s">
        <v>69</v>
      </c>
      <c r="J434" s="1" t="s">
        <v>29</v>
      </c>
      <c r="K434" s="1" t="s">
        <v>1749</v>
      </c>
      <c r="L434" s="8">
        <v>18</v>
      </c>
      <c r="M434" s="8">
        <v>19.260000000000002</v>
      </c>
      <c r="N434" s="8">
        <v>346.68</v>
      </c>
      <c r="O434" s="10" t="s">
        <v>304</v>
      </c>
      <c r="P434" s="9" t="str">
        <f t="shared" si="46"/>
        <v>27</v>
      </c>
      <c r="Q434" s="14" t="str">
        <f t="shared" si="47"/>
        <v>7</v>
      </c>
      <c r="R434" s="14" t="str">
        <f t="shared" si="48"/>
        <v>2024</v>
      </c>
      <c r="S434" s="1" t="s">
        <v>48</v>
      </c>
    </row>
    <row r="435" spans="1:19" ht="12.75" x14ac:dyDescent="0.2">
      <c r="A435" s="1" t="s">
        <v>1750</v>
      </c>
      <c r="B435" s="1" t="s">
        <v>1750</v>
      </c>
      <c r="C435" s="1" t="str">
        <f t="shared" si="42"/>
        <v>d9eb9612-3583-485b-916b-0895e5e19b74Dawn Duran</v>
      </c>
      <c r="D435" s="1" t="str">
        <f t="shared" si="43"/>
        <v>Unique</v>
      </c>
      <c r="E435" s="1" t="s">
        <v>1751</v>
      </c>
      <c r="F435" s="1" t="str">
        <f t="shared" si="44"/>
        <v>Unique</v>
      </c>
      <c r="G435" s="1" t="s">
        <v>1752</v>
      </c>
      <c r="H435" s="1" t="str">
        <f t="shared" si="45"/>
        <v>SouthFurniture</v>
      </c>
      <c r="I435" s="1" t="s">
        <v>28</v>
      </c>
      <c r="J435" s="1" t="s">
        <v>42</v>
      </c>
      <c r="K435" s="1" t="s">
        <v>1753</v>
      </c>
      <c r="L435" s="8">
        <v>16</v>
      </c>
      <c r="M435" s="8">
        <v>260.06</v>
      </c>
      <c r="N435" s="8">
        <v>4160.96</v>
      </c>
      <c r="O435" s="10" t="s">
        <v>308</v>
      </c>
      <c r="P435" s="9" t="str">
        <f t="shared" si="46"/>
        <v>16</v>
      </c>
      <c r="Q435" s="14" t="str">
        <f t="shared" si="47"/>
        <v>3</v>
      </c>
      <c r="R435" s="14" t="str">
        <f t="shared" si="48"/>
        <v>2024</v>
      </c>
      <c r="S435" s="1" t="s">
        <v>18</v>
      </c>
    </row>
    <row r="436" spans="1:19" ht="12.75" x14ac:dyDescent="0.2">
      <c r="A436" s="1" t="s">
        <v>1754</v>
      </c>
      <c r="B436" s="1" t="s">
        <v>1754</v>
      </c>
      <c r="C436" s="1" t="str">
        <f t="shared" si="42"/>
        <v>d34fba74-8560-4db4-8b68-a557426c8e9aJamie Howard</v>
      </c>
      <c r="D436" s="1" t="str">
        <f t="shared" si="43"/>
        <v>Unique</v>
      </c>
      <c r="E436" s="1" t="s">
        <v>1755</v>
      </c>
      <c r="F436" s="1" t="str">
        <f t="shared" si="44"/>
        <v>Unique</v>
      </c>
      <c r="G436" s="1" t="s">
        <v>1756</v>
      </c>
      <c r="H436" s="1" t="str">
        <f t="shared" si="45"/>
        <v>SouthFood</v>
      </c>
      <c r="I436" s="1" t="s">
        <v>28</v>
      </c>
      <c r="J436" s="1" t="s">
        <v>29</v>
      </c>
      <c r="K436" s="1" t="s">
        <v>220</v>
      </c>
      <c r="L436" s="8">
        <v>13</v>
      </c>
      <c r="M436" s="8">
        <v>350.11</v>
      </c>
      <c r="N436" s="8">
        <v>4551.43</v>
      </c>
      <c r="O436" s="10" t="s">
        <v>434</v>
      </c>
      <c r="P436" s="9" t="str">
        <f t="shared" si="46"/>
        <v>26</v>
      </c>
      <c r="Q436" s="14" t="str">
        <f t="shared" si="47"/>
        <v>1</v>
      </c>
      <c r="R436" s="14" t="str">
        <f t="shared" si="48"/>
        <v>2024</v>
      </c>
      <c r="S436" s="1" t="s">
        <v>18</v>
      </c>
    </row>
    <row r="437" spans="1:19" ht="12.75" x14ac:dyDescent="0.2">
      <c r="A437" s="1" t="s">
        <v>1757</v>
      </c>
      <c r="B437" s="1" t="s">
        <v>1757</v>
      </c>
      <c r="C437" s="1" t="str">
        <f t="shared" si="42"/>
        <v>265c1f0f-4685-4a84-8150-471b99b14c8aKayla Mckay</v>
      </c>
      <c r="D437" s="1" t="str">
        <f t="shared" si="43"/>
        <v>Unique</v>
      </c>
      <c r="E437" s="1" t="s">
        <v>1758</v>
      </c>
      <c r="F437" s="1" t="str">
        <f t="shared" si="44"/>
        <v>Unique</v>
      </c>
      <c r="G437" s="1" t="s">
        <v>1759</v>
      </c>
      <c r="H437" s="1" t="str">
        <f t="shared" si="45"/>
        <v>EastClothing</v>
      </c>
      <c r="I437" s="1" t="s">
        <v>14</v>
      </c>
      <c r="J437" s="1" t="s">
        <v>52</v>
      </c>
      <c r="K437" s="1" t="s">
        <v>1760</v>
      </c>
      <c r="L437" s="8">
        <v>3</v>
      </c>
      <c r="M437" s="8">
        <v>375.47</v>
      </c>
      <c r="N437" s="8">
        <v>1126.4100000000001</v>
      </c>
      <c r="O437" s="10">
        <v>45599</v>
      </c>
      <c r="P437" s="9">
        <f t="shared" si="46"/>
        <v>3</v>
      </c>
      <c r="Q437" s="14">
        <f t="shared" si="47"/>
        <v>11</v>
      </c>
      <c r="R437" s="14">
        <f t="shared" si="48"/>
        <v>2024</v>
      </c>
      <c r="S437" s="1" t="s">
        <v>48</v>
      </c>
    </row>
    <row r="438" spans="1:19" ht="12.75" x14ac:dyDescent="0.2">
      <c r="A438" s="1" t="s">
        <v>1761</v>
      </c>
      <c r="B438" s="1" t="s">
        <v>1761</v>
      </c>
      <c r="C438" s="1" t="str">
        <f t="shared" si="42"/>
        <v>36a95210-92d2-4866-a65f-b68c793b655fRoger Garcia</v>
      </c>
      <c r="D438" s="1" t="str">
        <f t="shared" si="43"/>
        <v>Unique</v>
      </c>
      <c r="E438" s="1" t="s">
        <v>1762</v>
      </c>
      <c r="F438" s="1" t="str">
        <f t="shared" si="44"/>
        <v>Unique</v>
      </c>
      <c r="G438" s="1" t="s">
        <v>1763</v>
      </c>
      <c r="H438" s="1" t="str">
        <f t="shared" si="45"/>
        <v>SouthBooks</v>
      </c>
      <c r="I438" s="1" t="s">
        <v>28</v>
      </c>
      <c r="J438" s="1" t="s">
        <v>22</v>
      </c>
      <c r="K438" s="1" t="s">
        <v>1315</v>
      </c>
      <c r="L438" s="8">
        <v>4</v>
      </c>
      <c r="M438" s="8">
        <v>257.20999999999998</v>
      </c>
      <c r="N438" s="8">
        <v>1028.8399999999999</v>
      </c>
      <c r="O438" s="10" t="s">
        <v>1764</v>
      </c>
      <c r="P438" s="9" t="str">
        <f t="shared" si="46"/>
        <v>16</v>
      </c>
      <c r="Q438" s="14" t="str">
        <f t="shared" si="47"/>
        <v>6</v>
      </c>
      <c r="R438" s="14" t="str">
        <f t="shared" si="48"/>
        <v>2024</v>
      </c>
      <c r="S438" s="1" t="s">
        <v>32</v>
      </c>
    </row>
    <row r="439" spans="1:19" ht="12.75" x14ac:dyDescent="0.2">
      <c r="A439" s="1" t="s">
        <v>1765</v>
      </c>
      <c r="B439" s="1" t="s">
        <v>1765</v>
      </c>
      <c r="C439" s="1" t="str">
        <f t="shared" si="42"/>
        <v>b5e380b7-b205-4e37-9201-646077f3cec1Darren Nguyen</v>
      </c>
      <c r="D439" s="1" t="str">
        <f t="shared" si="43"/>
        <v>Unique</v>
      </c>
      <c r="E439" s="1" t="s">
        <v>1766</v>
      </c>
      <c r="F439" s="1" t="str">
        <f t="shared" si="44"/>
        <v>Unique</v>
      </c>
      <c r="G439" s="1" t="s">
        <v>1767</v>
      </c>
      <c r="H439" s="1" t="str">
        <f t="shared" si="45"/>
        <v>SouthElectronics</v>
      </c>
      <c r="I439" s="1" t="s">
        <v>28</v>
      </c>
      <c r="J439" s="1" t="s">
        <v>15</v>
      </c>
      <c r="K439" s="1" t="s">
        <v>1768</v>
      </c>
      <c r="L439" s="8">
        <v>18</v>
      </c>
      <c r="M439" s="8">
        <v>349.95</v>
      </c>
      <c r="N439" s="8">
        <v>6299.1</v>
      </c>
      <c r="O439" s="10" t="s">
        <v>1769</v>
      </c>
      <c r="P439" s="9" t="str">
        <f t="shared" si="46"/>
        <v>27</v>
      </c>
      <c r="Q439" s="14" t="str">
        <f t="shared" si="47"/>
        <v>4</v>
      </c>
      <c r="R439" s="14" t="str">
        <f t="shared" si="48"/>
        <v>2024</v>
      </c>
      <c r="S439" s="1" t="s">
        <v>32</v>
      </c>
    </row>
    <row r="440" spans="1:19" ht="12.75" x14ac:dyDescent="0.2">
      <c r="A440" s="1" t="s">
        <v>1770</v>
      </c>
      <c r="B440" s="1" t="s">
        <v>1770</v>
      </c>
      <c r="C440" s="1" t="str">
        <f t="shared" si="42"/>
        <v>85bac5f7-7f5f-4892-9b0f-f7c244c38c08Jamie Hopkins</v>
      </c>
      <c r="D440" s="1" t="str">
        <f t="shared" si="43"/>
        <v>Unique</v>
      </c>
      <c r="E440" s="1" t="s">
        <v>1771</v>
      </c>
      <c r="F440" s="1" t="str">
        <f t="shared" si="44"/>
        <v>Unique</v>
      </c>
      <c r="G440" s="1" t="s">
        <v>1772</v>
      </c>
      <c r="H440" s="1" t="str">
        <f t="shared" si="45"/>
        <v>NorthFood</v>
      </c>
      <c r="I440" s="1" t="s">
        <v>69</v>
      </c>
      <c r="J440" s="1" t="s">
        <v>29</v>
      </c>
      <c r="K440" s="1" t="s">
        <v>1773</v>
      </c>
      <c r="L440" s="8">
        <v>7</v>
      </c>
      <c r="M440" s="8">
        <v>194.74</v>
      </c>
      <c r="N440" s="8">
        <v>1363.18</v>
      </c>
      <c r="O440" s="10" t="s">
        <v>89</v>
      </c>
      <c r="P440" s="9" t="str">
        <f t="shared" si="46"/>
        <v>23</v>
      </c>
      <c r="Q440" s="14" t="str">
        <f t="shared" si="47"/>
        <v>3</v>
      </c>
      <c r="R440" s="14" t="str">
        <f t="shared" si="48"/>
        <v>2024</v>
      </c>
      <c r="S440" s="1" t="s">
        <v>24</v>
      </c>
    </row>
    <row r="441" spans="1:19" ht="12.75" x14ac:dyDescent="0.2">
      <c r="A441" s="1" t="s">
        <v>1774</v>
      </c>
      <c r="B441" s="1" t="s">
        <v>1774</v>
      </c>
      <c r="C441" s="1" t="str">
        <f t="shared" si="42"/>
        <v>d5a5e7f7-decb-476d-a03d-d192b89ded59Molly Daniel</v>
      </c>
      <c r="D441" s="1" t="str">
        <f t="shared" si="43"/>
        <v>Unique</v>
      </c>
      <c r="E441" s="1" t="s">
        <v>1775</v>
      </c>
      <c r="F441" s="1" t="str">
        <f t="shared" si="44"/>
        <v>Unique</v>
      </c>
      <c r="G441" s="1" t="s">
        <v>1776</v>
      </c>
      <c r="H441" s="1" t="str">
        <f t="shared" si="45"/>
        <v>EastBooks</v>
      </c>
      <c r="I441" s="1" t="s">
        <v>14</v>
      </c>
      <c r="J441" s="1" t="s">
        <v>22</v>
      </c>
      <c r="K441" s="1" t="s">
        <v>1777</v>
      </c>
      <c r="L441" s="8">
        <v>9</v>
      </c>
      <c r="M441" s="8">
        <v>426.68</v>
      </c>
      <c r="N441" s="8">
        <v>3840.12</v>
      </c>
      <c r="O441" s="10">
        <v>45389</v>
      </c>
      <c r="P441" s="9">
        <f t="shared" si="46"/>
        <v>7</v>
      </c>
      <c r="Q441" s="14">
        <f t="shared" si="47"/>
        <v>4</v>
      </c>
      <c r="R441" s="14">
        <f t="shared" si="48"/>
        <v>2024</v>
      </c>
      <c r="S441" s="1" t="s">
        <v>48</v>
      </c>
    </row>
    <row r="442" spans="1:19" ht="12.75" x14ac:dyDescent="0.2">
      <c r="A442" s="1" t="s">
        <v>1778</v>
      </c>
      <c r="B442" s="1" t="s">
        <v>1778</v>
      </c>
      <c r="C442" s="1" t="str">
        <f t="shared" si="42"/>
        <v>7a3ead66-c01a-437d-9377-8cade4c5b399Paul Miller</v>
      </c>
      <c r="D442" s="1" t="str">
        <f t="shared" si="43"/>
        <v>Unique</v>
      </c>
      <c r="E442" s="1" t="s">
        <v>1779</v>
      </c>
      <c r="F442" s="1" t="str">
        <f t="shared" si="44"/>
        <v>Unique</v>
      </c>
      <c r="G442" s="1" t="s">
        <v>1780</v>
      </c>
      <c r="H442" s="1" t="str">
        <f t="shared" si="45"/>
        <v>SouthFood</v>
      </c>
      <c r="I442" s="1" t="s">
        <v>28</v>
      </c>
      <c r="J442" s="1" t="s">
        <v>29</v>
      </c>
      <c r="K442" s="1" t="s">
        <v>1079</v>
      </c>
      <c r="L442" s="8">
        <v>1</v>
      </c>
      <c r="M442" s="8">
        <v>285.61</v>
      </c>
      <c r="N442" s="8">
        <v>285.61</v>
      </c>
      <c r="O442" s="10">
        <v>45567</v>
      </c>
      <c r="P442" s="9">
        <f t="shared" si="46"/>
        <v>2</v>
      </c>
      <c r="Q442" s="14">
        <f t="shared" si="47"/>
        <v>10</v>
      </c>
      <c r="R442" s="14">
        <f t="shared" si="48"/>
        <v>2024</v>
      </c>
      <c r="S442" s="1" t="s">
        <v>48</v>
      </c>
    </row>
    <row r="443" spans="1:19" ht="12.75" x14ac:dyDescent="0.2">
      <c r="A443" s="1" t="s">
        <v>1781</v>
      </c>
      <c r="B443" s="1" t="s">
        <v>1781</v>
      </c>
      <c r="C443" s="1" t="str">
        <f t="shared" si="42"/>
        <v>ef3a1483-65d8-460a-a8af-f91c0f66c5a6Mark Smith</v>
      </c>
      <c r="D443" s="1" t="str">
        <f t="shared" si="43"/>
        <v>Unique</v>
      </c>
      <c r="E443" s="1" t="s">
        <v>1782</v>
      </c>
      <c r="F443" s="1" t="str">
        <f t="shared" si="44"/>
        <v>Unique</v>
      </c>
      <c r="G443" s="1" t="s">
        <v>1783</v>
      </c>
      <c r="H443" s="1" t="str">
        <f t="shared" si="45"/>
        <v>SouthClothing</v>
      </c>
      <c r="I443" s="1" t="s">
        <v>28</v>
      </c>
      <c r="J443" s="1" t="s">
        <v>52</v>
      </c>
      <c r="K443" s="1" t="s">
        <v>1784</v>
      </c>
      <c r="L443" s="8">
        <v>17</v>
      </c>
      <c r="M443" s="8">
        <v>420.59</v>
      </c>
      <c r="N443" s="8">
        <v>7150.03</v>
      </c>
      <c r="O443" s="10" t="s">
        <v>730</v>
      </c>
      <c r="P443" s="9" t="str">
        <f t="shared" si="46"/>
        <v>27</v>
      </c>
      <c r="Q443" s="14" t="str">
        <f t="shared" si="47"/>
        <v>2</v>
      </c>
      <c r="R443" s="14" t="str">
        <f t="shared" si="48"/>
        <v>2024</v>
      </c>
      <c r="S443" s="1" t="s">
        <v>32</v>
      </c>
    </row>
    <row r="444" spans="1:19" ht="12.75" x14ac:dyDescent="0.2">
      <c r="A444" s="1" t="s">
        <v>1785</v>
      </c>
      <c r="B444" s="1" t="s">
        <v>1785</v>
      </c>
      <c r="C444" s="1" t="str">
        <f t="shared" si="42"/>
        <v>39ade9b6-6e5c-46fa-ba0b-86f508232b92Calvin Bishop</v>
      </c>
      <c r="D444" s="1" t="str">
        <f t="shared" si="43"/>
        <v>Unique</v>
      </c>
      <c r="E444" s="1" t="s">
        <v>1786</v>
      </c>
      <c r="F444" s="1" t="str">
        <f t="shared" si="44"/>
        <v>Unique</v>
      </c>
      <c r="G444" s="1" t="s">
        <v>1787</v>
      </c>
      <c r="H444" s="1" t="str">
        <f t="shared" si="45"/>
        <v>SouthFood</v>
      </c>
      <c r="I444" s="1" t="s">
        <v>28</v>
      </c>
      <c r="J444" s="1" t="s">
        <v>29</v>
      </c>
      <c r="K444" s="1" t="s">
        <v>1788</v>
      </c>
      <c r="L444" s="8">
        <v>4</v>
      </c>
      <c r="M444" s="8">
        <v>10.92</v>
      </c>
      <c r="N444" s="8">
        <v>43.68</v>
      </c>
      <c r="O444" s="10">
        <v>45600</v>
      </c>
      <c r="P444" s="9">
        <f t="shared" si="46"/>
        <v>4</v>
      </c>
      <c r="Q444" s="14">
        <f t="shared" si="47"/>
        <v>11</v>
      </c>
      <c r="R444" s="14">
        <f t="shared" si="48"/>
        <v>2024</v>
      </c>
      <c r="S444" s="1" t="s">
        <v>48</v>
      </c>
    </row>
    <row r="445" spans="1:19" ht="12.75" x14ac:dyDescent="0.2">
      <c r="A445" s="1" t="s">
        <v>1789</v>
      </c>
      <c r="B445" s="1" t="s">
        <v>1789</v>
      </c>
      <c r="C445" s="1" t="str">
        <f t="shared" si="42"/>
        <v>9867cd9c-7a6b-4218-9ba5-3578837e30b4Lisa Castillo</v>
      </c>
      <c r="D445" s="1" t="str">
        <f t="shared" si="43"/>
        <v>Unique</v>
      </c>
      <c r="E445" s="1" t="s">
        <v>1790</v>
      </c>
      <c r="F445" s="1" t="str">
        <f t="shared" si="44"/>
        <v>Unique</v>
      </c>
      <c r="G445" s="1" t="s">
        <v>1791</v>
      </c>
      <c r="H445" s="1" t="str">
        <f t="shared" si="45"/>
        <v>EastClothing</v>
      </c>
      <c r="I445" s="1" t="s">
        <v>14</v>
      </c>
      <c r="J445" s="1" t="s">
        <v>52</v>
      </c>
      <c r="L445" s="8">
        <v>20</v>
      </c>
      <c r="M445" s="8">
        <v>435.89</v>
      </c>
      <c r="N445" s="8">
        <v>8717.7999999999993</v>
      </c>
      <c r="O445" s="10" t="s">
        <v>212</v>
      </c>
      <c r="P445" s="9" t="str">
        <f t="shared" si="46"/>
        <v>20</v>
      </c>
      <c r="Q445" s="14" t="str">
        <f t="shared" si="47"/>
        <v>4</v>
      </c>
      <c r="R445" s="14" t="str">
        <f t="shared" si="48"/>
        <v>2024</v>
      </c>
      <c r="S445" s="1" t="s">
        <v>24</v>
      </c>
    </row>
    <row r="446" spans="1:19" ht="12.75" x14ac:dyDescent="0.2">
      <c r="A446" s="1" t="s">
        <v>1792</v>
      </c>
      <c r="B446" s="1" t="s">
        <v>1792</v>
      </c>
      <c r="C446" s="1" t="str">
        <f t="shared" si="42"/>
        <v>5d125a5b-3db3-49d4-9c43-1a5e293ee43aEdward Esparza</v>
      </c>
      <c r="D446" s="1" t="str">
        <f t="shared" si="43"/>
        <v>Unique</v>
      </c>
      <c r="E446" s="1" t="s">
        <v>1793</v>
      </c>
      <c r="F446" s="1" t="str">
        <f t="shared" si="44"/>
        <v>Unique</v>
      </c>
      <c r="G446" s="1" t="s">
        <v>1794</v>
      </c>
      <c r="H446" s="1" t="str">
        <f t="shared" si="45"/>
        <v>SouthElectronics</v>
      </c>
      <c r="I446" s="1" t="s">
        <v>28</v>
      </c>
      <c r="J446" s="1" t="s">
        <v>15</v>
      </c>
      <c r="K446" s="1" t="s">
        <v>1795</v>
      </c>
      <c r="L446" s="8">
        <v>8</v>
      </c>
      <c r="M446" s="8">
        <v>407.31</v>
      </c>
      <c r="N446" s="8">
        <v>3258.48</v>
      </c>
      <c r="O446" s="10">
        <v>45450</v>
      </c>
      <c r="P446" s="9">
        <f t="shared" si="46"/>
        <v>7</v>
      </c>
      <c r="Q446" s="14">
        <f t="shared" si="47"/>
        <v>6</v>
      </c>
      <c r="R446" s="14">
        <f t="shared" si="48"/>
        <v>2024</v>
      </c>
      <c r="S446" s="1" t="s">
        <v>32</v>
      </c>
    </row>
    <row r="447" spans="1:19" ht="12.75" x14ac:dyDescent="0.2">
      <c r="A447" s="1" t="s">
        <v>1796</v>
      </c>
      <c r="B447" s="1" t="s">
        <v>1796</v>
      </c>
      <c r="C447" s="1" t="str">
        <f t="shared" si="42"/>
        <v>46471087-2267-435e-9046-344ddefb4f70Brian Martin</v>
      </c>
      <c r="D447" s="1" t="str">
        <f t="shared" si="43"/>
        <v>Unique</v>
      </c>
      <c r="E447" s="1" t="s">
        <v>1797</v>
      </c>
      <c r="F447" s="1" t="str">
        <f t="shared" si="44"/>
        <v>Unique</v>
      </c>
      <c r="G447" s="1" t="s">
        <v>1798</v>
      </c>
      <c r="H447" s="1" t="str">
        <f t="shared" si="45"/>
        <v>NorthBooks</v>
      </c>
      <c r="I447" s="1" t="s">
        <v>69</v>
      </c>
      <c r="J447" s="1" t="s">
        <v>22</v>
      </c>
      <c r="K447" s="1" t="s">
        <v>1423</v>
      </c>
      <c r="L447" s="8">
        <v>18</v>
      </c>
      <c r="M447" s="8">
        <v>175.45</v>
      </c>
      <c r="N447" s="8">
        <v>3158.1</v>
      </c>
      <c r="O447" s="10" t="s">
        <v>708</v>
      </c>
      <c r="P447" s="9" t="str">
        <f t="shared" si="46"/>
        <v>29</v>
      </c>
      <c r="Q447" s="14" t="str">
        <f t="shared" si="47"/>
        <v>1</v>
      </c>
      <c r="R447" s="14" t="str">
        <f t="shared" si="48"/>
        <v>2024</v>
      </c>
      <c r="S447" s="1" t="s">
        <v>24</v>
      </c>
    </row>
    <row r="448" spans="1:19" ht="12.75" x14ac:dyDescent="0.2">
      <c r="A448" s="1" t="s">
        <v>1799</v>
      </c>
      <c r="B448" s="1" t="s">
        <v>1799</v>
      </c>
      <c r="C448" s="1" t="str">
        <f t="shared" si="42"/>
        <v>d9e18e37-8e9e-4c81-a1d7-d3874b4a9b35Richard Taylor</v>
      </c>
      <c r="D448" s="1" t="str">
        <f t="shared" si="43"/>
        <v>Unique</v>
      </c>
      <c r="E448" s="1" t="s">
        <v>1800</v>
      </c>
      <c r="F448" s="1" t="str">
        <f t="shared" si="44"/>
        <v>Unique</v>
      </c>
      <c r="G448" s="1" t="s">
        <v>1801</v>
      </c>
      <c r="H448" s="1" t="str">
        <f t="shared" si="45"/>
        <v>EastFood</v>
      </c>
      <c r="I448" s="1" t="s">
        <v>14</v>
      </c>
      <c r="J448" s="1" t="s">
        <v>29</v>
      </c>
      <c r="K448" s="1" t="s">
        <v>1802</v>
      </c>
      <c r="L448" s="8">
        <v>6</v>
      </c>
      <c r="M448" s="8">
        <v>317.36</v>
      </c>
      <c r="N448" s="8">
        <v>1904.16</v>
      </c>
      <c r="O448" s="10" t="s">
        <v>915</v>
      </c>
      <c r="P448" s="9" t="str">
        <f t="shared" si="46"/>
        <v>15</v>
      </c>
      <c r="Q448" s="14" t="str">
        <f t="shared" si="47"/>
        <v>2</v>
      </c>
      <c r="R448" s="14" t="str">
        <f t="shared" si="48"/>
        <v>2024</v>
      </c>
      <c r="S448" s="1" t="s">
        <v>24</v>
      </c>
    </row>
    <row r="449" spans="1:19" ht="12.75" x14ac:dyDescent="0.2">
      <c r="A449" s="1" t="s">
        <v>1803</v>
      </c>
      <c r="B449" s="1" t="s">
        <v>1803</v>
      </c>
      <c r="C449" s="1" t="str">
        <f t="shared" si="42"/>
        <v>8f7d932c-1a35-40a0-9755-1fc33c4dc20cGary Dunn</v>
      </c>
      <c r="D449" s="1" t="str">
        <f t="shared" si="43"/>
        <v>Unique</v>
      </c>
      <c r="E449" s="1" t="s">
        <v>1804</v>
      </c>
      <c r="F449" s="1" t="str">
        <f t="shared" si="44"/>
        <v>Unique</v>
      </c>
      <c r="G449" s="1" t="s">
        <v>1805</v>
      </c>
      <c r="H449" s="1" t="str">
        <f t="shared" si="45"/>
        <v>WestElectronics</v>
      </c>
      <c r="I449" s="1" t="s">
        <v>36</v>
      </c>
      <c r="J449" s="1" t="s">
        <v>15</v>
      </c>
      <c r="K449" s="1" t="s">
        <v>1586</v>
      </c>
      <c r="L449" s="8">
        <v>13</v>
      </c>
      <c r="M449" s="8">
        <v>345.81</v>
      </c>
      <c r="N449" s="8">
        <v>4495.53</v>
      </c>
      <c r="O449" s="10" t="s">
        <v>687</v>
      </c>
      <c r="P449" s="9" t="str">
        <f t="shared" si="46"/>
        <v>30</v>
      </c>
      <c r="Q449" s="14" t="str">
        <f t="shared" si="47"/>
        <v>1</v>
      </c>
      <c r="R449" s="14" t="str">
        <f t="shared" si="48"/>
        <v>2024</v>
      </c>
      <c r="S449" s="1" t="s">
        <v>24</v>
      </c>
    </row>
    <row r="450" spans="1:19" ht="12.75" x14ac:dyDescent="0.2">
      <c r="A450" s="1" t="s">
        <v>1806</v>
      </c>
      <c r="B450" s="1" t="s">
        <v>1806</v>
      </c>
      <c r="C450" s="1" t="str">
        <f t="shared" si="42"/>
        <v>5dfa2e15-5bef-4d72-9379-45d47dd21baaDanielle Johnson</v>
      </c>
      <c r="D450" s="1" t="str">
        <f t="shared" si="43"/>
        <v>Unique</v>
      </c>
      <c r="E450" s="1" t="s">
        <v>1807</v>
      </c>
      <c r="F450" s="1" t="str">
        <f t="shared" si="44"/>
        <v>Unique</v>
      </c>
      <c r="G450" s="1" t="s">
        <v>1808</v>
      </c>
      <c r="H450" s="1" t="str">
        <f t="shared" si="45"/>
        <v>SouthClothing</v>
      </c>
      <c r="I450" s="1" t="s">
        <v>28</v>
      </c>
      <c r="J450" s="1" t="s">
        <v>52</v>
      </c>
      <c r="K450" s="1" t="s">
        <v>1809</v>
      </c>
      <c r="L450" s="8">
        <v>17</v>
      </c>
      <c r="M450" s="8">
        <v>155.44</v>
      </c>
      <c r="N450" s="8">
        <v>2642.48</v>
      </c>
      <c r="O450" s="10" t="s">
        <v>140</v>
      </c>
      <c r="P450" s="9" t="str">
        <f t="shared" si="46"/>
        <v>30</v>
      </c>
      <c r="Q450" s="14" t="str">
        <f t="shared" si="47"/>
        <v>3</v>
      </c>
      <c r="R450" s="14" t="str">
        <f t="shared" si="48"/>
        <v>2024</v>
      </c>
      <c r="S450" s="1" t="s">
        <v>32</v>
      </c>
    </row>
    <row r="451" spans="1:19" ht="12.75" x14ac:dyDescent="0.2">
      <c r="A451" s="1" t="s">
        <v>1810</v>
      </c>
      <c r="B451" s="1" t="s">
        <v>1810</v>
      </c>
      <c r="C451" s="1" t="str">
        <f t="shared" ref="C451:C514" si="49">CONCATENATE(B451,E451)</f>
        <v>a9ae1d2d-a9a5-4d1c-a421-4278c803d9b2Angela Cooper</v>
      </c>
      <c r="D451" s="1" t="str">
        <f t="shared" ref="D451:D514" si="50">IF(COUNTIF(C:C,C451)&gt;1,"Duplicate","Unique")</f>
        <v>Unique</v>
      </c>
      <c r="E451" s="1" t="s">
        <v>1811</v>
      </c>
      <c r="F451" s="1" t="str">
        <f t="shared" ref="F451:F514" si="51">IF(COUNTIF(G:G,G451)&gt;1,"Duplicate","Unique")</f>
        <v>Unique</v>
      </c>
      <c r="G451" s="1" t="s">
        <v>1812</v>
      </c>
      <c r="H451" s="1" t="str">
        <f t="shared" ref="H451:H514" si="52">CONCATENATE(I451,J451)</f>
        <v>EastBooks</v>
      </c>
      <c r="I451" s="1" t="s">
        <v>14</v>
      </c>
      <c r="J451" s="1" t="s">
        <v>22</v>
      </c>
      <c r="K451" s="1" t="s">
        <v>36</v>
      </c>
      <c r="L451" s="8">
        <v>13</v>
      </c>
      <c r="M451" s="8">
        <v>318.58</v>
      </c>
      <c r="N451" s="8">
        <v>4141.54</v>
      </c>
      <c r="O451" s="10" t="s">
        <v>1813</v>
      </c>
      <c r="P451" s="9" t="str">
        <f t="shared" ref="P451:P514" si="53">IFERROR(DAY(O451),TEXT(LEFT(O451,FIND("/",O451,1)-1),"0"))</f>
        <v>23</v>
      </c>
      <c r="Q451" s="14" t="str">
        <f t="shared" ref="Q451:Q514" si="54">IFERROR(MONTH(O451),TEXT(MID(O451,4,FIND("/",O451,4)-4),"0"))</f>
        <v>5</v>
      </c>
      <c r="R451" s="14" t="str">
        <f t="shared" ref="R451:R514" si="55">IFERROR(YEAR(O451),TEXT(RIGHT(O451,FIND("/",O451,4)-2),"0"))</f>
        <v>2024</v>
      </c>
      <c r="S451" s="1" t="s">
        <v>18</v>
      </c>
    </row>
    <row r="452" spans="1:19" ht="12.75" x14ac:dyDescent="0.2">
      <c r="A452" s="1" t="s">
        <v>1814</v>
      </c>
      <c r="B452" s="1" t="s">
        <v>1814</v>
      </c>
      <c r="C452" s="1" t="str">
        <f t="shared" si="49"/>
        <v>25a6d09b-c041-4e9b-b17b-9f4e1baa7245Pamela Edwards</v>
      </c>
      <c r="D452" s="1" t="str">
        <f t="shared" si="50"/>
        <v>Unique</v>
      </c>
      <c r="E452" s="1" t="s">
        <v>1815</v>
      </c>
      <c r="F452" s="1" t="str">
        <f t="shared" si="51"/>
        <v>Unique</v>
      </c>
      <c r="G452" s="1" t="s">
        <v>1816</v>
      </c>
      <c r="H452" s="1" t="str">
        <f t="shared" si="52"/>
        <v>EastClothing</v>
      </c>
      <c r="I452" s="1" t="s">
        <v>14</v>
      </c>
      <c r="J452" s="1" t="s">
        <v>52</v>
      </c>
      <c r="K452" s="1" t="s">
        <v>60</v>
      </c>
      <c r="L452" s="8">
        <v>9</v>
      </c>
      <c r="M452" s="8">
        <v>326.33999999999997</v>
      </c>
      <c r="N452" s="8">
        <v>2937.06</v>
      </c>
      <c r="O452" s="10" t="s">
        <v>742</v>
      </c>
      <c r="P452" s="9" t="str">
        <f t="shared" si="53"/>
        <v>18</v>
      </c>
      <c r="Q452" s="14" t="str">
        <f t="shared" si="54"/>
        <v>1</v>
      </c>
      <c r="R452" s="14" t="str">
        <f t="shared" si="55"/>
        <v>2024</v>
      </c>
      <c r="S452" s="1" t="s">
        <v>24</v>
      </c>
    </row>
    <row r="453" spans="1:19" ht="12.75" x14ac:dyDescent="0.2">
      <c r="A453" s="1" t="s">
        <v>1817</v>
      </c>
      <c r="B453" s="1" t="s">
        <v>1817</v>
      </c>
      <c r="C453" s="1" t="str">
        <f t="shared" si="49"/>
        <v>c6d5dbe0-93b3-4096-b53d-8c06acc57cc3Karina Mcdaniel</v>
      </c>
      <c r="D453" s="1" t="str">
        <f t="shared" si="50"/>
        <v>Unique</v>
      </c>
      <c r="E453" s="1" t="s">
        <v>1818</v>
      </c>
      <c r="F453" s="1" t="str">
        <f t="shared" si="51"/>
        <v>Unique</v>
      </c>
      <c r="G453" s="1" t="s">
        <v>1819</v>
      </c>
      <c r="H453" s="1" t="str">
        <f t="shared" si="52"/>
        <v>WestFurniture</v>
      </c>
      <c r="I453" s="1" t="s">
        <v>36</v>
      </c>
      <c r="J453" s="1" t="s">
        <v>42</v>
      </c>
      <c r="K453" s="1" t="s">
        <v>1820</v>
      </c>
      <c r="L453" s="8">
        <v>13</v>
      </c>
      <c r="M453" s="8">
        <v>109.64</v>
      </c>
      <c r="N453" s="8">
        <v>1425.32</v>
      </c>
      <c r="O453" s="10" t="s">
        <v>1424</v>
      </c>
      <c r="P453" s="9" t="str">
        <f t="shared" si="53"/>
        <v>18</v>
      </c>
      <c r="Q453" s="14" t="str">
        <f t="shared" si="54"/>
        <v>7</v>
      </c>
      <c r="R453" s="14" t="str">
        <f t="shared" si="55"/>
        <v>2024</v>
      </c>
      <c r="S453" s="1" t="s">
        <v>32</v>
      </c>
    </row>
    <row r="454" spans="1:19" ht="12.75" x14ac:dyDescent="0.2">
      <c r="A454" s="1" t="s">
        <v>1821</v>
      </c>
      <c r="B454" s="1" t="s">
        <v>1821</v>
      </c>
      <c r="C454" s="1" t="str">
        <f t="shared" si="49"/>
        <v>14085d84-0871-4f3c-93f3-a3b1316398e1Jennifer Evans</v>
      </c>
      <c r="D454" s="1" t="str">
        <f t="shared" si="50"/>
        <v>Unique</v>
      </c>
      <c r="E454" s="1" t="s">
        <v>1822</v>
      </c>
      <c r="F454" s="1" t="str">
        <f t="shared" si="51"/>
        <v>Unique</v>
      </c>
      <c r="G454" s="1" t="s">
        <v>1823</v>
      </c>
      <c r="H454" s="1" t="str">
        <f t="shared" si="52"/>
        <v>NorthFood</v>
      </c>
      <c r="I454" s="1" t="s">
        <v>69</v>
      </c>
      <c r="J454" s="1" t="s">
        <v>29</v>
      </c>
      <c r="K454" s="1" t="s">
        <v>1824</v>
      </c>
      <c r="L454" s="8">
        <v>15</v>
      </c>
      <c r="M454" s="8">
        <v>463.68</v>
      </c>
      <c r="N454" s="8">
        <v>6955.2</v>
      </c>
      <c r="O454" s="10" t="s">
        <v>1825</v>
      </c>
      <c r="P454" s="9" t="str">
        <f t="shared" si="53"/>
        <v>13</v>
      </c>
      <c r="Q454" s="14" t="str">
        <f t="shared" si="54"/>
        <v>1</v>
      </c>
      <c r="R454" s="14" t="str">
        <f t="shared" si="55"/>
        <v>2024</v>
      </c>
      <c r="S454" s="1" t="s">
        <v>24</v>
      </c>
    </row>
    <row r="455" spans="1:19" ht="12.75" x14ac:dyDescent="0.2">
      <c r="A455" s="1" t="s">
        <v>1826</v>
      </c>
      <c r="B455" s="1" t="s">
        <v>1826</v>
      </c>
      <c r="C455" s="1" t="str">
        <f t="shared" si="49"/>
        <v>03cc385c-2403-4c12-a168-205ac9ba8503Nicole Ponce</v>
      </c>
      <c r="D455" s="1" t="str">
        <f t="shared" si="50"/>
        <v>Unique</v>
      </c>
      <c r="E455" s="1" t="s">
        <v>1827</v>
      </c>
      <c r="F455" s="1" t="str">
        <f t="shared" si="51"/>
        <v>Unique</v>
      </c>
      <c r="G455" s="1" t="s">
        <v>1828</v>
      </c>
      <c r="H455" s="1" t="str">
        <f t="shared" si="52"/>
        <v>SouthFurniture</v>
      </c>
      <c r="I455" s="1" t="s">
        <v>28</v>
      </c>
      <c r="J455" s="1" t="s">
        <v>42</v>
      </c>
      <c r="K455" s="1" t="s">
        <v>1829</v>
      </c>
      <c r="L455" s="8">
        <v>7</v>
      </c>
      <c r="M455" s="8">
        <v>402.93</v>
      </c>
      <c r="N455" s="8">
        <v>2820.51</v>
      </c>
      <c r="O455" s="10" t="s">
        <v>400</v>
      </c>
      <c r="P455" s="9" t="str">
        <f t="shared" si="53"/>
        <v>29</v>
      </c>
      <c r="Q455" s="14" t="str">
        <f t="shared" si="54"/>
        <v>2</v>
      </c>
      <c r="R455" s="14" t="str">
        <f t="shared" si="55"/>
        <v>2024</v>
      </c>
      <c r="S455" s="1" t="s">
        <v>18</v>
      </c>
    </row>
    <row r="456" spans="1:19" ht="12.75" x14ac:dyDescent="0.2">
      <c r="A456" s="1" t="s">
        <v>1830</v>
      </c>
      <c r="B456" s="1" t="s">
        <v>1830</v>
      </c>
      <c r="C456" s="1" t="str">
        <f t="shared" si="49"/>
        <v>79640813-5470-4676-a331-ab9e2e72e4a3Juan Vaughn</v>
      </c>
      <c r="D456" s="1" t="str">
        <f t="shared" si="50"/>
        <v>Unique</v>
      </c>
      <c r="E456" s="1" t="s">
        <v>1831</v>
      </c>
      <c r="F456" s="1" t="str">
        <f t="shared" si="51"/>
        <v>Unique</v>
      </c>
      <c r="G456" s="1" t="s">
        <v>1832</v>
      </c>
      <c r="H456" s="1" t="str">
        <f t="shared" si="52"/>
        <v>NorthFurniture</v>
      </c>
      <c r="I456" s="1" t="s">
        <v>69</v>
      </c>
      <c r="J456" s="1" t="s">
        <v>42</v>
      </c>
      <c r="K456" s="1" t="s">
        <v>93</v>
      </c>
      <c r="L456" s="8">
        <v>10</v>
      </c>
      <c r="M456" s="8">
        <v>431.1</v>
      </c>
      <c r="N456" s="8">
        <v>4311</v>
      </c>
      <c r="O456" s="10" t="s">
        <v>752</v>
      </c>
      <c r="P456" s="9" t="str">
        <f t="shared" si="53"/>
        <v>17</v>
      </c>
      <c r="Q456" s="14" t="str">
        <f t="shared" si="54"/>
        <v>6</v>
      </c>
      <c r="R456" s="14" t="str">
        <f t="shared" si="55"/>
        <v>2024</v>
      </c>
      <c r="S456" s="1" t="s">
        <v>48</v>
      </c>
    </row>
    <row r="457" spans="1:19" ht="12.75" x14ac:dyDescent="0.2">
      <c r="A457" s="1" t="s">
        <v>1833</v>
      </c>
      <c r="B457" s="1" t="s">
        <v>1833</v>
      </c>
      <c r="C457" s="1" t="str">
        <f t="shared" si="49"/>
        <v>15ce523b-762f-4167-9ed4-8421fa518b93Kristen Hunter</v>
      </c>
      <c r="D457" s="1" t="str">
        <f t="shared" si="50"/>
        <v>Unique</v>
      </c>
      <c r="E457" s="1" t="s">
        <v>1834</v>
      </c>
      <c r="F457" s="1" t="str">
        <f t="shared" si="51"/>
        <v>Unique</v>
      </c>
      <c r="G457" s="1" t="s">
        <v>1835</v>
      </c>
      <c r="H457" s="1" t="str">
        <f t="shared" si="52"/>
        <v>WestClothing</v>
      </c>
      <c r="I457" s="1" t="s">
        <v>36</v>
      </c>
      <c r="J457" s="1" t="s">
        <v>52</v>
      </c>
      <c r="K457" s="1" t="s">
        <v>1836</v>
      </c>
      <c r="L457" s="8">
        <v>20</v>
      </c>
      <c r="M457" s="8">
        <v>355.41</v>
      </c>
      <c r="N457" s="8">
        <v>7108.2</v>
      </c>
      <c r="O457" s="10">
        <v>45416</v>
      </c>
      <c r="P457" s="9">
        <f t="shared" si="53"/>
        <v>4</v>
      </c>
      <c r="Q457" s="14">
        <f t="shared" si="54"/>
        <v>5</v>
      </c>
      <c r="R457" s="14">
        <f t="shared" si="55"/>
        <v>2024</v>
      </c>
      <c r="S457" s="1" t="s">
        <v>48</v>
      </c>
    </row>
    <row r="458" spans="1:19" ht="12.75" x14ac:dyDescent="0.2">
      <c r="A458" s="1" t="s">
        <v>1837</v>
      </c>
      <c r="B458" s="1" t="s">
        <v>1837</v>
      </c>
      <c r="C458" s="1" t="str">
        <f t="shared" si="49"/>
        <v>01cb8d2a-9060-4d5c-8faa-b568ae7dccfaJeanne Gonzales</v>
      </c>
      <c r="D458" s="1" t="str">
        <f t="shared" si="50"/>
        <v>Unique</v>
      </c>
      <c r="E458" s="1" t="s">
        <v>1838</v>
      </c>
      <c r="F458" s="1" t="str">
        <f t="shared" si="51"/>
        <v>Unique</v>
      </c>
      <c r="G458" s="1" t="s">
        <v>1839</v>
      </c>
      <c r="H458" s="1" t="str">
        <f t="shared" si="52"/>
        <v>SouthBooks</v>
      </c>
      <c r="I458" s="1" t="s">
        <v>28</v>
      </c>
      <c r="J458" s="1" t="s">
        <v>22</v>
      </c>
      <c r="K458" s="1" t="s">
        <v>1840</v>
      </c>
      <c r="L458" s="8">
        <v>9</v>
      </c>
      <c r="M458" s="8">
        <v>194.61</v>
      </c>
      <c r="N458" s="8">
        <v>1751.49</v>
      </c>
      <c r="O458" s="10">
        <v>45328</v>
      </c>
      <c r="P458" s="9">
        <f t="shared" si="53"/>
        <v>6</v>
      </c>
      <c r="Q458" s="14">
        <f t="shared" si="54"/>
        <v>2</v>
      </c>
      <c r="R458" s="14">
        <f t="shared" si="55"/>
        <v>2024</v>
      </c>
      <c r="S458" s="1" t="s">
        <v>48</v>
      </c>
    </row>
    <row r="459" spans="1:19" ht="12.75" x14ac:dyDescent="0.2">
      <c r="A459" s="1" t="s">
        <v>1841</v>
      </c>
      <c r="B459" s="1" t="s">
        <v>1841</v>
      </c>
      <c r="C459" s="1" t="str">
        <f t="shared" si="49"/>
        <v>81252842-f4f4-4651-8f7d-13df1a5fa849Gary Hebert</v>
      </c>
      <c r="D459" s="1" t="str">
        <f t="shared" si="50"/>
        <v>Unique</v>
      </c>
      <c r="E459" s="1" t="s">
        <v>1842</v>
      </c>
      <c r="F459" s="1" t="str">
        <f t="shared" si="51"/>
        <v>Unique</v>
      </c>
      <c r="G459" s="1" t="s">
        <v>1843</v>
      </c>
      <c r="H459" s="1" t="str">
        <f t="shared" si="52"/>
        <v>WestClothing</v>
      </c>
      <c r="I459" s="1" t="s">
        <v>36</v>
      </c>
      <c r="J459" s="1" t="s">
        <v>52</v>
      </c>
      <c r="K459" s="1" t="s">
        <v>1844</v>
      </c>
      <c r="L459" s="8">
        <v>5</v>
      </c>
      <c r="M459" s="8">
        <v>196.77</v>
      </c>
      <c r="N459" s="8">
        <v>983.85</v>
      </c>
      <c r="O459" s="10" t="s">
        <v>1845</v>
      </c>
      <c r="P459" s="9" t="str">
        <f t="shared" si="53"/>
        <v>14</v>
      </c>
      <c r="Q459" s="14" t="str">
        <f t="shared" si="54"/>
        <v>8</v>
      </c>
      <c r="R459" s="14" t="str">
        <f t="shared" si="55"/>
        <v>2024</v>
      </c>
      <c r="S459" s="1" t="s">
        <v>18</v>
      </c>
    </row>
    <row r="460" spans="1:19" ht="12.75" x14ac:dyDescent="0.2">
      <c r="A460" s="1" t="s">
        <v>1846</v>
      </c>
      <c r="B460" s="1" t="s">
        <v>1846</v>
      </c>
      <c r="C460" s="1" t="str">
        <f t="shared" si="49"/>
        <v>6a2b8a89-4def-4a82-b2d3-780af9afcc66Deborah Moreno</v>
      </c>
      <c r="D460" s="1" t="str">
        <f t="shared" si="50"/>
        <v>Unique</v>
      </c>
      <c r="E460" s="1" t="s">
        <v>1847</v>
      </c>
      <c r="F460" s="1" t="str">
        <f t="shared" si="51"/>
        <v>Unique</v>
      </c>
      <c r="G460" s="1" t="s">
        <v>1848</v>
      </c>
      <c r="H460" s="1" t="str">
        <f t="shared" si="52"/>
        <v>NorthBooks</v>
      </c>
      <c r="I460" s="1" t="s">
        <v>69</v>
      </c>
      <c r="J460" s="1" t="s">
        <v>22</v>
      </c>
      <c r="K460" s="1" t="s">
        <v>1844</v>
      </c>
      <c r="L460" s="8">
        <v>13</v>
      </c>
      <c r="M460" s="8">
        <v>55.12</v>
      </c>
      <c r="N460" s="8">
        <v>716.56</v>
      </c>
      <c r="O460" s="10" t="s">
        <v>504</v>
      </c>
      <c r="P460" s="9" t="str">
        <f t="shared" si="53"/>
        <v>30</v>
      </c>
      <c r="Q460" s="14" t="str">
        <f t="shared" si="54"/>
        <v>7</v>
      </c>
      <c r="R460" s="14" t="str">
        <f t="shared" si="55"/>
        <v>2024</v>
      </c>
      <c r="S460" s="1" t="s">
        <v>32</v>
      </c>
    </row>
    <row r="461" spans="1:19" ht="12.75" x14ac:dyDescent="0.2">
      <c r="A461" s="1" t="s">
        <v>1849</v>
      </c>
      <c r="B461" s="1" t="s">
        <v>1849</v>
      </c>
      <c r="C461" s="1" t="str">
        <f t="shared" si="49"/>
        <v>c0b74707-a930-4dbf-a6e0-11512ff850ecRobert Anderson</v>
      </c>
      <c r="D461" s="1" t="str">
        <f t="shared" si="50"/>
        <v>Unique</v>
      </c>
      <c r="E461" s="1" t="s">
        <v>1850</v>
      </c>
      <c r="F461" s="1" t="str">
        <f t="shared" si="51"/>
        <v>Unique</v>
      </c>
      <c r="G461" s="1" t="s">
        <v>1851</v>
      </c>
      <c r="H461" s="1" t="str">
        <f t="shared" si="52"/>
        <v>WestBooks</v>
      </c>
      <c r="I461" s="1" t="s">
        <v>36</v>
      </c>
      <c r="J461" s="1" t="s">
        <v>22</v>
      </c>
      <c r="K461" s="1" t="s">
        <v>1852</v>
      </c>
      <c r="L461" s="8">
        <v>10</v>
      </c>
      <c r="M461" s="8">
        <v>408.41</v>
      </c>
      <c r="N461" s="8">
        <v>4084.1</v>
      </c>
      <c r="O461" s="10" t="s">
        <v>939</v>
      </c>
      <c r="P461" s="9" t="str">
        <f t="shared" si="53"/>
        <v>22</v>
      </c>
      <c r="Q461" s="14" t="str">
        <f t="shared" si="54"/>
        <v>7</v>
      </c>
      <c r="R461" s="14" t="str">
        <f t="shared" si="55"/>
        <v>2024</v>
      </c>
      <c r="S461" s="1" t="s">
        <v>18</v>
      </c>
    </row>
    <row r="462" spans="1:19" ht="12.75" x14ac:dyDescent="0.2">
      <c r="A462" s="1" t="s">
        <v>1853</v>
      </c>
      <c r="B462" s="1" t="s">
        <v>1853</v>
      </c>
      <c r="C462" s="1" t="str">
        <f t="shared" si="49"/>
        <v>1ce54b44-2274-4b58-8610-e63965e4ade3Brian Ramos</v>
      </c>
      <c r="D462" s="1" t="str">
        <f t="shared" si="50"/>
        <v>Unique</v>
      </c>
      <c r="E462" s="1" t="s">
        <v>1854</v>
      </c>
      <c r="F462" s="1" t="str">
        <f t="shared" si="51"/>
        <v>Unique</v>
      </c>
      <c r="G462" s="1" t="s">
        <v>1855</v>
      </c>
      <c r="H462" s="1" t="str">
        <f t="shared" si="52"/>
        <v>WestClothing</v>
      </c>
      <c r="I462" s="1" t="s">
        <v>36</v>
      </c>
      <c r="J462" s="1" t="s">
        <v>52</v>
      </c>
      <c r="K462" s="1" t="s">
        <v>1856</v>
      </c>
      <c r="L462" s="8">
        <v>3</v>
      </c>
      <c r="M462" s="8">
        <v>29.57</v>
      </c>
      <c r="N462" s="8">
        <v>88.71</v>
      </c>
      <c r="O462" s="10">
        <v>45295</v>
      </c>
      <c r="P462" s="9">
        <f t="shared" si="53"/>
        <v>4</v>
      </c>
      <c r="Q462" s="14">
        <f t="shared" si="54"/>
        <v>1</v>
      </c>
      <c r="R462" s="14">
        <f t="shared" si="55"/>
        <v>2024</v>
      </c>
      <c r="S462" s="1" t="s">
        <v>18</v>
      </c>
    </row>
    <row r="463" spans="1:19" ht="12.75" x14ac:dyDescent="0.2">
      <c r="A463" s="1" t="s">
        <v>1857</v>
      </c>
      <c r="B463" s="1" t="s">
        <v>1857</v>
      </c>
      <c r="C463" s="1" t="str">
        <f t="shared" si="49"/>
        <v>7c854996-8531-4424-895e-ed5de2d446c7Tim Warner</v>
      </c>
      <c r="D463" s="1" t="str">
        <f t="shared" si="50"/>
        <v>Unique</v>
      </c>
      <c r="E463" s="1" t="s">
        <v>1858</v>
      </c>
      <c r="F463" s="1" t="str">
        <f t="shared" si="51"/>
        <v>Unique</v>
      </c>
      <c r="H463" s="1" t="str">
        <f t="shared" si="52"/>
        <v>NorthBooks</v>
      </c>
      <c r="I463" s="1" t="s">
        <v>69</v>
      </c>
      <c r="J463" s="1" t="s">
        <v>22</v>
      </c>
      <c r="K463" s="1" t="s">
        <v>348</v>
      </c>
      <c r="L463" s="8">
        <v>2</v>
      </c>
      <c r="M463" s="8">
        <v>256.63</v>
      </c>
      <c r="N463" s="8">
        <v>513.26</v>
      </c>
      <c r="O463" s="10">
        <v>45297</v>
      </c>
      <c r="P463" s="9">
        <f t="shared" si="53"/>
        <v>6</v>
      </c>
      <c r="Q463" s="14">
        <f t="shared" si="54"/>
        <v>1</v>
      </c>
      <c r="R463" s="14">
        <f t="shared" si="55"/>
        <v>2024</v>
      </c>
      <c r="S463" s="1" t="s">
        <v>32</v>
      </c>
    </row>
    <row r="464" spans="1:19" ht="12.75" x14ac:dyDescent="0.2">
      <c r="A464" s="1" t="s">
        <v>1859</v>
      </c>
      <c r="B464" s="1" t="s">
        <v>1859</v>
      </c>
      <c r="C464" s="1" t="str">
        <f t="shared" si="49"/>
        <v>76f02c96-0b47-46c7-a012-7fba61d00469Sheila Terry</v>
      </c>
      <c r="D464" s="1" t="str">
        <f t="shared" si="50"/>
        <v>Unique</v>
      </c>
      <c r="E464" s="1" t="s">
        <v>1860</v>
      </c>
      <c r="F464" s="1" t="str">
        <f t="shared" si="51"/>
        <v>Unique</v>
      </c>
      <c r="G464" s="1" t="s">
        <v>1861</v>
      </c>
      <c r="H464" s="1" t="str">
        <f t="shared" si="52"/>
        <v>SouthBooks</v>
      </c>
      <c r="I464" s="1" t="s">
        <v>28</v>
      </c>
      <c r="J464" s="1" t="s">
        <v>22</v>
      </c>
      <c r="K464" s="1" t="s">
        <v>1862</v>
      </c>
      <c r="L464" s="8">
        <v>15</v>
      </c>
      <c r="M464" s="8">
        <v>229.96</v>
      </c>
      <c r="N464" s="8">
        <v>3449.4</v>
      </c>
      <c r="O464" s="10">
        <v>45294</v>
      </c>
      <c r="P464" s="9">
        <f t="shared" si="53"/>
        <v>3</v>
      </c>
      <c r="Q464" s="14">
        <f t="shared" si="54"/>
        <v>1</v>
      </c>
      <c r="R464" s="14">
        <f t="shared" si="55"/>
        <v>2024</v>
      </c>
      <c r="S464" s="1" t="s">
        <v>48</v>
      </c>
    </row>
    <row r="465" spans="1:19" ht="12.75" x14ac:dyDescent="0.2">
      <c r="A465" s="1" t="s">
        <v>1863</v>
      </c>
      <c r="B465" s="1" t="s">
        <v>1863</v>
      </c>
      <c r="C465" s="1" t="str">
        <f t="shared" si="49"/>
        <v>edc69acb-ff8c-4b9d-a87f-79c62127ac94Nathaniel Johnson</v>
      </c>
      <c r="D465" s="1" t="str">
        <f t="shared" si="50"/>
        <v>Unique</v>
      </c>
      <c r="E465" s="1" t="s">
        <v>1864</v>
      </c>
      <c r="F465" s="1" t="str">
        <f t="shared" si="51"/>
        <v>Unique</v>
      </c>
      <c r="G465" s="1" t="s">
        <v>1865</v>
      </c>
      <c r="H465" s="1" t="str">
        <f t="shared" si="52"/>
        <v>SouthElectronics</v>
      </c>
      <c r="I465" s="1" t="s">
        <v>28</v>
      </c>
      <c r="J465" s="1" t="s">
        <v>15</v>
      </c>
      <c r="K465" s="1" t="s">
        <v>1866</v>
      </c>
      <c r="L465" s="8">
        <v>11</v>
      </c>
      <c r="M465" s="8">
        <v>289.07</v>
      </c>
      <c r="N465" s="8">
        <v>3179.77</v>
      </c>
      <c r="O465" s="10" t="s">
        <v>1867</v>
      </c>
      <c r="P465" s="9" t="str">
        <f t="shared" si="53"/>
        <v>16</v>
      </c>
      <c r="Q465" s="14" t="str">
        <f t="shared" si="54"/>
        <v>5</v>
      </c>
      <c r="R465" s="14" t="str">
        <f t="shared" si="55"/>
        <v>2024</v>
      </c>
      <c r="S465" s="1" t="s">
        <v>18</v>
      </c>
    </row>
    <row r="466" spans="1:19" ht="12.75" x14ac:dyDescent="0.2">
      <c r="A466" s="1" t="s">
        <v>1868</v>
      </c>
      <c r="B466" s="1" t="s">
        <v>1868</v>
      </c>
      <c r="C466" s="1" t="str">
        <f t="shared" si="49"/>
        <v>51edd52d-0ef9-497b-b337-4c97ba353c56Michelle Freeman</v>
      </c>
      <c r="D466" s="1" t="str">
        <f t="shared" si="50"/>
        <v>Unique</v>
      </c>
      <c r="E466" s="1" t="s">
        <v>1869</v>
      </c>
      <c r="F466" s="1" t="str">
        <f t="shared" si="51"/>
        <v>Unique</v>
      </c>
      <c r="G466" s="1" t="s">
        <v>1870</v>
      </c>
      <c r="H466" s="1" t="str">
        <f t="shared" si="52"/>
        <v>WestElectronics</v>
      </c>
      <c r="I466" s="1" t="s">
        <v>36</v>
      </c>
      <c r="J466" s="1" t="s">
        <v>15</v>
      </c>
      <c r="K466" s="1" t="s">
        <v>1871</v>
      </c>
      <c r="L466" s="8">
        <v>20</v>
      </c>
      <c r="M466" s="8">
        <v>368.37</v>
      </c>
      <c r="N466" s="8">
        <v>7367.4</v>
      </c>
      <c r="O466" s="10">
        <v>45505</v>
      </c>
      <c r="P466" s="9">
        <f t="shared" si="53"/>
        <v>1</v>
      </c>
      <c r="Q466" s="14">
        <f t="shared" si="54"/>
        <v>8</v>
      </c>
      <c r="R466" s="14">
        <f t="shared" si="55"/>
        <v>2024</v>
      </c>
      <c r="S466" s="1" t="s">
        <v>24</v>
      </c>
    </row>
    <row r="467" spans="1:19" ht="12.75" x14ac:dyDescent="0.2">
      <c r="A467" s="1" t="s">
        <v>1872</v>
      </c>
      <c r="B467" s="1" t="s">
        <v>1872</v>
      </c>
      <c r="C467" s="1" t="str">
        <f t="shared" si="49"/>
        <v>dff10267-69f1-43b0-b043-66ec37b3e26eChristopher Rose II</v>
      </c>
      <c r="D467" s="1" t="str">
        <f t="shared" si="50"/>
        <v>Unique</v>
      </c>
      <c r="E467" s="1" t="s">
        <v>1873</v>
      </c>
      <c r="F467" s="1" t="str">
        <f t="shared" si="51"/>
        <v>Unique</v>
      </c>
      <c r="G467" s="1" t="s">
        <v>1874</v>
      </c>
      <c r="H467" s="1" t="str">
        <f t="shared" si="52"/>
        <v>EastElectronics</v>
      </c>
      <c r="I467" s="1" t="s">
        <v>14</v>
      </c>
      <c r="J467" s="1" t="s">
        <v>15</v>
      </c>
      <c r="K467" s="1" t="s">
        <v>1875</v>
      </c>
      <c r="L467" s="8">
        <v>12</v>
      </c>
      <c r="M467" s="8">
        <v>252.74</v>
      </c>
      <c r="N467" s="8">
        <v>3032.88</v>
      </c>
      <c r="O467" s="10">
        <v>45388</v>
      </c>
      <c r="P467" s="9">
        <f t="shared" si="53"/>
        <v>6</v>
      </c>
      <c r="Q467" s="14">
        <f t="shared" si="54"/>
        <v>4</v>
      </c>
      <c r="R467" s="14">
        <f t="shared" si="55"/>
        <v>2024</v>
      </c>
      <c r="S467" s="1" t="s">
        <v>18</v>
      </c>
    </row>
    <row r="468" spans="1:19" ht="12.75" x14ac:dyDescent="0.2">
      <c r="A468" s="1" t="s">
        <v>1876</v>
      </c>
      <c r="B468" s="1" t="s">
        <v>1876</v>
      </c>
      <c r="C468" s="1" t="str">
        <f t="shared" si="49"/>
        <v>4efcc832-fb9e-4ce2-86fc-9b19fc34cc46Angela Young</v>
      </c>
      <c r="D468" s="1" t="str">
        <f t="shared" si="50"/>
        <v>Unique</v>
      </c>
      <c r="E468" s="1" t="s">
        <v>1877</v>
      </c>
      <c r="F468" s="1" t="str">
        <f t="shared" si="51"/>
        <v>Unique</v>
      </c>
      <c r="G468" s="1" t="s">
        <v>1878</v>
      </c>
      <c r="H468" s="1" t="str">
        <f t="shared" si="52"/>
        <v>NorthClothing</v>
      </c>
      <c r="I468" s="1" t="s">
        <v>69</v>
      </c>
      <c r="J468" s="1" t="s">
        <v>52</v>
      </c>
      <c r="K468" s="1" t="s">
        <v>1879</v>
      </c>
      <c r="L468" s="8">
        <v>13</v>
      </c>
      <c r="M468" s="8">
        <v>180.63</v>
      </c>
      <c r="N468" s="8">
        <v>2348.19</v>
      </c>
      <c r="O468" s="10" t="s">
        <v>1513</v>
      </c>
      <c r="P468" s="9" t="str">
        <f t="shared" si="53"/>
        <v>14</v>
      </c>
      <c r="Q468" s="14" t="str">
        <f t="shared" si="54"/>
        <v>2</v>
      </c>
      <c r="R468" s="14" t="str">
        <f t="shared" si="55"/>
        <v>2024</v>
      </c>
      <c r="S468" s="1" t="s">
        <v>48</v>
      </c>
    </row>
    <row r="469" spans="1:19" ht="12.75" x14ac:dyDescent="0.2">
      <c r="A469" s="1" t="s">
        <v>1880</v>
      </c>
      <c r="B469" s="1" t="s">
        <v>1880</v>
      </c>
      <c r="C469" s="1" t="str">
        <f t="shared" si="49"/>
        <v>e4f92591-b986-4b57-a4ef-20eadca8ccf9Samantha Michael</v>
      </c>
      <c r="D469" s="1" t="str">
        <f t="shared" si="50"/>
        <v>Unique</v>
      </c>
      <c r="E469" s="1" t="s">
        <v>1881</v>
      </c>
      <c r="F469" s="1" t="str">
        <f t="shared" si="51"/>
        <v>Unique</v>
      </c>
      <c r="G469" s="1" t="s">
        <v>1882</v>
      </c>
      <c r="H469" s="1" t="str">
        <f t="shared" si="52"/>
        <v>EastFood</v>
      </c>
      <c r="I469" s="1" t="s">
        <v>14</v>
      </c>
      <c r="J469" s="1" t="s">
        <v>29</v>
      </c>
      <c r="K469" s="1" t="s">
        <v>1883</v>
      </c>
      <c r="L469" s="8">
        <v>5</v>
      </c>
      <c r="M469" s="8">
        <v>267.07</v>
      </c>
      <c r="N469" s="8">
        <v>1335.35</v>
      </c>
      <c r="O469" s="10">
        <v>45444</v>
      </c>
      <c r="P469" s="9">
        <f t="shared" si="53"/>
        <v>1</v>
      </c>
      <c r="Q469" s="14">
        <f t="shared" si="54"/>
        <v>6</v>
      </c>
      <c r="R469" s="14">
        <f t="shared" si="55"/>
        <v>2024</v>
      </c>
      <c r="S469" s="1" t="s">
        <v>48</v>
      </c>
    </row>
    <row r="470" spans="1:19" ht="12.75" x14ac:dyDescent="0.2">
      <c r="A470" s="1" t="s">
        <v>1884</v>
      </c>
      <c r="B470" s="1" t="s">
        <v>1884</v>
      </c>
      <c r="C470" s="1" t="str">
        <f t="shared" si="49"/>
        <v>4231aaba-5475-4bfa-83be-58773a5d511bDalton Wood</v>
      </c>
      <c r="D470" s="1" t="str">
        <f t="shared" si="50"/>
        <v>Unique</v>
      </c>
      <c r="E470" s="1" t="s">
        <v>1885</v>
      </c>
      <c r="F470" s="1" t="str">
        <f t="shared" si="51"/>
        <v>Unique</v>
      </c>
      <c r="G470" s="1" t="s">
        <v>1886</v>
      </c>
      <c r="H470" s="1" t="str">
        <f t="shared" si="52"/>
        <v>EastClothing</v>
      </c>
      <c r="I470" s="1" t="s">
        <v>14</v>
      </c>
      <c r="J470" s="1" t="s">
        <v>52</v>
      </c>
      <c r="K470" s="1" t="s">
        <v>1887</v>
      </c>
      <c r="L470" s="8">
        <v>8</v>
      </c>
      <c r="M470" s="8">
        <v>9.4</v>
      </c>
      <c r="N470" s="8">
        <v>75.2</v>
      </c>
      <c r="O470" s="10">
        <v>45446</v>
      </c>
      <c r="P470" s="9">
        <f t="shared" si="53"/>
        <v>3</v>
      </c>
      <c r="Q470" s="14">
        <f t="shared" si="54"/>
        <v>6</v>
      </c>
      <c r="R470" s="14">
        <f t="shared" si="55"/>
        <v>2024</v>
      </c>
      <c r="S470" s="1" t="s">
        <v>24</v>
      </c>
    </row>
    <row r="471" spans="1:19" ht="12.75" x14ac:dyDescent="0.2">
      <c r="A471" s="1" t="s">
        <v>1888</v>
      </c>
      <c r="B471" s="1" t="s">
        <v>1888</v>
      </c>
      <c r="C471" s="1" t="str">
        <f t="shared" si="49"/>
        <v>8922db80-f43c-4463-957d-14b8c552b6d9Krystal Valdez MD</v>
      </c>
      <c r="D471" s="1" t="str">
        <f t="shared" si="50"/>
        <v>Unique</v>
      </c>
      <c r="E471" s="1" t="s">
        <v>1889</v>
      </c>
      <c r="F471" s="1" t="str">
        <f t="shared" si="51"/>
        <v>Unique</v>
      </c>
      <c r="G471" s="1" t="s">
        <v>1890</v>
      </c>
      <c r="H471" s="1" t="str">
        <f t="shared" si="52"/>
        <v>SouthFurniture</v>
      </c>
      <c r="I471" s="1" t="s">
        <v>28</v>
      </c>
      <c r="J471" s="1" t="s">
        <v>42</v>
      </c>
      <c r="K471" s="1" t="s">
        <v>1891</v>
      </c>
      <c r="L471" s="8">
        <v>10</v>
      </c>
      <c r="M471" s="8">
        <v>494.39</v>
      </c>
      <c r="N471" s="8">
        <v>4943.8999999999996</v>
      </c>
      <c r="O471" s="10" t="s">
        <v>1059</v>
      </c>
      <c r="P471" s="9" t="str">
        <f t="shared" si="53"/>
        <v>15</v>
      </c>
      <c r="Q471" s="14" t="str">
        <f t="shared" si="54"/>
        <v>6</v>
      </c>
      <c r="R471" s="14" t="str">
        <f t="shared" si="55"/>
        <v>2024</v>
      </c>
      <c r="S471" s="1" t="s">
        <v>32</v>
      </c>
    </row>
    <row r="472" spans="1:19" ht="12.75" x14ac:dyDescent="0.2">
      <c r="A472" s="1" t="s">
        <v>1892</v>
      </c>
      <c r="B472" s="1" t="s">
        <v>1892</v>
      </c>
      <c r="C472" s="1" t="str">
        <f t="shared" si="49"/>
        <v>4d7d3f37-2d08-4cfd-9fc4-bad9e274da7dTonya Jenkins</v>
      </c>
      <c r="D472" s="1" t="str">
        <f t="shared" si="50"/>
        <v>Unique</v>
      </c>
      <c r="E472" s="1" t="s">
        <v>1893</v>
      </c>
      <c r="F472" s="1" t="str">
        <f t="shared" si="51"/>
        <v>Unique</v>
      </c>
      <c r="G472" s="1" t="s">
        <v>1894</v>
      </c>
      <c r="H472" s="1" t="str">
        <f t="shared" si="52"/>
        <v>WestClothing</v>
      </c>
      <c r="I472" s="1" t="s">
        <v>36</v>
      </c>
      <c r="J472" s="1" t="s">
        <v>52</v>
      </c>
      <c r="K472" s="1" t="s">
        <v>1895</v>
      </c>
      <c r="L472" s="8">
        <v>8</v>
      </c>
      <c r="M472" s="8">
        <v>270.08</v>
      </c>
      <c r="N472" s="8">
        <v>2160.64</v>
      </c>
      <c r="O472" s="10" t="s">
        <v>592</v>
      </c>
      <c r="P472" s="9" t="str">
        <f t="shared" si="53"/>
        <v>19</v>
      </c>
      <c r="Q472" s="14" t="str">
        <f t="shared" si="54"/>
        <v>7</v>
      </c>
      <c r="R472" s="14" t="str">
        <f t="shared" si="55"/>
        <v>2024</v>
      </c>
      <c r="S472" s="1" t="s">
        <v>32</v>
      </c>
    </row>
    <row r="473" spans="1:19" ht="12.75" x14ac:dyDescent="0.2">
      <c r="A473" s="1" t="s">
        <v>1896</v>
      </c>
      <c r="B473" s="1" t="s">
        <v>1896</v>
      </c>
      <c r="C473" s="1" t="str">
        <f t="shared" si="49"/>
        <v>71c1a3bf-387b-41bd-a3ad-643627d87fbeLuis Hernandez</v>
      </c>
      <c r="D473" s="1" t="str">
        <f t="shared" si="50"/>
        <v>Unique</v>
      </c>
      <c r="E473" s="1" t="s">
        <v>1897</v>
      </c>
      <c r="F473" s="1" t="str">
        <f t="shared" si="51"/>
        <v>Unique</v>
      </c>
      <c r="G473" s="1" t="s">
        <v>1898</v>
      </c>
      <c r="H473" s="1" t="str">
        <f t="shared" si="52"/>
        <v>WestBooks</v>
      </c>
      <c r="I473" s="1" t="s">
        <v>36</v>
      </c>
      <c r="J473" s="1" t="s">
        <v>22</v>
      </c>
      <c r="K473" s="1" t="s">
        <v>1899</v>
      </c>
      <c r="L473" s="8">
        <v>11</v>
      </c>
      <c r="M473" s="8">
        <v>172.23</v>
      </c>
      <c r="N473" s="8">
        <v>1894.53</v>
      </c>
      <c r="O473" s="10" t="s">
        <v>1900</v>
      </c>
      <c r="P473" s="9" t="str">
        <f t="shared" si="53"/>
        <v>25</v>
      </c>
      <c r="Q473" s="14" t="str">
        <f t="shared" si="54"/>
        <v>3</v>
      </c>
      <c r="R473" s="14" t="str">
        <f t="shared" si="55"/>
        <v>2024</v>
      </c>
      <c r="S473" s="1" t="s">
        <v>24</v>
      </c>
    </row>
    <row r="474" spans="1:19" ht="12.75" x14ac:dyDescent="0.2">
      <c r="A474" s="1" t="s">
        <v>1901</v>
      </c>
      <c r="B474" s="1" t="s">
        <v>1901</v>
      </c>
      <c r="C474" s="1" t="str">
        <f t="shared" si="49"/>
        <v>30e03154-0710-441a-ac04-2b23a52063e7Mercedes Johnson</v>
      </c>
      <c r="D474" s="1" t="str">
        <f t="shared" si="50"/>
        <v>Unique</v>
      </c>
      <c r="E474" s="1" t="s">
        <v>1902</v>
      </c>
      <c r="F474" s="1" t="str">
        <f t="shared" si="51"/>
        <v>Unique</v>
      </c>
      <c r="G474" s="1" t="s">
        <v>1903</v>
      </c>
      <c r="H474" s="1" t="str">
        <f t="shared" si="52"/>
        <v>WestBooks</v>
      </c>
      <c r="I474" s="1" t="s">
        <v>36</v>
      </c>
      <c r="J474" s="1" t="s">
        <v>22</v>
      </c>
      <c r="K474" s="1" t="s">
        <v>1536</v>
      </c>
      <c r="L474" s="8">
        <v>13</v>
      </c>
      <c r="M474" s="8">
        <v>139.63</v>
      </c>
      <c r="N474" s="8">
        <v>1815.19</v>
      </c>
      <c r="O474" s="10">
        <v>45323</v>
      </c>
      <c r="P474" s="9">
        <f t="shared" si="53"/>
        <v>1</v>
      </c>
      <c r="Q474" s="14">
        <f t="shared" si="54"/>
        <v>2</v>
      </c>
      <c r="R474" s="14">
        <f t="shared" si="55"/>
        <v>2024</v>
      </c>
      <c r="S474" s="1" t="s">
        <v>48</v>
      </c>
    </row>
    <row r="475" spans="1:19" ht="12.75" x14ac:dyDescent="0.2">
      <c r="A475" s="1" t="s">
        <v>1904</v>
      </c>
      <c r="B475" s="1" t="s">
        <v>1904</v>
      </c>
      <c r="C475" s="1" t="str">
        <f t="shared" si="49"/>
        <v>9fd66599-745d-4888-a498-0943fb36be73Nancy Evans</v>
      </c>
      <c r="D475" s="1" t="str">
        <f t="shared" si="50"/>
        <v>Unique</v>
      </c>
      <c r="E475" s="1" t="s">
        <v>1905</v>
      </c>
      <c r="F475" s="1" t="str">
        <f t="shared" si="51"/>
        <v>Unique</v>
      </c>
      <c r="G475" s="1" t="s">
        <v>1906</v>
      </c>
      <c r="H475" s="1" t="str">
        <f t="shared" si="52"/>
        <v>WestBooks</v>
      </c>
      <c r="I475" s="1" t="s">
        <v>36</v>
      </c>
      <c r="J475" s="1" t="s">
        <v>22</v>
      </c>
      <c r="K475" s="1" t="s">
        <v>1895</v>
      </c>
      <c r="L475" s="8">
        <v>1</v>
      </c>
      <c r="M475" s="8">
        <v>449.16</v>
      </c>
      <c r="N475" s="8">
        <v>449.16</v>
      </c>
      <c r="O475" s="10">
        <v>45512</v>
      </c>
      <c r="P475" s="9">
        <f t="shared" si="53"/>
        <v>8</v>
      </c>
      <c r="Q475" s="14">
        <f t="shared" si="54"/>
        <v>8</v>
      </c>
      <c r="R475" s="14">
        <f t="shared" si="55"/>
        <v>2024</v>
      </c>
      <c r="S475" s="1" t="s">
        <v>24</v>
      </c>
    </row>
    <row r="476" spans="1:19" ht="12.75" x14ac:dyDescent="0.2">
      <c r="A476" s="1" t="s">
        <v>1907</v>
      </c>
      <c r="B476" s="1" t="s">
        <v>1907</v>
      </c>
      <c r="C476" s="1" t="str">
        <f t="shared" si="49"/>
        <v>864415eb-caa1-4967-b40a-82d1e9e1cce5Matthew Bass</v>
      </c>
      <c r="D476" s="1" t="str">
        <f t="shared" si="50"/>
        <v>Unique</v>
      </c>
      <c r="E476" s="1" t="s">
        <v>1908</v>
      </c>
      <c r="F476" s="1" t="str">
        <f t="shared" si="51"/>
        <v>Unique</v>
      </c>
      <c r="G476" s="1" t="s">
        <v>1909</v>
      </c>
      <c r="H476" s="1" t="str">
        <f t="shared" si="52"/>
        <v>SouthFurniture</v>
      </c>
      <c r="I476" s="1" t="s">
        <v>28</v>
      </c>
      <c r="J476" s="1" t="s">
        <v>42</v>
      </c>
      <c r="K476" s="1" t="s">
        <v>1910</v>
      </c>
      <c r="L476" s="8">
        <v>3</v>
      </c>
      <c r="M476" s="8">
        <v>159.01</v>
      </c>
      <c r="N476" s="8">
        <v>477.03</v>
      </c>
      <c r="O476" s="10" t="s">
        <v>1296</v>
      </c>
      <c r="P476" s="9" t="str">
        <f t="shared" si="53"/>
        <v>17</v>
      </c>
      <c r="Q476" s="14" t="str">
        <f t="shared" si="54"/>
        <v>5</v>
      </c>
      <c r="R476" s="14" t="str">
        <f t="shared" si="55"/>
        <v>2024</v>
      </c>
      <c r="S476" s="1" t="s">
        <v>32</v>
      </c>
    </row>
    <row r="477" spans="1:19" ht="12.75" x14ac:dyDescent="0.2">
      <c r="A477" s="1" t="s">
        <v>1911</v>
      </c>
      <c r="B477" s="1" t="s">
        <v>1911</v>
      </c>
      <c r="C477" s="1" t="str">
        <f t="shared" si="49"/>
        <v>d922570e-1d15-4c01-a5a7-765c1e50e954Travis Brown</v>
      </c>
      <c r="D477" s="1" t="str">
        <f t="shared" si="50"/>
        <v>Unique</v>
      </c>
      <c r="E477" s="1" t="s">
        <v>1439</v>
      </c>
      <c r="F477" s="1" t="str">
        <f t="shared" si="51"/>
        <v>Unique</v>
      </c>
      <c r="G477" s="1" t="s">
        <v>1912</v>
      </c>
      <c r="H477" s="1" t="str">
        <f t="shared" si="52"/>
        <v>EastClothing</v>
      </c>
      <c r="I477" s="1" t="s">
        <v>14</v>
      </c>
      <c r="J477" s="1" t="s">
        <v>52</v>
      </c>
      <c r="K477" s="1" t="s">
        <v>1170</v>
      </c>
      <c r="L477" s="8">
        <v>10</v>
      </c>
      <c r="M477" s="8">
        <v>256.87</v>
      </c>
      <c r="N477" s="8">
        <v>2568.6999999999998</v>
      </c>
      <c r="O477" s="10">
        <v>45446</v>
      </c>
      <c r="P477" s="9">
        <f t="shared" si="53"/>
        <v>3</v>
      </c>
      <c r="Q477" s="14">
        <f t="shared" si="54"/>
        <v>6</v>
      </c>
      <c r="R477" s="14">
        <f t="shared" si="55"/>
        <v>2024</v>
      </c>
      <c r="S477" s="1" t="s">
        <v>32</v>
      </c>
    </row>
    <row r="478" spans="1:19" ht="12.75" x14ac:dyDescent="0.2">
      <c r="A478" s="1" t="s">
        <v>1913</v>
      </c>
      <c r="B478" s="1" t="s">
        <v>1913</v>
      </c>
      <c r="C478" s="1" t="str">
        <f t="shared" si="49"/>
        <v>d49194ff-d732-40ef-aab2-3c2802d5427cJason Cowan</v>
      </c>
      <c r="D478" s="1" t="str">
        <f t="shared" si="50"/>
        <v>Unique</v>
      </c>
      <c r="E478" s="1" t="s">
        <v>1914</v>
      </c>
      <c r="F478" s="1" t="str">
        <f t="shared" si="51"/>
        <v>Unique</v>
      </c>
      <c r="G478" s="1" t="s">
        <v>1915</v>
      </c>
      <c r="H478" s="1" t="str">
        <f t="shared" si="52"/>
        <v>WestElectronics</v>
      </c>
      <c r="I478" s="1" t="s">
        <v>36</v>
      </c>
      <c r="J478" s="1" t="s">
        <v>15</v>
      </c>
      <c r="K478" s="1" t="s">
        <v>966</v>
      </c>
      <c r="L478" s="8">
        <v>4</v>
      </c>
      <c r="M478" s="8">
        <v>201.75</v>
      </c>
      <c r="N478" s="8">
        <v>807</v>
      </c>
      <c r="O478" s="10">
        <v>45353</v>
      </c>
      <c r="P478" s="9">
        <f t="shared" si="53"/>
        <v>2</v>
      </c>
      <c r="Q478" s="14">
        <f t="shared" si="54"/>
        <v>3</v>
      </c>
      <c r="R478" s="14">
        <f t="shared" si="55"/>
        <v>2024</v>
      </c>
      <c r="S478" s="1" t="s">
        <v>48</v>
      </c>
    </row>
    <row r="479" spans="1:19" ht="12.75" x14ac:dyDescent="0.2">
      <c r="A479" s="1" t="s">
        <v>1916</v>
      </c>
      <c r="B479" s="1" t="s">
        <v>1916</v>
      </c>
      <c r="C479" s="1" t="str">
        <f t="shared" si="49"/>
        <v>dd1f753e-54b6-4f2a-925d-4506a9545079Brian Lopez</v>
      </c>
      <c r="D479" s="1" t="str">
        <f t="shared" si="50"/>
        <v>Unique</v>
      </c>
      <c r="E479" s="1" t="s">
        <v>1917</v>
      </c>
      <c r="F479" s="1" t="str">
        <f t="shared" si="51"/>
        <v>Unique</v>
      </c>
      <c r="G479" s="1" t="s">
        <v>1918</v>
      </c>
      <c r="H479" s="1" t="str">
        <f t="shared" si="52"/>
        <v>WestFurniture</v>
      </c>
      <c r="I479" s="1" t="s">
        <v>36</v>
      </c>
      <c r="J479" s="1" t="s">
        <v>42</v>
      </c>
      <c r="K479" s="1" t="s">
        <v>1919</v>
      </c>
      <c r="L479" s="8">
        <v>11</v>
      </c>
      <c r="M479" s="8">
        <v>7.33</v>
      </c>
      <c r="N479" s="8">
        <v>80.63</v>
      </c>
      <c r="O479" s="10" t="s">
        <v>1283</v>
      </c>
      <c r="P479" s="9" t="str">
        <f t="shared" si="53"/>
        <v>20</v>
      </c>
      <c r="Q479" s="14" t="str">
        <f t="shared" si="54"/>
        <v>3</v>
      </c>
      <c r="R479" s="14" t="str">
        <f t="shared" si="55"/>
        <v>2024</v>
      </c>
      <c r="S479" s="1" t="s">
        <v>24</v>
      </c>
    </row>
    <row r="480" spans="1:19" ht="12.75" x14ac:dyDescent="0.2">
      <c r="A480" s="1" t="s">
        <v>1920</v>
      </c>
      <c r="B480" s="1" t="s">
        <v>1920</v>
      </c>
      <c r="C480" s="1" t="str">
        <f t="shared" si="49"/>
        <v>8812539c-ea09-4336-b6f4-c26dfb410e24Julie Pierce</v>
      </c>
      <c r="D480" s="1" t="str">
        <f t="shared" si="50"/>
        <v>Unique</v>
      </c>
      <c r="E480" s="1" t="s">
        <v>1921</v>
      </c>
      <c r="F480" s="1" t="str">
        <f t="shared" si="51"/>
        <v>Unique</v>
      </c>
      <c r="G480" s="1" t="s">
        <v>1922</v>
      </c>
      <c r="H480" s="1" t="str">
        <f t="shared" si="52"/>
        <v>EastElectronics</v>
      </c>
      <c r="I480" s="1" t="s">
        <v>14</v>
      </c>
      <c r="J480" s="1" t="s">
        <v>15</v>
      </c>
      <c r="K480" s="1" t="s">
        <v>1923</v>
      </c>
      <c r="L480" s="8">
        <v>14</v>
      </c>
      <c r="M480" s="8">
        <v>265.27999999999997</v>
      </c>
      <c r="N480" s="8">
        <v>3713.92</v>
      </c>
      <c r="O480" s="10" t="s">
        <v>140</v>
      </c>
      <c r="P480" s="9" t="str">
        <f t="shared" si="53"/>
        <v>30</v>
      </c>
      <c r="Q480" s="14" t="str">
        <f t="shared" si="54"/>
        <v>3</v>
      </c>
      <c r="R480" s="14" t="str">
        <f t="shared" si="55"/>
        <v>2024</v>
      </c>
      <c r="S480" s="1" t="s">
        <v>18</v>
      </c>
    </row>
    <row r="481" spans="1:19" ht="12.75" x14ac:dyDescent="0.2">
      <c r="A481" s="1" t="s">
        <v>1924</v>
      </c>
      <c r="B481" s="1" t="s">
        <v>1924</v>
      </c>
      <c r="C481" s="1" t="str">
        <f t="shared" si="49"/>
        <v>f6cd5cae-54a1-4641-8bef-11a32e6c3cc7Maria Cooper</v>
      </c>
      <c r="D481" s="1" t="str">
        <f t="shared" si="50"/>
        <v>Unique</v>
      </c>
      <c r="E481" s="1" t="s">
        <v>1925</v>
      </c>
      <c r="F481" s="1" t="str">
        <f t="shared" si="51"/>
        <v>Unique</v>
      </c>
      <c r="G481" s="1" t="s">
        <v>1926</v>
      </c>
      <c r="H481" s="1" t="str">
        <f t="shared" si="52"/>
        <v>NorthElectronics</v>
      </c>
      <c r="I481" s="1" t="s">
        <v>69</v>
      </c>
      <c r="J481" s="1" t="s">
        <v>15</v>
      </c>
      <c r="K481" s="1" t="s">
        <v>1927</v>
      </c>
      <c r="L481" s="8">
        <v>10</v>
      </c>
      <c r="M481" s="8">
        <v>253.68</v>
      </c>
      <c r="N481" s="8">
        <v>2536.8000000000002</v>
      </c>
      <c r="O481" s="10" t="s">
        <v>443</v>
      </c>
      <c r="P481" s="9" t="str">
        <f t="shared" si="53"/>
        <v>23</v>
      </c>
      <c r="Q481" s="14" t="str">
        <f t="shared" si="54"/>
        <v>6</v>
      </c>
      <c r="R481" s="14" t="str">
        <f t="shared" si="55"/>
        <v>2024</v>
      </c>
      <c r="S481" s="1" t="s">
        <v>18</v>
      </c>
    </row>
    <row r="482" spans="1:19" ht="12.75" x14ac:dyDescent="0.2">
      <c r="A482" s="1" t="s">
        <v>1928</v>
      </c>
      <c r="B482" s="1" t="s">
        <v>1928</v>
      </c>
      <c r="C482" s="1" t="str">
        <f t="shared" si="49"/>
        <v>0944b90f-1b69-4f90-aac6-4dd90fb9c946William Ortiz</v>
      </c>
      <c r="D482" s="1" t="str">
        <f t="shared" si="50"/>
        <v>Unique</v>
      </c>
      <c r="E482" s="1" t="s">
        <v>1929</v>
      </c>
      <c r="F482" s="1" t="str">
        <f t="shared" si="51"/>
        <v>Unique</v>
      </c>
      <c r="G482" s="1" t="s">
        <v>1930</v>
      </c>
      <c r="H482" s="1" t="str">
        <f t="shared" si="52"/>
        <v>WestElectronics</v>
      </c>
      <c r="I482" s="1" t="s">
        <v>36</v>
      </c>
      <c r="J482" s="1" t="s">
        <v>15</v>
      </c>
      <c r="K482" s="1" t="s">
        <v>1931</v>
      </c>
      <c r="L482" s="8">
        <v>14</v>
      </c>
      <c r="M482" s="8">
        <v>80.8</v>
      </c>
      <c r="N482" s="8">
        <v>1131.2</v>
      </c>
      <c r="O482" s="10">
        <v>45355</v>
      </c>
      <c r="P482" s="9">
        <f t="shared" si="53"/>
        <v>4</v>
      </c>
      <c r="Q482" s="14">
        <f t="shared" si="54"/>
        <v>3</v>
      </c>
      <c r="R482" s="14">
        <f t="shared" si="55"/>
        <v>2024</v>
      </c>
      <c r="S482" s="1" t="s">
        <v>32</v>
      </c>
    </row>
    <row r="483" spans="1:19" ht="12.75" x14ac:dyDescent="0.2">
      <c r="A483" s="1" t="s">
        <v>1932</v>
      </c>
      <c r="B483" s="1" t="s">
        <v>1932</v>
      </c>
      <c r="C483" s="1" t="str">
        <f t="shared" si="49"/>
        <v>d5d387ba-52e7-4041-8fef-813480eba0dbWanda Hamilton</v>
      </c>
      <c r="D483" s="1" t="str">
        <f t="shared" si="50"/>
        <v>Unique</v>
      </c>
      <c r="E483" s="1" t="s">
        <v>1933</v>
      </c>
      <c r="F483" s="1" t="str">
        <f t="shared" si="51"/>
        <v>Unique</v>
      </c>
      <c r="G483" s="1" t="s">
        <v>1934</v>
      </c>
      <c r="H483" s="1" t="str">
        <f t="shared" si="52"/>
        <v>EastFurniture</v>
      </c>
      <c r="I483" s="1" t="s">
        <v>14</v>
      </c>
      <c r="J483" s="1" t="s">
        <v>42</v>
      </c>
      <c r="K483" s="1" t="s">
        <v>139</v>
      </c>
      <c r="L483" s="8">
        <v>16</v>
      </c>
      <c r="M483" s="8">
        <v>332.87</v>
      </c>
      <c r="N483" s="8">
        <v>5325.92</v>
      </c>
      <c r="O483" s="10">
        <v>45356</v>
      </c>
      <c r="P483" s="9">
        <f t="shared" si="53"/>
        <v>5</v>
      </c>
      <c r="Q483" s="14">
        <f t="shared" si="54"/>
        <v>3</v>
      </c>
      <c r="R483" s="14">
        <f t="shared" si="55"/>
        <v>2024</v>
      </c>
      <c r="S483" s="1" t="s">
        <v>48</v>
      </c>
    </row>
    <row r="484" spans="1:19" ht="12.75" x14ac:dyDescent="0.2">
      <c r="A484" s="1" t="s">
        <v>1935</v>
      </c>
      <c r="B484" s="1" t="s">
        <v>1935</v>
      </c>
      <c r="C484" s="1" t="str">
        <f t="shared" si="49"/>
        <v>6bd911ca-6dbd-4cee-91ae-7df61fa4a803Brian Alexander</v>
      </c>
      <c r="D484" s="1" t="str">
        <f t="shared" si="50"/>
        <v>Unique</v>
      </c>
      <c r="E484" s="1" t="s">
        <v>1936</v>
      </c>
      <c r="F484" s="1" t="str">
        <f t="shared" si="51"/>
        <v>Unique</v>
      </c>
      <c r="G484" s="1" t="s">
        <v>1937</v>
      </c>
      <c r="H484" s="1" t="str">
        <f t="shared" si="52"/>
        <v>WestFurniture</v>
      </c>
      <c r="I484" s="1" t="s">
        <v>36</v>
      </c>
      <c r="J484" s="1" t="s">
        <v>42</v>
      </c>
      <c r="K484" s="1" t="s">
        <v>1938</v>
      </c>
      <c r="L484" s="8">
        <v>7</v>
      </c>
      <c r="M484" s="8">
        <v>99.34</v>
      </c>
      <c r="N484" s="8">
        <v>695.38</v>
      </c>
      <c r="O484" s="10">
        <v>45359</v>
      </c>
      <c r="P484" s="9">
        <f t="shared" si="53"/>
        <v>8</v>
      </c>
      <c r="Q484" s="14">
        <f t="shared" si="54"/>
        <v>3</v>
      </c>
      <c r="R484" s="14">
        <f t="shared" si="55"/>
        <v>2024</v>
      </c>
      <c r="S484" s="1" t="s">
        <v>48</v>
      </c>
    </row>
    <row r="485" spans="1:19" ht="12.75" x14ac:dyDescent="0.2">
      <c r="A485" s="1" t="s">
        <v>1939</v>
      </c>
      <c r="B485" s="1" t="s">
        <v>1939</v>
      </c>
      <c r="C485" s="1" t="str">
        <f t="shared" si="49"/>
        <v>7cd1dd9f-c5f4-421f-a233-0f6f4ba29ffeMelissa Mathews</v>
      </c>
      <c r="D485" s="1" t="str">
        <f t="shared" si="50"/>
        <v>Unique</v>
      </c>
      <c r="E485" s="1" t="s">
        <v>1940</v>
      </c>
      <c r="F485" s="1" t="str">
        <f t="shared" si="51"/>
        <v>Unique</v>
      </c>
      <c r="G485" s="1" t="s">
        <v>1941</v>
      </c>
      <c r="H485" s="1" t="str">
        <f t="shared" si="52"/>
        <v>EastBooks</v>
      </c>
      <c r="I485" s="1" t="s">
        <v>14</v>
      </c>
      <c r="J485" s="1" t="s">
        <v>22</v>
      </c>
      <c r="K485" s="1" t="s">
        <v>1942</v>
      </c>
      <c r="L485" s="8">
        <v>14</v>
      </c>
      <c r="M485" s="8">
        <v>448.4</v>
      </c>
      <c r="N485" s="8">
        <v>6277.6</v>
      </c>
      <c r="O485" s="10" t="s">
        <v>1680</v>
      </c>
      <c r="P485" s="9" t="str">
        <f t="shared" si="53"/>
        <v>22</v>
      </c>
      <c r="Q485" s="14" t="str">
        <f t="shared" si="54"/>
        <v>8</v>
      </c>
      <c r="R485" s="14" t="str">
        <f t="shared" si="55"/>
        <v>2024</v>
      </c>
      <c r="S485" s="1" t="s">
        <v>24</v>
      </c>
    </row>
    <row r="486" spans="1:19" ht="12.75" x14ac:dyDescent="0.2">
      <c r="A486" s="1" t="s">
        <v>1943</v>
      </c>
      <c r="B486" s="1" t="s">
        <v>1943</v>
      </c>
      <c r="C486" s="1" t="str">
        <f t="shared" si="49"/>
        <v>1124860e-dffe-403d-9a5d-2f4f56f19fc7Amy West</v>
      </c>
      <c r="D486" s="1" t="str">
        <f t="shared" si="50"/>
        <v>Unique</v>
      </c>
      <c r="E486" s="1" t="s">
        <v>1944</v>
      </c>
      <c r="F486" s="1" t="str">
        <f t="shared" si="51"/>
        <v>Unique</v>
      </c>
      <c r="G486" s="1" t="s">
        <v>1945</v>
      </c>
      <c r="H486" s="1" t="str">
        <f t="shared" si="52"/>
        <v>SouthElectronics</v>
      </c>
      <c r="I486" s="1" t="s">
        <v>28</v>
      </c>
      <c r="J486" s="1" t="s">
        <v>15</v>
      </c>
      <c r="K486" s="1" t="s">
        <v>1460</v>
      </c>
      <c r="L486" s="8">
        <v>4</v>
      </c>
      <c r="M486" s="8">
        <v>337.38</v>
      </c>
      <c r="N486" s="8">
        <v>1349.52</v>
      </c>
      <c r="O486" s="10">
        <v>45566</v>
      </c>
      <c r="P486" s="9">
        <f t="shared" si="53"/>
        <v>1</v>
      </c>
      <c r="Q486" s="14">
        <f t="shared" si="54"/>
        <v>10</v>
      </c>
      <c r="R486" s="14">
        <f t="shared" si="55"/>
        <v>2024</v>
      </c>
      <c r="S486" s="1" t="s">
        <v>32</v>
      </c>
    </row>
    <row r="487" spans="1:19" ht="12.75" x14ac:dyDescent="0.2">
      <c r="A487" s="1" t="s">
        <v>1946</v>
      </c>
      <c r="B487" s="1" t="s">
        <v>1946</v>
      </c>
      <c r="C487" s="1" t="str">
        <f t="shared" si="49"/>
        <v>996c217a-4646-4499-a4ed-4957f04f00b5Christina Patel DDS</v>
      </c>
      <c r="D487" s="1" t="str">
        <f t="shared" si="50"/>
        <v>Unique</v>
      </c>
      <c r="E487" s="1" t="s">
        <v>1947</v>
      </c>
      <c r="F487" s="1" t="str">
        <f t="shared" si="51"/>
        <v>Unique</v>
      </c>
      <c r="G487" s="1" t="s">
        <v>1948</v>
      </c>
      <c r="H487" s="1" t="str">
        <f t="shared" si="52"/>
        <v>NorthFurniture</v>
      </c>
      <c r="I487" s="1" t="s">
        <v>69</v>
      </c>
      <c r="J487" s="1" t="s">
        <v>42</v>
      </c>
      <c r="K487" s="1" t="s">
        <v>1949</v>
      </c>
      <c r="L487" s="8">
        <v>8</v>
      </c>
      <c r="M487" s="8">
        <v>390.59</v>
      </c>
      <c r="N487" s="8">
        <v>3124.72</v>
      </c>
      <c r="O487" s="10" t="s">
        <v>1411</v>
      </c>
      <c r="P487" s="9" t="str">
        <f t="shared" si="53"/>
        <v>20</v>
      </c>
      <c r="Q487" s="14" t="str">
        <f t="shared" si="54"/>
        <v>5</v>
      </c>
      <c r="R487" s="14" t="str">
        <f t="shared" si="55"/>
        <v>2024</v>
      </c>
      <c r="S487" s="1" t="s">
        <v>24</v>
      </c>
    </row>
    <row r="488" spans="1:19" ht="12.75" x14ac:dyDescent="0.2">
      <c r="A488" s="1" t="s">
        <v>1950</v>
      </c>
      <c r="B488" s="1" t="s">
        <v>1950</v>
      </c>
      <c r="C488" s="1" t="str">
        <f t="shared" si="49"/>
        <v>3e735e0a-abdb-4076-987a-21ca2fabe901Derek Newman</v>
      </c>
      <c r="D488" s="1" t="str">
        <f t="shared" si="50"/>
        <v>Unique</v>
      </c>
      <c r="E488" s="1" t="s">
        <v>1951</v>
      </c>
      <c r="F488" s="1" t="str">
        <f t="shared" si="51"/>
        <v>Unique</v>
      </c>
      <c r="G488" s="1" t="s">
        <v>1952</v>
      </c>
      <c r="H488" s="1" t="str">
        <f t="shared" si="52"/>
        <v>NorthBooks</v>
      </c>
      <c r="I488" s="1" t="s">
        <v>69</v>
      </c>
      <c r="J488" s="1" t="s">
        <v>22</v>
      </c>
      <c r="K488" s="1" t="s">
        <v>768</v>
      </c>
      <c r="L488" s="8">
        <v>14</v>
      </c>
      <c r="M488" s="8">
        <v>384.93</v>
      </c>
      <c r="N488" s="8">
        <v>5389.02</v>
      </c>
      <c r="O488" s="10">
        <v>45324</v>
      </c>
      <c r="P488" s="9">
        <f t="shared" si="53"/>
        <v>2</v>
      </c>
      <c r="Q488" s="14">
        <f t="shared" si="54"/>
        <v>2</v>
      </c>
      <c r="R488" s="14">
        <f t="shared" si="55"/>
        <v>2024</v>
      </c>
      <c r="S488" s="1" t="s">
        <v>48</v>
      </c>
    </row>
    <row r="489" spans="1:19" ht="12.75" x14ac:dyDescent="0.2">
      <c r="A489" s="1" t="s">
        <v>1953</v>
      </c>
      <c r="B489" s="1" t="s">
        <v>1953</v>
      </c>
      <c r="C489" s="1" t="str">
        <f t="shared" si="49"/>
        <v>7850fdb9-56b9-459c-aae7-f8b98e857993Jeffrey Rogers</v>
      </c>
      <c r="D489" s="1" t="str">
        <f t="shared" si="50"/>
        <v>Unique</v>
      </c>
      <c r="E489" s="1" t="s">
        <v>1954</v>
      </c>
      <c r="F489" s="1" t="str">
        <f t="shared" si="51"/>
        <v>Unique</v>
      </c>
      <c r="G489" s="1" t="s">
        <v>1955</v>
      </c>
      <c r="H489" s="1" t="str">
        <f t="shared" si="52"/>
        <v>SouthClothing</v>
      </c>
      <c r="I489" s="1" t="s">
        <v>28</v>
      </c>
      <c r="J489" s="1" t="s">
        <v>52</v>
      </c>
      <c r="K489" s="1" t="s">
        <v>1956</v>
      </c>
      <c r="L489" s="8">
        <v>10</v>
      </c>
      <c r="M489" s="8">
        <v>157.01</v>
      </c>
      <c r="N489" s="8">
        <v>1570.1</v>
      </c>
      <c r="O489" s="10">
        <v>45326</v>
      </c>
      <c r="P489" s="9">
        <f t="shared" si="53"/>
        <v>4</v>
      </c>
      <c r="Q489" s="14">
        <f t="shared" si="54"/>
        <v>2</v>
      </c>
      <c r="R489" s="14">
        <f t="shared" si="55"/>
        <v>2024</v>
      </c>
      <c r="S489" s="1" t="s">
        <v>32</v>
      </c>
    </row>
    <row r="490" spans="1:19" ht="12.75" x14ac:dyDescent="0.2">
      <c r="A490" s="1" t="s">
        <v>1957</v>
      </c>
      <c r="B490" s="1" t="s">
        <v>1957</v>
      </c>
      <c r="C490" s="1" t="str">
        <f t="shared" si="49"/>
        <v>19fcbe63-26d7-4256-9834-135565012f66Deanna Jones</v>
      </c>
      <c r="D490" s="1" t="str">
        <f t="shared" si="50"/>
        <v>Unique</v>
      </c>
      <c r="E490" s="1" t="s">
        <v>1958</v>
      </c>
      <c r="F490" s="1" t="str">
        <f t="shared" si="51"/>
        <v>Unique</v>
      </c>
      <c r="G490" s="1" t="s">
        <v>1959</v>
      </c>
      <c r="H490" s="1" t="str">
        <f t="shared" si="52"/>
        <v>EastClothing</v>
      </c>
      <c r="I490" s="1" t="s">
        <v>14</v>
      </c>
      <c r="J490" s="1" t="s">
        <v>52</v>
      </c>
      <c r="K490" s="1" t="s">
        <v>1111</v>
      </c>
      <c r="L490" s="8">
        <v>6</v>
      </c>
      <c r="M490" s="8">
        <v>69.67</v>
      </c>
      <c r="N490" s="8">
        <v>418.02</v>
      </c>
      <c r="O490" s="10">
        <v>45510</v>
      </c>
      <c r="P490" s="9">
        <f t="shared" si="53"/>
        <v>6</v>
      </c>
      <c r="Q490" s="14">
        <f t="shared" si="54"/>
        <v>8</v>
      </c>
      <c r="R490" s="14">
        <f t="shared" si="55"/>
        <v>2024</v>
      </c>
      <c r="S490" s="1" t="s">
        <v>24</v>
      </c>
    </row>
    <row r="491" spans="1:19" ht="12.75" x14ac:dyDescent="0.2">
      <c r="A491" s="1" t="s">
        <v>1960</v>
      </c>
      <c r="B491" s="1" t="s">
        <v>1960</v>
      </c>
      <c r="C491" s="1" t="str">
        <f t="shared" si="49"/>
        <v>ed6d350f-6d98-4777-ac91-73bcf6521fadAndrew Harris</v>
      </c>
      <c r="D491" s="1" t="str">
        <f t="shared" si="50"/>
        <v>Unique</v>
      </c>
      <c r="E491" s="1" t="s">
        <v>625</v>
      </c>
      <c r="F491" s="1" t="str">
        <f t="shared" si="51"/>
        <v>Unique</v>
      </c>
      <c r="G491" s="1" t="s">
        <v>1961</v>
      </c>
      <c r="H491" s="1" t="str">
        <f t="shared" si="52"/>
        <v>EastFurniture</v>
      </c>
      <c r="I491" s="1" t="s">
        <v>14</v>
      </c>
      <c r="J491" s="1" t="s">
        <v>42</v>
      </c>
      <c r="K491" s="1" t="s">
        <v>1962</v>
      </c>
      <c r="L491" s="8">
        <v>9</v>
      </c>
      <c r="M491" s="8">
        <v>339.99</v>
      </c>
      <c r="N491" s="8">
        <v>3059.91</v>
      </c>
      <c r="O491" s="10" t="s">
        <v>94</v>
      </c>
      <c r="P491" s="9" t="str">
        <f t="shared" si="53"/>
        <v>20</v>
      </c>
      <c r="Q491" s="14" t="str">
        <f t="shared" si="54"/>
        <v>1</v>
      </c>
      <c r="R491" s="14" t="str">
        <f t="shared" si="55"/>
        <v>2024</v>
      </c>
      <c r="S491" s="1" t="s">
        <v>18</v>
      </c>
    </row>
    <row r="492" spans="1:19" ht="12.75" x14ac:dyDescent="0.2">
      <c r="A492" s="1" t="s">
        <v>1963</v>
      </c>
      <c r="B492" s="1" t="s">
        <v>1963</v>
      </c>
      <c r="C492" s="1" t="str">
        <f t="shared" si="49"/>
        <v>5228dd81-5768-476f-a82f-e19a37b80469Kimberly Webster</v>
      </c>
      <c r="D492" s="1" t="str">
        <f t="shared" si="50"/>
        <v>Unique</v>
      </c>
      <c r="E492" s="1" t="s">
        <v>1964</v>
      </c>
      <c r="F492" s="1" t="str">
        <f t="shared" si="51"/>
        <v>Unique</v>
      </c>
      <c r="G492" s="1" t="s">
        <v>1965</v>
      </c>
      <c r="H492" s="1" t="str">
        <f t="shared" si="52"/>
        <v>WestBooks</v>
      </c>
      <c r="I492" s="1" t="s">
        <v>36</v>
      </c>
      <c r="J492" s="1" t="s">
        <v>22</v>
      </c>
      <c r="K492" s="1" t="s">
        <v>1931</v>
      </c>
      <c r="L492" s="8">
        <v>3</v>
      </c>
      <c r="M492" s="8">
        <v>286.07</v>
      </c>
      <c r="N492" s="8">
        <v>858.21</v>
      </c>
      <c r="O492" s="10" t="s">
        <v>1966</v>
      </c>
      <c r="P492" s="9" t="str">
        <f t="shared" si="53"/>
        <v>13</v>
      </c>
      <c r="Q492" s="14" t="str">
        <f t="shared" si="54"/>
        <v>2</v>
      </c>
      <c r="R492" s="14" t="str">
        <f t="shared" si="55"/>
        <v>2024</v>
      </c>
      <c r="S492" s="1" t="s">
        <v>24</v>
      </c>
    </row>
    <row r="493" spans="1:19" ht="12.75" x14ac:dyDescent="0.2">
      <c r="A493" s="1" t="s">
        <v>1967</v>
      </c>
      <c r="B493" s="1" t="s">
        <v>1967</v>
      </c>
      <c r="C493" s="1" t="str">
        <f t="shared" si="49"/>
        <v>df1a0a2b-d8ed-4521-b589-5d87d81b6f6eMrs. Patricia Bullock</v>
      </c>
      <c r="D493" s="1" t="str">
        <f t="shared" si="50"/>
        <v>Unique</v>
      </c>
      <c r="E493" s="1" t="s">
        <v>1968</v>
      </c>
      <c r="F493" s="1" t="str">
        <f t="shared" si="51"/>
        <v>Unique</v>
      </c>
      <c r="G493" s="1" t="s">
        <v>1969</v>
      </c>
      <c r="H493" s="1" t="str">
        <f t="shared" si="52"/>
        <v>NorthBooks</v>
      </c>
      <c r="I493" s="1" t="s">
        <v>69</v>
      </c>
      <c r="J493" s="1" t="s">
        <v>22</v>
      </c>
      <c r="K493" s="1" t="s">
        <v>1970</v>
      </c>
      <c r="L493" s="8">
        <v>16</v>
      </c>
      <c r="M493" s="8">
        <v>180.87</v>
      </c>
      <c r="N493" s="8">
        <v>2893.92</v>
      </c>
      <c r="O493" s="10" t="s">
        <v>94</v>
      </c>
      <c r="P493" s="9" t="str">
        <f t="shared" si="53"/>
        <v>20</v>
      </c>
      <c r="Q493" s="14" t="str">
        <f t="shared" si="54"/>
        <v>1</v>
      </c>
      <c r="R493" s="14" t="str">
        <f t="shared" si="55"/>
        <v>2024</v>
      </c>
      <c r="S493" s="1" t="s">
        <v>32</v>
      </c>
    </row>
    <row r="494" spans="1:19" ht="12.75" x14ac:dyDescent="0.2">
      <c r="A494" s="1" t="s">
        <v>1971</v>
      </c>
      <c r="B494" s="1" t="s">
        <v>1971</v>
      </c>
      <c r="C494" s="1" t="str">
        <f t="shared" si="49"/>
        <v>65d38c2b-30f7-42f7-b20c-27ee854c188cMonica Blake MD</v>
      </c>
      <c r="D494" s="1" t="str">
        <f t="shared" si="50"/>
        <v>Unique</v>
      </c>
      <c r="E494" s="1" t="s">
        <v>1972</v>
      </c>
      <c r="F494" s="1" t="str">
        <f t="shared" si="51"/>
        <v>Unique</v>
      </c>
      <c r="G494" s="1" t="s">
        <v>1973</v>
      </c>
      <c r="H494" s="1" t="str">
        <f t="shared" si="52"/>
        <v>NorthFood</v>
      </c>
      <c r="I494" s="1" t="s">
        <v>69</v>
      </c>
      <c r="J494" s="1" t="s">
        <v>29</v>
      </c>
      <c r="K494" s="1" t="s">
        <v>29</v>
      </c>
      <c r="L494" s="8">
        <v>13</v>
      </c>
      <c r="M494" s="8">
        <v>380.4</v>
      </c>
      <c r="N494" s="8">
        <v>4945.2</v>
      </c>
      <c r="O494" s="10">
        <v>45415</v>
      </c>
      <c r="P494" s="9">
        <f t="shared" si="53"/>
        <v>3</v>
      </c>
      <c r="Q494" s="14">
        <f t="shared" si="54"/>
        <v>5</v>
      </c>
      <c r="R494" s="14">
        <f t="shared" si="55"/>
        <v>2024</v>
      </c>
      <c r="S494" s="1" t="s">
        <v>32</v>
      </c>
    </row>
    <row r="495" spans="1:19" ht="12.75" x14ac:dyDescent="0.2">
      <c r="A495" s="1" t="s">
        <v>1974</v>
      </c>
      <c r="B495" s="1" t="s">
        <v>1974</v>
      </c>
      <c r="C495" s="1" t="str">
        <f t="shared" si="49"/>
        <v>1780e2fc-ea45-419b-b4e6-f43ab0c9a9c5Carrie Riley</v>
      </c>
      <c r="D495" s="1" t="str">
        <f t="shared" si="50"/>
        <v>Unique</v>
      </c>
      <c r="E495" s="1" t="s">
        <v>1975</v>
      </c>
      <c r="F495" s="1" t="str">
        <f t="shared" si="51"/>
        <v>Unique</v>
      </c>
      <c r="G495" s="1" t="s">
        <v>1976</v>
      </c>
      <c r="H495" s="1" t="str">
        <f t="shared" si="52"/>
        <v>WestFurniture</v>
      </c>
      <c r="I495" s="1" t="s">
        <v>36</v>
      </c>
      <c r="J495" s="1" t="s">
        <v>42</v>
      </c>
      <c r="K495" s="1" t="s">
        <v>1977</v>
      </c>
      <c r="L495" s="8">
        <v>6</v>
      </c>
      <c r="M495" s="8">
        <v>151.53</v>
      </c>
      <c r="N495" s="8">
        <v>909.18</v>
      </c>
      <c r="O495" s="10" t="s">
        <v>308</v>
      </c>
      <c r="P495" s="9" t="str">
        <f t="shared" si="53"/>
        <v>16</v>
      </c>
      <c r="Q495" s="14" t="str">
        <f t="shared" si="54"/>
        <v>3</v>
      </c>
      <c r="R495" s="14" t="str">
        <f t="shared" si="55"/>
        <v>2024</v>
      </c>
      <c r="S495" s="1" t="s">
        <v>48</v>
      </c>
    </row>
    <row r="496" spans="1:19" ht="12.75" x14ac:dyDescent="0.2">
      <c r="A496" s="1" t="s">
        <v>1978</v>
      </c>
      <c r="B496" s="1" t="s">
        <v>1978</v>
      </c>
      <c r="C496" s="1" t="str">
        <f t="shared" si="49"/>
        <v>7390b54d-917a-4a4b-b68e-91ad19608bd8Jennifer Juarez</v>
      </c>
      <c r="D496" s="1" t="str">
        <f t="shared" si="50"/>
        <v>Unique</v>
      </c>
      <c r="E496" s="1" t="s">
        <v>1979</v>
      </c>
      <c r="F496" s="1" t="str">
        <f t="shared" si="51"/>
        <v>Unique</v>
      </c>
      <c r="G496" s="1" t="s">
        <v>1980</v>
      </c>
      <c r="H496" s="1" t="str">
        <f t="shared" si="52"/>
        <v>NorthClothing</v>
      </c>
      <c r="I496" s="1" t="s">
        <v>69</v>
      </c>
      <c r="J496" s="1" t="s">
        <v>52</v>
      </c>
      <c r="L496" s="8">
        <v>5</v>
      </c>
      <c r="M496" s="8">
        <v>352.24</v>
      </c>
      <c r="N496" s="8">
        <v>1761.2</v>
      </c>
      <c r="O496" s="10" t="s">
        <v>1120</v>
      </c>
      <c r="P496" s="9" t="str">
        <f t="shared" si="53"/>
        <v>21</v>
      </c>
      <c r="Q496" s="14" t="str">
        <f t="shared" si="54"/>
        <v>8</v>
      </c>
      <c r="R496" s="14" t="str">
        <f t="shared" si="55"/>
        <v>2024</v>
      </c>
      <c r="S496" s="1" t="s">
        <v>32</v>
      </c>
    </row>
    <row r="497" spans="1:19" ht="12.75" x14ac:dyDescent="0.2">
      <c r="A497" s="1" t="s">
        <v>1981</v>
      </c>
      <c r="B497" s="1" t="s">
        <v>1981</v>
      </c>
      <c r="C497" s="1" t="str">
        <f t="shared" si="49"/>
        <v>516ab947-2a4b-4d35-8bed-97c0e5515a26Kyle Adkins</v>
      </c>
      <c r="D497" s="1" t="str">
        <f t="shared" si="50"/>
        <v>Unique</v>
      </c>
      <c r="E497" s="1" t="s">
        <v>1982</v>
      </c>
      <c r="F497" s="1" t="str">
        <f t="shared" si="51"/>
        <v>Unique</v>
      </c>
      <c r="G497" s="1" t="s">
        <v>1983</v>
      </c>
      <c r="H497" s="1" t="str">
        <f t="shared" si="52"/>
        <v>NorthFood</v>
      </c>
      <c r="I497" s="1" t="s">
        <v>69</v>
      </c>
      <c r="J497" s="1" t="s">
        <v>29</v>
      </c>
      <c r="K497" s="1" t="s">
        <v>1984</v>
      </c>
      <c r="L497" s="8">
        <v>15</v>
      </c>
      <c r="M497" s="8">
        <v>382.38</v>
      </c>
      <c r="N497" s="8">
        <v>5735.7</v>
      </c>
      <c r="O497" s="10" t="s">
        <v>838</v>
      </c>
      <c r="P497" s="9" t="str">
        <f t="shared" si="53"/>
        <v>13</v>
      </c>
      <c r="Q497" s="14" t="str">
        <f t="shared" si="54"/>
        <v>6</v>
      </c>
      <c r="R497" s="14" t="str">
        <f t="shared" si="55"/>
        <v>2024</v>
      </c>
      <c r="S497" s="1" t="s">
        <v>24</v>
      </c>
    </row>
    <row r="498" spans="1:19" ht="12.75" x14ac:dyDescent="0.2">
      <c r="A498" s="1" t="s">
        <v>1985</v>
      </c>
      <c r="B498" s="1" t="s">
        <v>1985</v>
      </c>
      <c r="C498" s="1" t="str">
        <f t="shared" si="49"/>
        <v>0ea2279c-21e5-454d-802d-c2ffc8c512ddTamara Garcia</v>
      </c>
      <c r="D498" s="1" t="str">
        <f t="shared" si="50"/>
        <v>Unique</v>
      </c>
      <c r="E498" s="1" t="s">
        <v>1986</v>
      </c>
      <c r="F498" s="1" t="str">
        <f t="shared" si="51"/>
        <v>Unique</v>
      </c>
      <c r="G498" s="1" t="s">
        <v>1987</v>
      </c>
      <c r="H498" s="1" t="str">
        <f t="shared" si="52"/>
        <v>SouthBooks</v>
      </c>
      <c r="I498" s="1" t="s">
        <v>28</v>
      </c>
      <c r="J498" s="1" t="s">
        <v>22</v>
      </c>
      <c r="K498" s="1" t="s">
        <v>1988</v>
      </c>
      <c r="L498" s="8">
        <v>18</v>
      </c>
      <c r="M498" s="8">
        <v>327.23</v>
      </c>
      <c r="N498" s="8">
        <v>5890.14</v>
      </c>
      <c r="O498" s="10" t="s">
        <v>730</v>
      </c>
      <c r="P498" s="9" t="str">
        <f t="shared" si="53"/>
        <v>27</v>
      </c>
      <c r="Q498" s="14" t="str">
        <f t="shared" si="54"/>
        <v>2</v>
      </c>
      <c r="R498" s="14" t="str">
        <f t="shared" si="55"/>
        <v>2024</v>
      </c>
      <c r="S498" s="1" t="s">
        <v>48</v>
      </c>
    </row>
    <row r="499" spans="1:19" ht="12.75" x14ac:dyDescent="0.2">
      <c r="A499" s="1" t="s">
        <v>1989</v>
      </c>
      <c r="B499" s="1" t="s">
        <v>1989</v>
      </c>
      <c r="C499" s="1" t="str">
        <f t="shared" si="49"/>
        <v>4e37f46a-cedd-457e-9c89-b373356a3fcbJanice Allen</v>
      </c>
      <c r="D499" s="1" t="str">
        <f t="shared" si="50"/>
        <v>Unique</v>
      </c>
      <c r="E499" s="1" t="s">
        <v>1990</v>
      </c>
      <c r="F499" s="1" t="str">
        <f t="shared" si="51"/>
        <v>Unique</v>
      </c>
      <c r="G499" s="1" t="s">
        <v>1991</v>
      </c>
      <c r="H499" s="1" t="str">
        <f t="shared" si="52"/>
        <v>EastClothing</v>
      </c>
      <c r="I499" s="1" t="s">
        <v>14</v>
      </c>
      <c r="J499" s="1" t="s">
        <v>52</v>
      </c>
      <c r="K499" s="1" t="s">
        <v>1992</v>
      </c>
      <c r="L499" s="8">
        <v>11</v>
      </c>
      <c r="M499" s="8">
        <v>263.89</v>
      </c>
      <c r="N499" s="8">
        <v>2902.79</v>
      </c>
      <c r="O499" s="10" t="s">
        <v>687</v>
      </c>
      <c r="P499" s="9" t="str">
        <f t="shared" si="53"/>
        <v>30</v>
      </c>
      <c r="Q499" s="14" t="str">
        <f t="shared" si="54"/>
        <v>1</v>
      </c>
      <c r="R499" s="14" t="str">
        <f t="shared" si="55"/>
        <v>2024</v>
      </c>
      <c r="S499" s="1" t="s">
        <v>48</v>
      </c>
    </row>
    <row r="500" spans="1:19" ht="12.75" x14ac:dyDescent="0.2">
      <c r="A500" s="1" t="s">
        <v>1993</v>
      </c>
      <c r="B500" s="1" t="s">
        <v>1993</v>
      </c>
      <c r="C500" s="1" t="str">
        <f t="shared" si="49"/>
        <v>a8b1309c-29fc-4927-ac75-518105a03fe8David Wright</v>
      </c>
      <c r="D500" s="1" t="str">
        <f t="shared" si="50"/>
        <v>Unique</v>
      </c>
      <c r="E500" s="1" t="s">
        <v>1994</v>
      </c>
      <c r="F500" s="1" t="str">
        <f t="shared" si="51"/>
        <v>Unique</v>
      </c>
      <c r="G500" s="1" t="s">
        <v>1995</v>
      </c>
      <c r="H500" s="1" t="str">
        <f t="shared" si="52"/>
        <v>NorthFood</v>
      </c>
      <c r="I500" s="1" t="s">
        <v>69</v>
      </c>
      <c r="J500" s="1" t="s">
        <v>29</v>
      </c>
      <c r="K500" s="1" t="s">
        <v>1996</v>
      </c>
      <c r="L500" s="8">
        <v>13</v>
      </c>
      <c r="M500" s="8">
        <v>384.59</v>
      </c>
      <c r="N500" s="8">
        <v>4999.67</v>
      </c>
      <c r="O500" s="10" t="s">
        <v>760</v>
      </c>
      <c r="P500" s="9" t="str">
        <f t="shared" si="53"/>
        <v>19</v>
      </c>
      <c r="Q500" s="14" t="str">
        <f t="shared" si="54"/>
        <v>5</v>
      </c>
      <c r="R500" s="14" t="str">
        <f t="shared" si="55"/>
        <v>2024</v>
      </c>
      <c r="S500" s="1" t="s">
        <v>32</v>
      </c>
    </row>
    <row r="501" spans="1:19" ht="12.75" x14ac:dyDescent="0.2">
      <c r="A501" s="1" t="s">
        <v>1997</v>
      </c>
      <c r="B501" s="1" t="s">
        <v>1997</v>
      </c>
      <c r="C501" s="1" t="str">
        <f t="shared" si="49"/>
        <v>cfdfddc3-d2ac-48f7-b360-5ce2abeb0060Linda Smith</v>
      </c>
      <c r="D501" s="1" t="str">
        <f t="shared" si="50"/>
        <v>Unique</v>
      </c>
      <c r="E501" s="1" t="s">
        <v>1998</v>
      </c>
      <c r="F501" s="1" t="str">
        <f t="shared" si="51"/>
        <v>Unique</v>
      </c>
      <c r="G501" s="1" t="s">
        <v>1999</v>
      </c>
      <c r="H501" s="1" t="str">
        <f t="shared" si="52"/>
        <v>SouthBooks</v>
      </c>
      <c r="I501" s="1" t="s">
        <v>28</v>
      </c>
      <c r="J501" s="1" t="s">
        <v>22</v>
      </c>
      <c r="K501" s="1" t="s">
        <v>2000</v>
      </c>
      <c r="L501" s="8">
        <v>6</v>
      </c>
      <c r="M501" s="8">
        <v>387.44</v>
      </c>
      <c r="N501" s="8">
        <v>2324.64</v>
      </c>
      <c r="O501" s="10" t="s">
        <v>649</v>
      </c>
      <c r="P501" s="9" t="str">
        <f t="shared" si="53"/>
        <v>17</v>
      </c>
      <c r="Q501" s="14" t="str">
        <f t="shared" si="54"/>
        <v>7</v>
      </c>
      <c r="R501" s="14" t="str">
        <f t="shared" si="55"/>
        <v>2024</v>
      </c>
      <c r="S501" s="1" t="s">
        <v>24</v>
      </c>
    </row>
    <row r="502" spans="1:19" ht="12.75" x14ac:dyDescent="0.2">
      <c r="A502" s="1" t="s">
        <v>2001</v>
      </c>
      <c r="B502" s="1" t="s">
        <v>2001</v>
      </c>
      <c r="C502" s="1" t="str">
        <f t="shared" si="49"/>
        <v>5d67b412-f652-467e-b36b-909bdec07109Mike Goodwin</v>
      </c>
      <c r="D502" s="1" t="str">
        <f t="shared" si="50"/>
        <v>Unique</v>
      </c>
      <c r="E502" s="1" t="s">
        <v>2002</v>
      </c>
      <c r="F502" s="1" t="str">
        <f t="shared" si="51"/>
        <v>Unique</v>
      </c>
      <c r="G502" s="1" t="s">
        <v>2003</v>
      </c>
      <c r="H502" s="1" t="str">
        <f t="shared" si="52"/>
        <v>WestElectronics</v>
      </c>
      <c r="I502" s="1" t="s">
        <v>36</v>
      </c>
      <c r="J502" s="1" t="s">
        <v>15</v>
      </c>
      <c r="K502" s="1" t="s">
        <v>2004</v>
      </c>
      <c r="L502" s="8">
        <v>19</v>
      </c>
      <c r="M502" s="8">
        <v>434.11</v>
      </c>
      <c r="N502" s="8">
        <v>8248.09</v>
      </c>
      <c r="O502" s="10">
        <v>45294</v>
      </c>
      <c r="P502" s="9">
        <f t="shared" si="53"/>
        <v>3</v>
      </c>
      <c r="Q502" s="14">
        <f t="shared" si="54"/>
        <v>1</v>
      </c>
      <c r="R502" s="14">
        <f t="shared" si="55"/>
        <v>2024</v>
      </c>
      <c r="S502" s="1" t="s">
        <v>32</v>
      </c>
    </row>
    <row r="503" spans="1:19" ht="12.75" x14ac:dyDescent="0.2">
      <c r="A503" s="1" t="s">
        <v>2005</v>
      </c>
      <c r="B503" s="1" t="s">
        <v>2005</v>
      </c>
      <c r="C503" s="1" t="str">
        <f t="shared" si="49"/>
        <v>3479cda8-2256-49d7-ad62-28f08035bd5eNicole Bowen</v>
      </c>
      <c r="D503" s="1" t="str">
        <f t="shared" si="50"/>
        <v>Unique</v>
      </c>
      <c r="E503" s="1" t="s">
        <v>2006</v>
      </c>
      <c r="F503" s="1" t="str">
        <f t="shared" si="51"/>
        <v>Unique</v>
      </c>
      <c r="G503" s="1" t="s">
        <v>2007</v>
      </c>
      <c r="H503" s="1" t="str">
        <f t="shared" si="52"/>
        <v>WestFood</v>
      </c>
      <c r="I503" s="1" t="s">
        <v>36</v>
      </c>
      <c r="J503" s="1" t="s">
        <v>29</v>
      </c>
      <c r="K503" s="1" t="s">
        <v>2008</v>
      </c>
      <c r="L503" s="8">
        <v>18</v>
      </c>
      <c r="M503" s="8">
        <v>24.53</v>
      </c>
      <c r="N503" s="8">
        <v>441.54</v>
      </c>
      <c r="O503" s="10" t="s">
        <v>1680</v>
      </c>
      <c r="P503" s="9" t="str">
        <f t="shared" si="53"/>
        <v>22</v>
      </c>
      <c r="Q503" s="14" t="str">
        <f t="shared" si="54"/>
        <v>8</v>
      </c>
      <c r="R503" s="14" t="str">
        <f t="shared" si="55"/>
        <v>2024</v>
      </c>
      <c r="S503" s="1" t="s">
        <v>48</v>
      </c>
    </row>
    <row r="504" spans="1:19" ht="12.75" x14ac:dyDescent="0.2">
      <c r="A504" s="1" t="s">
        <v>2009</v>
      </c>
      <c r="B504" s="1" t="s">
        <v>2009</v>
      </c>
      <c r="C504" s="1" t="str">
        <f t="shared" si="49"/>
        <v>3cf5d7cf-00e6-4737-b9ba-3c1f4f7810bdPeter Green</v>
      </c>
      <c r="D504" s="1" t="str">
        <f t="shared" si="50"/>
        <v>Unique</v>
      </c>
      <c r="E504" s="1" t="s">
        <v>2010</v>
      </c>
      <c r="F504" s="1" t="str">
        <f t="shared" si="51"/>
        <v>Unique</v>
      </c>
      <c r="G504" s="1" t="s">
        <v>2011</v>
      </c>
      <c r="H504" s="1" t="str">
        <f t="shared" si="52"/>
        <v>WestElectronics</v>
      </c>
      <c r="I504" s="1" t="s">
        <v>36</v>
      </c>
      <c r="J504" s="1" t="s">
        <v>15</v>
      </c>
      <c r="K504" s="1" t="s">
        <v>190</v>
      </c>
      <c r="L504" s="8">
        <v>12</v>
      </c>
      <c r="M504" s="8">
        <v>369</v>
      </c>
      <c r="N504" s="8">
        <v>4428</v>
      </c>
      <c r="O504" s="10" t="s">
        <v>1221</v>
      </c>
      <c r="P504" s="9" t="str">
        <f t="shared" si="53"/>
        <v>16</v>
      </c>
      <c r="Q504" s="14" t="str">
        <f t="shared" si="54"/>
        <v>7</v>
      </c>
      <c r="R504" s="14" t="str">
        <f t="shared" si="55"/>
        <v>2024</v>
      </c>
      <c r="S504" s="1" t="s">
        <v>18</v>
      </c>
    </row>
    <row r="505" spans="1:19" ht="12.75" x14ac:dyDescent="0.2">
      <c r="A505" s="1" t="s">
        <v>2012</v>
      </c>
      <c r="B505" s="1" t="s">
        <v>2012</v>
      </c>
      <c r="C505" s="1" t="str">
        <f t="shared" si="49"/>
        <v>0277a54a-ae6b-473d-8529-197956ef8f45Amy Bell</v>
      </c>
      <c r="D505" s="1" t="str">
        <f t="shared" si="50"/>
        <v>Unique</v>
      </c>
      <c r="E505" s="1" t="s">
        <v>2013</v>
      </c>
      <c r="F505" s="1" t="str">
        <f t="shared" si="51"/>
        <v>Unique</v>
      </c>
      <c r="G505" s="1" t="s">
        <v>2014</v>
      </c>
      <c r="H505" s="1" t="str">
        <f t="shared" si="52"/>
        <v>NorthFood</v>
      </c>
      <c r="I505" s="1" t="s">
        <v>69</v>
      </c>
      <c r="J505" s="1" t="s">
        <v>29</v>
      </c>
      <c r="K505" s="1" t="s">
        <v>2015</v>
      </c>
      <c r="L505" s="8">
        <v>2</v>
      </c>
      <c r="M505" s="8">
        <v>253.02</v>
      </c>
      <c r="N505" s="8">
        <v>506.04</v>
      </c>
      <c r="O505" s="10" t="s">
        <v>296</v>
      </c>
      <c r="P505" s="9" t="str">
        <f t="shared" si="53"/>
        <v>18</v>
      </c>
      <c r="Q505" s="14" t="str">
        <f t="shared" si="54"/>
        <v>4</v>
      </c>
      <c r="R505" s="14" t="str">
        <f t="shared" si="55"/>
        <v>2024</v>
      </c>
      <c r="S505" s="1" t="s">
        <v>18</v>
      </c>
    </row>
    <row r="506" spans="1:19" ht="12.75" x14ac:dyDescent="0.2">
      <c r="A506" s="1" t="s">
        <v>2016</v>
      </c>
      <c r="B506" s="1" t="s">
        <v>2016</v>
      </c>
      <c r="C506" s="1" t="str">
        <f t="shared" si="49"/>
        <v>c649575e-578e-422a-beb4-87d0830f36ecJames Williams</v>
      </c>
      <c r="D506" s="1" t="str">
        <f t="shared" si="50"/>
        <v>Unique</v>
      </c>
      <c r="E506" s="1" t="s">
        <v>816</v>
      </c>
      <c r="F506" s="1" t="str">
        <f t="shared" si="51"/>
        <v>Unique</v>
      </c>
      <c r="G506" s="1" t="s">
        <v>2017</v>
      </c>
      <c r="H506" s="1" t="str">
        <f t="shared" si="52"/>
        <v>SouthFurniture</v>
      </c>
      <c r="I506" s="1" t="s">
        <v>28</v>
      </c>
      <c r="J506" s="1" t="s">
        <v>42</v>
      </c>
      <c r="K506" s="1" t="s">
        <v>596</v>
      </c>
      <c r="L506" s="8">
        <v>4</v>
      </c>
      <c r="M506" s="8">
        <v>235.7</v>
      </c>
      <c r="N506" s="8">
        <v>942.8</v>
      </c>
      <c r="O506" s="10" t="s">
        <v>135</v>
      </c>
      <c r="P506" s="9" t="str">
        <f t="shared" si="53"/>
        <v>29</v>
      </c>
      <c r="Q506" s="14" t="str">
        <f t="shared" si="54"/>
        <v>5</v>
      </c>
      <c r="R506" s="14" t="str">
        <f t="shared" si="55"/>
        <v>2024</v>
      </c>
      <c r="S506" s="1" t="s">
        <v>32</v>
      </c>
    </row>
    <row r="507" spans="1:19" ht="12.75" x14ac:dyDescent="0.2">
      <c r="A507" s="1" t="s">
        <v>2018</v>
      </c>
      <c r="B507" s="1" t="s">
        <v>2018</v>
      </c>
      <c r="C507" s="1" t="str">
        <f t="shared" si="49"/>
        <v>a9456468-2f49-47c2-968d-3a644749c648James Thomas</v>
      </c>
      <c r="D507" s="1" t="str">
        <f t="shared" si="50"/>
        <v>Unique</v>
      </c>
      <c r="E507" s="1" t="s">
        <v>2019</v>
      </c>
      <c r="F507" s="1" t="str">
        <f t="shared" si="51"/>
        <v>Unique</v>
      </c>
      <c r="G507" s="1" t="s">
        <v>2020</v>
      </c>
      <c r="H507" s="1" t="str">
        <f t="shared" si="52"/>
        <v>EastBooks</v>
      </c>
      <c r="I507" s="1" t="s">
        <v>14</v>
      </c>
      <c r="J507" s="1" t="s">
        <v>22</v>
      </c>
      <c r="K507" s="1" t="s">
        <v>2021</v>
      </c>
      <c r="L507" s="8">
        <v>2</v>
      </c>
      <c r="M507" s="8">
        <v>491.28</v>
      </c>
      <c r="N507" s="8">
        <v>982.56</v>
      </c>
      <c r="O507" s="10">
        <v>45510</v>
      </c>
      <c r="P507" s="9">
        <f t="shared" si="53"/>
        <v>6</v>
      </c>
      <c r="Q507" s="14">
        <f t="shared" si="54"/>
        <v>8</v>
      </c>
      <c r="R507" s="14">
        <f t="shared" si="55"/>
        <v>2024</v>
      </c>
      <c r="S507" s="1" t="s">
        <v>48</v>
      </c>
    </row>
    <row r="508" spans="1:19" ht="12.75" x14ac:dyDescent="0.2">
      <c r="A508" s="1" t="s">
        <v>2022</v>
      </c>
      <c r="B508" s="1" t="s">
        <v>2022</v>
      </c>
      <c r="C508" s="1" t="str">
        <f t="shared" si="49"/>
        <v>1baa09aa-f4aa-4e32-8480-97b874aca4beAnthony Lawrence</v>
      </c>
      <c r="D508" s="1" t="str">
        <f t="shared" si="50"/>
        <v>Unique</v>
      </c>
      <c r="E508" s="1" t="s">
        <v>2023</v>
      </c>
      <c r="F508" s="1" t="str">
        <f t="shared" si="51"/>
        <v>Unique</v>
      </c>
      <c r="G508" s="1" t="s">
        <v>2024</v>
      </c>
      <c r="H508" s="1" t="str">
        <f t="shared" si="52"/>
        <v>SouthFood</v>
      </c>
      <c r="I508" s="1" t="s">
        <v>28</v>
      </c>
      <c r="J508" s="1" t="s">
        <v>29</v>
      </c>
      <c r="K508" s="1" t="s">
        <v>716</v>
      </c>
      <c r="L508" s="8">
        <v>12</v>
      </c>
      <c r="M508" s="8">
        <v>445.43</v>
      </c>
      <c r="N508" s="8">
        <v>5345.16</v>
      </c>
      <c r="O508" s="10" t="s">
        <v>1213</v>
      </c>
      <c r="P508" s="9" t="str">
        <f t="shared" si="53"/>
        <v>26</v>
      </c>
      <c r="Q508" s="14" t="str">
        <f t="shared" si="54"/>
        <v>4</v>
      </c>
      <c r="R508" s="14" t="str">
        <f t="shared" si="55"/>
        <v>2024</v>
      </c>
      <c r="S508" s="1" t="s">
        <v>24</v>
      </c>
    </row>
    <row r="509" spans="1:19" ht="12.75" x14ac:dyDescent="0.2">
      <c r="A509" s="1" t="s">
        <v>2025</v>
      </c>
      <c r="B509" s="1" t="s">
        <v>2025</v>
      </c>
      <c r="C509" s="1" t="str">
        <f t="shared" si="49"/>
        <v>9497c6c9-f375-4c60-bd9b-6bdc630f06c5Timothy Herrera</v>
      </c>
      <c r="D509" s="1" t="str">
        <f t="shared" si="50"/>
        <v>Unique</v>
      </c>
      <c r="E509" s="1" t="s">
        <v>2026</v>
      </c>
      <c r="F509" s="1" t="str">
        <f t="shared" si="51"/>
        <v>Unique</v>
      </c>
      <c r="G509" s="1" t="s">
        <v>2027</v>
      </c>
      <c r="H509" s="1" t="str">
        <f t="shared" si="52"/>
        <v>EastFood</v>
      </c>
      <c r="I509" s="1" t="s">
        <v>14</v>
      </c>
      <c r="J509" s="1" t="s">
        <v>29</v>
      </c>
      <c r="K509" s="1" t="s">
        <v>1550</v>
      </c>
      <c r="L509" s="8">
        <v>11</v>
      </c>
      <c r="M509" s="8">
        <v>456.2</v>
      </c>
      <c r="N509" s="8">
        <v>5018.2</v>
      </c>
      <c r="O509" s="10" t="s">
        <v>1120</v>
      </c>
      <c r="P509" s="9" t="str">
        <f t="shared" si="53"/>
        <v>21</v>
      </c>
      <c r="Q509" s="14" t="str">
        <f t="shared" si="54"/>
        <v>8</v>
      </c>
      <c r="R509" s="14" t="str">
        <f t="shared" si="55"/>
        <v>2024</v>
      </c>
      <c r="S509" s="1" t="s">
        <v>24</v>
      </c>
    </row>
    <row r="510" spans="1:19" ht="12.75" x14ac:dyDescent="0.2">
      <c r="A510" s="1" t="s">
        <v>2028</v>
      </c>
      <c r="B510" s="1" t="s">
        <v>2028</v>
      </c>
      <c r="C510" s="1" t="str">
        <f t="shared" si="49"/>
        <v>d28a0d8c-4fe4-4330-88b3-394c9252d9a5Nicholas Martinez</v>
      </c>
      <c r="D510" s="1" t="str">
        <f t="shared" si="50"/>
        <v>Unique</v>
      </c>
      <c r="E510" s="1" t="s">
        <v>2029</v>
      </c>
      <c r="F510" s="1" t="str">
        <f t="shared" si="51"/>
        <v>Unique</v>
      </c>
      <c r="G510" s="1" t="s">
        <v>2030</v>
      </c>
      <c r="H510" s="1" t="str">
        <f t="shared" si="52"/>
        <v>EastBooks</v>
      </c>
      <c r="I510" s="1" t="s">
        <v>14</v>
      </c>
      <c r="J510" s="1" t="s">
        <v>22</v>
      </c>
      <c r="K510" s="1" t="s">
        <v>1879</v>
      </c>
      <c r="L510" s="8">
        <v>5</v>
      </c>
      <c r="M510" s="8">
        <v>422.43</v>
      </c>
      <c r="N510" s="8">
        <v>2112.15</v>
      </c>
      <c r="O510" s="10" t="s">
        <v>915</v>
      </c>
      <c r="P510" s="9" t="str">
        <f t="shared" si="53"/>
        <v>15</v>
      </c>
      <c r="Q510" s="14" t="str">
        <f t="shared" si="54"/>
        <v>2</v>
      </c>
      <c r="R510" s="14" t="str">
        <f t="shared" si="55"/>
        <v>2024</v>
      </c>
      <c r="S510" s="1" t="s">
        <v>48</v>
      </c>
    </row>
    <row r="511" spans="1:19" ht="12.75" x14ac:dyDescent="0.2">
      <c r="A511" s="1" t="s">
        <v>2031</v>
      </c>
      <c r="B511" s="1" t="s">
        <v>2031</v>
      </c>
      <c r="C511" s="1" t="str">
        <f t="shared" si="49"/>
        <v>185211c8-91dc-4022-a3af-ed922f0cb002Steven Bartlett</v>
      </c>
      <c r="D511" s="1" t="str">
        <f t="shared" si="50"/>
        <v>Unique</v>
      </c>
      <c r="E511" s="1" t="s">
        <v>2032</v>
      </c>
      <c r="F511" s="1" t="str">
        <f t="shared" si="51"/>
        <v>Unique</v>
      </c>
      <c r="G511" s="1" t="s">
        <v>2033</v>
      </c>
      <c r="H511" s="1" t="str">
        <f t="shared" si="52"/>
        <v>EastClothing</v>
      </c>
      <c r="I511" s="1" t="s">
        <v>14</v>
      </c>
      <c r="J511" s="1" t="s">
        <v>52</v>
      </c>
      <c r="K511" s="1" t="s">
        <v>2034</v>
      </c>
      <c r="L511" s="8">
        <v>4</v>
      </c>
      <c r="M511" s="8">
        <v>20.39</v>
      </c>
      <c r="N511" s="8">
        <v>81.56</v>
      </c>
      <c r="O511" s="10" t="s">
        <v>135</v>
      </c>
      <c r="P511" s="9" t="str">
        <f t="shared" si="53"/>
        <v>29</v>
      </c>
      <c r="Q511" s="14" t="str">
        <f t="shared" si="54"/>
        <v>5</v>
      </c>
      <c r="R511" s="14" t="str">
        <f t="shared" si="55"/>
        <v>2024</v>
      </c>
      <c r="S511" s="1" t="s">
        <v>48</v>
      </c>
    </row>
    <row r="512" spans="1:19" ht="12.75" x14ac:dyDescent="0.2">
      <c r="A512" s="1" t="s">
        <v>2035</v>
      </c>
      <c r="B512" s="1" t="s">
        <v>2035</v>
      </c>
      <c r="C512" s="1" t="str">
        <f t="shared" si="49"/>
        <v>b916eb46-1c80-4bee-97f6-ad79b9f7af9cKimberly Rose</v>
      </c>
      <c r="D512" s="1" t="str">
        <f t="shared" si="50"/>
        <v>Unique</v>
      </c>
      <c r="E512" s="1" t="s">
        <v>2036</v>
      </c>
      <c r="F512" s="1" t="str">
        <f t="shared" si="51"/>
        <v>Unique</v>
      </c>
      <c r="G512" s="1" t="s">
        <v>2037</v>
      </c>
      <c r="H512" s="1" t="str">
        <f t="shared" si="52"/>
        <v>WestFurniture</v>
      </c>
      <c r="I512" s="1" t="s">
        <v>36</v>
      </c>
      <c r="J512" s="1" t="s">
        <v>42</v>
      </c>
      <c r="K512" s="1" t="s">
        <v>2038</v>
      </c>
      <c r="L512" s="8">
        <v>19</v>
      </c>
      <c r="M512" s="8">
        <v>128.16999999999999</v>
      </c>
      <c r="N512" s="8">
        <v>2435.23</v>
      </c>
      <c r="O512" s="10" t="s">
        <v>186</v>
      </c>
      <c r="P512" s="9" t="str">
        <f t="shared" si="53"/>
        <v>20</v>
      </c>
      <c r="Q512" s="14" t="str">
        <f t="shared" si="54"/>
        <v>7</v>
      </c>
      <c r="R512" s="14" t="str">
        <f t="shared" si="55"/>
        <v>2024</v>
      </c>
      <c r="S512" s="1" t="s">
        <v>48</v>
      </c>
    </row>
    <row r="513" spans="1:19" ht="12.75" x14ac:dyDescent="0.2">
      <c r="A513" s="1" t="s">
        <v>2039</v>
      </c>
      <c r="B513" s="1" t="s">
        <v>2039</v>
      </c>
      <c r="C513" s="1" t="str">
        <f t="shared" si="49"/>
        <v>02dfb4aa-166d-4280-b3c7-b5e405d683efElijah Martinez</v>
      </c>
      <c r="D513" s="1" t="str">
        <f t="shared" si="50"/>
        <v>Unique</v>
      </c>
      <c r="E513" s="1" t="s">
        <v>2040</v>
      </c>
      <c r="F513" s="1" t="str">
        <f t="shared" si="51"/>
        <v>Unique</v>
      </c>
      <c r="G513" s="1" t="s">
        <v>2041</v>
      </c>
      <c r="H513" s="1" t="str">
        <f t="shared" si="52"/>
        <v>SouthClothing</v>
      </c>
      <c r="I513" s="1" t="s">
        <v>28</v>
      </c>
      <c r="J513" s="1" t="s">
        <v>52</v>
      </c>
      <c r="K513" s="1" t="s">
        <v>2042</v>
      </c>
      <c r="L513" s="8">
        <v>9</v>
      </c>
      <c r="M513" s="8">
        <v>251.2</v>
      </c>
      <c r="N513" s="8">
        <v>2260.8000000000002</v>
      </c>
      <c r="O513" s="10">
        <v>45447</v>
      </c>
      <c r="P513" s="9">
        <f t="shared" si="53"/>
        <v>4</v>
      </c>
      <c r="Q513" s="14">
        <f t="shared" si="54"/>
        <v>6</v>
      </c>
      <c r="R513" s="14">
        <f t="shared" si="55"/>
        <v>2024</v>
      </c>
      <c r="S513" s="1" t="s">
        <v>24</v>
      </c>
    </row>
    <row r="514" spans="1:19" ht="12.75" x14ac:dyDescent="0.2">
      <c r="A514" s="1" t="s">
        <v>2043</v>
      </c>
      <c r="B514" s="1" t="s">
        <v>2043</v>
      </c>
      <c r="C514" s="1" t="str">
        <f t="shared" si="49"/>
        <v>a858d34a-d344-41e3-ba39-c3ab0c19b71bTony Frost</v>
      </c>
      <c r="D514" s="1" t="str">
        <f t="shared" si="50"/>
        <v>Unique</v>
      </c>
      <c r="E514" s="1" t="s">
        <v>2044</v>
      </c>
      <c r="F514" s="1" t="str">
        <f t="shared" si="51"/>
        <v>Unique</v>
      </c>
      <c r="G514" s="1" t="s">
        <v>2045</v>
      </c>
      <c r="H514" s="1" t="str">
        <f t="shared" si="52"/>
        <v>SouthFood</v>
      </c>
      <c r="I514" s="1" t="s">
        <v>28</v>
      </c>
      <c r="J514" s="1" t="s">
        <v>29</v>
      </c>
      <c r="K514" s="1" t="s">
        <v>2046</v>
      </c>
      <c r="L514" s="8">
        <v>2</v>
      </c>
      <c r="M514" s="8">
        <v>487.4</v>
      </c>
      <c r="N514" s="8">
        <v>974.8</v>
      </c>
      <c r="O514" s="10">
        <v>45537</v>
      </c>
      <c r="P514" s="9">
        <f t="shared" si="53"/>
        <v>2</v>
      </c>
      <c r="Q514" s="14">
        <f t="shared" si="54"/>
        <v>9</v>
      </c>
      <c r="R514" s="14">
        <f t="shared" si="55"/>
        <v>2024</v>
      </c>
      <c r="S514" s="1" t="s">
        <v>48</v>
      </c>
    </row>
    <row r="515" spans="1:19" ht="12.75" x14ac:dyDescent="0.2">
      <c r="A515" s="1" t="s">
        <v>2047</v>
      </c>
      <c r="B515" s="1" t="s">
        <v>2047</v>
      </c>
      <c r="C515" s="1" t="str">
        <f t="shared" ref="C515:C578" si="56">CONCATENATE(B515,E515)</f>
        <v>0d8a5f2a-801f-4970-9c63-ed8c683727a0David Dominguez</v>
      </c>
      <c r="D515" s="1" t="str">
        <f t="shared" ref="D515:D578" si="57">IF(COUNTIF(C:C,C515)&gt;1,"Duplicate","Unique")</f>
        <v>Unique</v>
      </c>
      <c r="E515" s="1" t="s">
        <v>2048</v>
      </c>
      <c r="F515" s="1" t="str">
        <f t="shared" ref="F515:F578" si="58">IF(COUNTIF(G:G,G515)&gt;1,"Duplicate","Unique")</f>
        <v>Unique</v>
      </c>
      <c r="G515" s="1" t="s">
        <v>2049</v>
      </c>
      <c r="H515" s="1" t="str">
        <f t="shared" ref="H515:H578" si="59">CONCATENATE(I515,J515)</f>
        <v>SouthElectronics</v>
      </c>
      <c r="I515" s="1" t="s">
        <v>28</v>
      </c>
      <c r="J515" s="1" t="s">
        <v>15</v>
      </c>
      <c r="K515" s="1" t="s">
        <v>2050</v>
      </c>
      <c r="L515" s="8">
        <v>11</v>
      </c>
      <c r="M515" s="8">
        <v>422.67</v>
      </c>
      <c r="N515" s="8">
        <v>4649.37</v>
      </c>
      <c r="O515" s="10" t="s">
        <v>557</v>
      </c>
      <c r="P515" s="9" t="str">
        <f t="shared" ref="P515:P578" si="60">IFERROR(DAY(O515),TEXT(LEFT(O515,FIND("/",O515,1)-1),"0"))</f>
        <v>21</v>
      </c>
      <c r="Q515" s="14" t="str">
        <f t="shared" ref="Q515:Q578" si="61">IFERROR(MONTH(O515),TEXT(MID(O515,4,FIND("/",O515,4)-4),"0"))</f>
        <v>4</v>
      </c>
      <c r="R515" s="14" t="str">
        <f t="shared" ref="R515:R578" si="62">IFERROR(YEAR(O515),TEXT(RIGHT(O515,FIND("/",O515,4)-2),"0"))</f>
        <v>2024</v>
      </c>
      <c r="S515" s="1" t="s">
        <v>24</v>
      </c>
    </row>
    <row r="516" spans="1:19" ht="12.75" x14ac:dyDescent="0.2">
      <c r="A516" s="1" t="s">
        <v>2051</v>
      </c>
      <c r="B516" s="1" t="s">
        <v>2051</v>
      </c>
      <c r="C516" s="1" t="str">
        <f t="shared" si="56"/>
        <v>d901ea0a-03f4-492e-a9af-3ca32508e344Melanie Ellison</v>
      </c>
      <c r="D516" s="1" t="str">
        <f t="shared" si="57"/>
        <v>Unique</v>
      </c>
      <c r="E516" s="1" t="s">
        <v>2052</v>
      </c>
      <c r="F516" s="1" t="str">
        <f t="shared" si="58"/>
        <v>Unique</v>
      </c>
      <c r="G516" s="1" t="s">
        <v>2053</v>
      </c>
      <c r="H516" s="1" t="str">
        <f t="shared" si="59"/>
        <v>WestClothing</v>
      </c>
      <c r="I516" s="1" t="s">
        <v>36</v>
      </c>
      <c r="J516" s="1" t="s">
        <v>52</v>
      </c>
      <c r="K516" s="1" t="s">
        <v>1910</v>
      </c>
      <c r="L516" s="8">
        <v>16</v>
      </c>
      <c r="M516" s="8">
        <v>434.41</v>
      </c>
      <c r="N516" s="8">
        <v>6950.56</v>
      </c>
      <c r="O516" s="10">
        <v>45566</v>
      </c>
      <c r="P516" s="9">
        <f t="shared" si="60"/>
        <v>1</v>
      </c>
      <c r="Q516" s="14">
        <f t="shared" si="61"/>
        <v>10</v>
      </c>
      <c r="R516" s="14">
        <f t="shared" si="62"/>
        <v>2024</v>
      </c>
      <c r="S516" s="1" t="s">
        <v>18</v>
      </c>
    </row>
    <row r="517" spans="1:19" ht="12.75" x14ac:dyDescent="0.2">
      <c r="A517" s="1" t="s">
        <v>2054</v>
      </c>
      <c r="B517" s="1" t="s">
        <v>2054</v>
      </c>
      <c r="C517" s="1" t="str">
        <f t="shared" si="56"/>
        <v>17141a87-b3b2-434c-bd95-961d1118ad59Sheila Martinez</v>
      </c>
      <c r="D517" s="1" t="str">
        <f t="shared" si="57"/>
        <v>Unique</v>
      </c>
      <c r="E517" s="1" t="s">
        <v>2055</v>
      </c>
      <c r="F517" s="1" t="str">
        <f t="shared" si="58"/>
        <v>Unique</v>
      </c>
      <c r="G517" s="1" t="s">
        <v>2056</v>
      </c>
      <c r="H517" s="1" t="str">
        <f t="shared" si="59"/>
        <v>WestClothing</v>
      </c>
      <c r="I517" s="1" t="s">
        <v>36</v>
      </c>
      <c r="J517" s="1" t="s">
        <v>52</v>
      </c>
      <c r="K517" s="1" t="s">
        <v>2057</v>
      </c>
      <c r="L517" s="8">
        <v>2</v>
      </c>
      <c r="M517" s="8">
        <v>443.23</v>
      </c>
      <c r="N517" s="8">
        <v>886.46</v>
      </c>
      <c r="O517" s="10" t="s">
        <v>791</v>
      </c>
      <c r="P517" s="9" t="str">
        <f t="shared" si="60"/>
        <v>21</v>
      </c>
      <c r="Q517" s="14" t="str">
        <f t="shared" si="61"/>
        <v>1</v>
      </c>
      <c r="R517" s="14" t="str">
        <f t="shared" si="62"/>
        <v>2024</v>
      </c>
      <c r="S517" s="1" t="s">
        <v>24</v>
      </c>
    </row>
    <row r="518" spans="1:19" ht="12.75" x14ac:dyDescent="0.2">
      <c r="A518" s="1" t="s">
        <v>2058</v>
      </c>
      <c r="B518" s="1" t="s">
        <v>2058</v>
      </c>
      <c r="C518" s="1" t="str">
        <f t="shared" si="56"/>
        <v>9f0e1bd2-4b2e-4b79-8f4f-75d45ce62082Mike Simpson MD</v>
      </c>
      <c r="D518" s="1" t="str">
        <f t="shared" si="57"/>
        <v>Unique</v>
      </c>
      <c r="E518" s="1" t="s">
        <v>2059</v>
      </c>
      <c r="F518" s="1" t="str">
        <f t="shared" si="58"/>
        <v>Unique</v>
      </c>
      <c r="G518" s="1" t="s">
        <v>2060</v>
      </c>
      <c r="H518" s="1" t="str">
        <f t="shared" si="59"/>
        <v>SouthFood</v>
      </c>
      <c r="I518" s="1" t="s">
        <v>28</v>
      </c>
      <c r="J518" s="1" t="s">
        <v>29</v>
      </c>
      <c r="K518" s="1" t="s">
        <v>1691</v>
      </c>
      <c r="L518" s="8">
        <v>14</v>
      </c>
      <c r="M518" s="8">
        <v>154.37</v>
      </c>
      <c r="N518" s="8">
        <v>2161.1799999999998</v>
      </c>
      <c r="O518" s="10" t="s">
        <v>17</v>
      </c>
      <c r="P518" s="9" t="str">
        <f t="shared" si="60"/>
        <v>18</v>
      </c>
      <c r="Q518" s="14" t="str">
        <f t="shared" si="61"/>
        <v>5</v>
      </c>
      <c r="R518" s="14" t="str">
        <f t="shared" si="62"/>
        <v>2024</v>
      </c>
      <c r="S518" s="1" t="s">
        <v>18</v>
      </c>
    </row>
    <row r="519" spans="1:19" ht="12.75" x14ac:dyDescent="0.2">
      <c r="A519" s="1" t="s">
        <v>2061</v>
      </c>
      <c r="B519" s="1" t="s">
        <v>2061</v>
      </c>
      <c r="C519" s="1" t="str">
        <f t="shared" si="56"/>
        <v>c2b5377b-0e34-438f-8db0-285d8a499440Erin Ward</v>
      </c>
      <c r="D519" s="1" t="str">
        <f t="shared" si="57"/>
        <v>Unique</v>
      </c>
      <c r="E519" s="1" t="s">
        <v>2062</v>
      </c>
      <c r="F519" s="1" t="str">
        <f t="shared" si="58"/>
        <v>Unique</v>
      </c>
      <c r="G519" s="1" t="s">
        <v>2063</v>
      </c>
      <c r="H519" s="1" t="str">
        <f t="shared" si="59"/>
        <v>WestElectronics</v>
      </c>
      <c r="I519" s="1" t="s">
        <v>36</v>
      </c>
      <c r="J519" s="1" t="s">
        <v>15</v>
      </c>
      <c r="K519" s="1" t="s">
        <v>2064</v>
      </c>
      <c r="L519" s="8">
        <v>19</v>
      </c>
      <c r="M519" s="8">
        <v>350.33</v>
      </c>
      <c r="N519" s="8">
        <v>6656.27</v>
      </c>
      <c r="O519" s="10" t="s">
        <v>649</v>
      </c>
      <c r="P519" s="9" t="str">
        <f t="shared" si="60"/>
        <v>17</v>
      </c>
      <c r="Q519" s="14" t="str">
        <f t="shared" si="61"/>
        <v>7</v>
      </c>
      <c r="R519" s="14" t="str">
        <f t="shared" si="62"/>
        <v>2024</v>
      </c>
      <c r="S519" s="1" t="s">
        <v>18</v>
      </c>
    </row>
    <row r="520" spans="1:19" ht="12.75" x14ac:dyDescent="0.2">
      <c r="A520" s="1" t="s">
        <v>2065</v>
      </c>
      <c r="B520" s="1" t="s">
        <v>2065</v>
      </c>
      <c r="C520" s="1" t="str">
        <f t="shared" si="56"/>
        <v>8e6f23d1-9174-41d0-90f0-559b11019ad9Shelby Garza</v>
      </c>
      <c r="D520" s="1" t="str">
        <f t="shared" si="57"/>
        <v>Unique</v>
      </c>
      <c r="E520" s="1" t="s">
        <v>2066</v>
      </c>
      <c r="F520" s="1" t="str">
        <f t="shared" si="58"/>
        <v>Unique</v>
      </c>
      <c r="G520" s="1" t="s">
        <v>2067</v>
      </c>
      <c r="H520" s="1" t="str">
        <f t="shared" si="59"/>
        <v>EastFurniture</v>
      </c>
      <c r="I520" s="1" t="s">
        <v>14</v>
      </c>
      <c r="J520" s="1" t="s">
        <v>42</v>
      </c>
      <c r="K520" s="1" t="s">
        <v>977</v>
      </c>
      <c r="L520" s="8">
        <v>8</v>
      </c>
      <c r="M520" s="8">
        <v>244.92</v>
      </c>
      <c r="N520" s="8">
        <v>1959.36</v>
      </c>
      <c r="O520" s="10" t="s">
        <v>1433</v>
      </c>
      <c r="P520" s="9" t="str">
        <f t="shared" si="60"/>
        <v>16</v>
      </c>
      <c r="Q520" s="14" t="str">
        <f t="shared" si="61"/>
        <v>1</v>
      </c>
      <c r="R520" s="14" t="str">
        <f t="shared" si="62"/>
        <v>2024</v>
      </c>
      <c r="S520" s="1" t="s">
        <v>48</v>
      </c>
    </row>
    <row r="521" spans="1:19" ht="12.75" x14ac:dyDescent="0.2">
      <c r="A521" s="1" t="s">
        <v>2068</v>
      </c>
      <c r="B521" s="1" t="s">
        <v>2068</v>
      </c>
      <c r="C521" s="1" t="str">
        <f t="shared" si="56"/>
        <v>0ef64f40-08fa-4c64-a66d-a2abee57d9cfMaria Thompson</v>
      </c>
      <c r="D521" s="1" t="str">
        <f t="shared" si="57"/>
        <v>Unique</v>
      </c>
      <c r="E521" s="1" t="s">
        <v>2069</v>
      </c>
      <c r="F521" s="1" t="str">
        <f t="shared" si="58"/>
        <v>Unique</v>
      </c>
      <c r="G521" s="1" t="s">
        <v>2070</v>
      </c>
      <c r="H521" s="1" t="str">
        <f t="shared" si="59"/>
        <v>EastClothing</v>
      </c>
      <c r="I521" s="1" t="s">
        <v>14</v>
      </c>
      <c r="J521" s="1" t="s">
        <v>52</v>
      </c>
      <c r="K521" s="1" t="s">
        <v>361</v>
      </c>
      <c r="L521" s="8">
        <v>16</v>
      </c>
      <c r="M521" s="8">
        <v>365.28</v>
      </c>
      <c r="N521" s="8">
        <v>5844.48</v>
      </c>
      <c r="O521" s="10" t="s">
        <v>405</v>
      </c>
      <c r="P521" s="9" t="str">
        <f t="shared" si="60"/>
        <v>27</v>
      </c>
      <c r="Q521" s="14" t="str">
        <f t="shared" si="61"/>
        <v>5</v>
      </c>
      <c r="R521" s="14" t="str">
        <f t="shared" si="62"/>
        <v>2024</v>
      </c>
      <c r="S521" s="1" t="s">
        <v>48</v>
      </c>
    </row>
    <row r="522" spans="1:19" ht="12.75" x14ac:dyDescent="0.2">
      <c r="A522" s="1" t="s">
        <v>2071</v>
      </c>
      <c r="B522" s="1" t="s">
        <v>2071</v>
      </c>
      <c r="C522" s="1" t="str">
        <f t="shared" si="56"/>
        <v>0f24e5ea-74bc-4def-ab16-e8eece4384d6Julia Brooks</v>
      </c>
      <c r="D522" s="1" t="str">
        <f t="shared" si="57"/>
        <v>Unique</v>
      </c>
      <c r="E522" s="1" t="s">
        <v>2072</v>
      </c>
      <c r="F522" s="1" t="str">
        <f t="shared" si="58"/>
        <v>Unique</v>
      </c>
      <c r="G522" s="1" t="s">
        <v>2073</v>
      </c>
      <c r="H522" s="1" t="str">
        <f t="shared" si="59"/>
        <v>WestBooks</v>
      </c>
      <c r="I522" s="1" t="s">
        <v>36</v>
      </c>
      <c r="J522" s="1" t="s">
        <v>22</v>
      </c>
      <c r="K522" s="1" t="s">
        <v>2074</v>
      </c>
      <c r="L522" s="8">
        <v>8</v>
      </c>
      <c r="M522" s="8">
        <v>265.58999999999997</v>
      </c>
      <c r="N522" s="8">
        <v>2124.7199999999998</v>
      </c>
      <c r="O522" s="10" t="s">
        <v>764</v>
      </c>
      <c r="P522" s="9" t="str">
        <f t="shared" si="60"/>
        <v>18</v>
      </c>
      <c r="Q522" s="14" t="str">
        <f t="shared" si="61"/>
        <v>2</v>
      </c>
      <c r="R522" s="14" t="str">
        <f t="shared" si="62"/>
        <v>2024</v>
      </c>
      <c r="S522" s="1" t="s">
        <v>24</v>
      </c>
    </row>
    <row r="523" spans="1:19" ht="12.75" x14ac:dyDescent="0.2">
      <c r="A523" s="1" t="s">
        <v>2075</v>
      </c>
      <c r="B523" s="1" t="s">
        <v>2075</v>
      </c>
      <c r="C523" s="1" t="str">
        <f t="shared" si="56"/>
        <v>35d759ca-379f-481c-b61c-5377b770ff52Patrick Castro</v>
      </c>
      <c r="D523" s="1" t="str">
        <f t="shared" si="57"/>
        <v>Unique</v>
      </c>
      <c r="E523" s="1" t="s">
        <v>2076</v>
      </c>
      <c r="F523" s="1" t="str">
        <f t="shared" si="58"/>
        <v>Unique</v>
      </c>
      <c r="G523" s="1" t="s">
        <v>2077</v>
      </c>
      <c r="H523" s="1" t="str">
        <f t="shared" si="59"/>
        <v>SouthClothing</v>
      </c>
      <c r="I523" s="1" t="s">
        <v>28</v>
      </c>
      <c r="J523" s="1" t="s">
        <v>52</v>
      </c>
      <c r="K523" s="1" t="s">
        <v>903</v>
      </c>
      <c r="L523" s="8">
        <v>16</v>
      </c>
      <c r="M523" s="8">
        <v>274.54000000000002</v>
      </c>
      <c r="N523" s="8">
        <v>4392.6400000000003</v>
      </c>
      <c r="O523" s="10" t="s">
        <v>1059</v>
      </c>
      <c r="P523" s="9" t="str">
        <f t="shared" si="60"/>
        <v>15</v>
      </c>
      <c r="Q523" s="14" t="str">
        <f t="shared" si="61"/>
        <v>6</v>
      </c>
      <c r="R523" s="14" t="str">
        <f t="shared" si="62"/>
        <v>2024</v>
      </c>
      <c r="S523" s="1" t="s">
        <v>32</v>
      </c>
    </row>
    <row r="524" spans="1:19" ht="12.75" x14ac:dyDescent="0.2">
      <c r="A524" s="1" t="s">
        <v>2078</v>
      </c>
      <c r="B524" s="1" t="s">
        <v>2078</v>
      </c>
      <c r="C524" s="1" t="str">
        <f t="shared" si="56"/>
        <v>57314abe-2792-46e9-b7c4-8cbee407bd6bCorey Clark</v>
      </c>
      <c r="D524" s="1" t="str">
        <f t="shared" si="57"/>
        <v>Unique</v>
      </c>
      <c r="E524" s="1" t="s">
        <v>2079</v>
      </c>
      <c r="F524" s="1" t="str">
        <f t="shared" si="58"/>
        <v>Unique</v>
      </c>
      <c r="G524" s="1" t="s">
        <v>2080</v>
      </c>
      <c r="H524" s="1" t="str">
        <f t="shared" si="59"/>
        <v>SouthBooks</v>
      </c>
      <c r="I524" s="1" t="s">
        <v>28</v>
      </c>
      <c r="J524" s="1" t="s">
        <v>22</v>
      </c>
      <c r="K524" s="1" t="s">
        <v>2081</v>
      </c>
      <c r="L524" s="8">
        <v>20</v>
      </c>
      <c r="M524" s="8">
        <v>361.54</v>
      </c>
      <c r="N524" s="8">
        <v>7230.8</v>
      </c>
      <c r="O524" s="10" t="s">
        <v>1404</v>
      </c>
      <c r="P524" s="9" t="str">
        <f t="shared" si="60"/>
        <v>15</v>
      </c>
      <c r="Q524" s="14" t="str">
        <f t="shared" si="61"/>
        <v>1</v>
      </c>
      <c r="R524" s="14" t="str">
        <f t="shared" si="62"/>
        <v>2024</v>
      </c>
      <c r="S524" s="1" t="s">
        <v>32</v>
      </c>
    </row>
    <row r="525" spans="1:19" ht="12.75" x14ac:dyDescent="0.2">
      <c r="A525" s="1" t="s">
        <v>2082</v>
      </c>
      <c r="B525" s="1" t="s">
        <v>2082</v>
      </c>
      <c r="C525" s="1" t="str">
        <f t="shared" si="56"/>
        <v>a649f0ad-7a7d-4d9b-97d3-2b59ccafd457Sandra Henry</v>
      </c>
      <c r="D525" s="1" t="str">
        <f t="shared" si="57"/>
        <v>Unique</v>
      </c>
      <c r="E525" s="1" t="s">
        <v>2083</v>
      </c>
      <c r="F525" s="1" t="str">
        <f t="shared" si="58"/>
        <v>Unique</v>
      </c>
      <c r="G525" s="1" t="s">
        <v>2084</v>
      </c>
      <c r="H525" s="1" t="str">
        <f t="shared" si="59"/>
        <v>WestFurniture</v>
      </c>
      <c r="I525" s="1" t="s">
        <v>36</v>
      </c>
      <c r="J525" s="1" t="s">
        <v>42</v>
      </c>
      <c r="K525" s="1" t="s">
        <v>1026</v>
      </c>
      <c r="L525" s="8">
        <v>15</v>
      </c>
      <c r="M525" s="8">
        <v>53.31</v>
      </c>
      <c r="N525" s="8">
        <v>799.65</v>
      </c>
      <c r="O525" s="10">
        <v>45627</v>
      </c>
      <c r="P525" s="9">
        <f t="shared" si="60"/>
        <v>1</v>
      </c>
      <c r="Q525" s="14">
        <f t="shared" si="61"/>
        <v>12</v>
      </c>
      <c r="R525" s="14">
        <f t="shared" si="62"/>
        <v>2024</v>
      </c>
      <c r="S525" s="1" t="s">
        <v>32</v>
      </c>
    </row>
    <row r="526" spans="1:19" ht="12.75" x14ac:dyDescent="0.2">
      <c r="A526" s="1" t="s">
        <v>2085</v>
      </c>
      <c r="B526" s="1" t="s">
        <v>2085</v>
      </c>
      <c r="C526" s="1" t="str">
        <f t="shared" si="56"/>
        <v>a951d17f-20dc-45c8-845e-6116dcca5f3eDiane Kelly</v>
      </c>
      <c r="D526" s="1" t="str">
        <f t="shared" si="57"/>
        <v>Unique</v>
      </c>
      <c r="E526" s="1" t="s">
        <v>2086</v>
      </c>
      <c r="F526" s="1" t="str">
        <f t="shared" si="58"/>
        <v>Unique</v>
      </c>
      <c r="G526" s="1" t="s">
        <v>2087</v>
      </c>
      <c r="H526" s="1" t="str">
        <f t="shared" si="59"/>
        <v>WestBooks</v>
      </c>
      <c r="I526" s="1" t="s">
        <v>36</v>
      </c>
      <c r="J526" s="1" t="s">
        <v>22</v>
      </c>
      <c r="K526" s="1" t="s">
        <v>2088</v>
      </c>
      <c r="L526" s="8">
        <v>5</v>
      </c>
      <c r="M526" s="8">
        <v>478.31</v>
      </c>
      <c r="N526" s="8">
        <v>2391.5500000000002</v>
      </c>
      <c r="O526" s="10" t="s">
        <v>2089</v>
      </c>
      <c r="P526" s="9" t="str">
        <f t="shared" si="60"/>
        <v>23</v>
      </c>
      <c r="Q526" s="14" t="str">
        <f t="shared" si="61"/>
        <v>7</v>
      </c>
      <c r="R526" s="14" t="str">
        <f t="shared" si="62"/>
        <v>2024</v>
      </c>
      <c r="S526" s="1" t="s">
        <v>48</v>
      </c>
    </row>
    <row r="527" spans="1:19" ht="12.75" x14ac:dyDescent="0.2">
      <c r="A527" s="1" t="s">
        <v>2090</v>
      </c>
      <c r="B527" s="1" t="s">
        <v>2090</v>
      </c>
      <c r="C527" s="1" t="str">
        <f t="shared" si="56"/>
        <v>fa8a4e8a-b41b-4a1b-9a78-f8b1711872dbCharles Robinson</v>
      </c>
      <c r="D527" s="1" t="str">
        <f t="shared" si="57"/>
        <v>Unique</v>
      </c>
      <c r="E527" s="1" t="s">
        <v>2091</v>
      </c>
      <c r="F527" s="1" t="str">
        <f t="shared" si="58"/>
        <v>Unique</v>
      </c>
      <c r="G527" s="1" t="s">
        <v>2092</v>
      </c>
      <c r="H527" s="1" t="str">
        <f t="shared" si="59"/>
        <v>NorthBooks</v>
      </c>
      <c r="I527" s="1" t="s">
        <v>69</v>
      </c>
      <c r="J527" s="1" t="s">
        <v>22</v>
      </c>
      <c r="K527" s="1" t="s">
        <v>2093</v>
      </c>
      <c r="L527" s="8">
        <v>18</v>
      </c>
      <c r="M527" s="8">
        <v>248.55</v>
      </c>
      <c r="N527" s="8">
        <v>4473.8999999999996</v>
      </c>
      <c r="O527" s="10" t="s">
        <v>861</v>
      </c>
      <c r="P527" s="9" t="str">
        <f t="shared" si="60"/>
        <v>19</v>
      </c>
      <c r="Q527" s="14" t="str">
        <f t="shared" si="61"/>
        <v>6</v>
      </c>
      <c r="R527" s="14" t="str">
        <f t="shared" si="62"/>
        <v>2024</v>
      </c>
      <c r="S527" s="1" t="s">
        <v>24</v>
      </c>
    </row>
    <row r="528" spans="1:19" ht="12.75" x14ac:dyDescent="0.2">
      <c r="A528" s="1" t="s">
        <v>2094</v>
      </c>
      <c r="B528" s="1" t="s">
        <v>2094</v>
      </c>
      <c r="C528" s="1" t="str">
        <f t="shared" si="56"/>
        <v>25cc9bda-3f24-49e3-a510-d6ee0f5097f6Christine Brown</v>
      </c>
      <c r="D528" s="1" t="str">
        <f t="shared" si="57"/>
        <v>Unique</v>
      </c>
      <c r="E528" s="1" t="s">
        <v>972</v>
      </c>
      <c r="F528" s="1" t="str">
        <f t="shared" si="58"/>
        <v>Unique</v>
      </c>
      <c r="G528" s="1" t="s">
        <v>2095</v>
      </c>
      <c r="H528" s="1" t="str">
        <f t="shared" si="59"/>
        <v>WestElectronics</v>
      </c>
      <c r="I528" s="1" t="s">
        <v>36</v>
      </c>
      <c r="J528" s="1" t="s">
        <v>15</v>
      </c>
      <c r="K528" s="1" t="s">
        <v>1099</v>
      </c>
      <c r="L528" s="8">
        <v>5</v>
      </c>
      <c r="M528" s="8">
        <v>157.61000000000001</v>
      </c>
      <c r="N528" s="8">
        <v>788.05</v>
      </c>
      <c r="O528" s="10">
        <v>45449</v>
      </c>
      <c r="P528" s="9">
        <f t="shared" si="60"/>
        <v>6</v>
      </c>
      <c r="Q528" s="14">
        <f t="shared" si="61"/>
        <v>6</v>
      </c>
      <c r="R528" s="14">
        <f t="shared" si="62"/>
        <v>2024</v>
      </c>
      <c r="S528" s="1" t="s">
        <v>18</v>
      </c>
    </row>
    <row r="529" spans="1:19" ht="12.75" x14ac:dyDescent="0.2">
      <c r="A529" s="1" t="s">
        <v>2096</v>
      </c>
      <c r="B529" s="1" t="s">
        <v>2096</v>
      </c>
      <c r="C529" s="1" t="str">
        <f t="shared" si="56"/>
        <v>177b06cf-cd6d-4e93-9462-50d9085fbb48Linda Jones</v>
      </c>
      <c r="D529" s="1" t="str">
        <f t="shared" si="57"/>
        <v>Unique</v>
      </c>
      <c r="E529" s="1" t="s">
        <v>2097</v>
      </c>
      <c r="F529" s="1" t="str">
        <f t="shared" si="58"/>
        <v>Unique</v>
      </c>
      <c r="G529" s="1" t="s">
        <v>2098</v>
      </c>
      <c r="H529" s="1" t="str">
        <f t="shared" si="59"/>
        <v>EastClothing</v>
      </c>
      <c r="I529" s="1" t="s">
        <v>14</v>
      </c>
      <c r="J529" s="1" t="s">
        <v>52</v>
      </c>
      <c r="K529" s="1" t="s">
        <v>257</v>
      </c>
      <c r="L529" s="8">
        <v>19</v>
      </c>
      <c r="M529" s="8">
        <v>275.89999999999998</v>
      </c>
      <c r="N529" s="8">
        <v>5242.1000000000004</v>
      </c>
      <c r="O529" s="10" t="s">
        <v>1043</v>
      </c>
      <c r="P529" s="9" t="str">
        <f t="shared" si="60"/>
        <v>31</v>
      </c>
      <c r="Q529" s="14" t="str">
        <f t="shared" si="61"/>
        <v>3</v>
      </c>
      <c r="R529" s="14" t="str">
        <f t="shared" si="62"/>
        <v>2024</v>
      </c>
      <c r="S529" s="1" t="s">
        <v>32</v>
      </c>
    </row>
    <row r="530" spans="1:19" ht="12.75" x14ac:dyDescent="0.2">
      <c r="A530" s="1" t="s">
        <v>2099</v>
      </c>
      <c r="B530" s="1" t="s">
        <v>2099</v>
      </c>
      <c r="C530" s="1" t="str">
        <f t="shared" si="56"/>
        <v>b59e2e92-ed24-433f-bae1-46feb4f5394cMr. Andrew Bullock Jr.</v>
      </c>
      <c r="D530" s="1" t="str">
        <f t="shared" si="57"/>
        <v>Unique</v>
      </c>
      <c r="E530" s="1" t="s">
        <v>2100</v>
      </c>
      <c r="F530" s="1" t="str">
        <f t="shared" si="58"/>
        <v>Unique</v>
      </c>
      <c r="G530" s="1" t="s">
        <v>2101</v>
      </c>
      <c r="H530" s="1" t="str">
        <f t="shared" si="59"/>
        <v>NorthClothing</v>
      </c>
      <c r="I530" s="1" t="s">
        <v>69</v>
      </c>
      <c r="J530" s="1" t="s">
        <v>52</v>
      </c>
      <c r="K530" s="1" t="s">
        <v>2102</v>
      </c>
      <c r="L530" s="8">
        <v>4</v>
      </c>
      <c r="M530" s="8">
        <v>283.52999999999997</v>
      </c>
      <c r="N530" s="8">
        <v>1134.1199999999999</v>
      </c>
      <c r="O530" s="10" t="s">
        <v>852</v>
      </c>
      <c r="P530" s="9" t="str">
        <f t="shared" si="60"/>
        <v>22</v>
      </c>
      <c r="Q530" s="14" t="str">
        <f t="shared" si="61"/>
        <v>2</v>
      </c>
      <c r="R530" s="14" t="str">
        <f t="shared" si="62"/>
        <v>2024</v>
      </c>
      <c r="S530" s="1" t="s">
        <v>32</v>
      </c>
    </row>
    <row r="531" spans="1:19" ht="12.75" x14ac:dyDescent="0.2">
      <c r="A531" s="1" t="s">
        <v>2103</v>
      </c>
      <c r="B531" s="1" t="s">
        <v>2103</v>
      </c>
      <c r="C531" s="1" t="str">
        <f t="shared" si="56"/>
        <v>1cd41706-704f-4f60-9db0-93d89897b2bbDavid Cook</v>
      </c>
      <c r="D531" s="1" t="str">
        <f t="shared" si="57"/>
        <v>Unique</v>
      </c>
      <c r="E531" s="1" t="s">
        <v>2104</v>
      </c>
      <c r="F531" s="1" t="str">
        <f t="shared" si="58"/>
        <v>Unique</v>
      </c>
      <c r="G531" s="1" t="s">
        <v>2105</v>
      </c>
      <c r="H531" s="1" t="str">
        <f t="shared" si="59"/>
        <v>EastFurniture</v>
      </c>
      <c r="I531" s="1" t="s">
        <v>14</v>
      </c>
      <c r="J531" s="1" t="s">
        <v>42</v>
      </c>
      <c r="K531" s="1" t="s">
        <v>2106</v>
      </c>
      <c r="L531" s="8">
        <v>2</v>
      </c>
      <c r="M531" s="8">
        <v>363.16</v>
      </c>
      <c r="N531" s="8">
        <v>726.32</v>
      </c>
      <c r="O531" s="10">
        <v>45508</v>
      </c>
      <c r="P531" s="9">
        <f t="shared" si="60"/>
        <v>4</v>
      </c>
      <c r="Q531" s="14">
        <f t="shared" si="61"/>
        <v>8</v>
      </c>
      <c r="R531" s="14">
        <f t="shared" si="62"/>
        <v>2024</v>
      </c>
      <c r="S531" s="1" t="s">
        <v>48</v>
      </c>
    </row>
    <row r="532" spans="1:19" ht="12.75" x14ac:dyDescent="0.2">
      <c r="A532" s="1" t="s">
        <v>2107</v>
      </c>
      <c r="B532" s="1" t="s">
        <v>2107</v>
      </c>
      <c r="C532" s="1" t="str">
        <f t="shared" si="56"/>
        <v>be349a70-04a4-4dbe-84c8-07b6ef8cbb75Harry Stephenson</v>
      </c>
      <c r="D532" s="1" t="str">
        <f t="shared" si="57"/>
        <v>Unique</v>
      </c>
      <c r="E532" s="1" t="s">
        <v>2108</v>
      </c>
      <c r="F532" s="1" t="str">
        <f t="shared" si="58"/>
        <v>Unique</v>
      </c>
      <c r="G532" s="1" t="s">
        <v>2109</v>
      </c>
      <c r="H532" s="1" t="str">
        <f t="shared" si="59"/>
        <v>SouthFood</v>
      </c>
      <c r="I532" s="1" t="s">
        <v>28</v>
      </c>
      <c r="J532" s="1" t="s">
        <v>29</v>
      </c>
      <c r="K532" s="1" t="s">
        <v>2110</v>
      </c>
      <c r="L532" s="8">
        <v>17</v>
      </c>
      <c r="M532" s="8">
        <v>445.34</v>
      </c>
      <c r="N532" s="8">
        <v>7570.78</v>
      </c>
      <c r="O532" s="10" t="s">
        <v>2111</v>
      </c>
      <c r="P532" s="9" t="str">
        <f t="shared" si="60"/>
        <v>22</v>
      </c>
      <c r="Q532" s="14" t="str">
        <f t="shared" si="61"/>
        <v>3</v>
      </c>
      <c r="R532" s="14" t="str">
        <f t="shared" si="62"/>
        <v>2024</v>
      </c>
      <c r="S532" s="1" t="s">
        <v>18</v>
      </c>
    </row>
    <row r="533" spans="1:19" ht="12.75" x14ac:dyDescent="0.2">
      <c r="A533" s="1" t="s">
        <v>2112</v>
      </c>
      <c r="B533" s="1" t="s">
        <v>2112</v>
      </c>
      <c r="C533" s="1" t="str">
        <f t="shared" si="56"/>
        <v>0beda98c-1cf2-4486-8785-d7d9ed41ac41Deborah Hobbs</v>
      </c>
      <c r="D533" s="1" t="str">
        <f t="shared" si="57"/>
        <v>Unique</v>
      </c>
      <c r="E533" s="1" t="s">
        <v>2113</v>
      </c>
      <c r="F533" s="1" t="str">
        <f t="shared" si="58"/>
        <v>Unique</v>
      </c>
      <c r="G533" s="1" t="s">
        <v>2114</v>
      </c>
      <c r="H533" s="1" t="str">
        <f t="shared" si="59"/>
        <v>EastBooks</v>
      </c>
      <c r="I533" s="1" t="s">
        <v>14</v>
      </c>
      <c r="J533" s="1" t="s">
        <v>22</v>
      </c>
      <c r="K533" s="1" t="s">
        <v>2115</v>
      </c>
      <c r="L533" s="8">
        <v>15</v>
      </c>
      <c r="M533" s="8">
        <v>412.8</v>
      </c>
      <c r="N533" s="8">
        <v>6192</v>
      </c>
      <c r="O533" s="10" t="s">
        <v>61</v>
      </c>
      <c r="P533" s="9" t="str">
        <f t="shared" si="60"/>
        <v>16</v>
      </c>
      <c r="Q533" s="14" t="str">
        <f t="shared" si="61"/>
        <v>8</v>
      </c>
      <c r="R533" s="14" t="str">
        <f t="shared" si="62"/>
        <v>2024</v>
      </c>
      <c r="S533" s="1" t="s">
        <v>24</v>
      </c>
    </row>
    <row r="534" spans="1:19" ht="12.75" x14ac:dyDescent="0.2">
      <c r="A534" s="1" t="s">
        <v>2116</v>
      </c>
      <c r="B534" s="1" t="s">
        <v>2116</v>
      </c>
      <c r="C534" s="1" t="str">
        <f t="shared" si="56"/>
        <v>c34f6ed7-bb30-483e-9927-3356f7ed63d4Alan Moore</v>
      </c>
      <c r="D534" s="1" t="str">
        <f t="shared" si="57"/>
        <v>Unique</v>
      </c>
      <c r="E534" s="1" t="s">
        <v>2117</v>
      </c>
      <c r="F534" s="1" t="str">
        <f t="shared" si="58"/>
        <v>Unique</v>
      </c>
      <c r="G534" s="1" t="s">
        <v>2118</v>
      </c>
      <c r="H534" s="1" t="str">
        <f t="shared" si="59"/>
        <v>WestClothing</v>
      </c>
      <c r="I534" s="1" t="s">
        <v>36</v>
      </c>
      <c r="J534" s="1" t="s">
        <v>52</v>
      </c>
      <c r="K534" s="1" t="s">
        <v>1532</v>
      </c>
      <c r="L534" s="8">
        <v>20</v>
      </c>
      <c r="M534" s="8">
        <v>353.79</v>
      </c>
      <c r="N534" s="8">
        <v>7075.8</v>
      </c>
      <c r="O534" s="10">
        <v>45601</v>
      </c>
      <c r="P534" s="9">
        <f t="shared" si="60"/>
        <v>5</v>
      </c>
      <c r="Q534" s="14">
        <f t="shared" si="61"/>
        <v>11</v>
      </c>
      <c r="R534" s="14">
        <f t="shared" si="62"/>
        <v>2024</v>
      </c>
      <c r="S534" s="1" t="s">
        <v>48</v>
      </c>
    </row>
    <row r="535" spans="1:19" ht="12.75" x14ac:dyDescent="0.2">
      <c r="A535" s="1" t="s">
        <v>2119</v>
      </c>
      <c r="B535" s="1" t="s">
        <v>2119</v>
      </c>
      <c r="C535" s="1" t="str">
        <f t="shared" si="56"/>
        <v>a8f8d352-53c9-4998-9f35-b79a0bea3f5dRobert Solis</v>
      </c>
      <c r="D535" s="1" t="str">
        <f t="shared" si="57"/>
        <v>Unique</v>
      </c>
      <c r="E535" s="1" t="s">
        <v>2120</v>
      </c>
      <c r="F535" s="1" t="str">
        <f t="shared" si="58"/>
        <v>Unique</v>
      </c>
      <c r="H535" s="1" t="str">
        <f t="shared" si="59"/>
        <v>NorthFood</v>
      </c>
      <c r="I535" s="1" t="s">
        <v>69</v>
      </c>
      <c r="J535" s="1" t="s">
        <v>29</v>
      </c>
      <c r="K535" s="1" t="s">
        <v>2121</v>
      </c>
      <c r="L535" s="8">
        <v>7</v>
      </c>
      <c r="M535" s="8">
        <v>18.96</v>
      </c>
      <c r="N535" s="8">
        <v>132.72</v>
      </c>
      <c r="O535" s="10" t="s">
        <v>509</v>
      </c>
      <c r="P535" s="9" t="str">
        <f t="shared" si="60"/>
        <v>13</v>
      </c>
      <c r="Q535" s="14" t="str">
        <f t="shared" si="61"/>
        <v>7</v>
      </c>
      <c r="R535" s="14" t="str">
        <f t="shared" si="62"/>
        <v>2024</v>
      </c>
      <c r="S535" s="1" t="s">
        <v>32</v>
      </c>
    </row>
    <row r="536" spans="1:19" ht="12.75" x14ac:dyDescent="0.2">
      <c r="A536" s="1" t="s">
        <v>2122</v>
      </c>
      <c r="B536" s="1" t="s">
        <v>2122</v>
      </c>
      <c r="C536" s="1" t="str">
        <f t="shared" si="56"/>
        <v>ae929f40-2448-4487-b114-c42e9b73ea19Wesley Clark DVM</v>
      </c>
      <c r="D536" s="1" t="str">
        <f t="shared" si="57"/>
        <v>Unique</v>
      </c>
      <c r="E536" s="1" t="s">
        <v>2123</v>
      </c>
      <c r="F536" s="1" t="str">
        <f t="shared" si="58"/>
        <v>Unique</v>
      </c>
      <c r="G536" s="1" t="s">
        <v>2124</v>
      </c>
      <c r="H536" s="1" t="str">
        <f t="shared" si="59"/>
        <v>EastElectronics</v>
      </c>
      <c r="I536" s="1" t="s">
        <v>14</v>
      </c>
      <c r="J536" s="1" t="s">
        <v>15</v>
      </c>
      <c r="K536" s="1" t="s">
        <v>2125</v>
      </c>
      <c r="L536" s="8">
        <v>1</v>
      </c>
      <c r="M536" s="8">
        <v>19.53</v>
      </c>
      <c r="N536" s="8">
        <v>19.53</v>
      </c>
      <c r="O536" s="10" t="s">
        <v>1680</v>
      </c>
      <c r="P536" s="9" t="str">
        <f t="shared" si="60"/>
        <v>22</v>
      </c>
      <c r="Q536" s="14" t="str">
        <f t="shared" si="61"/>
        <v>8</v>
      </c>
      <c r="R536" s="14" t="str">
        <f t="shared" si="62"/>
        <v>2024</v>
      </c>
      <c r="S536" s="1" t="s">
        <v>18</v>
      </c>
    </row>
    <row r="537" spans="1:19" ht="12.75" x14ac:dyDescent="0.2">
      <c r="A537" s="1" t="s">
        <v>2126</v>
      </c>
      <c r="B537" s="1" t="s">
        <v>2126</v>
      </c>
      <c r="C537" s="1" t="str">
        <f t="shared" si="56"/>
        <v>2f55fe19-1a3c-4f8b-9247-1e1528e4a662Todd Brown</v>
      </c>
      <c r="D537" s="1" t="str">
        <f t="shared" si="57"/>
        <v>Unique</v>
      </c>
      <c r="E537" s="1" t="s">
        <v>2127</v>
      </c>
      <c r="F537" s="1" t="str">
        <f t="shared" si="58"/>
        <v>Unique</v>
      </c>
      <c r="G537" s="1" t="s">
        <v>2128</v>
      </c>
      <c r="H537" s="1" t="str">
        <f t="shared" si="59"/>
        <v>SouthClothing</v>
      </c>
      <c r="I537" s="1" t="s">
        <v>28</v>
      </c>
      <c r="J537" s="1" t="s">
        <v>52</v>
      </c>
      <c r="K537" s="1" t="s">
        <v>343</v>
      </c>
      <c r="L537" s="8">
        <v>12</v>
      </c>
      <c r="M537" s="8">
        <v>259.16000000000003</v>
      </c>
      <c r="N537" s="8">
        <v>3109.92</v>
      </c>
      <c r="O537" s="10">
        <v>45602</v>
      </c>
      <c r="P537" s="9">
        <f t="shared" si="60"/>
        <v>6</v>
      </c>
      <c r="Q537" s="14">
        <f t="shared" si="61"/>
        <v>11</v>
      </c>
      <c r="R537" s="14">
        <f t="shared" si="62"/>
        <v>2024</v>
      </c>
      <c r="S537" s="1" t="s">
        <v>48</v>
      </c>
    </row>
    <row r="538" spans="1:19" ht="12.75" x14ac:dyDescent="0.2">
      <c r="A538" s="1" t="s">
        <v>2129</v>
      </c>
      <c r="B538" s="1" t="s">
        <v>2129</v>
      </c>
      <c r="C538" s="1" t="str">
        <f t="shared" si="56"/>
        <v>e3ac8b2d-f99d-4723-bc58-dd111e2256f9Anne Mclaughlin</v>
      </c>
      <c r="D538" s="1" t="str">
        <f t="shared" si="57"/>
        <v>Unique</v>
      </c>
      <c r="E538" s="1" t="s">
        <v>2130</v>
      </c>
      <c r="F538" s="1" t="str">
        <f t="shared" si="58"/>
        <v>Unique</v>
      </c>
      <c r="G538" s="1" t="s">
        <v>2131</v>
      </c>
      <c r="H538" s="1" t="str">
        <f t="shared" si="59"/>
        <v>WestBooks</v>
      </c>
      <c r="I538" s="1" t="s">
        <v>36</v>
      </c>
      <c r="J538" s="1" t="s">
        <v>22</v>
      </c>
      <c r="K538" s="1" t="s">
        <v>2132</v>
      </c>
      <c r="L538" s="8">
        <v>3</v>
      </c>
      <c r="M538" s="8">
        <v>73</v>
      </c>
      <c r="N538" s="8">
        <v>219</v>
      </c>
      <c r="O538" s="10" t="s">
        <v>1213</v>
      </c>
      <c r="P538" s="9" t="str">
        <f t="shared" si="60"/>
        <v>26</v>
      </c>
      <c r="Q538" s="14" t="str">
        <f t="shared" si="61"/>
        <v>4</v>
      </c>
      <c r="R538" s="14" t="str">
        <f t="shared" si="62"/>
        <v>2024</v>
      </c>
      <c r="S538" s="1" t="s">
        <v>24</v>
      </c>
    </row>
    <row r="539" spans="1:19" ht="12.75" x14ac:dyDescent="0.2">
      <c r="A539" s="1" t="s">
        <v>2133</v>
      </c>
      <c r="B539" s="1" t="s">
        <v>2133</v>
      </c>
      <c r="C539" s="1" t="str">
        <f t="shared" si="56"/>
        <v>1868e144-2532-4aad-a4fb-83e3cab9be58Joshua Stephens</v>
      </c>
      <c r="D539" s="1" t="str">
        <f t="shared" si="57"/>
        <v>Unique</v>
      </c>
      <c r="E539" s="1" t="s">
        <v>2134</v>
      </c>
      <c r="F539" s="1" t="str">
        <f t="shared" si="58"/>
        <v>Unique</v>
      </c>
      <c r="G539" s="1" t="s">
        <v>2135</v>
      </c>
      <c r="H539" s="1" t="str">
        <f t="shared" si="59"/>
        <v>EastBooks</v>
      </c>
      <c r="I539" s="1" t="s">
        <v>14</v>
      </c>
      <c r="J539" s="1" t="s">
        <v>22</v>
      </c>
      <c r="K539" s="1" t="s">
        <v>2136</v>
      </c>
      <c r="L539" s="8">
        <v>5</v>
      </c>
      <c r="M539" s="8">
        <v>142.1</v>
      </c>
      <c r="N539" s="8">
        <v>710.5</v>
      </c>
      <c r="O539" s="10">
        <v>45384</v>
      </c>
      <c r="P539" s="9">
        <f t="shared" si="60"/>
        <v>2</v>
      </c>
      <c r="Q539" s="14">
        <f t="shared" si="61"/>
        <v>4</v>
      </c>
      <c r="R539" s="14">
        <f t="shared" si="62"/>
        <v>2024</v>
      </c>
      <c r="S539" s="1" t="s">
        <v>18</v>
      </c>
    </row>
    <row r="540" spans="1:19" ht="12.75" x14ac:dyDescent="0.2">
      <c r="A540" s="1" t="s">
        <v>2137</v>
      </c>
      <c r="B540" s="1" t="s">
        <v>2137</v>
      </c>
      <c r="C540" s="1" t="str">
        <f t="shared" si="56"/>
        <v>ce825a7b-65e8-4c90-8bac-6f1df11c43a6Joshua Miller</v>
      </c>
      <c r="D540" s="1" t="str">
        <f t="shared" si="57"/>
        <v>Unique</v>
      </c>
      <c r="E540" s="1" t="s">
        <v>2138</v>
      </c>
      <c r="F540" s="1" t="str">
        <f t="shared" si="58"/>
        <v>Unique</v>
      </c>
      <c r="G540" s="1" t="s">
        <v>2139</v>
      </c>
      <c r="H540" s="1" t="str">
        <f t="shared" si="59"/>
        <v>WestElectronics</v>
      </c>
      <c r="I540" s="1" t="s">
        <v>36</v>
      </c>
      <c r="J540" s="1" t="s">
        <v>15</v>
      </c>
      <c r="K540" s="1" t="s">
        <v>2140</v>
      </c>
      <c r="L540" s="8">
        <v>10</v>
      </c>
      <c r="M540" s="8">
        <v>69.95</v>
      </c>
      <c r="N540" s="8">
        <v>699.5</v>
      </c>
      <c r="O540" s="10" t="s">
        <v>615</v>
      </c>
      <c r="P540" s="9" t="str">
        <f t="shared" si="60"/>
        <v>16</v>
      </c>
      <c r="Q540" s="14" t="str">
        <f t="shared" si="61"/>
        <v>2</v>
      </c>
      <c r="R540" s="14" t="str">
        <f t="shared" si="62"/>
        <v>2024</v>
      </c>
      <c r="S540" s="1" t="s">
        <v>24</v>
      </c>
    </row>
    <row r="541" spans="1:19" ht="12.75" x14ac:dyDescent="0.2">
      <c r="A541" s="1" t="s">
        <v>2141</v>
      </c>
      <c r="B541" s="1" t="s">
        <v>2141</v>
      </c>
      <c r="C541" s="1" t="str">
        <f t="shared" si="56"/>
        <v>bf10a2db-b6cb-4de5-9a3b-b61958fd488aSusan Cook</v>
      </c>
      <c r="D541" s="1" t="str">
        <f t="shared" si="57"/>
        <v>Unique</v>
      </c>
      <c r="E541" s="1" t="s">
        <v>2142</v>
      </c>
      <c r="F541" s="1" t="str">
        <f t="shared" si="58"/>
        <v>Unique</v>
      </c>
      <c r="G541" s="1" t="s">
        <v>2143</v>
      </c>
      <c r="H541" s="1" t="str">
        <f t="shared" si="59"/>
        <v>EastFurniture</v>
      </c>
      <c r="I541" s="1" t="s">
        <v>14</v>
      </c>
      <c r="J541" s="1" t="s">
        <v>42</v>
      </c>
      <c r="K541" s="1" t="s">
        <v>422</v>
      </c>
      <c r="L541" s="8">
        <v>11</v>
      </c>
      <c r="M541" s="8">
        <v>442.9</v>
      </c>
      <c r="N541" s="8">
        <v>4871.8999999999996</v>
      </c>
      <c r="O541" s="10" t="s">
        <v>2111</v>
      </c>
      <c r="P541" s="9" t="str">
        <f t="shared" si="60"/>
        <v>22</v>
      </c>
      <c r="Q541" s="14" t="str">
        <f t="shared" si="61"/>
        <v>3</v>
      </c>
      <c r="R541" s="14" t="str">
        <f t="shared" si="62"/>
        <v>2024</v>
      </c>
      <c r="S541" s="1" t="s">
        <v>18</v>
      </c>
    </row>
    <row r="542" spans="1:19" ht="12.75" x14ac:dyDescent="0.2">
      <c r="A542" s="1" t="s">
        <v>2144</v>
      </c>
      <c r="B542" s="1" t="s">
        <v>2144</v>
      </c>
      <c r="C542" s="1" t="str">
        <f t="shared" si="56"/>
        <v>f0e50c50-8ff2-4bc0-8bb3-5f4fe86efca7Kyle Reed</v>
      </c>
      <c r="D542" s="1" t="str">
        <f t="shared" si="57"/>
        <v>Unique</v>
      </c>
      <c r="E542" s="1" t="s">
        <v>2145</v>
      </c>
      <c r="F542" s="1" t="str">
        <f t="shared" si="58"/>
        <v>Unique</v>
      </c>
      <c r="G542" s="1" t="s">
        <v>2146</v>
      </c>
      <c r="H542" s="1" t="str">
        <f t="shared" si="59"/>
        <v>EastFood</v>
      </c>
      <c r="I542" s="1" t="s">
        <v>14</v>
      </c>
      <c r="J542" s="1" t="s">
        <v>29</v>
      </c>
      <c r="K542" s="1" t="s">
        <v>2147</v>
      </c>
      <c r="L542" s="8">
        <v>10</v>
      </c>
      <c r="M542" s="8">
        <v>19.329999999999998</v>
      </c>
      <c r="N542" s="8">
        <v>193.3</v>
      </c>
      <c r="O542" s="10">
        <v>45386</v>
      </c>
      <c r="P542" s="9">
        <f t="shared" si="60"/>
        <v>4</v>
      </c>
      <c r="Q542" s="14">
        <f t="shared" si="61"/>
        <v>4</v>
      </c>
      <c r="R542" s="14">
        <f t="shared" si="62"/>
        <v>2024</v>
      </c>
      <c r="S542" s="1" t="s">
        <v>18</v>
      </c>
    </row>
    <row r="543" spans="1:19" ht="12.75" x14ac:dyDescent="0.2">
      <c r="A543" s="1" t="s">
        <v>2148</v>
      </c>
      <c r="B543" s="1" t="s">
        <v>2148</v>
      </c>
      <c r="C543" s="1" t="str">
        <f t="shared" si="56"/>
        <v>194a8df7-e899-4333-98e0-a2872fffed1eTheodore Jordan</v>
      </c>
      <c r="D543" s="1" t="str">
        <f t="shared" si="57"/>
        <v>Unique</v>
      </c>
      <c r="E543" s="1" t="s">
        <v>2149</v>
      </c>
      <c r="F543" s="1" t="str">
        <f t="shared" si="58"/>
        <v>Unique</v>
      </c>
      <c r="G543" s="1" t="s">
        <v>2150</v>
      </c>
      <c r="H543" s="1" t="str">
        <f t="shared" si="59"/>
        <v>WestBooks</v>
      </c>
      <c r="I543" s="1" t="s">
        <v>36</v>
      </c>
      <c r="J543" s="1" t="s">
        <v>22</v>
      </c>
      <c r="K543" s="1" t="s">
        <v>2151</v>
      </c>
      <c r="L543" s="8">
        <v>18</v>
      </c>
      <c r="M543" s="8">
        <v>413.78</v>
      </c>
      <c r="N543" s="8">
        <v>7448.04</v>
      </c>
      <c r="O543" s="10" t="s">
        <v>112</v>
      </c>
      <c r="P543" s="9" t="str">
        <f t="shared" si="60"/>
        <v>24</v>
      </c>
      <c r="Q543" s="14" t="str">
        <f t="shared" si="61"/>
        <v>5</v>
      </c>
      <c r="R543" s="14" t="str">
        <f t="shared" si="62"/>
        <v>2024</v>
      </c>
      <c r="S543" s="1" t="s">
        <v>18</v>
      </c>
    </row>
    <row r="544" spans="1:19" ht="12.75" x14ac:dyDescent="0.2">
      <c r="A544" s="1" t="s">
        <v>2152</v>
      </c>
      <c r="B544" s="1" t="s">
        <v>2152</v>
      </c>
      <c r="C544" s="1" t="str">
        <f t="shared" si="56"/>
        <v>5ad566c9-30c0-4154-a24c-3c3f6e30f19aJennifer Duffy</v>
      </c>
      <c r="D544" s="1" t="str">
        <f t="shared" si="57"/>
        <v>Unique</v>
      </c>
      <c r="E544" s="1" t="s">
        <v>2153</v>
      </c>
      <c r="F544" s="1" t="str">
        <f t="shared" si="58"/>
        <v>Unique</v>
      </c>
      <c r="G544" s="1" t="s">
        <v>2154</v>
      </c>
      <c r="H544" s="1" t="str">
        <f t="shared" si="59"/>
        <v>NorthElectronics</v>
      </c>
      <c r="I544" s="1" t="s">
        <v>69</v>
      </c>
      <c r="J544" s="1" t="s">
        <v>15</v>
      </c>
      <c r="K544" s="1" t="s">
        <v>1723</v>
      </c>
      <c r="L544" s="8">
        <v>16</v>
      </c>
      <c r="M544" s="8">
        <v>21.03</v>
      </c>
      <c r="N544" s="8">
        <v>336.48</v>
      </c>
      <c r="O544" s="10" t="s">
        <v>1213</v>
      </c>
      <c r="P544" s="9" t="str">
        <f t="shared" si="60"/>
        <v>26</v>
      </c>
      <c r="Q544" s="14" t="str">
        <f t="shared" si="61"/>
        <v>4</v>
      </c>
      <c r="R544" s="14" t="str">
        <f t="shared" si="62"/>
        <v>2024</v>
      </c>
      <c r="S544" s="1" t="s">
        <v>18</v>
      </c>
    </row>
    <row r="545" spans="1:19" ht="12.75" x14ac:dyDescent="0.2">
      <c r="A545" s="1" t="s">
        <v>2155</v>
      </c>
      <c r="B545" s="1" t="s">
        <v>2155</v>
      </c>
      <c r="C545" s="1" t="str">
        <f t="shared" si="56"/>
        <v>04f10ba0-0866-4578-8b9f-2fa8b992a35fBrian Bell</v>
      </c>
      <c r="D545" s="1" t="str">
        <f t="shared" si="57"/>
        <v>Unique</v>
      </c>
      <c r="E545" s="1" t="s">
        <v>2156</v>
      </c>
      <c r="F545" s="1" t="str">
        <f t="shared" si="58"/>
        <v>Unique</v>
      </c>
      <c r="G545" s="1" t="s">
        <v>2157</v>
      </c>
      <c r="H545" s="1" t="str">
        <f t="shared" si="59"/>
        <v>WestFurniture</v>
      </c>
      <c r="I545" s="1" t="s">
        <v>36</v>
      </c>
      <c r="J545" s="1" t="s">
        <v>42</v>
      </c>
      <c r="K545" s="1" t="s">
        <v>2158</v>
      </c>
      <c r="L545" s="8">
        <v>16</v>
      </c>
      <c r="M545" s="8">
        <v>429.27</v>
      </c>
      <c r="N545" s="8">
        <v>6868.32</v>
      </c>
      <c r="O545" s="10" t="s">
        <v>857</v>
      </c>
      <c r="P545" s="9" t="str">
        <f t="shared" si="60"/>
        <v>27</v>
      </c>
      <c r="Q545" s="14" t="str">
        <f t="shared" si="61"/>
        <v>3</v>
      </c>
      <c r="R545" s="14" t="str">
        <f t="shared" si="62"/>
        <v>2024</v>
      </c>
      <c r="S545" s="1" t="s">
        <v>24</v>
      </c>
    </row>
    <row r="546" spans="1:19" ht="12.75" x14ac:dyDescent="0.2">
      <c r="A546" s="1" t="s">
        <v>2159</v>
      </c>
      <c r="B546" s="1" t="s">
        <v>2159</v>
      </c>
      <c r="C546" s="1" t="str">
        <f t="shared" si="56"/>
        <v>40c59555-1c08-4cc5-b954-653ed08cc05eCatherine Lopez</v>
      </c>
      <c r="D546" s="1" t="str">
        <f t="shared" si="57"/>
        <v>Unique</v>
      </c>
      <c r="E546" s="1" t="s">
        <v>2160</v>
      </c>
      <c r="F546" s="1" t="str">
        <f t="shared" si="58"/>
        <v>Unique</v>
      </c>
      <c r="G546" s="1" t="s">
        <v>2161</v>
      </c>
      <c r="H546" s="1" t="str">
        <f t="shared" si="59"/>
        <v>EastBooks</v>
      </c>
      <c r="I546" s="1" t="s">
        <v>14</v>
      </c>
      <c r="J546" s="1" t="s">
        <v>22</v>
      </c>
      <c r="K546" s="1" t="s">
        <v>2162</v>
      </c>
      <c r="L546" s="8">
        <v>18</v>
      </c>
      <c r="M546" s="8">
        <v>348.36</v>
      </c>
      <c r="N546" s="8">
        <v>6270.48</v>
      </c>
      <c r="O546" s="10" t="s">
        <v>1660</v>
      </c>
      <c r="P546" s="9" t="str">
        <f t="shared" si="60"/>
        <v>27</v>
      </c>
      <c r="Q546" s="14" t="str">
        <f t="shared" si="61"/>
        <v>6</v>
      </c>
      <c r="R546" s="14" t="str">
        <f t="shared" si="62"/>
        <v>2024</v>
      </c>
      <c r="S546" s="1" t="s">
        <v>48</v>
      </c>
    </row>
    <row r="547" spans="1:19" ht="12.75" x14ac:dyDescent="0.2">
      <c r="A547" s="1" t="s">
        <v>2163</v>
      </c>
      <c r="B547" s="1" t="s">
        <v>2163</v>
      </c>
      <c r="C547" s="1" t="str">
        <f t="shared" si="56"/>
        <v>69d5e434-1300-4614-bdfe-d512685fd155Jennifer Gardner</v>
      </c>
      <c r="D547" s="1" t="str">
        <f t="shared" si="57"/>
        <v>Unique</v>
      </c>
      <c r="E547" s="1" t="s">
        <v>2164</v>
      </c>
      <c r="F547" s="1" t="str">
        <f t="shared" si="58"/>
        <v>Unique</v>
      </c>
      <c r="G547" s="1" t="s">
        <v>2165</v>
      </c>
      <c r="H547" s="1" t="str">
        <f t="shared" si="59"/>
        <v>SouthFood</v>
      </c>
      <c r="I547" s="1" t="s">
        <v>28</v>
      </c>
      <c r="J547" s="1" t="s">
        <v>29</v>
      </c>
      <c r="K547" s="1" t="s">
        <v>2166</v>
      </c>
      <c r="L547" s="8">
        <v>14</v>
      </c>
      <c r="M547" s="8">
        <v>443.89</v>
      </c>
      <c r="N547" s="8">
        <v>6214.46</v>
      </c>
      <c r="O547" s="10" t="s">
        <v>426</v>
      </c>
      <c r="P547" s="9" t="str">
        <f t="shared" si="60"/>
        <v>14</v>
      </c>
      <c r="Q547" s="14" t="str">
        <f t="shared" si="61"/>
        <v>6</v>
      </c>
      <c r="R547" s="14" t="str">
        <f t="shared" si="62"/>
        <v>2024</v>
      </c>
      <c r="S547" s="1" t="s">
        <v>48</v>
      </c>
    </row>
    <row r="548" spans="1:19" ht="12.75" x14ac:dyDescent="0.2">
      <c r="A548" s="1" t="s">
        <v>2167</v>
      </c>
      <c r="B548" s="1" t="s">
        <v>2167</v>
      </c>
      <c r="C548" s="1" t="str">
        <f t="shared" si="56"/>
        <v>cf9d111b-f797-4b4f-b97f-552cf31effc9Wanda Smith</v>
      </c>
      <c r="D548" s="1" t="str">
        <f t="shared" si="57"/>
        <v>Unique</v>
      </c>
      <c r="E548" s="1" t="s">
        <v>2168</v>
      </c>
      <c r="F548" s="1" t="str">
        <f t="shared" si="58"/>
        <v>Unique</v>
      </c>
      <c r="G548" s="1" t="s">
        <v>2169</v>
      </c>
      <c r="H548" s="1" t="str">
        <f t="shared" si="59"/>
        <v>EastBooks</v>
      </c>
      <c r="I548" s="1" t="s">
        <v>14</v>
      </c>
      <c r="J548" s="1" t="s">
        <v>22</v>
      </c>
      <c r="K548" s="1" t="s">
        <v>1546</v>
      </c>
      <c r="L548" s="8">
        <v>10</v>
      </c>
      <c r="M548" s="8">
        <v>394.56</v>
      </c>
      <c r="N548" s="8">
        <v>3945.6</v>
      </c>
      <c r="O548" s="10" t="s">
        <v>2170</v>
      </c>
      <c r="P548" s="9" t="str">
        <f t="shared" si="60"/>
        <v>28</v>
      </c>
      <c r="Q548" s="14" t="str">
        <f t="shared" si="61"/>
        <v>6</v>
      </c>
      <c r="R548" s="14" t="str">
        <f t="shared" si="62"/>
        <v>2024</v>
      </c>
      <c r="S548" s="1" t="s">
        <v>48</v>
      </c>
    </row>
    <row r="549" spans="1:19" ht="12.75" x14ac:dyDescent="0.2">
      <c r="A549" s="1" t="s">
        <v>2171</v>
      </c>
      <c r="B549" s="1" t="s">
        <v>2171</v>
      </c>
      <c r="C549" s="1" t="str">
        <f t="shared" si="56"/>
        <v>186926c3-4d30-4acc-8a30-224026a847acNicole Mcdonald</v>
      </c>
      <c r="D549" s="1" t="str">
        <f t="shared" si="57"/>
        <v>Unique</v>
      </c>
      <c r="E549" s="1" t="s">
        <v>2172</v>
      </c>
      <c r="F549" s="1" t="str">
        <f t="shared" si="58"/>
        <v>Unique</v>
      </c>
      <c r="G549" s="1" t="s">
        <v>2173</v>
      </c>
      <c r="H549" s="1" t="str">
        <f t="shared" si="59"/>
        <v>WestFurniture</v>
      </c>
      <c r="I549" s="1" t="s">
        <v>36</v>
      </c>
      <c r="J549" s="1" t="s">
        <v>42</v>
      </c>
      <c r="K549" s="1" t="s">
        <v>2174</v>
      </c>
      <c r="L549" s="8">
        <v>6</v>
      </c>
      <c r="M549" s="8">
        <v>410.11</v>
      </c>
      <c r="N549" s="8">
        <v>2460.66</v>
      </c>
      <c r="O549" s="10">
        <v>45390</v>
      </c>
      <c r="P549" s="9">
        <f t="shared" si="60"/>
        <v>8</v>
      </c>
      <c r="Q549" s="14">
        <f t="shared" si="61"/>
        <v>4</v>
      </c>
      <c r="R549" s="14">
        <f t="shared" si="62"/>
        <v>2024</v>
      </c>
      <c r="S549" s="1" t="s">
        <v>18</v>
      </c>
    </row>
    <row r="550" spans="1:19" ht="12.75" x14ac:dyDescent="0.2">
      <c r="A550" s="1" t="s">
        <v>2175</v>
      </c>
      <c r="B550" s="1" t="s">
        <v>2175</v>
      </c>
      <c r="C550" s="1" t="str">
        <f t="shared" si="56"/>
        <v>ccc44304-5b31-4542-9968-c34e038c749fAndres May</v>
      </c>
      <c r="D550" s="1" t="str">
        <f t="shared" si="57"/>
        <v>Unique</v>
      </c>
      <c r="E550" s="1" t="s">
        <v>2176</v>
      </c>
      <c r="F550" s="1" t="str">
        <f t="shared" si="58"/>
        <v>Unique</v>
      </c>
      <c r="G550" s="1" t="s">
        <v>2177</v>
      </c>
      <c r="H550" s="1" t="str">
        <f t="shared" si="59"/>
        <v>EastBooks</v>
      </c>
      <c r="I550" s="1" t="s">
        <v>14</v>
      </c>
      <c r="J550" s="1" t="s">
        <v>22</v>
      </c>
      <c r="K550" s="1" t="s">
        <v>1264</v>
      </c>
      <c r="L550" s="8">
        <v>1</v>
      </c>
      <c r="M550" s="8">
        <v>419.55</v>
      </c>
      <c r="N550" s="8">
        <v>419.55</v>
      </c>
      <c r="O550" s="10" t="s">
        <v>140</v>
      </c>
      <c r="P550" s="9" t="str">
        <f t="shared" si="60"/>
        <v>30</v>
      </c>
      <c r="Q550" s="14" t="str">
        <f t="shared" si="61"/>
        <v>3</v>
      </c>
      <c r="R550" s="14" t="str">
        <f t="shared" si="62"/>
        <v>2024</v>
      </c>
      <c r="S550" s="1" t="s">
        <v>24</v>
      </c>
    </row>
    <row r="551" spans="1:19" ht="12.75" x14ac:dyDescent="0.2">
      <c r="A551" s="1" t="s">
        <v>2178</v>
      </c>
      <c r="B551" s="1" t="s">
        <v>2178</v>
      </c>
      <c r="C551" s="1" t="str">
        <f t="shared" si="56"/>
        <v>4e31e406-cdcd-495a-8d8a-bbc1dc5eb694Jessica Medina</v>
      </c>
      <c r="D551" s="1" t="str">
        <f t="shared" si="57"/>
        <v>Unique</v>
      </c>
      <c r="E551" s="1" t="s">
        <v>2179</v>
      </c>
      <c r="F551" s="1" t="str">
        <f t="shared" si="58"/>
        <v>Unique</v>
      </c>
      <c r="G551" s="1" t="s">
        <v>2180</v>
      </c>
      <c r="H551" s="1" t="str">
        <f t="shared" si="59"/>
        <v>SouthClothing</v>
      </c>
      <c r="I551" s="1" t="s">
        <v>28</v>
      </c>
      <c r="J551" s="1" t="s">
        <v>52</v>
      </c>
      <c r="K551" s="1" t="s">
        <v>1970</v>
      </c>
      <c r="L551" s="8">
        <v>15</v>
      </c>
      <c r="M551" s="8">
        <v>413.03</v>
      </c>
      <c r="N551" s="8">
        <v>6195.45</v>
      </c>
      <c r="O551" s="10">
        <v>45633</v>
      </c>
      <c r="P551" s="9">
        <f t="shared" si="60"/>
        <v>7</v>
      </c>
      <c r="Q551" s="14">
        <f t="shared" si="61"/>
        <v>12</v>
      </c>
      <c r="R551" s="14">
        <f t="shared" si="62"/>
        <v>2024</v>
      </c>
      <c r="S551" s="1" t="s">
        <v>24</v>
      </c>
    </row>
    <row r="552" spans="1:19" ht="12.75" x14ac:dyDescent="0.2">
      <c r="A552" s="1" t="s">
        <v>2181</v>
      </c>
      <c r="B552" s="1" t="s">
        <v>2181</v>
      </c>
      <c r="C552" s="1" t="str">
        <f t="shared" si="56"/>
        <v>b7df1d2f-5512-45ed-95fc-b901c2dc53f5Scott Jones</v>
      </c>
      <c r="D552" s="1" t="str">
        <f t="shared" si="57"/>
        <v>Duplicate</v>
      </c>
      <c r="E552" s="1" t="s">
        <v>2182</v>
      </c>
      <c r="F552" s="1" t="str">
        <f t="shared" si="58"/>
        <v>Duplicate</v>
      </c>
      <c r="G552" s="1" t="s">
        <v>2183</v>
      </c>
      <c r="H552" s="1" t="str">
        <f t="shared" si="59"/>
        <v>EastBooks</v>
      </c>
      <c r="I552" s="1" t="s">
        <v>14</v>
      </c>
      <c r="J552" s="1" t="s">
        <v>22</v>
      </c>
      <c r="K552" s="1" t="s">
        <v>2184</v>
      </c>
      <c r="L552" s="8">
        <v>18</v>
      </c>
      <c r="M552" s="8">
        <v>459.8</v>
      </c>
      <c r="N552" s="8">
        <v>8276.4</v>
      </c>
      <c r="O552" s="10" t="s">
        <v>495</v>
      </c>
      <c r="P552" s="9" t="str">
        <f t="shared" si="60"/>
        <v>30</v>
      </c>
      <c r="Q552" s="14" t="str">
        <f t="shared" si="61"/>
        <v>6</v>
      </c>
      <c r="R552" s="14" t="str">
        <f t="shared" si="62"/>
        <v>2024</v>
      </c>
      <c r="S552" s="1" t="s">
        <v>32</v>
      </c>
    </row>
    <row r="553" spans="1:19" ht="12.75" x14ac:dyDescent="0.2">
      <c r="A553" s="1" t="s">
        <v>2185</v>
      </c>
      <c r="B553" s="1" t="s">
        <v>2185</v>
      </c>
      <c r="C553" s="1" t="str">
        <f t="shared" si="56"/>
        <v>22c79a1e-37cb-413c-bcbb-d0ac6afb73f7Dan Miller</v>
      </c>
      <c r="D553" s="1" t="str">
        <f t="shared" si="57"/>
        <v>Unique</v>
      </c>
      <c r="E553" s="1" t="s">
        <v>2186</v>
      </c>
      <c r="F553" s="1" t="str">
        <f t="shared" si="58"/>
        <v>Unique</v>
      </c>
      <c r="G553" s="1" t="s">
        <v>2187</v>
      </c>
      <c r="H553" s="1" t="str">
        <f t="shared" si="59"/>
        <v>NorthFurniture</v>
      </c>
      <c r="I553" s="1" t="s">
        <v>69</v>
      </c>
      <c r="J553" s="1" t="s">
        <v>42</v>
      </c>
      <c r="K553" s="1" t="s">
        <v>2188</v>
      </c>
      <c r="L553" s="8">
        <v>8</v>
      </c>
      <c r="M553" s="8">
        <v>267.52999999999997</v>
      </c>
      <c r="N553" s="8">
        <v>2140.2399999999998</v>
      </c>
      <c r="O553" s="10" t="s">
        <v>939</v>
      </c>
      <c r="P553" s="9" t="str">
        <f t="shared" si="60"/>
        <v>22</v>
      </c>
      <c r="Q553" s="14" t="str">
        <f t="shared" si="61"/>
        <v>7</v>
      </c>
      <c r="R553" s="14" t="str">
        <f t="shared" si="62"/>
        <v>2024</v>
      </c>
      <c r="S553" s="1" t="s">
        <v>24</v>
      </c>
    </row>
    <row r="554" spans="1:19" ht="12.75" x14ac:dyDescent="0.2">
      <c r="A554" s="1" t="s">
        <v>2189</v>
      </c>
      <c r="B554" s="1" t="s">
        <v>2189</v>
      </c>
      <c r="C554" s="1" t="str">
        <f t="shared" si="56"/>
        <v>5a8e6c17-be0e-4344-8a10-8cc054828ea2Peter Nunez</v>
      </c>
      <c r="D554" s="1" t="str">
        <f t="shared" si="57"/>
        <v>Unique</v>
      </c>
      <c r="E554" s="1" t="s">
        <v>2190</v>
      </c>
      <c r="F554" s="1" t="str">
        <f t="shared" si="58"/>
        <v>Unique</v>
      </c>
      <c r="G554" s="1" t="s">
        <v>2191</v>
      </c>
      <c r="H554" s="1" t="str">
        <f t="shared" si="59"/>
        <v>NorthClothing</v>
      </c>
      <c r="I554" s="1" t="s">
        <v>69</v>
      </c>
      <c r="J554" s="1" t="s">
        <v>52</v>
      </c>
      <c r="K554" s="1" t="s">
        <v>1119</v>
      </c>
      <c r="L554" s="8">
        <v>5</v>
      </c>
      <c r="M554" s="8">
        <v>150.56</v>
      </c>
      <c r="N554" s="8">
        <v>752.8</v>
      </c>
      <c r="O554" s="10">
        <v>45536</v>
      </c>
      <c r="P554" s="9">
        <f t="shared" si="60"/>
        <v>1</v>
      </c>
      <c r="Q554" s="14">
        <f t="shared" si="61"/>
        <v>9</v>
      </c>
      <c r="R554" s="14">
        <f t="shared" si="62"/>
        <v>2024</v>
      </c>
      <c r="S554" s="1" t="s">
        <v>32</v>
      </c>
    </row>
    <row r="555" spans="1:19" ht="12.75" x14ac:dyDescent="0.2">
      <c r="A555" s="1" t="s">
        <v>2192</v>
      </c>
      <c r="B555" s="1" t="s">
        <v>2192</v>
      </c>
      <c r="C555" s="1" t="str">
        <f t="shared" si="56"/>
        <v>bd024272-3416-49c4-9533-77b59ce26a5eEmily Pham</v>
      </c>
      <c r="D555" s="1" t="str">
        <f t="shared" si="57"/>
        <v>Unique</v>
      </c>
      <c r="E555" s="1" t="s">
        <v>2193</v>
      </c>
      <c r="F555" s="1" t="str">
        <f t="shared" si="58"/>
        <v>Unique</v>
      </c>
      <c r="G555" s="1" t="s">
        <v>2194</v>
      </c>
      <c r="H555" s="1" t="str">
        <f t="shared" si="59"/>
        <v>NorthElectronics</v>
      </c>
      <c r="I555" s="1" t="s">
        <v>69</v>
      </c>
      <c r="J555" s="1" t="s">
        <v>15</v>
      </c>
      <c r="K555" s="1" t="s">
        <v>1653</v>
      </c>
      <c r="L555" s="8">
        <v>12</v>
      </c>
      <c r="M555" s="8">
        <v>139.56</v>
      </c>
      <c r="N555" s="8">
        <v>1674.72</v>
      </c>
      <c r="O555" s="10" t="s">
        <v>557</v>
      </c>
      <c r="P555" s="9" t="str">
        <f t="shared" si="60"/>
        <v>21</v>
      </c>
      <c r="Q555" s="14" t="str">
        <f t="shared" si="61"/>
        <v>4</v>
      </c>
      <c r="R555" s="14" t="str">
        <f t="shared" si="62"/>
        <v>2024</v>
      </c>
      <c r="S555" s="1" t="s">
        <v>18</v>
      </c>
    </row>
    <row r="556" spans="1:19" ht="12.75" x14ac:dyDescent="0.2">
      <c r="A556" s="1" t="s">
        <v>2195</v>
      </c>
      <c r="B556" s="1" t="s">
        <v>2195</v>
      </c>
      <c r="C556" s="1" t="str">
        <f t="shared" si="56"/>
        <v>f1c9563d-39cb-4c25-806c-08bb1bab52a1Andrew Rodgers</v>
      </c>
      <c r="D556" s="1" t="str">
        <f t="shared" si="57"/>
        <v>Unique</v>
      </c>
      <c r="E556" s="1" t="s">
        <v>2196</v>
      </c>
      <c r="F556" s="1" t="str">
        <f t="shared" si="58"/>
        <v>Unique</v>
      </c>
      <c r="G556" s="1" t="s">
        <v>2197</v>
      </c>
      <c r="H556" s="1" t="str">
        <f t="shared" si="59"/>
        <v>EastBooks</v>
      </c>
      <c r="I556" s="1" t="s">
        <v>14</v>
      </c>
      <c r="J556" s="1" t="s">
        <v>22</v>
      </c>
      <c r="K556" s="1" t="s">
        <v>2198</v>
      </c>
      <c r="L556" s="8">
        <v>15</v>
      </c>
      <c r="M556" s="8">
        <v>323.44</v>
      </c>
      <c r="N556" s="8">
        <v>4851.6000000000004</v>
      </c>
      <c r="O556" s="10" t="s">
        <v>2199</v>
      </c>
      <c r="P556" s="9" t="str">
        <f t="shared" si="60"/>
        <v>28</v>
      </c>
      <c r="Q556" s="14" t="str">
        <f t="shared" si="61"/>
        <v>4</v>
      </c>
      <c r="R556" s="14" t="str">
        <f t="shared" si="62"/>
        <v>2024</v>
      </c>
      <c r="S556" s="1" t="s">
        <v>18</v>
      </c>
    </row>
    <row r="557" spans="1:19" ht="12.75" x14ac:dyDescent="0.2">
      <c r="A557" s="1" t="s">
        <v>2200</v>
      </c>
      <c r="B557" s="1" t="s">
        <v>2200</v>
      </c>
      <c r="C557" s="1" t="str">
        <f t="shared" si="56"/>
        <v>7b665e8e-eddb-442f-9270-1a2c9dcfa4aeMichele Burns</v>
      </c>
      <c r="D557" s="1" t="str">
        <f t="shared" si="57"/>
        <v>Unique</v>
      </c>
      <c r="E557" s="1" t="s">
        <v>2201</v>
      </c>
      <c r="F557" s="1" t="str">
        <f t="shared" si="58"/>
        <v>Unique</v>
      </c>
      <c r="G557" s="1" t="s">
        <v>2202</v>
      </c>
      <c r="H557" s="1" t="str">
        <f t="shared" si="59"/>
        <v>EastBooks</v>
      </c>
      <c r="I557" s="1" t="s">
        <v>14</v>
      </c>
      <c r="J557" s="1" t="s">
        <v>22</v>
      </c>
      <c r="K557" s="1" t="s">
        <v>2158</v>
      </c>
      <c r="L557" s="8">
        <v>12</v>
      </c>
      <c r="M557" s="8">
        <v>459.51</v>
      </c>
      <c r="N557" s="8">
        <v>5514.12</v>
      </c>
      <c r="O557" s="10" t="s">
        <v>915</v>
      </c>
      <c r="P557" s="9" t="str">
        <f t="shared" si="60"/>
        <v>15</v>
      </c>
      <c r="Q557" s="14" t="str">
        <f t="shared" si="61"/>
        <v>2</v>
      </c>
      <c r="R557" s="14" t="str">
        <f t="shared" si="62"/>
        <v>2024</v>
      </c>
      <c r="S557" s="1" t="s">
        <v>18</v>
      </c>
    </row>
    <row r="558" spans="1:19" ht="12.75" x14ac:dyDescent="0.2">
      <c r="A558" s="1" t="s">
        <v>2203</v>
      </c>
      <c r="B558" s="1" t="s">
        <v>505</v>
      </c>
      <c r="C558" s="1" t="str">
        <f t="shared" si="56"/>
        <v>6605077f-5264-4c7a-b558-8e20bfe156e6Rachel White</v>
      </c>
      <c r="D558" s="1" t="str">
        <f t="shared" si="57"/>
        <v>Duplicate</v>
      </c>
      <c r="E558" s="1" t="s">
        <v>506</v>
      </c>
      <c r="F558" s="1" t="str">
        <f t="shared" si="58"/>
        <v>Duplicate</v>
      </c>
      <c r="G558" s="1" t="s">
        <v>507</v>
      </c>
      <c r="H558" s="1" t="str">
        <f t="shared" si="59"/>
        <v>EastFood</v>
      </c>
      <c r="I558" s="1" t="s">
        <v>14</v>
      </c>
      <c r="J558" s="1" t="s">
        <v>29</v>
      </c>
      <c r="K558" s="1" t="s">
        <v>508</v>
      </c>
      <c r="L558" s="8">
        <v>19</v>
      </c>
      <c r="M558" s="8">
        <v>336.17</v>
      </c>
      <c r="N558" s="8">
        <v>6387.23</v>
      </c>
      <c r="O558" s="10" t="s">
        <v>509</v>
      </c>
      <c r="P558" s="9" t="str">
        <f t="shared" si="60"/>
        <v>13</v>
      </c>
      <c r="Q558" s="14" t="str">
        <f t="shared" si="61"/>
        <v>7</v>
      </c>
      <c r="R558" s="14" t="str">
        <f t="shared" si="62"/>
        <v>2024</v>
      </c>
      <c r="S558" s="1" t="s">
        <v>32</v>
      </c>
    </row>
    <row r="559" spans="1:19" ht="12.75" x14ac:dyDescent="0.2">
      <c r="A559" s="1" t="s">
        <v>2206</v>
      </c>
      <c r="B559" s="1" t="s">
        <v>2203</v>
      </c>
      <c r="C559" s="1" t="str">
        <f t="shared" si="56"/>
        <v>85b50594-a758-4280-819d-aa5b874656e7Dr. Richard Miles</v>
      </c>
      <c r="D559" s="1" t="str">
        <f t="shared" si="57"/>
        <v>Unique</v>
      </c>
      <c r="E559" s="1" t="s">
        <v>2204</v>
      </c>
      <c r="F559" s="1" t="str">
        <f t="shared" si="58"/>
        <v>Unique</v>
      </c>
      <c r="G559" s="1" t="s">
        <v>2205</v>
      </c>
      <c r="H559" s="1" t="str">
        <f t="shared" si="59"/>
        <v>WestClothing</v>
      </c>
      <c r="I559" s="1" t="s">
        <v>36</v>
      </c>
      <c r="J559" s="1" t="s">
        <v>52</v>
      </c>
      <c r="L559" s="8">
        <v>17</v>
      </c>
      <c r="M559" s="8">
        <v>328.52</v>
      </c>
      <c r="N559" s="8">
        <v>5584.84</v>
      </c>
      <c r="O559" s="10" t="s">
        <v>1900</v>
      </c>
      <c r="P559" s="9" t="str">
        <f t="shared" si="60"/>
        <v>25</v>
      </c>
      <c r="Q559" s="14" t="str">
        <f t="shared" si="61"/>
        <v>3</v>
      </c>
      <c r="R559" s="14" t="str">
        <f t="shared" si="62"/>
        <v>2024</v>
      </c>
      <c r="S559" s="1" t="s">
        <v>48</v>
      </c>
    </row>
    <row r="560" spans="1:19" ht="12.75" x14ac:dyDescent="0.2">
      <c r="A560" s="1" t="s">
        <v>2210</v>
      </c>
      <c r="B560" s="1" t="s">
        <v>2206</v>
      </c>
      <c r="C560" s="1" t="str">
        <f t="shared" si="56"/>
        <v>74913e90-d316-4508-82d9-60d60962e69dJeff Chapman</v>
      </c>
      <c r="D560" s="1" t="str">
        <f t="shared" si="57"/>
        <v>Unique</v>
      </c>
      <c r="E560" s="1" t="s">
        <v>2207</v>
      </c>
      <c r="F560" s="1" t="str">
        <f t="shared" si="58"/>
        <v>Unique</v>
      </c>
      <c r="G560" s="1" t="s">
        <v>2208</v>
      </c>
      <c r="H560" s="1" t="str">
        <f t="shared" si="59"/>
        <v>EastElectronics</v>
      </c>
      <c r="I560" s="1" t="s">
        <v>14</v>
      </c>
      <c r="J560" s="1" t="s">
        <v>15</v>
      </c>
      <c r="K560" s="1" t="s">
        <v>2209</v>
      </c>
      <c r="L560" s="8">
        <v>18</v>
      </c>
      <c r="M560" s="8">
        <v>15.02</v>
      </c>
      <c r="N560" s="8">
        <v>270.36</v>
      </c>
      <c r="O560" s="10">
        <v>45324</v>
      </c>
      <c r="P560" s="9">
        <f t="shared" si="60"/>
        <v>2</v>
      </c>
      <c r="Q560" s="14">
        <f t="shared" si="61"/>
        <v>2</v>
      </c>
      <c r="R560" s="14">
        <f t="shared" si="62"/>
        <v>2024</v>
      </c>
      <c r="S560" s="1" t="s">
        <v>32</v>
      </c>
    </row>
    <row r="561" spans="1:19" ht="12.75" x14ac:dyDescent="0.2">
      <c r="A561" s="1" t="s">
        <v>2214</v>
      </c>
      <c r="B561" s="1" t="s">
        <v>2210</v>
      </c>
      <c r="C561" s="1" t="str">
        <f t="shared" si="56"/>
        <v>3eb1aefd-28a7-49e2-be44-2cea938065adJacqueline Zimmerman</v>
      </c>
      <c r="D561" s="1" t="str">
        <f t="shared" si="57"/>
        <v>Unique</v>
      </c>
      <c r="E561" s="1" t="s">
        <v>2211</v>
      </c>
      <c r="F561" s="1" t="str">
        <f t="shared" si="58"/>
        <v>Unique</v>
      </c>
      <c r="G561" s="1" t="s">
        <v>2212</v>
      </c>
      <c r="H561" s="1" t="str">
        <f t="shared" si="59"/>
        <v>SouthFood</v>
      </c>
      <c r="I561" s="1" t="s">
        <v>28</v>
      </c>
      <c r="J561" s="1" t="s">
        <v>29</v>
      </c>
      <c r="K561" s="1" t="s">
        <v>2213</v>
      </c>
      <c r="L561" s="8">
        <v>10</v>
      </c>
      <c r="M561" s="8">
        <v>20.13</v>
      </c>
      <c r="N561" s="8">
        <v>201.3</v>
      </c>
      <c r="O561" s="10" t="s">
        <v>233</v>
      </c>
      <c r="P561" s="9" t="str">
        <f t="shared" si="60"/>
        <v>13</v>
      </c>
      <c r="Q561" s="14" t="str">
        <f t="shared" si="61"/>
        <v>5</v>
      </c>
      <c r="R561" s="14" t="str">
        <f t="shared" si="62"/>
        <v>2024</v>
      </c>
      <c r="S561" s="1" t="s">
        <v>18</v>
      </c>
    </row>
    <row r="562" spans="1:19" ht="12.75" x14ac:dyDescent="0.2">
      <c r="A562" s="1" t="s">
        <v>2218</v>
      </c>
      <c r="B562" s="1" t="s">
        <v>2214</v>
      </c>
      <c r="C562" s="1" t="str">
        <f t="shared" si="56"/>
        <v>9fbcb4d2-1549-4b76-8ae6-d902a1570873Jennifer Lawrence</v>
      </c>
      <c r="D562" s="1" t="str">
        <f t="shared" si="57"/>
        <v>Unique</v>
      </c>
      <c r="E562" s="1" t="s">
        <v>2215</v>
      </c>
      <c r="F562" s="1" t="str">
        <f t="shared" si="58"/>
        <v>Unique</v>
      </c>
      <c r="G562" s="1" t="s">
        <v>2216</v>
      </c>
      <c r="H562" s="1" t="str">
        <f t="shared" si="59"/>
        <v>SouthClothing</v>
      </c>
      <c r="I562" s="1" t="s">
        <v>28</v>
      </c>
      <c r="J562" s="1" t="s">
        <v>52</v>
      </c>
      <c r="K562" s="1" t="s">
        <v>2217</v>
      </c>
      <c r="L562" s="8">
        <v>3</v>
      </c>
      <c r="M562" s="8">
        <v>315.20999999999998</v>
      </c>
      <c r="N562" s="8">
        <v>945.63</v>
      </c>
      <c r="O562" s="10">
        <v>45601</v>
      </c>
      <c r="P562" s="9">
        <f t="shared" si="60"/>
        <v>5</v>
      </c>
      <c r="Q562" s="14">
        <f t="shared" si="61"/>
        <v>11</v>
      </c>
      <c r="R562" s="14">
        <f t="shared" si="62"/>
        <v>2024</v>
      </c>
      <c r="S562" s="1" t="s">
        <v>32</v>
      </c>
    </row>
    <row r="563" spans="1:19" ht="12.75" x14ac:dyDescent="0.2">
      <c r="A563" s="1" t="s">
        <v>2222</v>
      </c>
      <c r="B563" s="1" t="s">
        <v>2218</v>
      </c>
      <c r="C563" s="1" t="str">
        <f t="shared" si="56"/>
        <v>c914d7f5-50a8-4179-95ca-429af92761fdSteven Clark</v>
      </c>
      <c r="D563" s="1" t="str">
        <f t="shared" si="57"/>
        <v>Unique</v>
      </c>
      <c r="E563" s="1" t="s">
        <v>2219</v>
      </c>
      <c r="F563" s="1" t="str">
        <f t="shared" si="58"/>
        <v>Unique</v>
      </c>
      <c r="G563" s="1" t="s">
        <v>2220</v>
      </c>
      <c r="H563" s="1" t="str">
        <f t="shared" si="59"/>
        <v>NorthElectronics</v>
      </c>
      <c r="I563" s="1" t="s">
        <v>69</v>
      </c>
      <c r="J563" s="1" t="s">
        <v>15</v>
      </c>
      <c r="K563" s="1" t="s">
        <v>2221</v>
      </c>
      <c r="L563" s="8">
        <v>19</v>
      </c>
      <c r="M563" s="8">
        <v>103.71</v>
      </c>
      <c r="N563" s="8">
        <v>1970.49</v>
      </c>
      <c r="O563" s="10" t="s">
        <v>742</v>
      </c>
      <c r="P563" s="9" t="str">
        <f t="shared" si="60"/>
        <v>18</v>
      </c>
      <c r="Q563" s="14" t="str">
        <f t="shared" si="61"/>
        <v>1</v>
      </c>
      <c r="R563" s="14" t="str">
        <f t="shared" si="62"/>
        <v>2024</v>
      </c>
      <c r="S563" s="1" t="s">
        <v>24</v>
      </c>
    </row>
    <row r="564" spans="1:19" ht="12.75" x14ac:dyDescent="0.2">
      <c r="A564" s="1" t="s">
        <v>2226</v>
      </c>
      <c r="B564" s="1" t="s">
        <v>743</v>
      </c>
      <c r="C564" s="1" t="str">
        <f t="shared" si="56"/>
        <v>272376c6-83f5-427e-b1f8-6e5cbde5026bMichael Ross</v>
      </c>
      <c r="D564" s="1" t="str">
        <f t="shared" si="57"/>
        <v>Duplicate</v>
      </c>
      <c r="E564" s="1" t="s">
        <v>744</v>
      </c>
      <c r="F564" s="1" t="str">
        <f t="shared" si="58"/>
        <v>Duplicate</v>
      </c>
      <c r="G564" s="1" t="s">
        <v>745</v>
      </c>
      <c r="H564" s="1" t="str">
        <f t="shared" si="59"/>
        <v>SouthFood</v>
      </c>
      <c r="I564" s="1" t="s">
        <v>28</v>
      </c>
      <c r="J564" s="1" t="s">
        <v>29</v>
      </c>
      <c r="K564" s="1" t="s">
        <v>746</v>
      </c>
      <c r="L564" s="8">
        <v>18</v>
      </c>
      <c r="M564" s="8">
        <v>189.54</v>
      </c>
      <c r="N564" s="8">
        <v>3411.72</v>
      </c>
      <c r="O564" s="10" t="s">
        <v>747</v>
      </c>
      <c r="P564" s="9" t="str">
        <f t="shared" si="60"/>
        <v>22</v>
      </c>
      <c r="Q564" s="14" t="str">
        <f t="shared" si="61"/>
        <v>1</v>
      </c>
      <c r="R564" s="14" t="str">
        <f t="shared" si="62"/>
        <v>2024</v>
      </c>
      <c r="S564" s="1" t="s">
        <v>18</v>
      </c>
    </row>
    <row r="565" spans="1:19" ht="12.75" x14ac:dyDescent="0.2">
      <c r="A565" s="1" t="s">
        <v>2229</v>
      </c>
      <c r="B565" s="1" t="s">
        <v>301</v>
      </c>
      <c r="C565" s="1" t="str">
        <f t="shared" si="56"/>
        <v>0eaeba4a-0cd2-452b-9936-c4f9fac87ff6Laura Dixon</v>
      </c>
      <c r="D565" s="1" t="str">
        <f t="shared" si="57"/>
        <v>Duplicate</v>
      </c>
      <c r="E565" s="1" t="s">
        <v>255</v>
      </c>
      <c r="F565" s="1" t="str">
        <f t="shared" si="58"/>
        <v>Duplicate</v>
      </c>
      <c r="G565" s="1" t="s">
        <v>302</v>
      </c>
      <c r="H565" s="1" t="str">
        <f t="shared" si="59"/>
        <v>SouthFood</v>
      </c>
      <c r="I565" s="1" t="s">
        <v>28</v>
      </c>
      <c r="J565" s="1" t="s">
        <v>29</v>
      </c>
      <c r="K565" s="1" t="s">
        <v>303</v>
      </c>
      <c r="L565" s="8">
        <v>9</v>
      </c>
      <c r="M565" s="8">
        <v>195.51</v>
      </c>
      <c r="N565" s="8">
        <v>1759.59</v>
      </c>
      <c r="O565" s="10" t="s">
        <v>304</v>
      </c>
      <c r="P565" s="9" t="str">
        <f t="shared" si="60"/>
        <v>27</v>
      </c>
      <c r="Q565" s="14" t="str">
        <f t="shared" si="61"/>
        <v>7</v>
      </c>
      <c r="R565" s="14" t="str">
        <f t="shared" si="62"/>
        <v>2024</v>
      </c>
      <c r="S565" s="1" t="s">
        <v>48</v>
      </c>
    </row>
    <row r="566" spans="1:19" ht="12.75" x14ac:dyDescent="0.2">
      <c r="A566" s="1" t="s">
        <v>2233</v>
      </c>
      <c r="B566" s="1" t="s">
        <v>2222</v>
      </c>
      <c r="C566" s="1" t="str">
        <f t="shared" si="56"/>
        <v>e81bf59c-af3f-4bbf-91c0-32f208108254Lisa Hamilton</v>
      </c>
      <c r="D566" s="1" t="str">
        <f t="shared" si="57"/>
        <v>Unique</v>
      </c>
      <c r="E566" s="1" t="s">
        <v>2223</v>
      </c>
      <c r="F566" s="1" t="str">
        <f t="shared" si="58"/>
        <v>Unique</v>
      </c>
      <c r="G566" s="1" t="s">
        <v>2224</v>
      </c>
      <c r="H566" s="1" t="str">
        <f t="shared" si="59"/>
        <v>WestFood</v>
      </c>
      <c r="I566" s="1" t="s">
        <v>36</v>
      </c>
      <c r="J566" s="1" t="s">
        <v>29</v>
      </c>
      <c r="K566" s="1" t="s">
        <v>2225</v>
      </c>
      <c r="L566" s="8">
        <v>2</v>
      </c>
      <c r="M566" s="8">
        <v>57.6</v>
      </c>
      <c r="N566" s="8">
        <v>115.2</v>
      </c>
      <c r="O566" s="10" t="s">
        <v>1404</v>
      </c>
      <c r="P566" s="9" t="str">
        <f t="shared" si="60"/>
        <v>15</v>
      </c>
      <c r="Q566" s="14" t="str">
        <f t="shared" si="61"/>
        <v>1</v>
      </c>
      <c r="R566" s="14" t="str">
        <f t="shared" si="62"/>
        <v>2024</v>
      </c>
      <c r="S566" s="1" t="s">
        <v>48</v>
      </c>
    </row>
    <row r="567" spans="1:19" ht="12.75" x14ac:dyDescent="0.2">
      <c r="A567" s="1" t="s">
        <v>2237</v>
      </c>
      <c r="B567" s="1" t="s">
        <v>2226</v>
      </c>
      <c r="C567" s="1" t="str">
        <f t="shared" si="56"/>
        <v>721b0ae0-7300-4e5e-aca4-b97ae1f9ab46Dustin Palmer</v>
      </c>
      <c r="D567" s="1" t="str">
        <f t="shared" si="57"/>
        <v>Unique</v>
      </c>
      <c r="E567" s="1" t="s">
        <v>2227</v>
      </c>
      <c r="F567" s="1" t="str">
        <f t="shared" si="58"/>
        <v>Unique</v>
      </c>
      <c r="G567" s="1" t="s">
        <v>2228</v>
      </c>
      <c r="H567" s="1" t="str">
        <f t="shared" si="59"/>
        <v>EastBooks</v>
      </c>
      <c r="I567" s="1" t="s">
        <v>14</v>
      </c>
      <c r="J567" s="1" t="s">
        <v>22</v>
      </c>
      <c r="K567" s="1" t="s">
        <v>450</v>
      </c>
      <c r="L567" s="8">
        <v>4</v>
      </c>
      <c r="M567" s="8">
        <v>269.69</v>
      </c>
      <c r="N567" s="8">
        <v>1078.76</v>
      </c>
      <c r="O567" s="10">
        <v>45571</v>
      </c>
      <c r="P567" s="9">
        <f t="shared" si="60"/>
        <v>6</v>
      </c>
      <c r="Q567" s="14">
        <f t="shared" si="61"/>
        <v>10</v>
      </c>
      <c r="R567" s="14">
        <f t="shared" si="62"/>
        <v>2024</v>
      </c>
      <c r="S567" s="1" t="s">
        <v>32</v>
      </c>
    </row>
    <row r="568" spans="1:19" ht="12.75" x14ac:dyDescent="0.2">
      <c r="A568" s="1" t="s">
        <v>2241</v>
      </c>
      <c r="B568" s="1" t="s">
        <v>2229</v>
      </c>
      <c r="C568" s="1" t="str">
        <f t="shared" si="56"/>
        <v>d7a607cf-1789-4547-8429-2531fe7639e5Maria Ellis</v>
      </c>
      <c r="D568" s="1" t="str">
        <f t="shared" si="57"/>
        <v>Unique</v>
      </c>
      <c r="E568" s="1" t="s">
        <v>2230</v>
      </c>
      <c r="F568" s="1" t="str">
        <f t="shared" si="58"/>
        <v>Unique</v>
      </c>
      <c r="G568" s="1" t="s">
        <v>2231</v>
      </c>
      <c r="H568" s="1" t="str">
        <f t="shared" si="59"/>
        <v>EastFurniture</v>
      </c>
      <c r="I568" s="1" t="s">
        <v>14</v>
      </c>
      <c r="J568" s="1" t="s">
        <v>42</v>
      </c>
      <c r="K568" s="1" t="s">
        <v>2232</v>
      </c>
      <c r="L568" s="8">
        <v>7</v>
      </c>
      <c r="M568" s="8">
        <v>87.67</v>
      </c>
      <c r="N568" s="8">
        <v>613.69000000000005</v>
      </c>
      <c r="O568" s="10" t="s">
        <v>769</v>
      </c>
      <c r="P568" s="9" t="str">
        <f t="shared" si="60"/>
        <v>28</v>
      </c>
      <c r="Q568" s="14" t="str">
        <f t="shared" si="61"/>
        <v>2</v>
      </c>
      <c r="R568" s="14" t="str">
        <f t="shared" si="62"/>
        <v>2024</v>
      </c>
      <c r="S568" s="1" t="s">
        <v>18</v>
      </c>
    </row>
    <row r="569" spans="1:19" ht="12.75" x14ac:dyDescent="0.2">
      <c r="A569" s="1" t="s">
        <v>2244</v>
      </c>
      <c r="B569" s="1" t="s">
        <v>2233</v>
      </c>
      <c r="C569" s="1" t="str">
        <f t="shared" si="56"/>
        <v>384f5d33-1cd4-464e-a4d6-c2f963a37c62Rebecca Taylor</v>
      </c>
      <c r="D569" s="1" t="str">
        <f t="shared" si="57"/>
        <v>Unique</v>
      </c>
      <c r="E569" s="1" t="s">
        <v>2234</v>
      </c>
      <c r="F569" s="1" t="str">
        <f t="shared" si="58"/>
        <v>Unique</v>
      </c>
      <c r="G569" s="1" t="s">
        <v>2235</v>
      </c>
      <c r="H569" s="1" t="str">
        <f t="shared" si="59"/>
        <v>EastFurniture</v>
      </c>
      <c r="I569" s="1" t="s">
        <v>14</v>
      </c>
      <c r="J569" s="1" t="s">
        <v>42</v>
      </c>
      <c r="K569" s="1" t="s">
        <v>2236</v>
      </c>
      <c r="L569" s="8">
        <v>3</v>
      </c>
      <c r="M569" s="8">
        <v>32.67</v>
      </c>
      <c r="N569" s="8">
        <v>98.01</v>
      </c>
      <c r="O569" s="10" t="s">
        <v>362</v>
      </c>
      <c r="P569" s="9" t="str">
        <f t="shared" si="60"/>
        <v>18</v>
      </c>
      <c r="Q569" s="14" t="str">
        <f t="shared" si="61"/>
        <v>3</v>
      </c>
      <c r="R569" s="14" t="str">
        <f t="shared" si="62"/>
        <v>2024</v>
      </c>
      <c r="S569" s="1" t="s">
        <v>48</v>
      </c>
    </row>
    <row r="570" spans="1:19" ht="12.75" x14ac:dyDescent="0.2">
      <c r="A570" s="1" t="s">
        <v>2248</v>
      </c>
      <c r="B570" s="1" t="s">
        <v>2237</v>
      </c>
      <c r="C570" s="1" t="str">
        <f t="shared" si="56"/>
        <v>134a23e5-314d-47c3-89b3-c1da73c16cb7Jeremy Smith</v>
      </c>
      <c r="D570" s="1" t="str">
        <f t="shared" si="57"/>
        <v>Unique</v>
      </c>
      <c r="E570" s="1" t="s">
        <v>2238</v>
      </c>
      <c r="F570" s="1" t="str">
        <f t="shared" si="58"/>
        <v>Unique</v>
      </c>
      <c r="G570" s="1" t="s">
        <v>2239</v>
      </c>
      <c r="H570" s="1" t="str">
        <f t="shared" si="59"/>
        <v>WestFurniture</v>
      </c>
      <c r="I570" s="1" t="s">
        <v>36</v>
      </c>
      <c r="J570" s="1" t="s">
        <v>42</v>
      </c>
      <c r="K570" s="1" t="s">
        <v>1620</v>
      </c>
      <c r="L570" s="8">
        <v>5</v>
      </c>
      <c r="M570" s="8">
        <v>176.15</v>
      </c>
      <c r="N570" s="8">
        <v>880.75</v>
      </c>
      <c r="O570" s="10" t="s">
        <v>2240</v>
      </c>
      <c r="P570" s="9" t="str">
        <f t="shared" si="60"/>
        <v>21</v>
      </c>
      <c r="Q570" s="14" t="str">
        <f t="shared" si="61"/>
        <v>2</v>
      </c>
      <c r="R570" s="14" t="str">
        <f t="shared" si="62"/>
        <v>2024</v>
      </c>
      <c r="S570" s="1" t="s">
        <v>18</v>
      </c>
    </row>
    <row r="571" spans="1:19" ht="12.75" x14ac:dyDescent="0.2">
      <c r="A571" s="1" t="s">
        <v>2253</v>
      </c>
      <c r="B571" s="1" t="s">
        <v>2241</v>
      </c>
      <c r="C571" s="1" t="str">
        <f t="shared" si="56"/>
        <v>87a85c0e-48c7-425f-9b6a-87817ccfd138Troy Obrien</v>
      </c>
      <c r="D571" s="1" t="str">
        <f t="shared" si="57"/>
        <v>Unique</v>
      </c>
      <c r="E571" s="1" t="s">
        <v>2242</v>
      </c>
      <c r="F571" s="1" t="str">
        <f t="shared" si="58"/>
        <v>Unique</v>
      </c>
      <c r="G571" s="1" t="s">
        <v>2243</v>
      </c>
      <c r="H571" s="1" t="str">
        <f t="shared" si="59"/>
        <v>EastElectronics</v>
      </c>
      <c r="I571" s="1" t="s">
        <v>14</v>
      </c>
      <c r="J571" s="1" t="s">
        <v>15</v>
      </c>
      <c r="K571" s="1" t="s">
        <v>1871</v>
      </c>
      <c r="L571" s="8">
        <v>7</v>
      </c>
      <c r="M571" s="8">
        <v>330.3</v>
      </c>
      <c r="N571" s="8">
        <v>2312.1</v>
      </c>
      <c r="O571" s="10" t="s">
        <v>182</v>
      </c>
      <c r="P571" s="9" t="str">
        <f t="shared" si="60"/>
        <v>25</v>
      </c>
      <c r="Q571" s="14" t="str">
        <f t="shared" si="61"/>
        <v>2</v>
      </c>
      <c r="R571" s="14" t="str">
        <f t="shared" si="62"/>
        <v>2024</v>
      </c>
      <c r="S571" s="1" t="s">
        <v>32</v>
      </c>
    </row>
    <row r="572" spans="1:19" ht="12.75" x14ac:dyDescent="0.2">
      <c r="A572" s="1" t="s">
        <v>2257</v>
      </c>
      <c r="B572" s="1" t="s">
        <v>2244</v>
      </c>
      <c r="C572" s="1" t="str">
        <f t="shared" si="56"/>
        <v>5a693bdc-6577-4228-bb8f-ff92907beba6Michael Davies</v>
      </c>
      <c r="D572" s="1" t="str">
        <f t="shared" si="57"/>
        <v>Unique</v>
      </c>
      <c r="E572" s="1" t="s">
        <v>2245</v>
      </c>
      <c r="F572" s="1" t="str">
        <f t="shared" si="58"/>
        <v>Unique</v>
      </c>
      <c r="G572" s="1" t="s">
        <v>2246</v>
      </c>
      <c r="H572" s="1" t="str">
        <f t="shared" si="59"/>
        <v>EastBooks</v>
      </c>
      <c r="I572" s="1" t="s">
        <v>14</v>
      </c>
      <c r="J572" s="1" t="s">
        <v>22</v>
      </c>
      <c r="K572" s="1" t="s">
        <v>2247</v>
      </c>
      <c r="L572" s="8">
        <v>12</v>
      </c>
      <c r="M572" s="8">
        <v>204.62</v>
      </c>
      <c r="N572" s="8">
        <v>2455.44</v>
      </c>
      <c r="O572" s="10">
        <v>45540</v>
      </c>
      <c r="P572" s="9">
        <f t="shared" si="60"/>
        <v>5</v>
      </c>
      <c r="Q572" s="14">
        <f t="shared" si="61"/>
        <v>9</v>
      </c>
      <c r="R572" s="14">
        <f t="shared" si="62"/>
        <v>2024</v>
      </c>
      <c r="S572" s="1" t="s">
        <v>18</v>
      </c>
    </row>
    <row r="573" spans="1:19" ht="12.75" x14ac:dyDescent="0.2">
      <c r="A573" s="1" t="s">
        <v>2260</v>
      </c>
      <c r="B573" s="1" t="s">
        <v>2248</v>
      </c>
      <c r="C573" s="1" t="str">
        <f t="shared" si="56"/>
        <v>20d4c1b1-7ade-4115-ab9c-6b2b98bb8566Nicholas White</v>
      </c>
      <c r="D573" s="1" t="str">
        <f t="shared" si="57"/>
        <v>Unique</v>
      </c>
      <c r="E573" s="1" t="s">
        <v>2249</v>
      </c>
      <c r="F573" s="1" t="str">
        <f t="shared" si="58"/>
        <v>Unique</v>
      </c>
      <c r="G573" s="1" t="s">
        <v>2250</v>
      </c>
      <c r="H573" s="1" t="str">
        <f t="shared" si="59"/>
        <v>SouthBooks</v>
      </c>
      <c r="I573" s="1" t="s">
        <v>28</v>
      </c>
      <c r="J573" s="1" t="s">
        <v>22</v>
      </c>
      <c r="K573" s="1" t="s">
        <v>2251</v>
      </c>
      <c r="L573" s="8">
        <v>8</v>
      </c>
      <c r="M573" s="8">
        <v>131.66999999999999</v>
      </c>
      <c r="N573" s="8">
        <v>1053.3599999999999</v>
      </c>
      <c r="O573" s="10" t="s">
        <v>2252</v>
      </c>
      <c r="P573" s="9" t="str">
        <f t="shared" si="60"/>
        <v>16</v>
      </c>
      <c r="Q573" s="14" t="str">
        <f t="shared" si="61"/>
        <v>4</v>
      </c>
      <c r="R573" s="14" t="str">
        <f t="shared" si="62"/>
        <v>2024</v>
      </c>
      <c r="S573" s="1" t="s">
        <v>18</v>
      </c>
    </row>
    <row r="574" spans="1:19" ht="12.75" x14ac:dyDescent="0.2">
      <c r="A574" s="1" t="s">
        <v>2263</v>
      </c>
      <c r="B574" s="1" t="s">
        <v>2253</v>
      </c>
      <c r="C574" s="1" t="str">
        <f t="shared" si="56"/>
        <v>dd07a16f-e7bb-4865-9436-ba87841c7f22Ashlee Carter</v>
      </c>
      <c r="D574" s="1" t="str">
        <f t="shared" si="57"/>
        <v>Unique</v>
      </c>
      <c r="E574" s="1" t="s">
        <v>2254</v>
      </c>
      <c r="F574" s="1" t="str">
        <f t="shared" si="58"/>
        <v>Unique</v>
      </c>
      <c r="G574" s="1" t="s">
        <v>2255</v>
      </c>
      <c r="H574" s="1" t="str">
        <f t="shared" si="59"/>
        <v>EastElectronics</v>
      </c>
      <c r="I574" s="1" t="s">
        <v>14</v>
      </c>
      <c r="J574" s="1" t="s">
        <v>15</v>
      </c>
      <c r="K574" s="1" t="s">
        <v>2256</v>
      </c>
      <c r="L574" s="8">
        <v>2</v>
      </c>
      <c r="M574" s="8">
        <v>386.33</v>
      </c>
      <c r="N574" s="8">
        <v>772.66</v>
      </c>
      <c r="O574" s="10" t="s">
        <v>2199</v>
      </c>
      <c r="P574" s="9" t="str">
        <f t="shared" si="60"/>
        <v>28</v>
      </c>
      <c r="Q574" s="14" t="str">
        <f t="shared" si="61"/>
        <v>4</v>
      </c>
      <c r="R574" s="14" t="str">
        <f t="shared" si="62"/>
        <v>2024</v>
      </c>
      <c r="S574" s="1" t="s">
        <v>48</v>
      </c>
    </row>
    <row r="575" spans="1:19" ht="12.75" x14ac:dyDescent="0.2">
      <c r="A575" s="1" t="s">
        <v>2267</v>
      </c>
      <c r="B575" s="1" t="s">
        <v>2257</v>
      </c>
      <c r="C575" s="1" t="str">
        <f t="shared" si="56"/>
        <v>20fd2410-5f9e-49bc-a96f-22e4b989bca5Maria Ramos</v>
      </c>
      <c r="D575" s="1" t="str">
        <f t="shared" si="57"/>
        <v>Unique</v>
      </c>
      <c r="E575" s="1" t="s">
        <v>2258</v>
      </c>
      <c r="F575" s="1" t="str">
        <f t="shared" si="58"/>
        <v>Unique</v>
      </c>
      <c r="G575" s="1" t="s">
        <v>2259</v>
      </c>
      <c r="H575" s="1" t="str">
        <f t="shared" si="59"/>
        <v>NorthFurniture</v>
      </c>
      <c r="I575" s="1" t="s">
        <v>69</v>
      </c>
      <c r="J575" s="1" t="s">
        <v>42</v>
      </c>
      <c r="K575" s="1" t="s">
        <v>890</v>
      </c>
      <c r="L575" s="8">
        <v>3</v>
      </c>
      <c r="M575" s="8">
        <v>54.99</v>
      </c>
      <c r="N575" s="8">
        <v>164.97</v>
      </c>
      <c r="O575" s="10" t="s">
        <v>865</v>
      </c>
      <c r="P575" s="9" t="str">
        <f t="shared" si="60"/>
        <v>17</v>
      </c>
      <c r="Q575" s="14" t="str">
        <f t="shared" si="61"/>
        <v>4</v>
      </c>
      <c r="R575" s="14" t="str">
        <f t="shared" si="62"/>
        <v>2024</v>
      </c>
      <c r="S575" s="1" t="s">
        <v>18</v>
      </c>
    </row>
    <row r="576" spans="1:19" ht="12.75" x14ac:dyDescent="0.2">
      <c r="A576" s="1" t="s">
        <v>2271</v>
      </c>
      <c r="B576" s="1" t="s">
        <v>2260</v>
      </c>
      <c r="C576" s="1" t="str">
        <f t="shared" si="56"/>
        <v>09a0c687-3279-4def-baad-6d79f75db014Cody Palmer</v>
      </c>
      <c r="D576" s="1" t="str">
        <f t="shared" si="57"/>
        <v>Unique</v>
      </c>
      <c r="E576" s="1" t="s">
        <v>2261</v>
      </c>
      <c r="F576" s="1" t="str">
        <f t="shared" si="58"/>
        <v>Unique</v>
      </c>
      <c r="G576" s="1" t="s">
        <v>2262</v>
      </c>
      <c r="H576" s="1" t="str">
        <f t="shared" si="59"/>
        <v>WestFood</v>
      </c>
      <c r="I576" s="1" t="s">
        <v>36</v>
      </c>
      <c r="J576" s="1" t="s">
        <v>29</v>
      </c>
      <c r="K576" s="1" t="s">
        <v>74</v>
      </c>
      <c r="L576" s="8">
        <v>9</v>
      </c>
      <c r="M576" s="8">
        <v>380.95</v>
      </c>
      <c r="N576" s="8">
        <v>3428.55</v>
      </c>
      <c r="O576" s="10" t="s">
        <v>1048</v>
      </c>
      <c r="P576" s="9" t="str">
        <f t="shared" si="60"/>
        <v>28</v>
      </c>
      <c r="Q576" s="14" t="str">
        <f t="shared" si="61"/>
        <v>3</v>
      </c>
      <c r="R576" s="14" t="str">
        <f t="shared" si="62"/>
        <v>2024</v>
      </c>
      <c r="S576" s="1" t="s">
        <v>32</v>
      </c>
    </row>
    <row r="577" spans="1:19" ht="12.75" x14ac:dyDescent="0.2">
      <c r="A577" s="1" t="s">
        <v>2275</v>
      </c>
      <c r="B577" s="1" t="s">
        <v>2263</v>
      </c>
      <c r="C577" s="1" t="str">
        <f t="shared" si="56"/>
        <v>6c08c067-4c32-48d9-9877-03fdb80c6a92Judith Fisher</v>
      </c>
      <c r="D577" s="1" t="str">
        <f t="shared" si="57"/>
        <v>Unique</v>
      </c>
      <c r="E577" s="1" t="s">
        <v>2264</v>
      </c>
      <c r="F577" s="1" t="str">
        <f t="shared" si="58"/>
        <v>Unique</v>
      </c>
      <c r="G577" s="1" t="s">
        <v>2265</v>
      </c>
      <c r="H577" s="1" t="str">
        <f t="shared" si="59"/>
        <v>EastFurniture</v>
      </c>
      <c r="I577" s="1" t="s">
        <v>14</v>
      </c>
      <c r="J577" s="1" t="s">
        <v>42</v>
      </c>
      <c r="K577" s="1" t="s">
        <v>2266</v>
      </c>
      <c r="L577" s="8">
        <v>2</v>
      </c>
      <c r="M577" s="8">
        <v>107.39</v>
      </c>
      <c r="N577" s="8">
        <v>214.78</v>
      </c>
      <c r="O577" s="10">
        <v>45451</v>
      </c>
      <c r="P577" s="9">
        <f t="shared" si="60"/>
        <v>8</v>
      </c>
      <c r="Q577" s="14">
        <f t="shared" si="61"/>
        <v>6</v>
      </c>
      <c r="R577" s="14">
        <f t="shared" si="62"/>
        <v>2024</v>
      </c>
      <c r="S577" s="1" t="s">
        <v>24</v>
      </c>
    </row>
    <row r="578" spans="1:19" ht="12.75" x14ac:dyDescent="0.2">
      <c r="A578" s="1" t="s">
        <v>2278</v>
      </c>
      <c r="B578" s="1" t="s">
        <v>2267</v>
      </c>
      <c r="C578" s="1" t="str">
        <f t="shared" si="56"/>
        <v>d654dce6-db82-4b0f-9e31-ccd4e30d557dDr. Jeffrey Shepherd PhD</v>
      </c>
      <c r="D578" s="1" t="str">
        <f t="shared" si="57"/>
        <v>Unique</v>
      </c>
      <c r="E578" s="1" t="s">
        <v>2268</v>
      </c>
      <c r="F578" s="1" t="str">
        <f t="shared" si="58"/>
        <v>Unique</v>
      </c>
      <c r="G578" s="1" t="s">
        <v>2269</v>
      </c>
      <c r="H578" s="1" t="str">
        <f t="shared" si="59"/>
        <v>SouthElectronics</v>
      </c>
      <c r="I578" s="1" t="s">
        <v>28</v>
      </c>
      <c r="J578" s="1" t="s">
        <v>15</v>
      </c>
      <c r="K578" s="1" t="s">
        <v>2270</v>
      </c>
      <c r="L578" s="8">
        <v>1</v>
      </c>
      <c r="M578" s="8">
        <v>115.07</v>
      </c>
      <c r="N578" s="8">
        <v>115.07</v>
      </c>
      <c r="O578" s="10" t="s">
        <v>344</v>
      </c>
      <c r="P578" s="9" t="str">
        <f t="shared" si="60"/>
        <v>14</v>
      </c>
      <c r="Q578" s="14" t="str">
        <f t="shared" si="61"/>
        <v>4</v>
      </c>
      <c r="R578" s="14" t="str">
        <f t="shared" si="62"/>
        <v>2024</v>
      </c>
      <c r="S578" s="1" t="s">
        <v>24</v>
      </c>
    </row>
    <row r="579" spans="1:19" ht="12.75" x14ac:dyDescent="0.2">
      <c r="A579" s="1" t="s">
        <v>2282</v>
      </c>
      <c r="B579" s="1" t="s">
        <v>2271</v>
      </c>
      <c r="C579" s="1" t="str">
        <f t="shared" ref="C579:C642" si="63">CONCATENATE(B579,E579)</f>
        <v>be399d6a-1ffd-4c00-8985-5a62c30efe20Lisa Cooper</v>
      </c>
      <c r="D579" s="1" t="str">
        <f t="shared" ref="D579:D642" si="64">IF(COUNTIF(C:C,C579)&gt;1,"Duplicate","Unique")</f>
        <v>Unique</v>
      </c>
      <c r="E579" s="1" t="s">
        <v>2272</v>
      </c>
      <c r="F579" s="1" t="str">
        <f t="shared" ref="F579:F642" si="65">IF(COUNTIF(G:G,G579)&gt;1,"Duplicate","Unique")</f>
        <v>Unique</v>
      </c>
      <c r="G579" s="1" t="s">
        <v>2273</v>
      </c>
      <c r="H579" s="1" t="str">
        <f t="shared" ref="H579:H642" si="66">CONCATENATE(I579,J579)</f>
        <v>EastBooks</v>
      </c>
      <c r="I579" s="1" t="s">
        <v>14</v>
      </c>
      <c r="J579" s="1" t="s">
        <v>22</v>
      </c>
      <c r="K579" s="1" t="s">
        <v>2274</v>
      </c>
      <c r="L579" s="8">
        <v>6</v>
      </c>
      <c r="M579" s="8">
        <v>458.38</v>
      </c>
      <c r="N579" s="8">
        <v>2750.28</v>
      </c>
      <c r="O579" s="10" t="s">
        <v>615</v>
      </c>
      <c r="P579" s="9" t="str">
        <f t="shared" ref="P579:P642" si="67">IFERROR(DAY(O579),TEXT(LEFT(O579,FIND("/",O579,1)-1),"0"))</f>
        <v>16</v>
      </c>
      <c r="Q579" s="14" t="str">
        <f t="shared" ref="Q579:Q642" si="68">IFERROR(MONTH(O579),TEXT(MID(O579,4,FIND("/",O579,4)-4),"0"))</f>
        <v>2</v>
      </c>
      <c r="R579" s="14" t="str">
        <f t="shared" ref="R579:R642" si="69">IFERROR(YEAR(O579),TEXT(RIGHT(O579,FIND("/",O579,4)-2),"0"))</f>
        <v>2024</v>
      </c>
      <c r="S579" s="1" t="s">
        <v>32</v>
      </c>
    </row>
    <row r="580" spans="1:19" ht="12.75" x14ac:dyDescent="0.2">
      <c r="A580" s="1" t="s">
        <v>2284</v>
      </c>
      <c r="B580" s="1" t="s">
        <v>2275</v>
      </c>
      <c r="C580" s="1" t="str">
        <f t="shared" si="63"/>
        <v>fdb36cf3-509e-4175-8192-266e85edfaf7Meghan Rose</v>
      </c>
      <c r="D580" s="1" t="str">
        <f t="shared" si="64"/>
        <v>Unique</v>
      </c>
      <c r="E580" s="1" t="s">
        <v>2276</v>
      </c>
      <c r="F580" s="1" t="str">
        <f t="shared" si="65"/>
        <v>Unique</v>
      </c>
      <c r="G580" s="1" t="s">
        <v>2277</v>
      </c>
      <c r="H580" s="1" t="str">
        <f t="shared" si="66"/>
        <v>EastBooks</v>
      </c>
      <c r="I580" s="1" t="s">
        <v>14</v>
      </c>
      <c r="J580" s="1" t="s">
        <v>22</v>
      </c>
      <c r="K580" s="1" t="s">
        <v>903</v>
      </c>
      <c r="L580" s="8">
        <v>16</v>
      </c>
      <c r="M580" s="8">
        <v>74.62</v>
      </c>
      <c r="N580" s="8">
        <v>1193.92</v>
      </c>
      <c r="O580" s="10">
        <v>45448</v>
      </c>
      <c r="P580" s="9">
        <f t="shared" si="67"/>
        <v>5</v>
      </c>
      <c r="Q580" s="14">
        <f t="shared" si="68"/>
        <v>6</v>
      </c>
      <c r="R580" s="14">
        <f t="shared" si="69"/>
        <v>2024</v>
      </c>
      <c r="S580" s="1" t="s">
        <v>32</v>
      </c>
    </row>
    <row r="581" spans="1:19" ht="12.75" x14ac:dyDescent="0.2">
      <c r="A581" s="1" t="s">
        <v>2287</v>
      </c>
      <c r="B581" s="1" t="s">
        <v>2278</v>
      </c>
      <c r="C581" s="1" t="str">
        <f t="shared" si="63"/>
        <v>ef3cc1d1-2d68-43f5-acb5-9efbd40548efCrystal Lane</v>
      </c>
      <c r="D581" s="1" t="str">
        <f t="shared" si="64"/>
        <v>Unique</v>
      </c>
      <c r="E581" s="1" t="s">
        <v>2279</v>
      </c>
      <c r="F581" s="1" t="str">
        <f t="shared" si="65"/>
        <v>Unique</v>
      </c>
      <c r="G581" s="1" t="s">
        <v>2280</v>
      </c>
      <c r="H581" s="1" t="str">
        <f t="shared" si="66"/>
        <v>SouthClothing</v>
      </c>
      <c r="I581" s="1" t="s">
        <v>28</v>
      </c>
      <c r="J581" s="1" t="s">
        <v>52</v>
      </c>
      <c r="K581" s="1" t="s">
        <v>2281</v>
      </c>
      <c r="L581" s="8">
        <v>7</v>
      </c>
      <c r="M581" s="8">
        <v>481.98</v>
      </c>
      <c r="N581" s="8">
        <v>3373.86</v>
      </c>
      <c r="O581" s="10" t="s">
        <v>1813</v>
      </c>
      <c r="P581" s="9" t="str">
        <f t="shared" si="67"/>
        <v>23</v>
      </c>
      <c r="Q581" s="14" t="str">
        <f t="shared" si="68"/>
        <v>5</v>
      </c>
      <c r="R581" s="14" t="str">
        <f t="shared" si="69"/>
        <v>2024</v>
      </c>
      <c r="S581" s="1" t="s">
        <v>18</v>
      </c>
    </row>
    <row r="582" spans="1:19" ht="12.75" x14ac:dyDescent="0.2">
      <c r="A582" s="1" t="s">
        <v>2291</v>
      </c>
      <c r="B582" s="1" t="s">
        <v>2282</v>
      </c>
      <c r="C582" s="1" t="str">
        <f t="shared" si="63"/>
        <v>7d268eea-2f43-4aab-9442-af9a57da0dceRyan Blake</v>
      </c>
      <c r="D582" s="1" t="str">
        <f t="shared" si="64"/>
        <v>Unique</v>
      </c>
      <c r="E582" s="1" t="s">
        <v>2283</v>
      </c>
      <c r="F582" s="1" t="str">
        <f t="shared" si="65"/>
        <v>Unique</v>
      </c>
      <c r="H582" s="1" t="str">
        <f t="shared" si="66"/>
        <v>WestFurniture</v>
      </c>
      <c r="I582" s="1" t="s">
        <v>36</v>
      </c>
      <c r="J582" s="1" t="s">
        <v>42</v>
      </c>
      <c r="L582" s="8">
        <v>13</v>
      </c>
      <c r="M582" s="8">
        <v>9.19</v>
      </c>
      <c r="N582" s="8">
        <v>119.47</v>
      </c>
      <c r="O582" s="10">
        <v>45449</v>
      </c>
      <c r="P582" s="9">
        <f t="shared" si="67"/>
        <v>6</v>
      </c>
      <c r="Q582" s="14">
        <f t="shared" si="68"/>
        <v>6</v>
      </c>
      <c r="R582" s="14">
        <f t="shared" si="69"/>
        <v>2024</v>
      </c>
      <c r="S582" s="1" t="s">
        <v>24</v>
      </c>
    </row>
    <row r="583" spans="1:19" ht="12.75" x14ac:dyDescent="0.2">
      <c r="A583" s="1" t="s">
        <v>2295</v>
      </c>
      <c r="B583" s="1" t="s">
        <v>2284</v>
      </c>
      <c r="C583" s="1" t="str">
        <f t="shared" si="63"/>
        <v>efba13f8-eb7c-4a8e-b903-3694032dfd80Kimberly Raymond</v>
      </c>
      <c r="D583" s="1" t="str">
        <f t="shared" si="64"/>
        <v>Unique</v>
      </c>
      <c r="E583" s="1" t="s">
        <v>2285</v>
      </c>
      <c r="F583" s="1" t="str">
        <f t="shared" si="65"/>
        <v>Unique</v>
      </c>
      <c r="G583" s="1" t="s">
        <v>2286</v>
      </c>
      <c r="H583" s="1" t="str">
        <f t="shared" si="66"/>
        <v>EastElectronics</v>
      </c>
      <c r="I583" s="1" t="s">
        <v>14</v>
      </c>
      <c r="J583" s="1" t="s">
        <v>15</v>
      </c>
      <c r="K583" s="1" t="s">
        <v>2034</v>
      </c>
      <c r="L583" s="8">
        <v>1</v>
      </c>
      <c r="M583" s="8">
        <v>85.51</v>
      </c>
      <c r="N583" s="8">
        <v>85.51</v>
      </c>
      <c r="O583" s="10" t="s">
        <v>1764</v>
      </c>
      <c r="P583" s="9" t="str">
        <f t="shared" si="67"/>
        <v>16</v>
      </c>
      <c r="Q583" s="14" t="str">
        <f t="shared" si="68"/>
        <v>6</v>
      </c>
      <c r="R583" s="14" t="str">
        <f t="shared" si="69"/>
        <v>2024</v>
      </c>
      <c r="S583" s="1" t="s">
        <v>48</v>
      </c>
    </row>
    <row r="584" spans="1:19" ht="12.75" x14ac:dyDescent="0.2">
      <c r="A584" s="1" t="s">
        <v>2299</v>
      </c>
      <c r="B584" s="1" t="s">
        <v>908</v>
      </c>
      <c r="C584" s="1" t="str">
        <f t="shared" si="63"/>
        <v>544e4ab2-0689-4177-9308-c087cfa20004Paul Williams</v>
      </c>
      <c r="D584" s="1" t="str">
        <f t="shared" si="64"/>
        <v>Duplicate</v>
      </c>
      <c r="E584" s="1" t="s">
        <v>909</v>
      </c>
      <c r="F584" s="1" t="str">
        <f t="shared" si="65"/>
        <v>Duplicate</v>
      </c>
      <c r="G584" s="1" t="s">
        <v>910</v>
      </c>
      <c r="H584" s="1" t="str">
        <f t="shared" si="66"/>
        <v>EastElectronics</v>
      </c>
      <c r="I584" s="1" t="s">
        <v>14</v>
      </c>
      <c r="J584" s="1" t="s">
        <v>15</v>
      </c>
      <c r="K584" s="1" t="s">
        <v>469</v>
      </c>
      <c r="L584" s="8">
        <v>9</v>
      </c>
      <c r="M584" s="8">
        <v>461.03</v>
      </c>
      <c r="N584" s="8">
        <v>4149.2700000000004</v>
      </c>
      <c r="O584" s="10">
        <v>45356</v>
      </c>
      <c r="P584" s="9">
        <f t="shared" si="67"/>
        <v>5</v>
      </c>
      <c r="Q584" s="14">
        <f t="shared" si="68"/>
        <v>3</v>
      </c>
      <c r="R584" s="14">
        <f t="shared" si="69"/>
        <v>2024</v>
      </c>
      <c r="S584" s="1" t="s">
        <v>18</v>
      </c>
    </row>
    <row r="585" spans="1:19" ht="12.75" x14ac:dyDescent="0.2">
      <c r="A585" s="1" t="s">
        <v>2303</v>
      </c>
      <c r="B585" s="1" t="s">
        <v>2287</v>
      </c>
      <c r="C585" s="1" t="str">
        <f t="shared" si="63"/>
        <v>b6bf8cec-b713-4203-acb8-1e082ec98688Kevin Ruiz</v>
      </c>
      <c r="D585" s="1" t="str">
        <f t="shared" si="64"/>
        <v>Unique</v>
      </c>
      <c r="E585" s="1" t="s">
        <v>2288</v>
      </c>
      <c r="F585" s="1" t="str">
        <f t="shared" si="65"/>
        <v>Unique</v>
      </c>
      <c r="G585" s="1" t="s">
        <v>2289</v>
      </c>
      <c r="H585" s="1" t="str">
        <f t="shared" si="66"/>
        <v>SouthClothing</v>
      </c>
      <c r="I585" s="1" t="s">
        <v>28</v>
      </c>
      <c r="J585" s="1" t="s">
        <v>52</v>
      </c>
      <c r="K585" s="1" t="s">
        <v>2290</v>
      </c>
      <c r="L585" s="8">
        <v>5</v>
      </c>
      <c r="M585" s="8">
        <v>38.56</v>
      </c>
      <c r="N585" s="8">
        <v>192.8</v>
      </c>
      <c r="O585" s="10" t="s">
        <v>592</v>
      </c>
      <c r="P585" s="9" t="str">
        <f t="shared" si="67"/>
        <v>19</v>
      </c>
      <c r="Q585" s="14" t="str">
        <f t="shared" si="68"/>
        <v>7</v>
      </c>
      <c r="R585" s="14" t="str">
        <f t="shared" si="69"/>
        <v>2024</v>
      </c>
      <c r="S585" s="1" t="s">
        <v>48</v>
      </c>
    </row>
    <row r="586" spans="1:19" ht="12.75" x14ac:dyDescent="0.2">
      <c r="A586" s="1" t="s">
        <v>2307</v>
      </c>
      <c r="B586" s="1" t="s">
        <v>2291</v>
      </c>
      <c r="C586" s="1" t="str">
        <f t="shared" si="63"/>
        <v>617ef7b4-26fe-4778-a6fb-6c96d7fe6dd0Elizabeth Rodriguez</v>
      </c>
      <c r="D586" s="1" t="str">
        <f t="shared" si="64"/>
        <v>Unique</v>
      </c>
      <c r="E586" s="1" t="s">
        <v>2292</v>
      </c>
      <c r="F586" s="1" t="str">
        <f t="shared" si="65"/>
        <v>Unique</v>
      </c>
      <c r="G586" s="1" t="s">
        <v>2293</v>
      </c>
      <c r="H586" s="1" t="str">
        <f t="shared" si="66"/>
        <v>WestBooks</v>
      </c>
      <c r="I586" s="1" t="s">
        <v>36</v>
      </c>
      <c r="J586" s="1" t="s">
        <v>22</v>
      </c>
      <c r="K586" s="1" t="s">
        <v>2294</v>
      </c>
      <c r="L586" s="8">
        <v>5</v>
      </c>
      <c r="M586" s="8">
        <v>332.68</v>
      </c>
      <c r="N586" s="8">
        <v>1663.4</v>
      </c>
      <c r="O586" s="10" t="s">
        <v>121</v>
      </c>
      <c r="P586" s="9" t="str">
        <f t="shared" si="67"/>
        <v>25</v>
      </c>
      <c r="Q586" s="14" t="str">
        <f t="shared" si="68"/>
        <v>7</v>
      </c>
      <c r="R586" s="14" t="str">
        <f t="shared" si="69"/>
        <v>2024</v>
      </c>
      <c r="S586" s="1" t="s">
        <v>48</v>
      </c>
    </row>
    <row r="587" spans="1:19" ht="12.75" x14ac:dyDescent="0.2">
      <c r="A587" s="1" t="s">
        <v>2311</v>
      </c>
      <c r="B587" s="1" t="s">
        <v>2295</v>
      </c>
      <c r="C587" s="1" t="str">
        <f t="shared" si="63"/>
        <v>fd6e06c5-af87-4d71-8095-4edf774abad1Morgan Duncan</v>
      </c>
      <c r="D587" s="1" t="str">
        <f t="shared" si="64"/>
        <v>Unique</v>
      </c>
      <c r="E587" s="1" t="s">
        <v>2296</v>
      </c>
      <c r="F587" s="1" t="str">
        <f t="shared" si="65"/>
        <v>Unique</v>
      </c>
      <c r="G587" s="1" t="s">
        <v>2297</v>
      </c>
      <c r="H587" s="1" t="str">
        <f t="shared" si="66"/>
        <v>EastBooks</v>
      </c>
      <c r="I587" s="1" t="s">
        <v>14</v>
      </c>
      <c r="J587" s="1" t="s">
        <v>22</v>
      </c>
      <c r="K587" s="1" t="s">
        <v>2298</v>
      </c>
      <c r="L587" s="8">
        <v>19</v>
      </c>
      <c r="M587" s="8">
        <v>82.96</v>
      </c>
      <c r="N587" s="8">
        <v>1576.24</v>
      </c>
      <c r="O587" s="10" t="s">
        <v>162</v>
      </c>
      <c r="P587" s="9" t="str">
        <f t="shared" si="67"/>
        <v>24</v>
      </c>
      <c r="Q587" s="14" t="str">
        <f t="shared" si="68"/>
        <v>2</v>
      </c>
      <c r="R587" s="14" t="str">
        <f t="shared" si="69"/>
        <v>2024</v>
      </c>
      <c r="S587" s="1" t="s">
        <v>24</v>
      </c>
    </row>
    <row r="588" spans="1:19" ht="12.75" x14ac:dyDescent="0.2">
      <c r="A588" s="1" t="s">
        <v>2315</v>
      </c>
      <c r="B588" s="1" t="s">
        <v>2299</v>
      </c>
      <c r="C588" s="1" t="str">
        <f t="shared" si="63"/>
        <v>15e3e853-116b-49c1-b7aa-fb17d8ae770dJames Coleman</v>
      </c>
      <c r="D588" s="1" t="str">
        <f t="shared" si="64"/>
        <v>Unique</v>
      </c>
      <c r="E588" s="1" t="s">
        <v>2300</v>
      </c>
      <c r="F588" s="1" t="str">
        <f t="shared" si="65"/>
        <v>Unique</v>
      </c>
      <c r="G588" s="1" t="s">
        <v>2301</v>
      </c>
      <c r="H588" s="1" t="str">
        <f t="shared" si="66"/>
        <v>NorthClothing</v>
      </c>
      <c r="I588" s="1" t="s">
        <v>69</v>
      </c>
      <c r="J588" s="1" t="s">
        <v>52</v>
      </c>
      <c r="K588" s="1" t="s">
        <v>2302</v>
      </c>
      <c r="L588" s="8">
        <v>7</v>
      </c>
      <c r="M588" s="8">
        <v>226.81</v>
      </c>
      <c r="N588" s="8">
        <v>1587.67</v>
      </c>
      <c r="O588" s="10" t="s">
        <v>434</v>
      </c>
      <c r="P588" s="9" t="str">
        <f t="shared" si="67"/>
        <v>26</v>
      </c>
      <c r="Q588" s="14" t="str">
        <f t="shared" si="68"/>
        <v>1</v>
      </c>
      <c r="R588" s="14" t="str">
        <f t="shared" si="69"/>
        <v>2024</v>
      </c>
      <c r="S588" s="1" t="s">
        <v>24</v>
      </c>
    </row>
    <row r="589" spans="1:19" ht="12.75" x14ac:dyDescent="0.2">
      <c r="A589" s="1" t="s">
        <v>2319</v>
      </c>
      <c r="B589" s="1" t="s">
        <v>2303</v>
      </c>
      <c r="C589" s="1" t="str">
        <f t="shared" si="63"/>
        <v>0f1a321d-11a2-45ed-9a91-85f433d90e73Thomas Carter</v>
      </c>
      <c r="D589" s="1" t="str">
        <f t="shared" si="64"/>
        <v>Unique</v>
      </c>
      <c r="E589" s="1" t="s">
        <v>2304</v>
      </c>
      <c r="F589" s="1" t="str">
        <f t="shared" si="65"/>
        <v>Unique</v>
      </c>
      <c r="G589" s="1" t="s">
        <v>2305</v>
      </c>
      <c r="H589" s="1" t="str">
        <f t="shared" si="66"/>
        <v>EastClothing</v>
      </c>
      <c r="I589" s="1" t="s">
        <v>14</v>
      </c>
      <c r="J589" s="1" t="s">
        <v>52</v>
      </c>
      <c r="K589" s="1" t="s">
        <v>2306</v>
      </c>
      <c r="L589" s="8">
        <v>1</v>
      </c>
      <c r="M589" s="8">
        <v>132.05000000000001</v>
      </c>
      <c r="N589" s="8">
        <v>132.05000000000001</v>
      </c>
      <c r="O589" s="10">
        <v>45295</v>
      </c>
      <c r="P589" s="9">
        <f t="shared" si="67"/>
        <v>4</v>
      </c>
      <c r="Q589" s="14">
        <f t="shared" si="68"/>
        <v>1</v>
      </c>
      <c r="R589" s="14">
        <f t="shared" si="69"/>
        <v>2024</v>
      </c>
      <c r="S589" s="1" t="s">
        <v>24</v>
      </c>
    </row>
    <row r="590" spans="1:19" ht="12.75" x14ac:dyDescent="0.2">
      <c r="A590" s="1" t="s">
        <v>2321</v>
      </c>
      <c r="B590" s="1" t="s">
        <v>2307</v>
      </c>
      <c r="C590" s="1" t="str">
        <f t="shared" si="63"/>
        <v>d3c46506-0efd-4ae7-a642-3dcec0338cf1Robert Durham DDS</v>
      </c>
      <c r="D590" s="1" t="str">
        <f t="shared" si="64"/>
        <v>Unique</v>
      </c>
      <c r="E590" s="1" t="s">
        <v>2308</v>
      </c>
      <c r="F590" s="1" t="str">
        <f t="shared" si="65"/>
        <v>Unique</v>
      </c>
      <c r="G590" s="1" t="s">
        <v>2309</v>
      </c>
      <c r="H590" s="1" t="str">
        <f t="shared" si="66"/>
        <v>EastElectronics</v>
      </c>
      <c r="I590" s="1" t="s">
        <v>14</v>
      </c>
      <c r="J590" s="1" t="s">
        <v>15</v>
      </c>
      <c r="K590" s="1" t="s">
        <v>2310</v>
      </c>
      <c r="L590" s="8">
        <v>6</v>
      </c>
      <c r="M590" s="8">
        <v>373.94</v>
      </c>
      <c r="N590" s="8">
        <v>2243.64</v>
      </c>
      <c r="O590" s="10" t="s">
        <v>225</v>
      </c>
      <c r="P590" s="9" t="str">
        <f t="shared" si="67"/>
        <v>14</v>
      </c>
      <c r="Q590" s="14" t="str">
        <f t="shared" si="68"/>
        <v>1</v>
      </c>
      <c r="R590" s="14" t="str">
        <f t="shared" si="69"/>
        <v>2024</v>
      </c>
      <c r="S590" s="1" t="s">
        <v>24</v>
      </c>
    </row>
    <row r="591" spans="1:19" ht="12.75" x14ac:dyDescent="0.2">
      <c r="A591" s="1" t="s">
        <v>2325</v>
      </c>
      <c r="B591" s="1" t="s">
        <v>2311</v>
      </c>
      <c r="C591" s="1" t="str">
        <f t="shared" si="63"/>
        <v>a5d927ff-58cc-41e3-94f2-0a2dab3102e9Alison Murphy</v>
      </c>
      <c r="D591" s="1" t="str">
        <f t="shared" si="64"/>
        <v>Unique</v>
      </c>
      <c r="E591" s="1" t="s">
        <v>2312</v>
      </c>
      <c r="F591" s="1" t="str">
        <f t="shared" si="65"/>
        <v>Unique</v>
      </c>
      <c r="G591" s="1" t="s">
        <v>2313</v>
      </c>
      <c r="H591" s="1" t="str">
        <f t="shared" si="66"/>
        <v>NorthFood</v>
      </c>
      <c r="I591" s="1" t="s">
        <v>69</v>
      </c>
      <c r="J591" s="1" t="s">
        <v>29</v>
      </c>
      <c r="K591" s="1" t="s">
        <v>2314</v>
      </c>
      <c r="L591" s="8">
        <v>19</v>
      </c>
      <c r="M591" s="8">
        <v>348.31</v>
      </c>
      <c r="N591" s="8">
        <v>6617.89</v>
      </c>
      <c r="O591" s="10">
        <v>45293</v>
      </c>
      <c r="P591" s="9">
        <f t="shared" si="67"/>
        <v>2</v>
      </c>
      <c r="Q591" s="14">
        <f t="shared" si="68"/>
        <v>1</v>
      </c>
      <c r="R591" s="14">
        <f t="shared" si="69"/>
        <v>2024</v>
      </c>
      <c r="S591" s="1" t="s">
        <v>48</v>
      </c>
    </row>
    <row r="592" spans="1:19" ht="12.75" x14ac:dyDescent="0.2">
      <c r="A592" s="1" t="s">
        <v>2329</v>
      </c>
      <c r="B592" s="1" t="s">
        <v>2315</v>
      </c>
      <c r="C592" s="1" t="str">
        <f t="shared" si="63"/>
        <v>b5b7a382-75f3-4e4e-806a-69ca85bef6c7Alexander Williams</v>
      </c>
      <c r="D592" s="1" t="str">
        <f t="shared" si="64"/>
        <v>Unique</v>
      </c>
      <c r="E592" s="1" t="s">
        <v>2316</v>
      </c>
      <c r="F592" s="1" t="str">
        <f t="shared" si="65"/>
        <v>Unique</v>
      </c>
      <c r="G592" s="1" t="s">
        <v>2317</v>
      </c>
      <c r="H592" s="1" t="str">
        <f t="shared" si="66"/>
        <v>SouthFurniture</v>
      </c>
      <c r="I592" s="1" t="s">
        <v>28</v>
      </c>
      <c r="J592" s="1" t="s">
        <v>42</v>
      </c>
      <c r="K592" s="1" t="s">
        <v>2318</v>
      </c>
      <c r="L592" s="8">
        <v>20</v>
      </c>
      <c r="M592" s="8">
        <v>211.3</v>
      </c>
      <c r="N592" s="8">
        <v>4226</v>
      </c>
      <c r="O592" s="10" t="s">
        <v>1304</v>
      </c>
      <c r="P592" s="9" t="str">
        <f t="shared" si="67"/>
        <v>17</v>
      </c>
      <c r="Q592" s="14" t="str">
        <f t="shared" si="68"/>
        <v>2</v>
      </c>
      <c r="R592" s="14" t="str">
        <f t="shared" si="69"/>
        <v>2024</v>
      </c>
      <c r="S592" s="1" t="s">
        <v>32</v>
      </c>
    </row>
    <row r="593" spans="1:19" ht="12.75" x14ac:dyDescent="0.2">
      <c r="A593" s="1" t="s">
        <v>2332</v>
      </c>
      <c r="B593" s="1" t="s">
        <v>2319</v>
      </c>
      <c r="C593" s="1" t="str">
        <f t="shared" si="63"/>
        <v>c9122341-16ba-4df0-b4db-9e6d11bb7f10Zachary Moreno</v>
      </c>
      <c r="D593" s="1" t="str">
        <f t="shared" si="64"/>
        <v>Unique</v>
      </c>
      <c r="E593" s="1" t="s">
        <v>2320</v>
      </c>
      <c r="F593" s="1" t="str">
        <f t="shared" si="65"/>
        <v>Unique</v>
      </c>
      <c r="H593" s="1" t="str">
        <f t="shared" si="66"/>
        <v>SouthFood</v>
      </c>
      <c r="I593" s="1" t="s">
        <v>28</v>
      </c>
      <c r="J593" s="1" t="s">
        <v>29</v>
      </c>
      <c r="K593" s="1" t="s">
        <v>1039</v>
      </c>
      <c r="L593" s="8">
        <v>10</v>
      </c>
      <c r="M593" s="8">
        <v>131.62</v>
      </c>
      <c r="N593" s="8">
        <v>1316.2</v>
      </c>
      <c r="O593" s="10" t="s">
        <v>1825</v>
      </c>
      <c r="P593" s="9" t="str">
        <f t="shared" si="67"/>
        <v>13</v>
      </c>
      <c r="Q593" s="14" t="str">
        <f t="shared" si="68"/>
        <v>1</v>
      </c>
      <c r="R593" s="14" t="str">
        <f t="shared" si="69"/>
        <v>2024</v>
      </c>
      <c r="S593" s="1" t="s">
        <v>32</v>
      </c>
    </row>
    <row r="594" spans="1:19" ht="12.75" x14ac:dyDescent="0.2">
      <c r="A594" s="1" t="s">
        <v>2336</v>
      </c>
      <c r="B594" s="1" t="s">
        <v>2321</v>
      </c>
      <c r="C594" s="1" t="str">
        <f t="shared" si="63"/>
        <v>46768b61-3549-4dba-bb6b-e5f9056c93feMegan Stark</v>
      </c>
      <c r="D594" s="1" t="str">
        <f t="shared" si="64"/>
        <v>Unique</v>
      </c>
      <c r="E594" s="1" t="s">
        <v>2322</v>
      </c>
      <c r="F594" s="1" t="str">
        <f t="shared" si="65"/>
        <v>Unique</v>
      </c>
      <c r="G594" s="1" t="s">
        <v>2323</v>
      </c>
      <c r="H594" s="1" t="str">
        <f t="shared" si="66"/>
        <v>WestBooks</v>
      </c>
      <c r="I594" s="1" t="s">
        <v>36</v>
      </c>
      <c r="J594" s="1" t="s">
        <v>22</v>
      </c>
      <c r="K594" s="1" t="s">
        <v>2324</v>
      </c>
      <c r="L594" s="8">
        <v>5</v>
      </c>
      <c r="M594" s="8">
        <v>224.5</v>
      </c>
      <c r="N594" s="8">
        <v>1122.5</v>
      </c>
      <c r="O594" s="10" t="s">
        <v>769</v>
      </c>
      <c r="P594" s="9" t="str">
        <f t="shared" si="67"/>
        <v>28</v>
      </c>
      <c r="Q594" s="14" t="str">
        <f t="shared" si="68"/>
        <v>2</v>
      </c>
      <c r="R594" s="14" t="str">
        <f t="shared" si="69"/>
        <v>2024</v>
      </c>
      <c r="S594" s="1" t="s">
        <v>18</v>
      </c>
    </row>
    <row r="595" spans="1:19" ht="12.75" x14ac:dyDescent="0.2">
      <c r="A595" s="1" t="s">
        <v>2340</v>
      </c>
      <c r="B595" s="1" t="s">
        <v>2325</v>
      </c>
      <c r="C595" s="1" t="str">
        <f t="shared" si="63"/>
        <v>f7e3f20f-0948-4ade-b51d-69858b2a686aAllen Jordan</v>
      </c>
      <c r="D595" s="1" t="str">
        <f t="shared" si="64"/>
        <v>Unique</v>
      </c>
      <c r="E595" s="1" t="s">
        <v>2326</v>
      </c>
      <c r="F595" s="1" t="str">
        <f t="shared" si="65"/>
        <v>Unique</v>
      </c>
      <c r="G595" s="1" t="s">
        <v>2327</v>
      </c>
      <c r="H595" s="1" t="str">
        <f t="shared" si="66"/>
        <v>NorthBooks</v>
      </c>
      <c r="I595" s="1" t="s">
        <v>69</v>
      </c>
      <c r="J595" s="1" t="s">
        <v>22</v>
      </c>
      <c r="K595" s="1" t="s">
        <v>2328</v>
      </c>
      <c r="L595" s="8">
        <v>14</v>
      </c>
      <c r="M595" s="8">
        <v>151.08000000000001</v>
      </c>
      <c r="N595" s="8">
        <v>2115.12</v>
      </c>
      <c r="O595" s="10">
        <v>45328</v>
      </c>
      <c r="P595" s="9">
        <f t="shared" si="67"/>
        <v>6</v>
      </c>
      <c r="Q595" s="14">
        <f t="shared" si="68"/>
        <v>2</v>
      </c>
      <c r="R595" s="14">
        <f t="shared" si="69"/>
        <v>2024</v>
      </c>
      <c r="S595" s="1" t="s">
        <v>48</v>
      </c>
    </row>
    <row r="596" spans="1:19" ht="12.75" x14ac:dyDescent="0.2">
      <c r="A596" s="1" t="s">
        <v>2344</v>
      </c>
      <c r="B596" s="1" t="s">
        <v>2329</v>
      </c>
      <c r="C596" s="1" t="str">
        <f t="shared" si="63"/>
        <v>c5582aa5-3172-44d8-943a-1bbb7812400eMary Donovan</v>
      </c>
      <c r="D596" s="1" t="str">
        <f t="shared" si="64"/>
        <v>Unique</v>
      </c>
      <c r="E596" s="1" t="s">
        <v>2330</v>
      </c>
      <c r="F596" s="1" t="str">
        <f t="shared" si="65"/>
        <v>Unique</v>
      </c>
      <c r="G596" s="1" t="s">
        <v>2331</v>
      </c>
      <c r="H596" s="1" t="str">
        <f t="shared" si="66"/>
        <v>WestFood</v>
      </c>
      <c r="I596" s="1" t="s">
        <v>36</v>
      </c>
      <c r="J596" s="1" t="s">
        <v>29</v>
      </c>
      <c r="K596" s="1" t="s">
        <v>1378</v>
      </c>
      <c r="L596" s="8">
        <v>13</v>
      </c>
      <c r="M596" s="8">
        <v>355.49</v>
      </c>
      <c r="N596" s="8">
        <v>4621.37</v>
      </c>
      <c r="O596" s="10" t="s">
        <v>482</v>
      </c>
      <c r="P596" s="9" t="str">
        <f t="shared" si="67"/>
        <v>13</v>
      </c>
      <c r="Q596" s="14" t="str">
        <f t="shared" si="68"/>
        <v>8</v>
      </c>
      <c r="R596" s="14" t="str">
        <f t="shared" si="69"/>
        <v>2024</v>
      </c>
      <c r="S596" s="1" t="s">
        <v>48</v>
      </c>
    </row>
    <row r="597" spans="1:19" ht="12.75" x14ac:dyDescent="0.2">
      <c r="A597" s="1" t="s">
        <v>2347</v>
      </c>
      <c r="B597" s="1" t="s">
        <v>2332</v>
      </c>
      <c r="C597" s="1" t="str">
        <f t="shared" si="63"/>
        <v>90fb2195-d30e-4281-a831-d31e5a3fcdbdRachel Duarte</v>
      </c>
      <c r="D597" s="1" t="str">
        <f t="shared" si="64"/>
        <v>Unique</v>
      </c>
      <c r="E597" s="1" t="s">
        <v>2333</v>
      </c>
      <c r="F597" s="1" t="str">
        <f t="shared" si="65"/>
        <v>Unique</v>
      </c>
      <c r="G597" s="1" t="s">
        <v>2334</v>
      </c>
      <c r="H597" s="1" t="str">
        <f t="shared" si="66"/>
        <v>SouthElectronics</v>
      </c>
      <c r="I597" s="1" t="s">
        <v>28</v>
      </c>
      <c r="J597" s="1" t="s">
        <v>15</v>
      </c>
      <c r="K597" s="1" t="s">
        <v>2335</v>
      </c>
      <c r="L597" s="8">
        <v>16</v>
      </c>
      <c r="M597" s="8">
        <v>212.59</v>
      </c>
      <c r="N597" s="8">
        <v>3401.44</v>
      </c>
      <c r="O597" s="10" t="s">
        <v>580</v>
      </c>
      <c r="P597" s="9" t="str">
        <f t="shared" si="67"/>
        <v>23</v>
      </c>
      <c r="Q597" s="14" t="str">
        <f t="shared" si="68"/>
        <v>8</v>
      </c>
      <c r="R597" s="14" t="str">
        <f t="shared" si="69"/>
        <v>2024</v>
      </c>
      <c r="S597" s="1" t="s">
        <v>32</v>
      </c>
    </row>
    <row r="598" spans="1:19" ht="12.75" x14ac:dyDescent="0.2">
      <c r="A598" s="1" t="s">
        <v>2351</v>
      </c>
      <c r="B598" s="1" t="s">
        <v>2336</v>
      </c>
      <c r="C598" s="1" t="str">
        <f t="shared" si="63"/>
        <v>1db8ad83-51e6-4ee6-940f-267fb89f8a80Anne Rubio</v>
      </c>
      <c r="D598" s="1" t="str">
        <f t="shared" si="64"/>
        <v>Unique</v>
      </c>
      <c r="E598" s="1" t="s">
        <v>2337</v>
      </c>
      <c r="F598" s="1" t="str">
        <f t="shared" si="65"/>
        <v>Unique</v>
      </c>
      <c r="G598" s="1" t="s">
        <v>2338</v>
      </c>
      <c r="H598" s="1" t="str">
        <f t="shared" si="66"/>
        <v>EastBooks</v>
      </c>
      <c r="I598" s="1" t="s">
        <v>14</v>
      </c>
      <c r="J598" s="1" t="s">
        <v>22</v>
      </c>
      <c r="K598" s="1" t="s">
        <v>2339</v>
      </c>
      <c r="L598" s="8">
        <v>16</v>
      </c>
      <c r="M598" s="8">
        <v>480.48</v>
      </c>
      <c r="N598" s="8">
        <v>7687.68</v>
      </c>
      <c r="O598" s="10">
        <v>45355</v>
      </c>
      <c r="P598" s="9">
        <f t="shared" si="67"/>
        <v>4</v>
      </c>
      <c r="Q598" s="14">
        <f t="shared" si="68"/>
        <v>3</v>
      </c>
      <c r="R598" s="14">
        <f t="shared" si="69"/>
        <v>2024</v>
      </c>
      <c r="S598" s="1" t="s">
        <v>18</v>
      </c>
    </row>
    <row r="599" spans="1:19" ht="12.75" x14ac:dyDescent="0.2">
      <c r="A599" s="1" t="s">
        <v>2356</v>
      </c>
      <c r="B599" s="1" t="s">
        <v>2340</v>
      </c>
      <c r="C599" s="1" t="str">
        <f t="shared" si="63"/>
        <v>2dc57029-f1e4-4db0-906e-5e41322c0e55Ryan Weber</v>
      </c>
      <c r="D599" s="1" t="str">
        <f t="shared" si="64"/>
        <v>Unique</v>
      </c>
      <c r="E599" s="1" t="s">
        <v>2341</v>
      </c>
      <c r="F599" s="1" t="str">
        <f t="shared" si="65"/>
        <v>Unique</v>
      </c>
      <c r="G599" s="1" t="s">
        <v>2342</v>
      </c>
      <c r="H599" s="1" t="str">
        <f t="shared" si="66"/>
        <v>SouthBooks</v>
      </c>
      <c r="I599" s="1" t="s">
        <v>28</v>
      </c>
      <c r="J599" s="1" t="s">
        <v>22</v>
      </c>
      <c r="K599" s="1" t="s">
        <v>2343</v>
      </c>
      <c r="L599" s="8">
        <v>10</v>
      </c>
      <c r="M599" s="8">
        <v>453.01</v>
      </c>
      <c r="N599" s="8">
        <v>4530.1000000000004</v>
      </c>
      <c r="O599" s="10" t="s">
        <v>2199</v>
      </c>
      <c r="P599" s="9" t="str">
        <f t="shared" si="67"/>
        <v>28</v>
      </c>
      <c r="Q599" s="14" t="str">
        <f t="shared" si="68"/>
        <v>4</v>
      </c>
      <c r="R599" s="14" t="str">
        <f t="shared" si="69"/>
        <v>2024</v>
      </c>
      <c r="S599" s="1" t="s">
        <v>48</v>
      </c>
    </row>
    <row r="600" spans="1:19" ht="12.75" x14ac:dyDescent="0.2">
      <c r="A600" s="1" t="s">
        <v>2359</v>
      </c>
      <c r="B600" s="1" t="s">
        <v>2344</v>
      </c>
      <c r="C600" s="1" t="str">
        <f t="shared" si="63"/>
        <v>978e226b-0ed5-48b5-819d-c1dce007a02bEric Travis</v>
      </c>
      <c r="D600" s="1" t="str">
        <f t="shared" si="64"/>
        <v>Unique</v>
      </c>
      <c r="E600" s="1" t="s">
        <v>2345</v>
      </c>
      <c r="F600" s="1" t="str">
        <f t="shared" si="65"/>
        <v>Unique</v>
      </c>
      <c r="G600" s="1" t="s">
        <v>2346</v>
      </c>
      <c r="H600" s="1" t="str">
        <f t="shared" si="66"/>
        <v>EastBooks</v>
      </c>
      <c r="I600" s="1" t="s">
        <v>14</v>
      </c>
      <c r="J600" s="1" t="s">
        <v>22</v>
      </c>
      <c r="L600" s="8">
        <v>15</v>
      </c>
      <c r="M600" s="8">
        <v>69.7</v>
      </c>
      <c r="N600" s="8">
        <v>1045.5</v>
      </c>
      <c r="O600" s="10" t="s">
        <v>692</v>
      </c>
      <c r="P600" s="9" t="str">
        <f t="shared" si="67"/>
        <v>15</v>
      </c>
      <c r="Q600" s="14" t="str">
        <f t="shared" si="68"/>
        <v>8</v>
      </c>
      <c r="R600" s="14" t="str">
        <f t="shared" si="69"/>
        <v>2024</v>
      </c>
      <c r="S600" s="1" t="s">
        <v>48</v>
      </c>
    </row>
    <row r="601" spans="1:19" ht="12.75" x14ac:dyDescent="0.2">
      <c r="A601" s="1" t="s">
        <v>2362</v>
      </c>
      <c r="B601" s="1" t="s">
        <v>2347</v>
      </c>
      <c r="C601" s="1" t="str">
        <f t="shared" si="63"/>
        <v>9772131c-361e-4be8-af35-1ca27e6106deChristopher Summers</v>
      </c>
      <c r="D601" s="1" t="str">
        <f t="shared" si="64"/>
        <v>Unique</v>
      </c>
      <c r="E601" s="1" t="s">
        <v>2348</v>
      </c>
      <c r="F601" s="1" t="str">
        <f t="shared" si="65"/>
        <v>Unique</v>
      </c>
      <c r="G601" s="1" t="s">
        <v>2349</v>
      </c>
      <c r="H601" s="1" t="str">
        <f t="shared" si="66"/>
        <v>NorthFurniture</v>
      </c>
      <c r="I601" s="1" t="s">
        <v>69</v>
      </c>
      <c r="J601" s="1" t="s">
        <v>42</v>
      </c>
      <c r="K601" s="1" t="s">
        <v>2350</v>
      </c>
      <c r="L601" s="8">
        <v>2</v>
      </c>
      <c r="M601" s="8">
        <v>333.36</v>
      </c>
      <c r="N601" s="8">
        <v>666.72</v>
      </c>
      <c r="O601" s="10" t="s">
        <v>915</v>
      </c>
      <c r="P601" s="9" t="str">
        <f t="shared" si="67"/>
        <v>15</v>
      </c>
      <c r="Q601" s="14" t="str">
        <f t="shared" si="68"/>
        <v>2</v>
      </c>
      <c r="R601" s="14" t="str">
        <f t="shared" si="69"/>
        <v>2024</v>
      </c>
      <c r="S601" s="1" t="s">
        <v>48</v>
      </c>
    </row>
    <row r="602" spans="1:19" ht="12.75" x14ac:dyDescent="0.2">
      <c r="A602" s="1" t="s">
        <v>2366</v>
      </c>
      <c r="B602" s="1" t="s">
        <v>2351</v>
      </c>
      <c r="C602" s="1" t="str">
        <f t="shared" si="63"/>
        <v>9a3c406c-a977-4314-8683-beaaa3de053bAlyssa Davenport</v>
      </c>
      <c r="D602" s="1" t="str">
        <f t="shared" si="64"/>
        <v>Unique</v>
      </c>
      <c r="E602" s="1" t="s">
        <v>2352</v>
      </c>
      <c r="F602" s="1" t="str">
        <f t="shared" si="65"/>
        <v>Unique</v>
      </c>
      <c r="G602" s="1" t="s">
        <v>2353</v>
      </c>
      <c r="H602" s="1" t="str">
        <f t="shared" si="66"/>
        <v>SouthFurniture</v>
      </c>
      <c r="I602" s="1" t="s">
        <v>28</v>
      </c>
      <c r="J602" s="1" t="s">
        <v>42</v>
      </c>
      <c r="K602" s="1" t="s">
        <v>2354</v>
      </c>
      <c r="L602" s="8">
        <v>13</v>
      </c>
      <c r="M602" s="8">
        <v>468.08</v>
      </c>
      <c r="N602" s="8">
        <v>6085.04</v>
      </c>
      <c r="O602" s="10" t="s">
        <v>2355</v>
      </c>
      <c r="P602" s="9" t="str">
        <f t="shared" si="67"/>
        <v>17</v>
      </c>
      <c r="Q602" s="14" t="str">
        <f t="shared" si="68"/>
        <v>8</v>
      </c>
      <c r="R602" s="14" t="str">
        <f t="shared" si="69"/>
        <v>2024</v>
      </c>
      <c r="S602" s="1" t="s">
        <v>32</v>
      </c>
    </row>
    <row r="603" spans="1:19" ht="12.75" x14ac:dyDescent="0.2">
      <c r="A603" s="1" t="s">
        <v>2369</v>
      </c>
      <c r="B603" s="1" t="s">
        <v>2356</v>
      </c>
      <c r="C603" s="1" t="str">
        <f t="shared" si="63"/>
        <v>1784eb1f-a955-4410-99fc-71b243ea8fdfMegan Goodman</v>
      </c>
      <c r="D603" s="1" t="str">
        <f t="shared" si="64"/>
        <v>Unique</v>
      </c>
      <c r="E603" s="1" t="s">
        <v>2357</v>
      </c>
      <c r="F603" s="1" t="str">
        <f t="shared" si="65"/>
        <v>Unique</v>
      </c>
      <c r="G603" s="1" t="s">
        <v>2358</v>
      </c>
      <c r="H603" s="1" t="str">
        <f t="shared" si="66"/>
        <v>NorthBooks</v>
      </c>
      <c r="I603" s="1" t="s">
        <v>69</v>
      </c>
      <c r="J603" s="1" t="s">
        <v>22</v>
      </c>
      <c r="L603" s="8">
        <v>17</v>
      </c>
      <c r="M603" s="8">
        <v>423.65</v>
      </c>
      <c r="N603" s="8">
        <v>7202.05</v>
      </c>
      <c r="O603" s="10" t="s">
        <v>891</v>
      </c>
      <c r="P603" s="9" t="str">
        <f t="shared" si="67"/>
        <v>21</v>
      </c>
      <c r="Q603" s="14" t="str">
        <f t="shared" si="68"/>
        <v>7</v>
      </c>
      <c r="R603" s="14" t="str">
        <f t="shared" si="69"/>
        <v>2024</v>
      </c>
      <c r="S603" s="1" t="s">
        <v>18</v>
      </c>
    </row>
    <row r="604" spans="1:19" ht="12.75" x14ac:dyDescent="0.2">
      <c r="A604" s="1" t="s">
        <v>2373</v>
      </c>
      <c r="B604" s="1" t="s">
        <v>2359</v>
      </c>
      <c r="C604" s="1" t="str">
        <f t="shared" si="63"/>
        <v>6f7d2bbf-ad28-4c7f-9cea-b2cb6d5040bfDouglas Nicholson</v>
      </c>
      <c r="D604" s="1" t="str">
        <f t="shared" si="64"/>
        <v>Unique</v>
      </c>
      <c r="E604" s="1" t="s">
        <v>2360</v>
      </c>
      <c r="F604" s="1" t="str">
        <f t="shared" si="65"/>
        <v>Unique</v>
      </c>
      <c r="G604" s="1" t="s">
        <v>2361</v>
      </c>
      <c r="H604" s="1" t="str">
        <f t="shared" si="66"/>
        <v>EastClothing</v>
      </c>
      <c r="I604" s="1" t="s">
        <v>14</v>
      </c>
      <c r="J604" s="1" t="s">
        <v>52</v>
      </c>
      <c r="K604" s="1" t="s">
        <v>499</v>
      </c>
      <c r="L604" s="8">
        <v>18</v>
      </c>
      <c r="M604" s="8">
        <v>280.77999999999997</v>
      </c>
      <c r="N604" s="8">
        <v>5054.04</v>
      </c>
      <c r="O604" s="10" t="s">
        <v>525</v>
      </c>
      <c r="P604" s="9" t="str">
        <f t="shared" si="67"/>
        <v>24</v>
      </c>
      <c r="Q604" s="14" t="str">
        <f t="shared" si="68"/>
        <v>7</v>
      </c>
      <c r="R604" s="14" t="str">
        <f t="shared" si="69"/>
        <v>2024</v>
      </c>
      <c r="S604" s="1" t="s">
        <v>48</v>
      </c>
    </row>
    <row r="605" spans="1:19" ht="12.75" x14ac:dyDescent="0.2">
      <c r="A605" s="1" t="s">
        <v>2377</v>
      </c>
      <c r="B605" s="1" t="s">
        <v>2362</v>
      </c>
      <c r="C605" s="1" t="str">
        <f t="shared" si="63"/>
        <v>7ff807f1-2ac0-4966-840f-fbc420977ebeMorgan Clarke</v>
      </c>
      <c r="D605" s="1" t="str">
        <f t="shared" si="64"/>
        <v>Unique</v>
      </c>
      <c r="E605" s="1" t="s">
        <v>2363</v>
      </c>
      <c r="F605" s="1" t="str">
        <f t="shared" si="65"/>
        <v>Unique</v>
      </c>
      <c r="G605" s="1" t="s">
        <v>2364</v>
      </c>
      <c r="H605" s="1" t="str">
        <f t="shared" si="66"/>
        <v>EastFurniture</v>
      </c>
      <c r="I605" s="1" t="s">
        <v>14</v>
      </c>
      <c r="J605" s="1" t="s">
        <v>42</v>
      </c>
      <c r="K605" s="1" t="s">
        <v>2365</v>
      </c>
      <c r="L605" s="8">
        <v>14</v>
      </c>
      <c r="M605" s="8">
        <v>168.65</v>
      </c>
      <c r="N605" s="8">
        <v>2361.1</v>
      </c>
      <c r="O605" s="10">
        <v>45419</v>
      </c>
      <c r="P605" s="9">
        <f t="shared" si="67"/>
        <v>7</v>
      </c>
      <c r="Q605" s="14">
        <f t="shared" si="68"/>
        <v>5</v>
      </c>
      <c r="R605" s="14">
        <f t="shared" si="69"/>
        <v>2024</v>
      </c>
      <c r="S605" s="1" t="s">
        <v>24</v>
      </c>
    </row>
    <row r="606" spans="1:19" ht="12.75" x14ac:dyDescent="0.2">
      <c r="A606" s="1" t="s">
        <v>2381</v>
      </c>
      <c r="B606" s="1" t="s">
        <v>2366</v>
      </c>
      <c r="C606" s="1" t="str">
        <f t="shared" si="63"/>
        <v>d4432199-425a-4532-829e-02ab69734254Natalie Mason</v>
      </c>
      <c r="D606" s="1" t="str">
        <f t="shared" si="64"/>
        <v>Unique</v>
      </c>
      <c r="E606" s="1" t="s">
        <v>2367</v>
      </c>
      <c r="F606" s="1" t="str">
        <f t="shared" si="65"/>
        <v>Unique</v>
      </c>
      <c r="G606" s="1" t="s">
        <v>2368</v>
      </c>
      <c r="H606" s="1" t="str">
        <f t="shared" si="66"/>
        <v>EastElectronics</v>
      </c>
      <c r="I606" s="1" t="s">
        <v>14</v>
      </c>
      <c r="J606" s="1" t="s">
        <v>15</v>
      </c>
      <c r="K606" s="1" t="s">
        <v>1695</v>
      </c>
      <c r="L606" s="8">
        <v>6</v>
      </c>
      <c r="M606" s="8">
        <v>220.07</v>
      </c>
      <c r="N606" s="8">
        <v>1320.42</v>
      </c>
      <c r="O606" s="10">
        <v>45475</v>
      </c>
      <c r="P606" s="9">
        <f t="shared" si="67"/>
        <v>2</v>
      </c>
      <c r="Q606" s="14">
        <f t="shared" si="68"/>
        <v>7</v>
      </c>
      <c r="R606" s="14">
        <f t="shared" si="69"/>
        <v>2024</v>
      </c>
      <c r="S606" s="1" t="s">
        <v>48</v>
      </c>
    </row>
    <row r="607" spans="1:19" ht="12.75" x14ac:dyDescent="0.2">
      <c r="A607" s="1" t="s">
        <v>2384</v>
      </c>
      <c r="B607" s="1" t="s">
        <v>2369</v>
      </c>
      <c r="C607" s="1" t="str">
        <f t="shared" si="63"/>
        <v>0a889b68-d40b-4579-9403-1faf50318486Luis Tucker</v>
      </c>
      <c r="D607" s="1" t="str">
        <f t="shared" si="64"/>
        <v>Unique</v>
      </c>
      <c r="E607" s="1" t="s">
        <v>2370</v>
      </c>
      <c r="F607" s="1" t="str">
        <f t="shared" si="65"/>
        <v>Unique</v>
      </c>
      <c r="G607" s="1" t="s">
        <v>2371</v>
      </c>
      <c r="H607" s="1" t="str">
        <f t="shared" si="66"/>
        <v>NorthFurniture</v>
      </c>
      <c r="I607" s="1" t="s">
        <v>69</v>
      </c>
      <c r="J607" s="1" t="s">
        <v>42</v>
      </c>
      <c r="K607" s="1" t="s">
        <v>2372</v>
      </c>
      <c r="L607" s="8">
        <v>13</v>
      </c>
      <c r="M607" s="8">
        <v>457.52</v>
      </c>
      <c r="N607" s="8">
        <v>5947.76</v>
      </c>
      <c r="O607" s="10" t="s">
        <v>738</v>
      </c>
      <c r="P607" s="9" t="str">
        <f t="shared" si="67"/>
        <v>19</v>
      </c>
      <c r="Q607" s="14" t="str">
        <f t="shared" si="68"/>
        <v>3</v>
      </c>
      <c r="R607" s="14" t="str">
        <f t="shared" si="69"/>
        <v>2024</v>
      </c>
      <c r="S607" s="1" t="s">
        <v>32</v>
      </c>
    </row>
    <row r="608" spans="1:19" ht="12.75" x14ac:dyDescent="0.2">
      <c r="A608" s="1" t="s">
        <v>2387</v>
      </c>
      <c r="B608" s="1" t="s">
        <v>2373</v>
      </c>
      <c r="C608" s="1" t="str">
        <f t="shared" si="63"/>
        <v>335ade39-a695-4ace-89fe-257871bc9f53Sean Williams</v>
      </c>
      <c r="D608" s="1" t="str">
        <f t="shared" si="64"/>
        <v>Unique</v>
      </c>
      <c r="E608" s="1" t="s">
        <v>2374</v>
      </c>
      <c r="F608" s="1" t="str">
        <f t="shared" si="65"/>
        <v>Unique</v>
      </c>
      <c r="G608" s="1" t="s">
        <v>2375</v>
      </c>
      <c r="H608" s="1" t="str">
        <f t="shared" si="66"/>
        <v>NorthFurniture</v>
      </c>
      <c r="I608" s="1" t="s">
        <v>69</v>
      </c>
      <c r="J608" s="1" t="s">
        <v>42</v>
      </c>
      <c r="K608" s="1" t="s">
        <v>2376</v>
      </c>
      <c r="L608" s="8">
        <v>6</v>
      </c>
      <c r="M608" s="8">
        <v>26.8</v>
      </c>
      <c r="N608" s="8">
        <v>160.80000000000001</v>
      </c>
      <c r="O608" s="10" t="s">
        <v>1035</v>
      </c>
      <c r="P608" s="9" t="str">
        <f t="shared" si="67"/>
        <v>13</v>
      </c>
      <c r="Q608" s="14" t="str">
        <f t="shared" si="68"/>
        <v>4</v>
      </c>
      <c r="R608" s="14" t="str">
        <f t="shared" si="69"/>
        <v>2024</v>
      </c>
      <c r="S608" s="1" t="s">
        <v>24</v>
      </c>
    </row>
    <row r="609" spans="1:19" ht="12.75" x14ac:dyDescent="0.2">
      <c r="A609" s="1" t="s">
        <v>2391</v>
      </c>
      <c r="B609" s="1" t="s">
        <v>2377</v>
      </c>
      <c r="C609" s="1" t="str">
        <f t="shared" si="63"/>
        <v>d453394a-f25c-40d1-9a9b-b77a82101703Cynthia Wright</v>
      </c>
      <c r="D609" s="1" t="str">
        <f t="shared" si="64"/>
        <v>Unique</v>
      </c>
      <c r="E609" s="1" t="s">
        <v>2378</v>
      </c>
      <c r="F609" s="1" t="str">
        <f t="shared" si="65"/>
        <v>Unique</v>
      </c>
      <c r="G609" s="1" t="s">
        <v>2379</v>
      </c>
      <c r="H609" s="1" t="str">
        <f t="shared" si="66"/>
        <v>NorthFurniture</v>
      </c>
      <c r="I609" s="1" t="s">
        <v>69</v>
      </c>
      <c r="J609" s="1" t="s">
        <v>42</v>
      </c>
      <c r="K609" s="1" t="s">
        <v>2380</v>
      </c>
      <c r="L609" s="8">
        <v>14</v>
      </c>
      <c r="M609" s="8">
        <v>71.52</v>
      </c>
      <c r="N609" s="8">
        <v>1001.28</v>
      </c>
      <c r="O609" s="10">
        <v>45480</v>
      </c>
      <c r="P609" s="9">
        <f t="shared" si="67"/>
        <v>7</v>
      </c>
      <c r="Q609" s="14">
        <f t="shared" si="68"/>
        <v>7</v>
      </c>
      <c r="R609" s="14">
        <f t="shared" si="69"/>
        <v>2024</v>
      </c>
      <c r="S609" s="1" t="s">
        <v>24</v>
      </c>
    </row>
    <row r="610" spans="1:19" ht="12.75" x14ac:dyDescent="0.2">
      <c r="A610" s="1" t="s">
        <v>2395</v>
      </c>
      <c r="B610" s="1" t="s">
        <v>2381</v>
      </c>
      <c r="C610" s="1" t="str">
        <f t="shared" si="63"/>
        <v>ff66ea16-25e7-49c6-b8a9-459b0dc583ceKenneth Lewis</v>
      </c>
      <c r="D610" s="1" t="str">
        <f t="shared" si="64"/>
        <v>Unique</v>
      </c>
      <c r="E610" s="1" t="s">
        <v>2382</v>
      </c>
      <c r="F610" s="1" t="str">
        <f t="shared" si="65"/>
        <v>Unique</v>
      </c>
      <c r="G610" s="1" t="s">
        <v>2383</v>
      </c>
      <c r="H610" s="1" t="str">
        <f t="shared" si="66"/>
        <v>EastBooks</v>
      </c>
      <c r="I610" s="1" t="s">
        <v>14</v>
      </c>
      <c r="J610" s="1" t="s">
        <v>22</v>
      </c>
      <c r="K610" s="1" t="s">
        <v>1423</v>
      </c>
      <c r="L610" s="8">
        <v>10</v>
      </c>
      <c r="M610" s="8">
        <v>104.72</v>
      </c>
      <c r="N610" s="8">
        <v>1047.2</v>
      </c>
      <c r="O610" s="10" t="s">
        <v>2199</v>
      </c>
      <c r="P610" s="9" t="str">
        <f t="shared" si="67"/>
        <v>28</v>
      </c>
      <c r="Q610" s="14" t="str">
        <f t="shared" si="68"/>
        <v>4</v>
      </c>
      <c r="R610" s="14" t="str">
        <f t="shared" si="69"/>
        <v>2024</v>
      </c>
      <c r="S610" s="1" t="s">
        <v>24</v>
      </c>
    </row>
    <row r="611" spans="1:19" ht="12.75" x14ac:dyDescent="0.2">
      <c r="A611" s="1" t="s">
        <v>2399</v>
      </c>
      <c r="B611" s="1" t="s">
        <v>2384</v>
      </c>
      <c r="C611" s="1" t="str">
        <f t="shared" si="63"/>
        <v>3df309b1-3f23-4d5c-a421-45883c0bd45dAnthony Davis</v>
      </c>
      <c r="D611" s="1" t="str">
        <f t="shared" si="64"/>
        <v>Unique</v>
      </c>
      <c r="E611" s="1" t="s">
        <v>2385</v>
      </c>
      <c r="F611" s="1" t="str">
        <f t="shared" si="65"/>
        <v>Unique</v>
      </c>
      <c r="G611" s="1" t="s">
        <v>2386</v>
      </c>
      <c r="H611" s="1" t="str">
        <f t="shared" si="66"/>
        <v>NorthElectronics</v>
      </c>
      <c r="I611" s="1" t="s">
        <v>69</v>
      </c>
      <c r="J611" s="1" t="s">
        <v>15</v>
      </c>
      <c r="K611" s="1" t="s">
        <v>552</v>
      </c>
      <c r="L611" s="8">
        <v>6</v>
      </c>
      <c r="M611" s="8">
        <v>349.12</v>
      </c>
      <c r="N611" s="8">
        <v>2094.7199999999998</v>
      </c>
      <c r="O611" s="10" t="s">
        <v>951</v>
      </c>
      <c r="P611" s="9" t="str">
        <f t="shared" si="67"/>
        <v>30</v>
      </c>
      <c r="Q611" s="14" t="str">
        <f t="shared" si="68"/>
        <v>5</v>
      </c>
      <c r="R611" s="14" t="str">
        <f t="shared" si="69"/>
        <v>2024</v>
      </c>
      <c r="S611" s="1" t="s">
        <v>24</v>
      </c>
    </row>
    <row r="612" spans="1:19" ht="12.75" x14ac:dyDescent="0.2">
      <c r="A612" s="1" t="s">
        <v>2403</v>
      </c>
      <c r="B612" s="1" t="s">
        <v>2387</v>
      </c>
      <c r="C612" s="1" t="str">
        <f t="shared" si="63"/>
        <v>76eff692-1573-4f61-9ce8-db66e4f7a7d4Hannah Zamora</v>
      </c>
      <c r="D612" s="1" t="str">
        <f t="shared" si="64"/>
        <v>Unique</v>
      </c>
      <c r="E612" s="1" t="s">
        <v>2388</v>
      </c>
      <c r="F612" s="1" t="str">
        <f t="shared" si="65"/>
        <v>Unique</v>
      </c>
      <c r="G612" s="1" t="s">
        <v>2389</v>
      </c>
      <c r="H612" s="1" t="str">
        <f t="shared" si="66"/>
        <v>WestElectronics</v>
      </c>
      <c r="I612" s="1" t="s">
        <v>36</v>
      </c>
      <c r="J612" s="1" t="s">
        <v>15</v>
      </c>
      <c r="K612" s="1" t="s">
        <v>2390</v>
      </c>
      <c r="L612" s="8">
        <v>9</v>
      </c>
      <c r="M612" s="8">
        <v>134.5</v>
      </c>
      <c r="N612" s="8">
        <v>1210.5</v>
      </c>
      <c r="O612" s="10" t="s">
        <v>304</v>
      </c>
      <c r="P612" s="9" t="str">
        <f t="shared" si="67"/>
        <v>27</v>
      </c>
      <c r="Q612" s="14" t="str">
        <f t="shared" si="68"/>
        <v>7</v>
      </c>
      <c r="R612" s="14" t="str">
        <f t="shared" si="69"/>
        <v>2024</v>
      </c>
      <c r="S612" s="1" t="s">
        <v>18</v>
      </c>
    </row>
    <row r="613" spans="1:19" ht="12.75" x14ac:dyDescent="0.2">
      <c r="A613" s="1" t="s">
        <v>2406</v>
      </c>
      <c r="B613" s="1" t="s">
        <v>2391</v>
      </c>
      <c r="C613" s="1" t="str">
        <f t="shared" si="63"/>
        <v>70f7eb04-2411-4591-9cbb-6b6d13ee138cAmanda Wilkerson</v>
      </c>
      <c r="D613" s="1" t="str">
        <f t="shared" si="64"/>
        <v>Unique</v>
      </c>
      <c r="E613" s="1" t="s">
        <v>2392</v>
      </c>
      <c r="F613" s="1" t="str">
        <f t="shared" si="65"/>
        <v>Unique</v>
      </c>
      <c r="G613" s="1" t="s">
        <v>2393</v>
      </c>
      <c r="H613" s="1" t="str">
        <f t="shared" si="66"/>
        <v>WestClothing</v>
      </c>
      <c r="I613" s="1" t="s">
        <v>36</v>
      </c>
      <c r="J613" s="1" t="s">
        <v>52</v>
      </c>
      <c r="K613" s="1" t="s">
        <v>2394</v>
      </c>
      <c r="L613" s="8">
        <v>11</v>
      </c>
      <c r="M613" s="8">
        <v>327.02</v>
      </c>
      <c r="N613" s="8">
        <v>3597.22</v>
      </c>
      <c r="O613" s="10">
        <v>45325</v>
      </c>
      <c r="P613" s="9">
        <f t="shared" si="67"/>
        <v>3</v>
      </c>
      <c r="Q613" s="14">
        <f t="shared" si="68"/>
        <v>2</v>
      </c>
      <c r="R613" s="14">
        <f t="shared" si="69"/>
        <v>2024</v>
      </c>
      <c r="S613" s="1" t="s">
        <v>48</v>
      </c>
    </row>
    <row r="614" spans="1:19" ht="12.75" x14ac:dyDescent="0.2">
      <c r="A614" s="1" t="s">
        <v>2409</v>
      </c>
      <c r="B614" s="1" t="s">
        <v>2395</v>
      </c>
      <c r="C614" s="1" t="str">
        <f t="shared" si="63"/>
        <v>90bc8e42-a3a7-4bd5-bc0f-0319ed99cda0Sylvia Goodman</v>
      </c>
      <c r="D614" s="1" t="str">
        <f t="shared" si="64"/>
        <v>Unique</v>
      </c>
      <c r="E614" s="1" t="s">
        <v>2396</v>
      </c>
      <c r="F614" s="1" t="str">
        <f t="shared" si="65"/>
        <v>Unique</v>
      </c>
      <c r="G614" s="1" t="s">
        <v>2397</v>
      </c>
      <c r="H614" s="1" t="str">
        <f t="shared" si="66"/>
        <v>NorthBooks</v>
      </c>
      <c r="I614" s="1" t="s">
        <v>69</v>
      </c>
      <c r="J614" s="1" t="s">
        <v>22</v>
      </c>
      <c r="K614" s="1" t="s">
        <v>2398</v>
      </c>
      <c r="L614" s="8">
        <v>1</v>
      </c>
      <c r="M614" s="8">
        <v>53.62</v>
      </c>
      <c r="N614" s="8">
        <v>53.62</v>
      </c>
      <c r="O614" s="10">
        <v>45298</v>
      </c>
      <c r="P614" s="9">
        <f t="shared" si="67"/>
        <v>7</v>
      </c>
      <c r="Q614" s="14">
        <f t="shared" si="68"/>
        <v>1</v>
      </c>
      <c r="R614" s="14">
        <f t="shared" si="69"/>
        <v>2024</v>
      </c>
      <c r="S614" s="1" t="s">
        <v>48</v>
      </c>
    </row>
    <row r="615" spans="1:19" ht="12.75" x14ac:dyDescent="0.2">
      <c r="A615" s="1" t="s">
        <v>2413</v>
      </c>
      <c r="B615" s="1" t="s">
        <v>2399</v>
      </c>
      <c r="C615" s="1" t="str">
        <f t="shared" si="63"/>
        <v>eb4956d1-7bf1-41a6-a35e-cfa85088979fEmma Johnson</v>
      </c>
      <c r="D615" s="1" t="str">
        <f t="shared" si="64"/>
        <v>Unique</v>
      </c>
      <c r="E615" s="1" t="s">
        <v>2400</v>
      </c>
      <c r="F615" s="1" t="str">
        <f t="shared" si="65"/>
        <v>Unique</v>
      </c>
      <c r="G615" s="1" t="s">
        <v>2401</v>
      </c>
      <c r="H615" s="1" t="str">
        <f t="shared" si="66"/>
        <v>WestElectronics</v>
      </c>
      <c r="I615" s="1" t="s">
        <v>36</v>
      </c>
      <c r="J615" s="1" t="s">
        <v>15</v>
      </c>
      <c r="K615" s="1" t="s">
        <v>2402</v>
      </c>
      <c r="L615" s="8">
        <v>11</v>
      </c>
      <c r="M615" s="8">
        <v>335.4</v>
      </c>
      <c r="N615" s="8">
        <v>3689.4</v>
      </c>
      <c r="O615" s="10" t="s">
        <v>349</v>
      </c>
      <c r="P615" s="9" t="str">
        <f t="shared" si="67"/>
        <v>14</v>
      </c>
      <c r="Q615" s="14" t="str">
        <f t="shared" si="68"/>
        <v>5</v>
      </c>
      <c r="R615" s="14" t="str">
        <f t="shared" si="69"/>
        <v>2024</v>
      </c>
      <c r="S615" s="1" t="s">
        <v>32</v>
      </c>
    </row>
    <row r="616" spans="1:19" ht="12.75" x14ac:dyDescent="0.2">
      <c r="A616" s="1" t="s">
        <v>2416</v>
      </c>
      <c r="B616" s="1" t="s">
        <v>2403</v>
      </c>
      <c r="C616" s="1" t="str">
        <f t="shared" si="63"/>
        <v>47df0f26-6806-4a96-aca9-f9873dfbb861Breanna Hancock</v>
      </c>
      <c r="D616" s="1" t="str">
        <f t="shared" si="64"/>
        <v>Unique</v>
      </c>
      <c r="E616" s="1" t="s">
        <v>2404</v>
      </c>
      <c r="F616" s="1" t="str">
        <f t="shared" si="65"/>
        <v>Unique</v>
      </c>
      <c r="G616" s="1" t="s">
        <v>2405</v>
      </c>
      <c r="H616" s="1" t="str">
        <f t="shared" si="66"/>
        <v>SouthFurniture</v>
      </c>
      <c r="I616" s="1" t="s">
        <v>28</v>
      </c>
      <c r="J616" s="1" t="s">
        <v>42</v>
      </c>
      <c r="K616" s="1" t="s">
        <v>899</v>
      </c>
      <c r="L616" s="8">
        <v>11</v>
      </c>
      <c r="M616" s="8">
        <v>101.73</v>
      </c>
      <c r="N616" s="8">
        <v>1119.03</v>
      </c>
      <c r="O616" s="10" t="s">
        <v>1424</v>
      </c>
      <c r="P616" s="9" t="str">
        <f t="shared" si="67"/>
        <v>18</v>
      </c>
      <c r="Q616" s="14" t="str">
        <f t="shared" si="68"/>
        <v>7</v>
      </c>
      <c r="R616" s="14" t="str">
        <f t="shared" si="69"/>
        <v>2024</v>
      </c>
      <c r="S616" s="1" t="s">
        <v>24</v>
      </c>
    </row>
    <row r="617" spans="1:19" ht="12.75" x14ac:dyDescent="0.2">
      <c r="A617" s="1" t="s">
        <v>2420</v>
      </c>
      <c r="B617" s="1" t="s">
        <v>2406</v>
      </c>
      <c r="C617" s="1" t="str">
        <f t="shared" si="63"/>
        <v>5c4464e9-a0c1-4ccc-a63d-a6f3fe96b515George Jones</v>
      </c>
      <c r="D617" s="1" t="str">
        <f t="shared" si="64"/>
        <v>Unique</v>
      </c>
      <c r="E617" s="1" t="s">
        <v>2407</v>
      </c>
      <c r="F617" s="1" t="str">
        <f t="shared" si="65"/>
        <v>Unique</v>
      </c>
      <c r="G617" s="1" t="s">
        <v>2408</v>
      </c>
      <c r="H617" s="1" t="str">
        <f t="shared" si="66"/>
        <v>SouthClothing</v>
      </c>
      <c r="I617" s="1" t="s">
        <v>28</v>
      </c>
      <c r="J617" s="1" t="s">
        <v>52</v>
      </c>
      <c r="K617" s="1" t="s">
        <v>1524</v>
      </c>
      <c r="L617" s="8">
        <v>12</v>
      </c>
      <c r="M617" s="8">
        <v>171.14</v>
      </c>
      <c r="N617" s="8">
        <v>2053.6799999999998</v>
      </c>
      <c r="O617" s="10" t="s">
        <v>2170</v>
      </c>
      <c r="P617" s="9" t="str">
        <f t="shared" si="67"/>
        <v>28</v>
      </c>
      <c r="Q617" s="14" t="str">
        <f t="shared" si="68"/>
        <v>6</v>
      </c>
      <c r="R617" s="14" t="str">
        <f t="shared" si="69"/>
        <v>2024</v>
      </c>
      <c r="S617" s="1" t="s">
        <v>24</v>
      </c>
    </row>
    <row r="618" spans="1:19" ht="12.75" x14ac:dyDescent="0.2">
      <c r="A618" s="1" t="s">
        <v>2423</v>
      </c>
      <c r="B618" s="1" t="s">
        <v>2409</v>
      </c>
      <c r="C618" s="1" t="str">
        <f t="shared" si="63"/>
        <v>7afeb6a9-201c-4547-94da-686621c6da1bSarah Noble</v>
      </c>
      <c r="D618" s="1" t="str">
        <f t="shared" si="64"/>
        <v>Unique</v>
      </c>
      <c r="E618" s="1" t="s">
        <v>2410</v>
      </c>
      <c r="F618" s="1" t="str">
        <f t="shared" si="65"/>
        <v>Unique</v>
      </c>
      <c r="G618" s="1" t="s">
        <v>2411</v>
      </c>
      <c r="H618" s="1" t="str">
        <f t="shared" si="66"/>
        <v>EastElectronics</v>
      </c>
      <c r="I618" s="1" t="s">
        <v>14</v>
      </c>
      <c r="J618" s="1" t="s">
        <v>15</v>
      </c>
      <c r="K618" s="1" t="s">
        <v>2412</v>
      </c>
      <c r="L618" s="8">
        <v>18</v>
      </c>
      <c r="M618" s="8">
        <v>297.89</v>
      </c>
      <c r="N618" s="8">
        <v>5362.02</v>
      </c>
      <c r="O618" s="10">
        <v>45328</v>
      </c>
      <c r="P618" s="9">
        <f t="shared" si="67"/>
        <v>6</v>
      </c>
      <c r="Q618" s="14">
        <f t="shared" si="68"/>
        <v>2</v>
      </c>
      <c r="R618" s="14">
        <f t="shared" si="69"/>
        <v>2024</v>
      </c>
      <c r="S618" s="1" t="s">
        <v>24</v>
      </c>
    </row>
    <row r="619" spans="1:19" ht="12.75" x14ac:dyDescent="0.2">
      <c r="A619" s="1" t="s">
        <v>2427</v>
      </c>
      <c r="B619" s="1" t="s">
        <v>2413</v>
      </c>
      <c r="C619" s="1" t="str">
        <f t="shared" si="63"/>
        <v>7a5d576b-3b5e-4725-af08-0ae4b9ed6323Diane Hunt</v>
      </c>
      <c r="D619" s="1" t="str">
        <f t="shared" si="64"/>
        <v>Unique</v>
      </c>
      <c r="E619" s="1" t="s">
        <v>2414</v>
      </c>
      <c r="F619" s="1" t="str">
        <f t="shared" si="65"/>
        <v>Unique</v>
      </c>
      <c r="G619" s="1" t="s">
        <v>2415</v>
      </c>
      <c r="H619" s="1" t="str">
        <f t="shared" si="66"/>
        <v>NorthBooks</v>
      </c>
      <c r="I619" s="1" t="s">
        <v>69</v>
      </c>
      <c r="J619" s="1" t="s">
        <v>22</v>
      </c>
      <c r="K619" s="1" t="s">
        <v>1338</v>
      </c>
      <c r="L619" s="8">
        <v>4</v>
      </c>
      <c r="M619" s="8">
        <v>307.37</v>
      </c>
      <c r="N619" s="8">
        <v>1229.48</v>
      </c>
      <c r="O619" s="10" t="s">
        <v>769</v>
      </c>
      <c r="P619" s="9" t="str">
        <f t="shared" si="67"/>
        <v>28</v>
      </c>
      <c r="Q619" s="14" t="str">
        <f t="shared" si="68"/>
        <v>2</v>
      </c>
      <c r="R619" s="14" t="str">
        <f t="shared" si="69"/>
        <v>2024</v>
      </c>
      <c r="S619" s="1" t="s">
        <v>18</v>
      </c>
    </row>
    <row r="620" spans="1:19" ht="12.75" x14ac:dyDescent="0.2">
      <c r="A620" s="1" t="s">
        <v>2430</v>
      </c>
      <c r="B620" s="1" t="s">
        <v>2416</v>
      </c>
      <c r="C620" s="1" t="str">
        <f t="shared" si="63"/>
        <v>da29a82f-db63-47fd-ab54-d18fbbc173f1David Buchanan</v>
      </c>
      <c r="D620" s="1" t="str">
        <f t="shared" si="64"/>
        <v>Unique</v>
      </c>
      <c r="E620" s="1" t="s">
        <v>2417</v>
      </c>
      <c r="F620" s="1" t="str">
        <f t="shared" si="65"/>
        <v>Unique</v>
      </c>
      <c r="G620" s="1" t="s">
        <v>2418</v>
      </c>
      <c r="H620" s="1" t="str">
        <f t="shared" si="66"/>
        <v>EastClothing</v>
      </c>
      <c r="I620" s="1" t="s">
        <v>14</v>
      </c>
      <c r="J620" s="1" t="s">
        <v>52</v>
      </c>
      <c r="K620" s="1" t="s">
        <v>2419</v>
      </c>
      <c r="L620" s="8">
        <v>16</v>
      </c>
      <c r="M620" s="8">
        <v>199.48</v>
      </c>
      <c r="N620" s="8">
        <v>3191.68</v>
      </c>
      <c r="O620" s="10" t="s">
        <v>353</v>
      </c>
      <c r="P620" s="9" t="str">
        <f t="shared" si="67"/>
        <v>14</v>
      </c>
      <c r="Q620" s="14" t="str">
        <f t="shared" si="68"/>
        <v>7</v>
      </c>
      <c r="R620" s="14" t="str">
        <f t="shared" si="69"/>
        <v>2024</v>
      </c>
      <c r="S620" s="1" t="s">
        <v>18</v>
      </c>
    </row>
    <row r="621" spans="1:19" ht="12.75" x14ac:dyDescent="0.2">
      <c r="A621" s="1" t="s">
        <v>2434</v>
      </c>
      <c r="B621" s="1" t="s">
        <v>2420</v>
      </c>
      <c r="C621" s="1" t="str">
        <f t="shared" si="63"/>
        <v>b85739d4-630a-41c4-b54a-ae62c730819fAlan Page</v>
      </c>
      <c r="D621" s="1" t="str">
        <f t="shared" si="64"/>
        <v>Unique</v>
      </c>
      <c r="E621" s="1" t="s">
        <v>2421</v>
      </c>
      <c r="F621" s="1" t="str">
        <f t="shared" si="65"/>
        <v>Unique</v>
      </c>
      <c r="G621" s="1" t="s">
        <v>2422</v>
      </c>
      <c r="H621" s="1" t="str">
        <f t="shared" si="66"/>
        <v>NorthFurniture</v>
      </c>
      <c r="I621" s="1" t="s">
        <v>69</v>
      </c>
      <c r="J621" s="1" t="s">
        <v>42</v>
      </c>
      <c r="L621" s="8">
        <v>7</v>
      </c>
      <c r="M621" s="8">
        <v>472.43</v>
      </c>
      <c r="N621" s="8">
        <v>3307.01</v>
      </c>
      <c r="O621" s="10" t="s">
        <v>1399</v>
      </c>
      <c r="P621" s="9" t="str">
        <f t="shared" si="67"/>
        <v>19</v>
      </c>
      <c r="Q621" s="14" t="str">
        <f t="shared" si="68"/>
        <v>4</v>
      </c>
      <c r="R621" s="14" t="str">
        <f t="shared" si="69"/>
        <v>2024</v>
      </c>
      <c r="S621" s="1" t="s">
        <v>48</v>
      </c>
    </row>
    <row r="622" spans="1:19" ht="12.75" x14ac:dyDescent="0.2">
      <c r="A622" s="1" t="s">
        <v>2437</v>
      </c>
      <c r="B622" s="1" t="s">
        <v>2423</v>
      </c>
      <c r="C622" s="1" t="str">
        <f t="shared" si="63"/>
        <v>68d3546f-7cdc-4595-aae5-72adeea1d368Michael Perez</v>
      </c>
      <c r="D622" s="1" t="str">
        <f t="shared" si="64"/>
        <v>Unique</v>
      </c>
      <c r="E622" s="1" t="s">
        <v>2424</v>
      </c>
      <c r="F622" s="1" t="str">
        <f t="shared" si="65"/>
        <v>Unique</v>
      </c>
      <c r="G622" s="1" t="s">
        <v>2425</v>
      </c>
      <c r="H622" s="1" t="str">
        <f t="shared" si="66"/>
        <v>SouthFood</v>
      </c>
      <c r="I622" s="1" t="s">
        <v>28</v>
      </c>
      <c r="J622" s="1" t="s">
        <v>29</v>
      </c>
      <c r="K622" s="1" t="s">
        <v>2426</v>
      </c>
      <c r="L622" s="8">
        <v>8</v>
      </c>
      <c r="M622" s="8">
        <v>233.71</v>
      </c>
      <c r="N622" s="8">
        <v>1869.68</v>
      </c>
      <c r="O622" s="10" t="s">
        <v>692</v>
      </c>
      <c r="P622" s="9" t="str">
        <f t="shared" si="67"/>
        <v>15</v>
      </c>
      <c r="Q622" s="14" t="str">
        <f t="shared" si="68"/>
        <v>8</v>
      </c>
      <c r="R622" s="14" t="str">
        <f t="shared" si="69"/>
        <v>2024</v>
      </c>
      <c r="S622" s="1" t="s">
        <v>18</v>
      </c>
    </row>
    <row r="623" spans="1:19" ht="12.75" x14ac:dyDescent="0.2">
      <c r="A623" s="1" t="s">
        <v>2440</v>
      </c>
      <c r="B623" s="1" t="s">
        <v>2427</v>
      </c>
      <c r="C623" s="1" t="str">
        <f t="shared" si="63"/>
        <v>e2e057d4-f0f7-482f-9d1d-e9b8580c2b90Anthony Rhodes</v>
      </c>
      <c r="D623" s="1" t="str">
        <f t="shared" si="64"/>
        <v>Unique</v>
      </c>
      <c r="E623" s="1" t="s">
        <v>2428</v>
      </c>
      <c r="F623" s="1" t="str">
        <f t="shared" si="65"/>
        <v>Unique</v>
      </c>
      <c r="G623" s="1" t="s">
        <v>2429</v>
      </c>
      <c r="H623" s="1" t="str">
        <f t="shared" si="66"/>
        <v>EastClothing</v>
      </c>
      <c r="I623" s="1" t="s">
        <v>14</v>
      </c>
      <c r="J623" s="1" t="s">
        <v>52</v>
      </c>
      <c r="K623" s="1" t="s">
        <v>1773</v>
      </c>
      <c r="L623" s="8">
        <v>18</v>
      </c>
      <c r="M623" s="8">
        <v>477.45</v>
      </c>
      <c r="N623" s="8">
        <v>8594.1</v>
      </c>
      <c r="O623" s="10">
        <v>45569</v>
      </c>
      <c r="P623" s="9">
        <f t="shared" si="67"/>
        <v>4</v>
      </c>
      <c r="Q623" s="14">
        <f t="shared" si="68"/>
        <v>10</v>
      </c>
      <c r="R623" s="14">
        <f t="shared" si="69"/>
        <v>2024</v>
      </c>
      <c r="S623" s="1" t="s">
        <v>18</v>
      </c>
    </row>
    <row r="624" spans="1:19" ht="12.75" x14ac:dyDescent="0.2">
      <c r="A624" s="1" t="s">
        <v>2444</v>
      </c>
      <c r="B624" s="1" t="s">
        <v>2430</v>
      </c>
      <c r="C624" s="1" t="str">
        <f t="shared" si="63"/>
        <v>baa5daf1-5719-4c40-97f5-e219964353c3Kenneth Mann</v>
      </c>
      <c r="D624" s="1" t="str">
        <f t="shared" si="64"/>
        <v>Unique</v>
      </c>
      <c r="E624" s="1" t="s">
        <v>2431</v>
      </c>
      <c r="F624" s="1" t="str">
        <f t="shared" si="65"/>
        <v>Unique</v>
      </c>
      <c r="G624" s="1" t="s">
        <v>2432</v>
      </c>
      <c r="H624" s="1" t="str">
        <f t="shared" si="66"/>
        <v>EastBooks</v>
      </c>
      <c r="I624" s="1" t="s">
        <v>14</v>
      </c>
      <c r="J624" s="1" t="s">
        <v>22</v>
      </c>
      <c r="K624" s="1" t="s">
        <v>2433</v>
      </c>
      <c r="L624" s="8">
        <v>16</v>
      </c>
      <c r="M624" s="8">
        <v>266.5</v>
      </c>
      <c r="N624" s="8">
        <v>4264</v>
      </c>
      <c r="O624" s="10" t="s">
        <v>84</v>
      </c>
      <c r="P624" s="9" t="str">
        <f t="shared" si="67"/>
        <v>15</v>
      </c>
      <c r="Q624" s="14" t="str">
        <f t="shared" si="68"/>
        <v>7</v>
      </c>
      <c r="R624" s="14" t="str">
        <f t="shared" si="69"/>
        <v>2024</v>
      </c>
      <c r="S624" s="1" t="s">
        <v>18</v>
      </c>
    </row>
    <row r="625" spans="1:19" ht="12.75" x14ac:dyDescent="0.2">
      <c r="A625" s="1" t="s">
        <v>2448</v>
      </c>
      <c r="B625" s="1" t="s">
        <v>2434</v>
      </c>
      <c r="C625" s="1" t="str">
        <f t="shared" si="63"/>
        <v>b872738a-7117-489e-a6c7-b1a122bfed1bJames Burch</v>
      </c>
      <c r="D625" s="1" t="str">
        <f t="shared" si="64"/>
        <v>Unique</v>
      </c>
      <c r="E625" s="1" t="s">
        <v>2435</v>
      </c>
      <c r="F625" s="1" t="str">
        <f t="shared" si="65"/>
        <v>Unique</v>
      </c>
      <c r="G625" s="1" t="s">
        <v>2436</v>
      </c>
      <c r="H625" s="1" t="str">
        <f t="shared" si="66"/>
        <v>SouthClothing</v>
      </c>
      <c r="I625" s="1" t="s">
        <v>28</v>
      </c>
      <c r="J625" s="1" t="s">
        <v>52</v>
      </c>
      <c r="K625" s="1" t="s">
        <v>257</v>
      </c>
      <c r="L625" s="8">
        <v>4</v>
      </c>
      <c r="M625" s="8">
        <v>269.64</v>
      </c>
      <c r="N625" s="8">
        <v>1078.56</v>
      </c>
      <c r="O625" s="10" t="s">
        <v>631</v>
      </c>
      <c r="P625" s="9" t="str">
        <f t="shared" si="67"/>
        <v>23</v>
      </c>
      <c r="Q625" s="14" t="str">
        <f t="shared" si="68"/>
        <v>1</v>
      </c>
      <c r="R625" s="14" t="str">
        <f t="shared" si="69"/>
        <v>2024</v>
      </c>
      <c r="S625" s="1" t="s">
        <v>48</v>
      </c>
    </row>
    <row r="626" spans="1:19" ht="12.75" x14ac:dyDescent="0.2">
      <c r="A626" s="1" t="s">
        <v>2452</v>
      </c>
      <c r="B626" s="1" t="s">
        <v>2437</v>
      </c>
      <c r="C626" s="1" t="str">
        <f t="shared" si="63"/>
        <v>559dab08-4dbd-4136-8194-0eff79051234Ryan Hamilton</v>
      </c>
      <c r="D626" s="1" t="str">
        <f t="shared" si="64"/>
        <v>Unique</v>
      </c>
      <c r="E626" s="1" t="s">
        <v>2438</v>
      </c>
      <c r="F626" s="1" t="str">
        <f t="shared" si="65"/>
        <v>Unique</v>
      </c>
      <c r="G626" s="1" t="s">
        <v>2439</v>
      </c>
      <c r="H626" s="1" t="str">
        <f t="shared" si="66"/>
        <v>EastElectronics</v>
      </c>
      <c r="I626" s="1" t="s">
        <v>14</v>
      </c>
      <c r="J626" s="1" t="s">
        <v>15</v>
      </c>
      <c r="K626" s="1" t="s">
        <v>395</v>
      </c>
      <c r="L626" s="8">
        <v>6</v>
      </c>
      <c r="M626" s="8">
        <v>255.77</v>
      </c>
      <c r="N626" s="8">
        <v>1534.62</v>
      </c>
      <c r="O626" s="10" t="s">
        <v>1680</v>
      </c>
      <c r="P626" s="9" t="str">
        <f t="shared" si="67"/>
        <v>22</v>
      </c>
      <c r="Q626" s="14" t="str">
        <f t="shared" si="68"/>
        <v>8</v>
      </c>
      <c r="R626" s="14" t="str">
        <f t="shared" si="69"/>
        <v>2024</v>
      </c>
      <c r="S626" s="1" t="s">
        <v>32</v>
      </c>
    </row>
    <row r="627" spans="1:19" ht="12.75" x14ac:dyDescent="0.2">
      <c r="A627" s="1" t="s">
        <v>2456</v>
      </c>
      <c r="B627" s="1" t="s">
        <v>2440</v>
      </c>
      <c r="C627" s="1" t="str">
        <f t="shared" si="63"/>
        <v>a06718bf-2b5d-4b51-a48d-621d736dc150Jason Reid</v>
      </c>
      <c r="D627" s="1" t="str">
        <f t="shared" si="64"/>
        <v>Unique</v>
      </c>
      <c r="E627" s="1" t="s">
        <v>2441</v>
      </c>
      <c r="F627" s="1" t="str">
        <f t="shared" si="65"/>
        <v>Unique</v>
      </c>
      <c r="G627" s="1" t="s">
        <v>2442</v>
      </c>
      <c r="H627" s="1" t="str">
        <f t="shared" si="66"/>
        <v>SouthBooks</v>
      </c>
      <c r="I627" s="1" t="s">
        <v>28</v>
      </c>
      <c r="J627" s="1" t="s">
        <v>22</v>
      </c>
      <c r="K627" s="1" t="s">
        <v>2443</v>
      </c>
      <c r="L627" s="8">
        <v>17</v>
      </c>
      <c r="M627" s="8">
        <v>476.74</v>
      </c>
      <c r="N627" s="8">
        <v>8104.58</v>
      </c>
      <c r="O627" s="10">
        <v>45294</v>
      </c>
      <c r="P627" s="9">
        <f t="shared" si="67"/>
        <v>3</v>
      </c>
      <c r="Q627" s="14">
        <f t="shared" si="68"/>
        <v>1</v>
      </c>
      <c r="R627" s="14">
        <f t="shared" si="69"/>
        <v>2024</v>
      </c>
      <c r="S627" s="1" t="s">
        <v>32</v>
      </c>
    </row>
    <row r="628" spans="1:19" ht="12.75" x14ac:dyDescent="0.2">
      <c r="A628" s="1" t="s">
        <v>2460</v>
      </c>
      <c r="B628" s="1" t="s">
        <v>2444</v>
      </c>
      <c r="C628" s="1" t="str">
        <f t="shared" si="63"/>
        <v>a904ccb0-cf43-42c2-bd33-0e8a747928ffCody Castaneda</v>
      </c>
      <c r="D628" s="1" t="str">
        <f t="shared" si="64"/>
        <v>Unique</v>
      </c>
      <c r="E628" s="1" t="s">
        <v>2445</v>
      </c>
      <c r="F628" s="1" t="str">
        <f t="shared" si="65"/>
        <v>Unique</v>
      </c>
      <c r="G628" s="1" t="s">
        <v>2446</v>
      </c>
      <c r="H628" s="1" t="str">
        <f t="shared" si="66"/>
        <v>NorthBooks</v>
      </c>
      <c r="I628" s="1" t="s">
        <v>69</v>
      </c>
      <c r="J628" s="1" t="s">
        <v>22</v>
      </c>
      <c r="K628" s="1" t="s">
        <v>2447</v>
      </c>
      <c r="L628" s="8">
        <v>5</v>
      </c>
      <c r="M628" s="8">
        <v>297.42</v>
      </c>
      <c r="N628" s="8">
        <v>1487.1</v>
      </c>
      <c r="O628" s="10">
        <v>45511</v>
      </c>
      <c r="P628" s="9">
        <f t="shared" si="67"/>
        <v>7</v>
      </c>
      <c r="Q628" s="14">
        <f t="shared" si="68"/>
        <v>8</v>
      </c>
      <c r="R628" s="14">
        <f t="shared" si="69"/>
        <v>2024</v>
      </c>
      <c r="S628" s="1" t="s">
        <v>48</v>
      </c>
    </row>
    <row r="629" spans="1:19" ht="12.75" x14ac:dyDescent="0.2">
      <c r="A629" s="1" t="s">
        <v>2464</v>
      </c>
      <c r="B629" s="1" t="s">
        <v>2448</v>
      </c>
      <c r="C629" s="1" t="str">
        <f t="shared" si="63"/>
        <v>e6b2f917-12b3-40a8-8ad7-2ccd4e7ce061Jerome Evans</v>
      </c>
      <c r="D629" s="1" t="str">
        <f t="shared" si="64"/>
        <v>Unique</v>
      </c>
      <c r="E629" s="1" t="s">
        <v>2449</v>
      </c>
      <c r="F629" s="1" t="str">
        <f t="shared" si="65"/>
        <v>Unique</v>
      </c>
      <c r="G629" s="1" t="s">
        <v>2450</v>
      </c>
      <c r="H629" s="1" t="str">
        <f t="shared" si="66"/>
        <v>EastElectronics</v>
      </c>
      <c r="I629" s="1" t="s">
        <v>14</v>
      </c>
      <c r="J629" s="1" t="s">
        <v>15</v>
      </c>
      <c r="K629" s="1" t="s">
        <v>2451</v>
      </c>
      <c r="L629" s="8">
        <v>15</v>
      </c>
      <c r="M629" s="8">
        <v>236.02</v>
      </c>
      <c r="N629" s="8">
        <v>3540.3</v>
      </c>
      <c r="O629" s="10">
        <v>45415</v>
      </c>
      <c r="P629" s="9">
        <f t="shared" si="67"/>
        <v>3</v>
      </c>
      <c r="Q629" s="14">
        <f t="shared" si="68"/>
        <v>5</v>
      </c>
      <c r="R629" s="14">
        <f t="shared" si="69"/>
        <v>2024</v>
      </c>
      <c r="S629" s="1" t="s">
        <v>24</v>
      </c>
    </row>
    <row r="630" spans="1:19" ht="12.75" x14ac:dyDescent="0.2">
      <c r="A630" s="1" t="s">
        <v>2468</v>
      </c>
      <c r="B630" s="1" t="s">
        <v>2452</v>
      </c>
      <c r="C630" s="1" t="str">
        <f t="shared" si="63"/>
        <v>e300e189-7b81-45c6-9c6a-82640c387c9fHeather Moore</v>
      </c>
      <c r="D630" s="1" t="str">
        <f t="shared" si="64"/>
        <v>Unique</v>
      </c>
      <c r="E630" s="1" t="s">
        <v>2453</v>
      </c>
      <c r="F630" s="1" t="str">
        <f t="shared" si="65"/>
        <v>Unique</v>
      </c>
      <c r="G630" s="1" t="s">
        <v>2454</v>
      </c>
      <c r="H630" s="1" t="str">
        <f t="shared" si="66"/>
        <v>EastBooks</v>
      </c>
      <c r="I630" s="1" t="s">
        <v>14</v>
      </c>
      <c r="J630" s="1" t="s">
        <v>22</v>
      </c>
      <c r="K630" s="1" t="s">
        <v>2455</v>
      </c>
      <c r="L630" s="8">
        <v>12</v>
      </c>
      <c r="M630" s="8">
        <v>402.17</v>
      </c>
      <c r="N630" s="8">
        <v>4826.04</v>
      </c>
      <c r="O630" s="10">
        <v>45383</v>
      </c>
      <c r="P630" s="9">
        <f t="shared" si="67"/>
        <v>1</v>
      </c>
      <c r="Q630" s="14">
        <f t="shared" si="68"/>
        <v>4</v>
      </c>
      <c r="R630" s="14">
        <f t="shared" si="69"/>
        <v>2024</v>
      </c>
      <c r="S630" s="1" t="s">
        <v>18</v>
      </c>
    </row>
    <row r="631" spans="1:19" ht="12.75" x14ac:dyDescent="0.2">
      <c r="A631" s="1" t="s">
        <v>2471</v>
      </c>
      <c r="B631" s="1" t="s">
        <v>2456</v>
      </c>
      <c r="C631" s="1" t="str">
        <f t="shared" si="63"/>
        <v>32c796af-a2c4-4e19-b480-e7e2ea3730b9Mary Blake</v>
      </c>
      <c r="D631" s="1" t="str">
        <f t="shared" si="64"/>
        <v>Unique</v>
      </c>
      <c r="E631" s="1" t="s">
        <v>2457</v>
      </c>
      <c r="F631" s="1" t="str">
        <f t="shared" si="65"/>
        <v>Unique</v>
      </c>
      <c r="G631" s="1" t="s">
        <v>2458</v>
      </c>
      <c r="H631" s="1" t="str">
        <f t="shared" si="66"/>
        <v>WestFood</v>
      </c>
      <c r="I631" s="1" t="s">
        <v>36</v>
      </c>
      <c r="J631" s="1" t="s">
        <v>29</v>
      </c>
      <c r="K631" s="1" t="s">
        <v>2459</v>
      </c>
      <c r="L631" s="8">
        <v>16</v>
      </c>
      <c r="M631" s="8">
        <v>248.37</v>
      </c>
      <c r="N631" s="8">
        <v>3973.92</v>
      </c>
      <c r="O631" s="10" t="s">
        <v>400</v>
      </c>
      <c r="P631" s="9" t="str">
        <f t="shared" si="67"/>
        <v>29</v>
      </c>
      <c r="Q631" s="14" t="str">
        <f t="shared" si="68"/>
        <v>2</v>
      </c>
      <c r="R631" s="14" t="str">
        <f t="shared" si="69"/>
        <v>2024</v>
      </c>
      <c r="S631" s="1" t="s">
        <v>48</v>
      </c>
    </row>
    <row r="632" spans="1:19" ht="12.75" x14ac:dyDescent="0.2">
      <c r="A632" s="1" t="s">
        <v>2475</v>
      </c>
      <c r="B632" s="1" t="s">
        <v>2460</v>
      </c>
      <c r="C632" s="1" t="str">
        <f t="shared" si="63"/>
        <v>1e70556a-4a91-4fa3-b7da-f6e5f9a43601Emily Perez</v>
      </c>
      <c r="D632" s="1" t="str">
        <f t="shared" si="64"/>
        <v>Unique</v>
      </c>
      <c r="E632" s="1" t="s">
        <v>2461</v>
      </c>
      <c r="F632" s="1" t="str">
        <f t="shared" si="65"/>
        <v>Unique</v>
      </c>
      <c r="G632" s="1" t="s">
        <v>2462</v>
      </c>
      <c r="H632" s="1" t="str">
        <f t="shared" si="66"/>
        <v>EastBooks</v>
      </c>
      <c r="I632" s="1" t="s">
        <v>14</v>
      </c>
      <c r="J632" s="1" t="s">
        <v>22</v>
      </c>
      <c r="K632" s="1" t="s">
        <v>2463</v>
      </c>
      <c r="L632" s="8">
        <v>13</v>
      </c>
      <c r="M632" s="8">
        <v>352.24</v>
      </c>
      <c r="N632" s="8">
        <v>4579.12</v>
      </c>
      <c r="O632" s="10" t="s">
        <v>121</v>
      </c>
      <c r="P632" s="9" t="str">
        <f t="shared" si="67"/>
        <v>25</v>
      </c>
      <c r="Q632" s="14" t="str">
        <f t="shared" si="68"/>
        <v>7</v>
      </c>
      <c r="R632" s="14" t="str">
        <f t="shared" si="69"/>
        <v>2024</v>
      </c>
      <c r="S632" s="1" t="s">
        <v>24</v>
      </c>
    </row>
    <row r="633" spans="1:19" ht="12.75" x14ac:dyDescent="0.2">
      <c r="A633" s="1" t="s">
        <v>2479</v>
      </c>
      <c r="B633" s="1" t="s">
        <v>2464</v>
      </c>
      <c r="C633" s="1" t="str">
        <f t="shared" si="63"/>
        <v>69202789-5e47-477e-89f7-e6fac997c845Krystal Spencer</v>
      </c>
      <c r="D633" s="1" t="str">
        <f t="shared" si="64"/>
        <v>Unique</v>
      </c>
      <c r="E633" s="1" t="s">
        <v>2465</v>
      </c>
      <c r="F633" s="1" t="str">
        <f t="shared" si="65"/>
        <v>Unique</v>
      </c>
      <c r="G633" s="1" t="s">
        <v>2466</v>
      </c>
      <c r="H633" s="1" t="str">
        <f t="shared" si="66"/>
        <v>WestElectronics</v>
      </c>
      <c r="I633" s="1" t="s">
        <v>36</v>
      </c>
      <c r="J633" s="1" t="s">
        <v>15</v>
      </c>
      <c r="K633" s="1" t="s">
        <v>2467</v>
      </c>
      <c r="L633" s="8">
        <v>20</v>
      </c>
      <c r="M633" s="8">
        <v>212.19</v>
      </c>
      <c r="N633" s="8">
        <v>4243.8</v>
      </c>
      <c r="O633" s="10" t="s">
        <v>764</v>
      </c>
      <c r="P633" s="9" t="str">
        <f t="shared" si="67"/>
        <v>18</v>
      </c>
      <c r="Q633" s="14" t="str">
        <f t="shared" si="68"/>
        <v>2</v>
      </c>
      <c r="R633" s="14" t="str">
        <f t="shared" si="69"/>
        <v>2024</v>
      </c>
      <c r="S633" s="1" t="s">
        <v>18</v>
      </c>
    </row>
    <row r="634" spans="1:19" ht="12.75" x14ac:dyDescent="0.2">
      <c r="A634" s="1" t="s">
        <v>2482</v>
      </c>
      <c r="B634" s="1" t="s">
        <v>2468</v>
      </c>
      <c r="C634" s="1" t="str">
        <f t="shared" si="63"/>
        <v>44f43ff0-c5b5-4135-a8f3-2c48522e48d1Dr. Jeremy Frey</v>
      </c>
      <c r="D634" s="1" t="str">
        <f t="shared" si="64"/>
        <v>Unique</v>
      </c>
      <c r="E634" s="1" t="s">
        <v>2469</v>
      </c>
      <c r="F634" s="1" t="str">
        <f t="shared" si="65"/>
        <v>Unique</v>
      </c>
      <c r="G634" s="1" t="s">
        <v>2470</v>
      </c>
      <c r="H634" s="1" t="str">
        <f t="shared" si="66"/>
        <v>SouthBooks</v>
      </c>
      <c r="I634" s="1" t="s">
        <v>28</v>
      </c>
      <c r="J634" s="1" t="s">
        <v>22</v>
      </c>
      <c r="K634" s="1" t="s">
        <v>2209</v>
      </c>
      <c r="L634" s="8">
        <v>8</v>
      </c>
      <c r="M634" s="8">
        <v>247.77</v>
      </c>
      <c r="N634" s="8">
        <v>1982.16</v>
      </c>
      <c r="O634" s="10" t="s">
        <v>1764</v>
      </c>
      <c r="P634" s="9" t="str">
        <f t="shared" si="67"/>
        <v>16</v>
      </c>
      <c r="Q634" s="14" t="str">
        <f t="shared" si="68"/>
        <v>6</v>
      </c>
      <c r="R634" s="14" t="str">
        <f t="shared" si="69"/>
        <v>2024</v>
      </c>
      <c r="S634" s="1" t="s">
        <v>48</v>
      </c>
    </row>
    <row r="635" spans="1:19" ht="12.75" x14ac:dyDescent="0.2">
      <c r="A635" s="1" t="s">
        <v>2485</v>
      </c>
      <c r="B635" s="1" t="s">
        <v>2471</v>
      </c>
      <c r="C635" s="1" t="str">
        <f t="shared" si="63"/>
        <v>31c47db1-65ba-49ea-b479-1fa1ff38192fSusan Matthews</v>
      </c>
      <c r="D635" s="1" t="str">
        <f t="shared" si="64"/>
        <v>Unique</v>
      </c>
      <c r="E635" s="1" t="s">
        <v>2472</v>
      </c>
      <c r="F635" s="1" t="str">
        <f t="shared" si="65"/>
        <v>Unique</v>
      </c>
      <c r="G635" s="1" t="s">
        <v>2473</v>
      </c>
      <c r="H635" s="1" t="str">
        <f t="shared" si="66"/>
        <v>WestElectronics</v>
      </c>
      <c r="I635" s="1" t="s">
        <v>36</v>
      </c>
      <c r="J635" s="1" t="s">
        <v>15</v>
      </c>
      <c r="K635" s="1" t="s">
        <v>2474</v>
      </c>
      <c r="L635" s="8">
        <v>11</v>
      </c>
      <c r="M635" s="8">
        <v>85.64</v>
      </c>
      <c r="N635" s="8">
        <v>942.04</v>
      </c>
      <c r="O635" s="10">
        <v>45540</v>
      </c>
      <c r="P635" s="9">
        <f t="shared" si="67"/>
        <v>5</v>
      </c>
      <c r="Q635" s="14">
        <f t="shared" si="68"/>
        <v>9</v>
      </c>
      <c r="R635" s="14">
        <f t="shared" si="69"/>
        <v>2024</v>
      </c>
      <c r="S635" s="1" t="s">
        <v>32</v>
      </c>
    </row>
    <row r="636" spans="1:19" ht="12.75" x14ac:dyDescent="0.2">
      <c r="A636" s="1" t="s">
        <v>2489</v>
      </c>
      <c r="B636" s="1" t="s">
        <v>2475</v>
      </c>
      <c r="C636" s="1" t="str">
        <f t="shared" si="63"/>
        <v>d7eae0c5-0a0a-4e36-a767-85f71acbf16eMichael Suarez</v>
      </c>
      <c r="D636" s="1" t="str">
        <f t="shared" si="64"/>
        <v>Unique</v>
      </c>
      <c r="E636" s="1" t="s">
        <v>2476</v>
      </c>
      <c r="F636" s="1" t="str">
        <f t="shared" si="65"/>
        <v>Unique</v>
      </c>
      <c r="G636" s="1" t="s">
        <v>2477</v>
      </c>
      <c r="H636" s="1" t="str">
        <f t="shared" si="66"/>
        <v>NorthFood</v>
      </c>
      <c r="I636" s="1" t="s">
        <v>69</v>
      </c>
      <c r="J636" s="1" t="s">
        <v>29</v>
      </c>
      <c r="K636" s="1" t="s">
        <v>2478</v>
      </c>
      <c r="L636" s="8">
        <v>17</v>
      </c>
      <c r="M636" s="8">
        <v>68.75</v>
      </c>
      <c r="N636" s="8">
        <v>1168.75</v>
      </c>
      <c r="O636" s="10" t="s">
        <v>413</v>
      </c>
      <c r="P636" s="9" t="str">
        <f t="shared" si="67"/>
        <v>17</v>
      </c>
      <c r="Q636" s="14" t="str">
        <f t="shared" si="68"/>
        <v>1</v>
      </c>
      <c r="R636" s="14" t="str">
        <f t="shared" si="69"/>
        <v>2024</v>
      </c>
      <c r="S636" s="1" t="s">
        <v>18</v>
      </c>
    </row>
    <row r="637" spans="1:19" ht="12.75" x14ac:dyDescent="0.2">
      <c r="A637" s="1" t="s">
        <v>2492</v>
      </c>
      <c r="B637" s="1" t="s">
        <v>2479</v>
      </c>
      <c r="C637" s="1" t="str">
        <f t="shared" si="63"/>
        <v>15b81e08-4795-40f9-b094-aa06e5d1e680Anna Rice</v>
      </c>
      <c r="D637" s="1" t="str">
        <f t="shared" si="64"/>
        <v>Unique</v>
      </c>
      <c r="E637" s="1" t="s">
        <v>2480</v>
      </c>
      <c r="F637" s="1" t="str">
        <f t="shared" si="65"/>
        <v>Unique</v>
      </c>
      <c r="G637" s="1" t="s">
        <v>2481</v>
      </c>
      <c r="H637" s="1" t="str">
        <f t="shared" si="66"/>
        <v>EastFurniture</v>
      </c>
      <c r="I637" s="1" t="s">
        <v>14</v>
      </c>
      <c r="J637" s="1" t="s">
        <v>42</v>
      </c>
      <c r="K637" s="1" t="s">
        <v>950</v>
      </c>
      <c r="L637" s="8">
        <v>2</v>
      </c>
      <c r="M637" s="8">
        <v>475.74</v>
      </c>
      <c r="N637" s="8">
        <v>951.48</v>
      </c>
      <c r="O637" s="10" t="s">
        <v>1900</v>
      </c>
      <c r="P637" s="9" t="str">
        <f t="shared" si="67"/>
        <v>25</v>
      </c>
      <c r="Q637" s="14" t="str">
        <f t="shared" si="68"/>
        <v>3</v>
      </c>
      <c r="R637" s="14" t="str">
        <f t="shared" si="69"/>
        <v>2024</v>
      </c>
      <c r="S637" s="1" t="s">
        <v>48</v>
      </c>
    </row>
    <row r="638" spans="1:19" ht="12.75" x14ac:dyDescent="0.2">
      <c r="A638" s="1" t="s">
        <v>2495</v>
      </c>
      <c r="B638" s="1" t="s">
        <v>2482</v>
      </c>
      <c r="C638" s="1" t="str">
        <f t="shared" si="63"/>
        <v>90343119-8799-4556-a61d-c2ab5d30d98cRobert Baxter</v>
      </c>
      <c r="D638" s="1" t="str">
        <f t="shared" si="64"/>
        <v>Unique</v>
      </c>
      <c r="E638" s="1" t="s">
        <v>2483</v>
      </c>
      <c r="F638" s="1" t="str">
        <f t="shared" si="65"/>
        <v>Unique</v>
      </c>
      <c r="G638" s="1" t="s">
        <v>2484</v>
      </c>
      <c r="H638" s="1" t="str">
        <f t="shared" si="66"/>
        <v>NorthFood</v>
      </c>
      <c r="I638" s="1" t="s">
        <v>69</v>
      </c>
      <c r="J638" s="1" t="s">
        <v>29</v>
      </c>
      <c r="K638" s="1" t="s">
        <v>614</v>
      </c>
      <c r="L638" s="8">
        <v>7</v>
      </c>
      <c r="M638" s="8">
        <v>340.21</v>
      </c>
      <c r="N638" s="8">
        <v>2381.4699999999998</v>
      </c>
      <c r="O638" s="10" t="s">
        <v>321</v>
      </c>
      <c r="P638" s="9" t="str">
        <f t="shared" si="67"/>
        <v>20</v>
      </c>
      <c r="Q638" s="14" t="str">
        <f t="shared" si="68"/>
        <v>6</v>
      </c>
      <c r="R638" s="14" t="str">
        <f t="shared" si="69"/>
        <v>2024</v>
      </c>
      <c r="S638" s="1" t="s">
        <v>32</v>
      </c>
    </row>
    <row r="639" spans="1:19" ht="12.75" x14ac:dyDescent="0.2">
      <c r="A639" s="1" t="s">
        <v>2499</v>
      </c>
      <c r="B639" s="1" t="s">
        <v>2485</v>
      </c>
      <c r="C639" s="1" t="str">
        <f t="shared" si="63"/>
        <v>1c1eb49b-b20f-4551-a63f-daffe4015628Jaclyn Gray</v>
      </c>
      <c r="D639" s="1" t="str">
        <f t="shared" si="64"/>
        <v>Unique</v>
      </c>
      <c r="E639" s="1" t="s">
        <v>2486</v>
      </c>
      <c r="F639" s="1" t="str">
        <f t="shared" si="65"/>
        <v>Unique</v>
      </c>
      <c r="G639" s="1" t="s">
        <v>2487</v>
      </c>
      <c r="H639" s="1" t="str">
        <f t="shared" si="66"/>
        <v>NorthBooks</v>
      </c>
      <c r="I639" s="1" t="s">
        <v>69</v>
      </c>
      <c r="J639" s="1" t="s">
        <v>22</v>
      </c>
      <c r="K639" s="1" t="s">
        <v>2488</v>
      </c>
      <c r="L639" s="8">
        <v>14</v>
      </c>
      <c r="M639" s="8">
        <v>86.1</v>
      </c>
      <c r="N639" s="8">
        <v>1205.4000000000001</v>
      </c>
      <c r="O639" s="10" t="s">
        <v>1399</v>
      </c>
      <c r="P639" s="9" t="str">
        <f t="shared" si="67"/>
        <v>19</v>
      </c>
      <c r="Q639" s="14" t="str">
        <f t="shared" si="68"/>
        <v>4</v>
      </c>
      <c r="R639" s="14" t="str">
        <f t="shared" si="69"/>
        <v>2024</v>
      </c>
      <c r="S639" s="1" t="s">
        <v>48</v>
      </c>
    </row>
    <row r="640" spans="1:19" ht="12.75" x14ac:dyDescent="0.2">
      <c r="A640" s="1" t="s">
        <v>2502</v>
      </c>
      <c r="B640" s="1" t="s">
        <v>2489</v>
      </c>
      <c r="C640" s="1" t="str">
        <f t="shared" si="63"/>
        <v>6689c231-b65a-4d57-8c95-37daa0fef99dTroy Merritt</v>
      </c>
      <c r="D640" s="1" t="str">
        <f t="shared" si="64"/>
        <v>Unique</v>
      </c>
      <c r="E640" s="1" t="s">
        <v>2490</v>
      </c>
      <c r="F640" s="1" t="str">
        <f t="shared" si="65"/>
        <v>Unique</v>
      </c>
      <c r="G640" s="1" t="s">
        <v>2491</v>
      </c>
      <c r="H640" s="1" t="str">
        <f t="shared" si="66"/>
        <v>WestFood</v>
      </c>
      <c r="I640" s="1" t="s">
        <v>36</v>
      </c>
      <c r="J640" s="1" t="s">
        <v>29</v>
      </c>
      <c r="K640" s="1" t="s">
        <v>1001</v>
      </c>
      <c r="L640" s="8">
        <v>4</v>
      </c>
      <c r="M640" s="8">
        <v>8.94</v>
      </c>
      <c r="N640" s="8">
        <v>35.76</v>
      </c>
      <c r="O640" s="10" t="s">
        <v>112</v>
      </c>
      <c r="P640" s="9" t="str">
        <f t="shared" si="67"/>
        <v>24</v>
      </c>
      <c r="Q640" s="14" t="str">
        <f t="shared" si="68"/>
        <v>5</v>
      </c>
      <c r="R640" s="14" t="str">
        <f t="shared" si="69"/>
        <v>2024</v>
      </c>
      <c r="S640" s="1" t="s">
        <v>32</v>
      </c>
    </row>
    <row r="641" spans="1:19" ht="12.75" x14ac:dyDescent="0.2">
      <c r="A641" s="1" t="s">
        <v>2506</v>
      </c>
      <c r="B641" s="1" t="s">
        <v>2492</v>
      </c>
      <c r="C641" s="1" t="str">
        <f t="shared" si="63"/>
        <v>ea7d2394-f204-4678-aa69-8e6c0c5dfeb3Kenneth Obrien</v>
      </c>
      <c r="D641" s="1" t="str">
        <f t="shared" si="64"/>
        <v>Unique</v>
      </c>
      <c r="E641" s="1" t="s">
        <v>2493</v>
      </c>
      <c r="F641" s="1" t="str">
        <f t="shared" si="65"/>
        <v>Unique</v>
      </c>
      <c r="G641" s="1" t="s">
        <v>2494</v>
      </c>
      <c r="H641" s="1" t="str">
        <f t="shared" si="66"/>
        <v>EastClothing</v>
      </c>
      <c r="I641" s="1" t="s">
        <v>14</v>
      </c>
      <c r="J641" s="1" t="s">
        <v>52</v>
      </c>
      <c r="K641" s="1" t="s">
        <v>2455</v>
      </c>
      <c r="L641" s="8">
        <v>8</v>
      </c>
      <c r="M641" s="8">
        <v>411.73</v>
      </c>
      <c r="N641" s="8">
        <v>3293.84</v>
      </c>
      <c r="O641" s="10" t="s">
        <v>1867</v>
      </c>
      <c r="P641" s="9" t="str">
        <f t="shared" si="67"/>
        <v>16</v>
      </c>
      <c r="Q641" s="14" t="str">
        <f t="shared" si="68"/>
        <v>5</v>
      </c>
      <c r="R641" s="14" t="str">
        <f t="shared" si="69"/>
        <v>2024</v>
      </c>
      <c r="S641" s="1" t="s">
        <v>32</v>
      </c>
    </row>
    <row r="642" spans="1:19" ht="12.75" x14ac:dyDescent="0.2">
      <c r="A642" s="1" t="s">
        <v>2509</v>
      </c>
      <c r="B642" s="1" t="s">
        <v>2495</v>
      </c>
      <c r="C642" s="1" t="str">
        <f t="shared" si="63"/>
        <v>14f532d8-6151-4153-9e74-4af34c8d6a2dAnne Wade</v>
      </c>
      <c r="D642" s="1" t="str">
        <f t="shared" si="64"/>
        <v>Unique</v>
      </c>
      <c r="E642" s="1" t="s">
        <v>2496</v>
      </c>
      <c r="F642" s="1" t="str">
        <f t="shared" si="65"/>
        <v>Unique</v>
      </c>
      <c r="G642" s="1" t="s">
        <v>2497</v>
      </c>
      <c r="H642" s="1" t="str">
        <f t="shared" si="66"/>
        <v>WestFood</v>
      </c>
      <c r="I642" s="1" t="s">
        <v>36</v>
      </c>
      <c r="J642" s="1" t="s">
        <v>29</v>
      </c>
      <c r="K642" s="1" t="s">
        <v>2498</v>
      </c>
      <c r="L642" s="8">
        <v>9</v>
      </c>
      <c r="M642" s="8">
        <v>47.68</v>
      </c>
      <c r="N642" s="8">
        <v>429.12</v>
      </c>
      <c r="O642" s="10" t="s">
        <v>747</v>
      </c>
      <c r="P642" s="9" t="str">
        <f t="shared" si="67"/>
        <v>22</v>
      </c>
      <c r="Q642" s="14" t="str">
        <f t="shared" si="68"/>
        <v>1</v>
      </c>
      <c r="R642" s="14" t="str">
        <f t="shared" si="69"/>
        <v>2024</v>
      </c>
      <c r="S642" s="1" t="s">
        <v>32</v>
      </c>
    </row>
    <row r="643" spans="1:19" ht="12.75" x14ac:dyDescent="0.2">
      <c r="A643" s="1" t="s">
        <v>2512</v>
      </c>
      <c r="B643" s="1" t="s">
        <v>2499</v>
      </c>
      <c r="C643" s="1" t="str">
        <f t="shared" ref="C643:C706" si="70">CONCATENATE(B643,E643)</f>
        <v>87692797-1572-42d6-8cb2-0cb13f3187a0Dennis Chan</v>
      </c>
      <c r="D643" s="1" t="str">
        <f t="shared" ref="D643:D706" si="71">IF(COUNTIF(C:C,C643)&gt;1,"Duplicate","Unique")</f>
        <v>Unique</v>
      </c>
      <c r="E643" s="1" t="s">
        <v>2500</v>
      </c>
      <c r="F643" s="1" t="str">
        <f t="shared" ref="F643:F706" si="72">IF(COUNTIF(G:G,G643)&gt;1,"Duplicate","Unique")</f>
        <v>Unique</v>
      </c>
      <c r="G643" s="1" t="s">
        <v>2501</v>
      </c>
      <c r="H643" s="1" t="str">
        <f t="shared" ref="H643:H706" si="73">CONCATENATE(I643,J643)</f>
        <v>WestFurniture</v>
      </c>
      <c r="I643" s="1" t="s">
        <v>36</v>
      </c>
      <c r="J643" s="1" t="s">
        <v>42</v>
      </c>
      <c r="K643" s="1" t="s">
        <v>2162</v>
      </c>
      <c r="L643" s="8">
        <v>17</v>
      </c>
      <c r="M643" s="8">
        <v>495.81</v>
      </c>
      <c r="N643" s="8">
        <v>8428.77</v>
      </c>
      <c r="O643" s="10">
        <v>45444</v>
      </c>
      <c r="P643" s="9">
        <f t="shared" ref="P643:P706" si="74">IFERROR(DAY(O643),TEXT(LEFT(O643,FIND("/",O643,1)-1),"0"))</f>
        <v>1</v>
      </c>
      <c r="Q643" s="14">
        <f t="shared" ref="Q643:Q706" si="75">IFERROR(MONTH(O643),TEXT(MID(O643,4,FIND("/",O643,4)-4),"0"))</f>
        <v>6</v>
      </c>
      <c r="R643" s="14">
        <f t="shared" ref="R643:R706" si="76">IFERROR(YEAR(O643),TEXT(RIGHT(O643,FIND("/",O643,4)-2),"0"))</f>
        <v>2024</v>
      </c>
      <c r="S643" s="1" t="s">
        <v>32</v>
      </c>
    </row>
    <row r="644" spans="1:19" ht="12.75" x14ac:dyDescent="0.2">
      <c r="A644" s="1" t="s">
        <v>2516</v>
      </c>
      <c r="B644" s="1" t="s">
        <v>2502</v>
      </c>
      <c r="C644" s="1" t="str">
        <f t="shared" si="70"/>
        <v>40773584-7f32-4f65-b2e7-392a6e98072eGeorge Perez MD</v>
      </c>
      <c r="D644" s="1" t="str">
        <f t="shared" si="71"/>
        <v>Unique</v>
      </c>
      <c r="E644" s="1" t="s">
        <v>2503</v>
      </c>
      <c r="F644" s="1" t="str">
        <f t="shared" si="72"/>
        <v>Unique</v>
      </c>
      <c r="G644" s="1" t="s">
        <v>2504</v>
      </c>
      <c r="H644" s="1" t="str">
        <f t="shared" si="73"/>
        <v>SouthFurniture</v>
      </c>
      <c r="I644" s="1" t="s">
        <v>28</v>
      </c>
      <c r="J644" s="1" t="s">
        <v>42</v>
      </c>
      <c r="K644" s="1" t="s">
        <v>2505</v>
      </c>
      <c r="L644" s="8">
        <v>4</v>
      </c>
      <c r="M644" s="8">
        <v>275.79000000000002</v>
      </c>
      <c r="N644" s="8">
        <v>1103.1600000000001</v>
      </c>
      <c r="O644" s="10">
        <v>45323</v>
      </c>
      <c r="P644" s="9">
        <f t="shared" si="74"/>
        <v>1</v>
      </c>
      <c r="Q644" s="14">
        <f t="shared" si="75"/>
        <v>2</v>
      </c>
      <c r="R644" s="14">
        <f t="shared" si="76"/>
        <v>2024</v>
      </c>
      <c r="S644" s="1" t="s">
        <v>18</v>
      </c>
    </row>
    <row r="645" spans="1:19" ht="12.75" x14ac:dyDescent="0.2">
      <c r="A645" s="1" t="s">
        <v>2520</v>
      </c>
      <c r="B645" s="1" t="s">
        <v>2506</v>
      </c>
      <c r="C645" s="1" t="str">
        <f t="shared" si="70"/>
        <v>bf0d25c4-77d0-4bf3-a121-237990bafc3fDuane Logan</v>
      </c>
      <c r="D645" s="1" t="str">
        <f t="shared" si="71"/>
        <v>Unique</v>
      </c>
      <c r="E645" s="1" t="s">
        <v>2507</v>
      </c>
      <c r="F645" s="1" t="str">
        <f t="shared" si="72"/>
        <v>Unique</v>
      </c>
      <c r="G645" s="1" t="s">
        <v>2508</v>
      </c>
      <c r="H645" s="1" t="str">
        <f t="shared" si="73"/>
        <v>SouthFood</v>
      </c>
      <c r="I645" s="1" t="s">
        <v>28</v>
      </c>
      <c r="J645" s="1" t="s">
        <v>29</v>
      </c>
      <c r="L645" s="8">
        <v>8</v>
      </c>
      <c r="M645" s="8">
        <v>386.86</v>
      </c>
      <c r="N645" s="8">
        <v>3094.88</v>
      </c>
      <c r="O645" s="10" t="s">
        <v>400</v>
      </c>
      <c r="P645" s="9" t="str">
        <f t="shared" si="74"/>
        <v>29</v>
      </c>
      <c r="Q645" s="14" t="str">
        <f t="shared" si="75"/>
        <v>2</v>
      </c>
      <c r="R645" s="14" t="str">
        <f t="shared" si="76"/>
        <v>2024</v>
      </c>
      <c r="S645" s="1" t="s">
        <v>48</v>
      </c>
    </row>
    <row r="646" spans="1:19" ht="12.75" x14ac:dyDescent="0.2">
      <c r="A646" s="1" t="s">
        <v>2523</v>
      </c>
      <c r="B646" s="1" t="s">
        <v>2509</v>
      </c>
      <c r="C646" s="1" t="str">
        <f t="shared" si="70"/>
        <v>c5dd7221-5890-494a-8dcd-43cc5b64e0b5Scott Baker</v>
      </c>
      <c r="D646" s="1" t="str">
        <f t="shared" si="71"/>
        <v>Unique</v>
      </c>
      <c r="E646" s="1" t="s">
        <v>2510</v>
      </c>
      <c r="F646" s="1" t="str">
        <f t="shared" si="72"/>
        <v>Unique</v>
      </c>
      <c r="G646" s="1" t="s">
        <v>2511</v>
      </c>
      <c r="H646" s="1" t="str">
        <f t="shared" si="73"/>
        <v>WestClothing</v>
      </c>
      <c r="I646" s="1" t="s">
        <v>36</v>
      </c>
      <c r="J646" s="1" t="s">
        <v>52</v>
      </c>
      <c r="K646" s="1" t="s">
        <v>1649</v>
      </c>
      <c r="L646" s="8">
        <v>12</v>
      </c>
      <c r="M646" s="8">
        <v>99.04</v>
      </c>
      <c r="N646" s="8">
        <v>1188.48</v>
      </c>
      <c r="O646" s="10">
        <v>45326</v>
      </c>
      <c r="P646" s="9">
        <f t="shared" si="74"/>
        <v>4</v>
      </c>
      <c r="Q646" s="14">
        <f t="shared" si="75"/>
        <v>2</v>
      </c>
      <c r="R646" s="14">
        <f t="shared" si="76"/>
        <v>2024</v>
      </c>
      <c r="S646" s="1" t="s">
        <v>24</v>
      </c>
    </row>
    <row r="647" spans="1:19" ht="12.75" x14ac:dyDescent="0.2">
      <c r="A647" s="1" t="s">
        <v>2526</v>
      </c>
      <c r="B647" s="1" t="s">
        <v>2512</v>
      </c>
      <c r="C647" s="1" t="str">
        <f t="shared" si="70"/>
        <v>90e8632e-83e5-4ac5-ae52-675a800d69a7Christopher Orozco</v>
      </c>
      <c r="D647" s="1" t="str">
        <f t="shared" si="71"/>
        <v>Unique</v>
      </c>
      <c r="E647" s="1" t="s">
        <v>2513</v>
      </c>
      <c r="F647" s="1" t="str">
        <f t="shared" si="72"/>
        <v>Unique</v>
      </c>
      <c r="G647" s="1" t="s">
        <v>2514</v>
      </c>
      <c r="H647" s="1" t="str">
        <f t="shared" si="73"/>
        <v>WestElectronics</v>
      </c>
      <c r="I647" s="1" t="s">
        <v>36</v>
      </c>
      <c r="J647" s="1" t="s">
        <v>15</v>
      </c>
      <c r="K647" s="1" t="s">
        <v>2515</v>
      </c>
      <c r="L647" s="8">
        <v>8</v>
      </c>
      <c r="M647" s="8">
        <v>127.87</v>
      </c>
      <c r="N647" s="8">
        <v>1022.96</v>
      </c>
      <c r="O647" s="10" t="s">
        <v>1035</v>
      </c>
      <c r="P647" s="9" t="str">
        <f t="shared" si="74"/>
        <v>13</v>
      </c>
      <c r="Q647" s="14" t="str">
        <f t="shared" si="75"/>
        <v>4</v>
      </c>
      <c r="R647" s="14" t="str">
        <f t="shared" si="76"/>
        <v>2024</v>
      </c>
      <c r="S647" s="1" t="s">
        <v>24</v>
      </c>
    </row>
    <row r="648" spans="1:19" ht="12.75" x14ac:dyDescent="0.2">
      <c r="A648" s="1" t="s">
        <v>2529</v>
      </c>
      <c r="B648" s="1" t="s">
        <v>2516</v>
      </c>
      <c r="C648" s="1" t="str">
        <f t="shared" si="70"/>
        <v>5eba0fd1-96a3-4d2a-89ef-ca01b08d3674Michael Johnson</v>
      </c>
      <c r="D648" s="1" t="str">
        <f t="shared" si="71"/>
        <v>Unique</v>
      </c>
      <c r="E648" s="1" t="s">
        <v>2517</v>
      </c>
      <c r="F648" s="1" t="str">
        <f t="shared" si="72"/>
        <v>Unique</v>
      </c>
      <c r="G648" s="1" t="s">
        <v>2518</v>
      </c>
      <c r="H648" s="1" t="str">
        <f t="shared" si="73"/>
        <v>NorthClothing</v>
      </c>
      <c r="I648" s="1" t="s">
        <v>69</v>
      </c>
      <c r="J648" s="1" t="s">
        <v>52</v>
      </c>
      <c r="K648" s="1" t="s">
        <v>2519</v>
      </c>
      <c r="L648" s="8">
        <v>12</v>
      </c>
      <c r="M648" s="8">
        <v>415.79</v>
      </c>
      <c r="N648" s="8">
        <v>4989.4799999999996</v>
      </c>
      <c r="O648" s="10">
        <v>45357</v>
      </c>
      <c r="P648" s="9">
        <f t="shared" si="74"/>
        <v>6</v>
      </c>
      <c r="Q648" s="14">
        <f t="shared" si="75"/>
        <v>3</v>
      </c>
      <c r="R648" s="14">
        <f t="shared" si="76"/>
        <v>2024</v>
      </c>
      <c r="S648" s="1" t="s">
        <v>18</v>
      </c>
    </row>
    <row r="649" spans="1:19" ht="12.75" x14ac:dyDescent="0.2">
      <c r="A649" s="1" t="s">
        <v>2532</v>
      </c>
      <c r="B649" s="1" t="s">
        <v>2520</v>
      </c>
      <c r="C649" s="1" t="str">
        <f t="shared" si="70"/>
        <v>3b673403-8308-4c5c-b1c2-00a030943e04Chad Johnson</v>
      </c>
      <c r="D649" s="1" t="str">
        <f t="shared" si="71"/>
        <v>Unique</v>
      </c>
      <c r="E649" s="1" t="s">
        <v>2521</v>
      </c>
      <c r="F649" s="1" t="str">
        <f t="shared" si="72"/>
        <v>Unique</v>
      </c>
      <c r="G649" s="1" t="s">
        <v>2522</v>
      </c>
      <c r="H649" s="1" t="str">
        <f t="shared" si="73"/>
        <v>SouthFurniture</v>
      </c>
      <c r="I649" s="1" t="s">
        <v>28</v>
      </c>
      <c r="J649" s="1" t="s">
        <v>42</v>
      </c>
      <c r="K649" s="1" t="s">
        <v>2281</v>
      </c>
      <c r="L649" s="8">
        <v>6</v>
      </c>
      <c r="M649" s="8">
        <v>252.29</v>
      </c>
      <c r="N649" s="8">
        <v>1513.74</v>
      </c>
      <c r="O649" s="10">
        <v>45294</v>
      </c>
      <c r="P649" s="9">
        <f t="shared" si="74"/>
        <v>3</v>
      </c>
      <c r="Q649" s="14">
        <f t="shared" si="75"/>
        <v>1</v>
      </c>
      <c r="R649" s="14">
        <f t="shared" si="76"/>
        <v>2024</v>
      </c>
      <c r="S649" s="1" t="s">
        <v>48</v>
      </c>
    </row>
    <row r="650" spans="1:19" ht="12.75" x14ac:dyDescent="0.2">
      <c r="A650" s="1" t="s">
        <v>2536</v>
      </c>
      <c r="B650" s="1" t="s">
        <v>2523</v>
      </c>
      <c r="C650" s="1" t="str">
        <f t="shared" si="70"/>
        <v>4ec00b13-b0c9-4a55-b130-f7dbe4a57334Cory Lynch</v>
      </c>
      <c r="D650" s="1" t="str">
        <f t="shared" si="71"/>
        <v>Unique</v>
      </c>
      <c r="E650" s="1" t="s">
        <v>2524</v>
      </c>
      <c r="F650" s="1" t="str">
        <f t="shared" si="72"/>
        <v>Unique</v>
      </c>
      <c r="G650" s="1" t="s">
        <v>2525</v>
      </c>
      <c r="H650" s="1" t="str">
        <f t="shared" si="73"/>
        <v>WestClothing</v>
      </c>
      <c r="I650" s="1" t="s">
        <v>36</v>
      </c>
      <c r="J650" s="1" t="s">
        <v>52</v>
      </c>
      <c r="K650" s="1" t="s">
        <v>2505</v>
      </c>
      <c r="L650" s="8">
        <v>10</v>
      </c>
      <c r="M650" s="8">
        <v>421.19</v>
      </c>
      <c r="N650" s="8">
        <v>4211.8999999999996</v>
      </c>
      <c r="O650" s="10">
        <v>45329</v>
      </c>
      <c r="P650" s="9">
        <f t="shared" si="74"/>
        <v>7</v>
      </c>
      <c r="Q650" s="14">
        <f t="shared" si="75"/>
        <v>2</v>
      </c>
      <c r="R650" s="14">
        <f t="shared" si="76"/>
        <v>2024</v>
      </c>
      <c r="S650" s="1" t="s">
        <v>24</v>
      </c>
    </row>
    <row r="651" spans="1:19" ht="12.75" x14ac:dyDescent="0.2">
      <c r="A651" s="1" t="s">
        <v>2540</v>
      </c>
      <c r="B651" s="1" t="s">
        <v>2526</v>
      </c>
      <c r="C651" s="1" t="str">
        <f t="shared" si="70"/>
        <v>e1f56f5a-6110-412f-85d1-e9bcf674c984Brandon Parker</v>
      </c>
      <c r="D651" s="1" t="str">
        <f t="shared" si="71"/>
        <v>Unique</v>
      </c>
      <c r="E651" s="1" t="s">
        <v>2527</v>
      </c>
      <c r="F651" s="1" t="str">
        <f t="shared" si="72"/>
        <v>Unique</v>
      </c>
      <c r="G651" s="1" t="s">
        <v>2528</v>
      </c>
      <c r="H651" s="1" t="str">
        <f t="shared" si="73"/>
        <v>NorthFood</v>
      </c>
      <c r="I651" s="1" t="s">
        <v>69</v>
      </c>
      <c r="J651" s="1" t="s">
        <v>29</v>
      </c>
      <c r="K651" s="1" t="s">
        <v>1182</v>
      </c>
      <c r="L651" s="8">
        <v>14</v>
      </c>
      <c r="M651" s="8">
        <v>346.43</v>
      </c>
      <c r="N651" s="8">
        <v>4850.0200000000004</v>
      </c>
      <c r="O651" s="10" t="s">
        <v>1107</v>
      </c>
      <c r="P651" s="9" t="str">
        <f t="shared" si="74"/>
        <v>30</v>
      </c>
      <c r="Q651" s="14" t="str">
        <f t="shared" si="75"/>
        <v>4</v>
      </c>
      <c r="R651" s="14" t="str">
        <f t="shared" si="76"/>
        <v>2024</v>
      </c>
      <c r="S651" s="1" t="s">
        <v>24</v>
      </c>
    </row>
    <row r="652" spans="1:19" ht="12.75" x14ac:dyDescent="0.2">
      <c r="A652" s="1" t="s">
        <v>2544</v>
      </c>
      <c r="B652" s="1" t="s">
        <v>2529</v>
      </c>
      <c r="C652" s="1" t="str">
        <f t="shared" si="70"/>
        <v>47c4a5e1-da2f-408b-946d-63dede839576Deborah Khan</v>
      </c>
      <c r="D652" s="1" t="str">
        <f t="shared" si="71"/>
        <v>Unique</v>
      </c>
      <c r="E652" s="1" t="s">
        <v>2530</v>
      </c>
      <c r="F652" s="1" t="str">
        <f t="shared" si="72"/>
        <v>Unique</v>
      </c>
      <c r="G652" s="1" t="s">
        <v>2531</v>
      </c>
      <c r="H652" s="1" t="str">
        <f t="shared" si="73"/>
        <v>EastFood</v>
      </c>
      <c r="I652" s="1" t="s">
        <v>14</v>
      </c>
      <c r="J652" s="1" t="s">
        <v>29</v>
      </c>
      <c r="K652" s="1" t="s">
        <v>1067</v>
      </c>
      <c r="L652" s="8">
        <v>19</v>
      </c>
      <c r="M652" s="8">
        <v>201.69</v>
      </c>
      <c r="N652" s="8">
        <v>3832.11</v>
      </c>
      <c r="O652" s="10">
        <v>45480</v>
      </c>
      <c r="P652" s="9">
        <f t="shared" si="74"/>
        <v>7</v>
      </c>
      <c r="Q652" s="14">
        <f t="shared" si="75"/>
        <v>7</v>
      </c>
      <c r="R652" s="14">
        <f t="shared" si="76"/>
        <v>2024</v>
      </c>
      <c r="S652" s="1" t="s">
        <v>48</v>
      </c>
    </row>
    <row r="653" spans="1:19" ht="12.75" x14ac:dyDescent="0.2">
      <c r="A653" s="1" t="s">
        <v>2548</v>
      </c>
      <c r="B653" s="1" t="s">
        <v>2532</v>
      </c>
      <c r="C653" s="1" t="str">
        <f t="shared" si="70"/>
        <v>07dae238-6efa-46ea-97b0-5bb3b3b577a6Amanda Rodriguez</v>
      </c>
      <c r="D653" s="1" t="str">
        <f t="shared" si="71"/>
        <v>Unique</v>
      </c>
      <c r="E653" s="1" t="s">
        <v>2533</v>
      </c>
      <c r="F653" s="1" t="str">
        <f t="shared" si="72"/>
        <v>Unique</v>
      </c>
      <c r="G653" s="1" t="s">
        <v>2534</v>
      </c>
      <c r="H653" s="1" t="str">
        <f t="shared" si="73"/>
        <v>EastBooks</v>
      </c>
      <c r="I653" s="1" t="s">
        <v>14</v>
      </c>
      <c r="J653" s="1" t="s">
        <v>22</v>
      </c>
      <c r="K653" s="1" t="s">
        <v>2535</v>
      </c>
      <c r="L653" s="8">
        <v>1</v>
      </c>
      <c r="M653" s="8">
        <v>78.83</v>
      </c>
      <c r="N653" s="8">
        <v>78.83</v>
      </c>
      <c r="O653" s="10" t="s">
        <v>291</v>
      </c>
      <c r="P653" s="9" t="str">
        <f t="shared" si="74"/>
        <v>29</v>
      </c>
      <c r="Q653" s="14" t="str">
        <f t="shared" si="75"/>
        <v>6</v>
      </c>
      <c r="R653" s="14" t="str">
        <f t="shared" si="76"/>
        <v>2024</v>
      </c>
      <c r="S653" s="1" t="s">
        <v>18</v>
      </c>
    </row>
    <row r="654" spans="1:19" ht="12.75" x14ac:dyDescent="0.2">
      <c r="A654" s="1" t="s">
        <v>2551</v>
      </c>
      <c r="B654" s="1" t="s">
        <v>2536</v>
      </c>
      <c r="C654" s="1" t="str">
        <f t="shared" si="70"/>
        <v>b7310d29-3f6e-4a1a-8143-cb7d3c1ecdc4Eric Hernandez</v>
      </c>
      <c r="D654" s="1" t="str">
        <f t="shared" si="71"/>
        <v>Unique</v>
      </c>
      <c r="E654" s="1" t="s">
        <v>2537</v>
      </c>
      <c r="F654" s="1" t="str">
        <f t="shared" si="72"/>
        <v>Unique</v>
      </c>
      <c r="G654" s="1" t="s">
        <v>2538</v>
      </c>
      <c r="H654" s="1" t="str">
        <f t="shared" si="73"/>
        <v>EastClothing</v>
      </c>
      <c r="I654" s="1" t="s">
        <v>14</v>
      </c>
      <c r="J654" s="1" t="s">
        <v>52</v>
      </c>
      <c r="K654" s="1" t="s">
        <v>2539</v>
      </c>
      <c r="L654" s="8">
        <v>10</v>
      </c>
      <c r="M654" s="8">
        <v>435.11</v>
      </c>
      <c r="N654" s="8">
        <v>4351.1000000000004</v>
      </c>
      <c r="O654" s="10">
        <v>45509</v>
      </c>
      <c r="P654" s="9">
        <f t="shared" si="74"/>
        <v>5</v>
      </c>
      <c r="Q654" s="14">
        <f t="shared" si="75"/>
        <v>8</v>
      </c>
      <c r="R654" s="14">
        <f t="shared" si="76"/>
        <v>2024</v>
      </c>
      <c r="S654" s="1" t="s">
        <v>48</v>
      </c>
    </row>
    <row r="655" spans="1:19" ht="12.75" x14ac:dyDescent="0.2">
      <c r="A655" s="1" t="s">
        <v>2555</v>
      </c>
      <c r="B655" s="1" t="s">
        <v>2540</v>
      </c>
      <c r="C655" s="1" t="str">
        <f t="shared" si="70"/>
        <v>34cbef6b-bbd7-46e2-930d-a94137ddec9eJeremy Warner</v>
      </c>
      <c r="D655" s="1" t="str">
        <f t="shared" si="71"/>
        <v>Unique</v>
      </c>
      <c r="E655" s="1" t="s">
        <v>2541</v>
      </c>
      <c r="F655" s="1" t="str">
        <f t="shared" si="72"/>
        <v>Unique</v>
      </c>
      <c r="G655" s="1" t="s">
        <v>2542</v>
      </c>
      <c r="H655" s="1" t="str">
        <f t="shared" si="73"/>
        <v>EastFurniture</v>
      </c>
      <c r="I655" s="1" t="s">
        <v>14</v>
      </c>
      <c r="J655" s="1" t="s">
        <v>42</v>
      </c>
      <c r="K655" s="1" t="s">
        <v>2543</v>
      </c>
      <c r="L655" s="8">
        <v>13</v>
      </c>
      <c r="M655" s="8">
        <v>82.68</v>
      </c>
      <c r="N655" s="8">
        <v>1074.8399999999999</v>
      </c>
      <c r="O655" s="10" t="s">
        <v>2111</v>
      </c>
      <c r="P655" s="9" t="str">
        <f t="shared" si="74"/>
        <v>22</v>
      </c>
      <c r="Q655" s="14" t="str">
        <f t="shared" si="75"/>
        <v>3</v>
      </c>
      <c r="R655" s="14" t="str">
        <f t="shared" si="76"/>
        <v>2024</v>
      </c>
      <c r="S655" s="1" t="s">
        <v>24</v>
      </c>
    </row>
    <row r="656" spans="1:19" ht="12.75" x14ac:dyDescent="0.2">
      <c r="A656" s="1" t="s">
        <v>2558</v>
      </c>
      <c r="B656" s="1" t="s">
        <v>2544</v>
      </c>
      <c r="C656" s="1" t="str">
        <f t="shared" si="70"/>
        <v>ae3cfa69-96a6-4ae0-befe-9c87ca8d8f3fRhonda Scott</v>
      </c>
      <c r="D656" s="1" t="str">
        <f t="shared" si="71"/>
        <v>Unique</v>
      </c>
      <c r="E656" s="1" t="s">
        <v>2545</v>
      </c>
      <c r="F656" s="1" t="str">
        <f t="shared" si="72"/>
        <v>Unique</v>
      </c>
      <c r="G656" s="1" t="s">
        <v>2546</v>
      </c>
      <c r="H656" s="1" t="str">
        <f t="shared" si="73"/>
        <v>WestFurniture</v>
      </c>
      <c r="I656" s="1" t="s">
        <v>36</v>
      </c>
      <c r="J656" s="1" t="s">
        <v>42</v>
      </c>
      <c r="K656" s="1" t="s">
        <v>2547</v>
      </c>
      <c r="L656" s="8">
        <v>17</v>
      </c>
      <c r="M656" s="8">
        <v>210.16</v>
      </c>
      <c r="N656" s="8">
        <v>3572.72</v>
      </c>
      <c r="O656" s="10">
        <v>45569</v>
      </c>
      <c r="P656" s="9">
        <f t="shared" si="74"/>
        <v>4</v>
      </c>
      <c r="Q656" s="14">
        <f t="shared" si="75"/>
        <v>10</v>
      </c>
      <c r="R656" s="14">
        <f t="shared" si="76"/>
        <v>2024</v>
      </c>
      <c r="S656" s="1" t="s">
        <v>48</v>
      </c>
    </row>
    <row r="657" spans="1:19" ht="12.75" x14ac:dyDescent="0.2">
      <c r="A657" s="1" t="s">
        <v>2561</v>
      </c>
      <c r="B657" s="1" t="s">
        <v>2548</v>
      </c>
      <c r="C657" s="1" t="str">
        <f t="shared" si="70"/>
        <v>a14c474d-b577-4584-8519-0202d81bf3bfSamantha Myers</v>
      </c>
      <c r="D657" s="1" t="str">
        <f t="shared" si="71"/>
        <v>Unique</v>
      </c>
      <c r="E657" s="1" t="s">
        <v>2549</v>
      </c>
      <c r="F657" s="1" t="str">
        <f t="shared" si="72"/>
        <v>Unique</v>
      </c>
      <c r="G657" s="1" t="s">
        <v>2550</v>
      </c>
      <c r="H657" s="1" t="str">
        <f t="shared" si="73"/>
        <v>EastBooks</v>
      </c>
      <c r="I657" s="1" t="s">
        <v>14</v>
      </c>
      <c r="J657" s="1" t="s">
        <v>22</v>
      </c>
      <c r="K657" s="1" t="s">
        <v>1182</v>
      </c>
      <c r="L657" s="8">
        <v>5</v>
      </c>
      <c r="M657" s="8">
        <v>416.17</v>
      </c>
      <c r="N657" s="8">
        <v>2080.85</v>
      </c>
      <c r="O657" s="10" t="s">
        <v>121</v>
      </c>
      <c r="P657" s="9" t="str">
        <f t="shared" si="74"/>
        <v>25</v>
      </c>
      <c r="Q657" s="14" t="str">
        <f t="shared" si="75"/>
        <v>7</v>
      </c>
      <c r="R657" s="14" t="str">
        <f t="shared" si="76"/>
        <v>2024</v>
      </c>
      <c r="S657" s="1" t="s">
        <v>32</v>
      </c>
    </row>
    <row r="658" spans="1:19" ht="12.75" x14ac:dyDescent="0.2">
      <c r="A658" s="1" t="s">
        <v>2565</v>
      </c>
      <c r="B658" s="1" t="s">
        <v>2551</v>
      </c>
      <c r="C658" s="1" t="str">
        <f t="shared" si="70"/>
        <v>ed3763f7-17ad-4e76-a433-d4e7729fdd3eKristin Kim</v>
      </c>
      <c r="D658" s="1" t="str">
        <f t="shared" si="71"/>
        <v>Unique</v>
      </c>
      <c r="E658" s="1" t="s">
        <v>2552</v>
      </c>
      <c r="F658" s="1" t="str">
        <f t="shared" si="72"/>
        <v>Unique</v>
      </c>
      <c r="G658" s="1" t="s">
        <v>2553</v>
      </c>
      <c r="H658" s="1" t="str">
        <f t="shared" si="73"/>
        <v>NorthClothing</v>
      </c>
      <c r="I658" s="1" t="s">
        <v>69</v>
      </c>
      <c r="J658" s="1" t="s">
        <v>52</v>
      </c>
      <c r="K658" s="1" t="s">
        <v>2554</v>
      </c>
      <c r="L658" s="8">
        <v>2</v>
      </c>
      <c r="M658" s="8">
        <v>189.26</v>
      </c>
      <c r="N658" s="8">
        <v>378.52</v>
      </c>
      <c r="O658" s="10">
        <v>45444</v>
      </c>
      <c r="P658" s="9">
        <f t="shared" si="74"/>
        <v>1</v>
      </c>
      <c r="Q658" s="14">
        <f t="shared" si="75"/>
        <v>6</v>
      </c>
      <c r="R658" s="14">
        <f t="shared" si="76"/>
        <v>2024</v>
      </c>
      <c r="S658" s="1" t="s">
        <v>24</v>
      </c>
    </row>
    <row r="659" spans="1:19" ht="12.75" x14ac:dyDescent="0.2">
      <c r="A659" s="1" t="s">
        <v>2568</v>
      </c>
      <c r="B659" s="1" t="s">
        <v>2555</v>
      </c>
      <c r="C659" s="1" t="str">
        <f t="shared" si="70"/>
        <v>8f6ede96-9d2d-4f78-87ea-5f2d73c274ebBeth Young</v>
      </c>
      <c r="D659" s="1" t="str">
        <f t="shared" si="71"/>
        <v>Unique</v>
      </c>
      <c r="E659" s="1" t="s">
        <v>2556</v>
      </c>
      <c r="F659" s="1" t="str">
        <f t="shared" si="72"/>
        <v>Unique</v>
      </c>
      <c r="G659" s="1" t="s">
        <v>2557</v>
      </c>
      <c r="H659" s="1" t="str">
        <f t="shared" si="73"/>
        <v>NorthFurniture</v>
      </c>
      <c r="I659" s="1" t="s">
        <v>69</v>
      </c>
      <c r="J659" s="1" t="s">
        <v>42</v>
      </c>
      <c r="K659" s="1" t="s">
        <v>2166</v>
      </c>
      <c r="L659" s="8">
        <v>3</v>
      </c>
      <c r="M659" s="8">
        <v>169</v>
      </c>
      <c r="N659" s="8">
        <v>507</v>
      </c>
      <c r="O659" s="10" t="s">
        <v>225</v>
      </c>
      <c r="P659" s="9" t="str">
        <f t="shared" si="74"/>
        <v>14</v>
      </c>
      <c r="Q659" s="14" t="str">
        <f t="shared" si="75"/>
        <v>1</v>
      </c>
      <c r="R659" s="14" t="str">
        <f t="shared" si="76"/>
        <v>2024</v>
      </c>
      <c r="S659" s="1" t="s">
        <v>48</v>
      </c>
    </row>
    <row r="660" spans="1:19" ht="12.75" x14ac:dyDescent="0.2">
      <c r="A660" s="1" t="s">
        <v>2571</v>
      </c>
      <c r="B660" s="1" t="s">
        <v>2558</v>
      </c>
      <c r="C660" s="1" t="str">
        <f t="shared" si="70"/>
        <v>68cc203f-fd71-4254-bc00-0d687a1bbb56Cheryl West</v>
      </c>
      <c r="D660" s="1" t="str">
        <f t="shared" si="71"/>
        <v>Unique</v>
      </c>
      <c r="E660" s="1" t="s">
        <v>2559</v>
      </c>
      <c r="F660" s="1" t="str">
        <f t="shared" si="72"/>
        <v>Unique</v>
      </c>
      <c r="H660" s="1" t="str">
        <f t="shared" si="73"/>
        <v>WestClothing</v>
      </c>
      <c r="I660" s="1" t="s">
        <v>36</v>
      </c>
      <c r="J660" s="1" t="s">
        <v>52</v>
      </c>
      <c r="K660" s="1" t="s">
        <v>2560</v>
      </c>
      <c r="L660" s="8">
        <v>11</v>
      </c>
      <c r="M660" s="8">
        <v>360.79</v>
      </c>
      <c r="N660" s="8">
        <v>3968.69</v>
      </c>
      <c r="O660" s="10" t="s">
        <v>1764</v>
      </c>
      <c r="P660" s="9" t="str">
        <f t="shared" si="74"/>
        <v>16</v>
      </c>
      <c r="Q660" s="14" t="str">
        <f t="shared" si="75"/>
        <v>6</v>
      </c>
      <c r="R660" s="14" t="str">
        <f t="shared" si="76"/>
        <v>2024</v>
      </c>
      <c r="S660" s="1" t="s">
        <v>32</v>
      </c>
    </row>
    <row r="661" spans="1:19" ht="12.75" x14ac:dyDescent="0.2">
      <c r="A661" s="1" t="s">
        <v>2575</v>
      </c>
      <c r="B661" s="1" t="s">
        <v>2561</v>
      </c>
      <c r="C661" s="1" t="str">
        <f t="shared" si="70"/>
        <v>f11d90c5-3a37-471d-a09d-66c0ebfe79acSusan Anderson</v>
      </c>
      <c r="D661" s="1" t="str">
        <f t="shared" si="71"/>
        <v>Unique</v>
      </c>
      <c r="E661" s="1" t="s">
        <v>2562</v>
      </c>
      <c r="F661" s="1" t="str">
        <f t="shared" si="72"/>
        <v>Unique</v>
      </c>
      <c r="G661" s="1" t="s">
        <v>2563</v>
      </c>
      <c r="H661" s="1" t="str">
        <f t="shared" si="73"/>
        <v>EastBooks</v>
      </c>
      <c r="I661" s="1" t="s">
        <v>14</v>
      </c>
      <c r="J661" s="1" t="s">
        <v>22</v>
      </c>
      <c r="K661" s="1" t="s">
        <v>2564</v>
      </c>
      <c r="L661" s="8">
        <v>6</v>
      </c>
      <c r="M661" s="8">
        <v>206.22</v>
      </c>
      <c r="N661" s="8">
        <v>1237.32</v>
      </c>
      <c r="O661" s="10" t="s">
        <v>891</v>
      </c>
      <c r="P661" s="9" t="str">
        <f t="shared" si="74"/>
        <v>21</v>
      </c>
      <c r="Q661" s="14" t="str">
        <f t="shared" si="75"/>
        <v>7</v>
      </c>
      <c r="R661" s="14" t="str">
        <f t="shared" si="76"/>
        <v>2024</v>
      </c>
      <c r="S661" s="1" t="s">
        <v>48</v>
      </c>
    </row>
    <row r="662" spans="1:19" ht="12.75" x14ac:dyDescent="0.2">
      <c r="A662" s="1" t="s">
        <v>2578</v>
      </c>
      <c r="B662" s="1" t="s">
        <v>2565</v>
      </c>
      <c r="C662" s="1" t="str">
        <f t="shared" si="70"/>
        <v>d08a4dc3-dae1-4d86-8795-66ff1c8dd9d8Summer White</v>
      </c>
      <c r="D662" s="1" t="str">
        <f t="shared" si="71"/>
        <v>Unique</v>
      </c>
      <c r="E662" s="1" t="s">
        <v>2566</v>
      </c>
      <c r="F662" s="1" t="str">
        <f t="shared" si="72"/>
        <v>Unique</v>
      </c>
      <c r="G662" s="1" t="s">
        <v>2567</v>
      </c>
      <c r="H662" s="1" t="str">
        <f t="shared" si="73"/>
        <v>NorthBooks</v>
      </c>
      <c r="I662" s="1" t="s">
        <v>69</v>
      </c>
      <c r="J662" s="1" t="s">
        <v>22</v>
      </c>
      <c r="K662" s="1" t="s">
        <v>74</v>
      </c>
      <c r="L662" s="8">
        <v>20</v>
      </c>
      <c r="M662" s="8">
        <v>490.8</v>
      </c>
      <c r="N662" s="8">
        <v>9816</v>
      </c>
      <c r="O662" s="10" t="s">
        <v>1720</v>
      </c>
      <c r="P662" s="9" t="str">
        <f t="shared" si="74"/>
        <v>25</v>
      </c>
      <c r="Q662" s="14" t="str">
        <f t="shared" si="75"/>
        <v>1</v>
      </c>
      <c r="R662" s="14" t="str">
        <f t="shared" si="76"/>
        <v>2024</v>
      </c>
      <c r="S662" s="1" t="s">
        <v>32</v>
      </c>
    </row>
    <row r="663" spans="1:19" ht="12.75" x14ac:dyDescent="0.2">
      <c r="A663" s="1" t="s">
        <v>2582</v>
      </c>
      <c r="B663" s="1" t="s">
        <v>2568</v>
      </c>
      <c r="C663" s="1" t="str">
        <f t="shared" si="70"/>
        <v>ec3a2e7f-5827-4657-9540-0f8bd747be61Benjamin Miller</v>
      </c>
      <c r="D663" s="1" t="str">
        <f t="shared" si="71"/>
        <v>Unique</v>
      </c>
      <c r="E663" s="1" t="s">
        <v>2569</v>
      </c>
      <c r="F663" s="1" t="str">
        <f t="shared" si="72"/>
        <v>Unique</v>
      </c>
      <c r="G663" s="1" t="s">
        <v>2570</v>
      </c>
      <c r="H663" s="1" t="str">
        <f t="shared" si="73"/>
        <v>WestBooks</v>
      </c>
      <c r="I663" s="1" t="s">
        <v>36</v>
      </c>
      <c r="J663" s="1" t="s">
        <v>22</v>
      </c>
      <c r="K663" s="1" t="s">
        <v>1504</v>
      </c>
      <c r="L663" s="8">
        <v>10</v>
      </c>
      <c r="M663" s="8">
        <v>60.9</v>
      </c>
      <c r="N663" s="8">
        <v>609</v>
      </c>
      <c r="O663" s="10">
        <v>45352</v>
      </c>
      <c r="P663" s="9">
        <f t="shared" si="74"/>
        <v>1</v>
      </c>
      <c r="Q663" s="14">
        <f t="shared" si="75"/>
        <v>3</v>
      </c>
      <c r="R663" s="14">
        <f t="shared" si="76"/>
        <v>2024</v>
      </c>
      <c r="S663" s="1" t="s">
        <v>48</v>
      </c>
    </row>
    <row r="664" spans="1:19" ht="12.75" x14ac:dyDescent="0.2">
      <c r="A664" s="1" t="s">
        <v>2585</v>
      </c>
      <c r="B664" s="1" t="s">
        <v>2571</v>
      </c>
      <c r="C664" s="1" t="str">
        <f t="shared" si="70"/>
        <v>92ed5fbc-ebe7-44cb-965e-fd7d6d4d53f7Trevor Orozco</v>
      </c>
      <c r="D664" s="1" t="str">
        <f t="shared" si="71"/>
        <v>Unique</v>
      </c>
      <c r="E664" s="1" t="s">
        <v>2572</v>
      </c>
      <c r="F664" s="1" t="str">
        <f t="shared" si="72"/>
        <v>Unique</v>
      </c>
      <c r="G664" s="1" t="s">
        <v>2573</v>
      </c>
      <c r="H664" s="1" t="str">
        <f t="shared" si="73"/>
        <v>EastBooks</v>
      </c>
      <c r="I664" s="1" t="s">
        <v>14</v>
      </c>
      <c r="J664" s="1" t="s">
        <v>22</v>
      </c>
      <c r="K664" s="1" t="s">
        <v>2574</v>
      </c>
      <c r="L664" s="8">
        <v>13</v>
      </c>
      <c r="M664" s="8">
        <v>81.03</v>
      </c>
      <c r="N664" s="8">
        <v>1053.3900000000001</v>
      </c>
      <c r="O664" s="10" t="s">
        <v>1107</v>
      </c>
      <c r="P664" s="9" t="str">
        <f t="shared" si="74"/>
        <v>30</v>
      </c>
      <c r="Q664" s="14" t="str">
        <f t="shared" si="75"/>
        <v>4</v>
      </c>
      <c r="R664" s="14" t="str">
        <f t="shared" si="76"/>
        <v>2024</v>
      </c>
      <c r="S664" s="1" t="s">
        <v>32</v>
      </c>
    </row>
    <row r="665" spans="1:19" ht="12.75" x14ac:dyDescent="0.2">
      <c r="A665" s="1" t="s">
        <v>2589</v>
      </c>
      <c r="B665" s="1" t="s">
        <v>2575</v>
      </c>
      <c r="C665" s="1" t="str">
        <f t="shared" si="70"/>
        <v>e22a9a32-8b32-4385-aba5-29865eb222dePatricia Fletcher</v>
      </c>
      <c r="D665" s="1" t="str">
        <f t="shared" si="71"/>
        <v>Unique</v>
      </c>
      <c r="E665" s="1" t="s">
        <v>2576</v>
      </c>
      <c r="F665" s="1" t="str">
        <f t="shared" si="72"/>
        <v>Unique</v>
      </c>
      <c r="G665" s="1" t="s">
        <v>2577</v>
      </c>
      <c r="H665" s="1" t="str">
        <f t="shared" si="73"/>
        <v>SouthFood</v>
      </c>
      <c r="I665" s="1" t="s">
        <v>28</v>
      </c>
      <c r="J665" s="1" t="s">
        <v>29</v>
      </c>
      <c r="K665" s="1" t="s">
        <v>348</v>
      </c>
      <c r="L665" s="8">
        <v>8</v>
      </c>
      <c r="M665" s="8">
        <v>144.35</v>
      </c>
      <c r="N665" s="8">
        <v>1154.8</v>
      </c>
      <c r="O665" s="10">
        <v>45386</v>
      </c>
      <c r="P665" s="9">
        <f t="shared" si="74"/>
        <v>4</v>
      </c>
      <c r="Q665" s="14">
        <f t="shared" si="75"/>
        <v>4</v>
      </c>
      <c r="R665" s="14">
        <f t="shared" si="76"/>
        <v>2024</v>
      </c>
      <c r="S665" s="1" t="s">
        <v>48</v>
      </c>
    </row>
    <row r="666" spans="1:19" ht="12.75" x14ac:dyDescent="0.2">
      <c r="A666" s="1" t="s">
        <v>2592</v>
      </c>
      <c r="B666" s="1" t="s">
        <v>2578</v>
      </c>
      <c r="C666" s="1" t="str">
        <f t="shared" si="70"/>
        <v>a5721698-4a3f-416c-a608-7125ac1a6018Rickey Todd</v>
      </c>
      <c r="D666" s="1" t="str">
        <f t="shared" si="71"/>
        <v>Unique</v>
      </c>
      <c r="E666" s="1" t="s">
        <v>2579</v>
      </c>
      <c r="F666" s="1" t="str">
        <f t="shared" si="72"/>
        <v>Unique</v>
      </c>
      <c r="G666" s="1" t="s">
        <v>2580</v>
      </c>
      <c r="H666" s="1" t="str">
        <f t="shared" si="73"/>
        <v>SouthFurniture</v>
      </c>
      <c r="I666" s="1" t="s">
        <v>28</v>
      </c>
      <c r="J666" s="1" t="s">
        <v>42</v>
      </c>
      <c r="K666" s="1" t="s">
        <v>2581</v>
      </c>
      <c r="L666" s="8">
        <v>12</v>
      </c>
      <c r="M666" s="8">
        <v>103.33</v>
      </c>
      <c r="N666" s="8">
        <v>1239.96</v>
      </c>
      <c r="O666" s="10" t="s">
        <v>2355</v>
      </c>
      <c r="P666" s="9" t="str">
        <f t="shared" si="74"/>
        <v>17</v>
      </c>
      <c r="Q666" s="14" t="str">
        <f t="shared" si="75"/>
        <v>8</v>
      </c>
      <c r="R666" s="14" t="str">
        <f t="shared" si="76"/>
        <v>2024</v>
      </c>
      <c r="S666" s="1" t="s">
        <v>24</v>
      </c>
    </row>
    <row r="667" spans="1:19" ht="12.75" x14ac:dyDescent="0.2">
      <c r="A667" s="1" t="s">
        <v>2595</v>
      </c>
      <c r="B667" s="1" t="s">
        <v>641</v>
      </c>
      <c r="C667" s="1" t="str">
        <f t="shared" si="70"/>
        <v>30d3bbbd-3d18-4a5e-ad26-d4cff009d4d4Courtney Marquez</v>
      </c>
      <c r="D667" s="1" t="str">
        <f t="shared" si="71"/>
        <v>Duplicate</v>
      </c>
      <c r="E667" s="1" t="s">
        <v>642</v>
      </c>
      <c r="F667" s="1" t="str">
        <f t="shared" si="72"/>
        <v>Duplicate</v>
      </c>
      <c r="G667" s="1" t="s">
        <v>643</v>
      </c>
      <c r="H667" s="1" t="str">
        <f t="shared" si="73"/>
        <v>SouthClothing</v>
      </c>
      <c r="I667" s="1" t="s">
        <v>28</v>
      </c>
      <c r="J667" s="1" t="s">
        <v>52</v>
      </c>
      <c r="K667" s="1" t="s">
        <v>644</v>
      </c>
      <c r="L667" s="8">
        <v>12</v>
      </c>
      <c r="M667" s="8">
        <v>460.98</v>
      </c>
      <c r="N667" s="8">
        <v>5531.76</v>
      </c>
      <c r="O667" s="10">
        <v>45505</v>
      </c>
      <c r="P667" s="9">
        <f t="shared" si="74"/>
        <v>1</v>
      </c>
      <c r="Q667" s="14">
        <f t="shared" si="75"/>
        <v>8</v>
      </c>
      <c r="R667" s="14">
        <f t="shared" si="76"/>
        <v>2024</v>
      </c>
      <c r="S667" s="1" t="s">
        <v>18</v>
      </c>
    </row>
    <row r="668" spans="1:19" ht="12.75" x14ac:dyDescent="0.2">
      <c r="A668" s="1" t="s">
        <v>2599</v>
      </c>
      <c r="B668" s="1" t="s">
        <v>2582</v>
      </c>
      <c r="C668" s="1" t="str">
        <f t="shared" si="70"/>
        <v>7ecc03bd-95b5-4046-a3e9-98cf40c1f67fJoseph Clark</v>
      </c>
      <c r="D668" s="1" t="str">
        <f t="shared" si="71"/>
        <v>Unique</v>
      </c>
      <c r="E668" s="1" t="s">
        <v>2583</v>
      </c>
      <c r="F668" s="1" t="str">
        <f t="shared" si="72"/>
        <v>Unique</v>
      </c>
      <c r="G668" s="1" t="s">
        <v>2584</v>
      </c>
      <c r="H668" s="1" t="str">
        <f t="shared" si="73"/>
        <v>WestBooks</v>
      </c>
      <c r="I668" s="1" t="s">
        <v>36</v>
      </c>
      <c r="J668" s="1" t="s">
        <v>22</v>
      </c>
      <c r="K668" s="1" t="s">
        <v>2236</v>
      </c>
      <c r="L668" s="8">
        <v>9</v>
      </c>
      <c r="M668" s="8">
        <v>487.12</v>
      </c>
      <c r="N668" s="8">
        <v>4384.08</v>
      </c>
      <c r="O668" s="10" t="s">
        <v>791</v>
      </c>
      <c r="P668" s="9" t="str">
        <f t="shared" si="74"/>
        <v>21</v>
      </c>
      <c r="Q668" s="14" t="str">
        <f t="shared" si="75"/>
        <v>1</v>
      </c>
      <c r="R668" s="14" t="str">
        <f t="shared" si="76"/>
        <v>2024</v>
      </c>
      <c r="S668" s="1" t="s">
        <v>48</v>
      </c>
    </row>
    <row r="669" spans="1:19" ht="12.75" x14ac:dyDescent="0.2">
      <c r="A669" s="1" t="s">
        <v>2602</v>
      </c>
      <c r="B669" s="1" t="s">
        <v>2585</v>
      </c>
      <c r="C669" s="1" t="str">
        <f t="shared" si="70"/>
        <v>bb9bba65-e776-42f5-b795-c9a457550143Joy Griffin</v>
      </c>
      <c r="D669" s="1" t="str">
        <f t="shared" si="71"/>
        <v>Unique</v>
      </c>
      <c r="E669" s="1" t="s">
        <v>2586</v>
      </c>
      <c r="F669" s="1" t="str">
        <f t="shared" si="72"/>
        <v>Unique</v>
      </c>
      <c r="G669" s="1" t="s">
        <v>2587</v>
      </c>
      <c r="H669" s="1" t="str">
        <f t="shared" si="73"/>
        <v>WestFurniture</v>
      </c>
      <c r="I669" s="1" t="s">
        <v>36</v>
      </c>
      <c r="J669" s="1" t="s">
        <v>42</v>
      </c>
      <c r="K669" s="1" t="s">
        <v>2588</v>
      </c>
      <c r="L669" s="8">
        <v>15</v>
      </c>
      <c r="M669" s="8">
        <v>6.36</v>
      </c>
      <c r="N669" s="8">
        <v>95.4</v>
      </c>
      <c r="O669" s="10" t="s">
        <v>1404</v>
      </c>
      <c r="P669" s="9" t="str">
        <f t="shared" si="74"/>
        <v>15</v>
      </c>
      <c r="Q669" s="14" t="str">
        <f t="shared" si="75"/>
        <v>1</v>
      </c>
      <c r="R669" s="14" t="str">
        <f t="shared" si="76"/>
        <v>2024</v>
      </c>
      <c r="S669" s="1" t="s">
        <v>18</v>
      </c>
    </row>
    <row r="670" spans="1:19" ht="12.75" x14ac:dyDescent="0.2">
      <c r="A670" s="1" t="s">
        <v>2605</v>
      </c>
      <c r="B670" s="1" t="s">
        <v>2589</v>
      </c>
      <c r="C670" s="1" t="str">
        <f t="shared" si="70"/>
        <v>027ad014-f79c-4479-ba6f-897bb63e1e9fAnna Brown</v>
      </c>
      <c r="D670" s="1" t="str">
        <f t="shared" si="71"/>
        <v>Unique</v>
      </c>
      <c r="E670" s="1" t="s">
        <v>2590</v>
      </c>
      <c r="F670" s="1" t="str">
        <f t="shared" si="72"/>
        <v>Unique</v>
      </c>
      <c r="G670" s="1" t="s">
        <v>2591</v>
      </c>
      <c r="H670" s="1" t="str">
        <f t="shared" si="73"/>
        <v>NorthElectronics</v>
      </c>
      <c r="I670" s="1" t="s">
        <v>69</v>
      </c>
      <c r="J670" s="1" t="s">
        <v>15</v>
      </c>
      <c r="K670" s="1" t="s">
        <v>1919</v>
      </c>
      <c r="L670" s="8">
        <v>14</v>
      </c>
      <c r="M670" s="8">
        <v>351.86</v>
      </c>
      <c r="N670" s="8">
        <v>4926.04</v>
      </c>
      <c r="O670" s="10" t="s">
        <v>61</v>
      </c>
      <c r="P670" s="9" t="str">
        <f t="shared" si="74"/>
        <v>16</v>
      </c>
      <c r="Q670" s="14" t="str">
        <f t="shared" si="75"/>
        <v>8</v>
      </c>
      <c r="R670" s="14" t="str">
        <f t="shared" si="76"/>
        <v>2024</v>
      </c>
      <c r="S670" s="1" t="s">
        <v>18</v>
      </c>
    </row>
    <row r="671" spans="1:19" ht="12.75" x14ac:dyDescent="0.2">
      <c r="A671" s="1" t="s">
        <v>2609</v>
      </c>
      <c r="B671" s="1" t="s">
        <v>2592</v>
      </c>
      <c r="C671" s="1" t="str">
        <f t="shared" si="70"/>
        <v>97e2cbf2-9ffb-470a-b728-743946cd83fbEmma Davis</v>
      </c>
      <c r="D671" s="1" t="str">
        <f t="shared" si="71"/>
        <v>Unique</v>
      </c>
      <c r="E671" s="1" t="s">
        <v>2593</v>
      </c>
      <c r="F671" s="1" t="str">
        <f t="shared" si="72"/>
        <v>Unique</v>
      </c>
      <c r="G671" s="1" t="s">
        <v>2594</v>
      </c>
      <c r="H671" s="1" t="str">
        <f t="shared" si="73"/>
        <v>EastFurniture</v>
      </c>
      <c r="I671" s="1" t="s">
        <v>14</v>
      </c>
      <c r="J671" s="1" t="s">
        <v>42</v>
      </c>
      <c r="K671" s="1" t="s">
        <v>166</v>
      </c>
      <c r="L671" s="8">
        <v>11</v>
      </c>
      <c r="M671" s="8">
        <v>189.93</v>
      </c>
      <c r="N671" s="8">
        <v>2089.23</v>
      </c>
      <c r="O671" s="10" t="s">
        <v>434</v>
      </c>
      <c r="P671" s="9" t="str">
        <f t="shared" si="74"/>
        <v>26</v>
      </c>
      <c r="Q671" s="14" t="str">
        <f t="shared" si="75"/>
        <v>1</v>
      </c>
      <c r="R671" s="14" t="str">
        <f t="shared" si="76"/>
        <v>2024</v>
      </c>
      <c r="S671" s="1" t="s">
        <v>24</v>
      </c>
    </row>
    <row r="672" spans="1:19" ht="12.75" x14ac:dyDescent="0.2">
      <c r="A672" s="1" t="s">
        <v>2613</v>
      </c>
      <c r="B672" s="1" t="s">
        <v>2595</v>
      </c>
      <c r="C672" s="1" t="str">
        <f t="shared" si="70"/>
        <v>b3aa8402-b6ba-457b-a7a8-d87d6cbcbb0aAlicia Arnold</v>
      </c>
      <c r="D672" s="1" t="str">
        <f t="shared" si="71"/>
        <v>Unique</v>
      </c>
      <c r="E672" s="1" t="s">
        <v>2596</v>
      </c>
      <c r="F672" s="1" t="str">
        <f t="shared" si="72"/>
        <v>Unique</v>
      </c>
      <c r="G672" s="1" t="s">
        <v>2597</v>
      </c>
      <c r="H672" s="1" t="str">
        <f t="shared" si="73"/>
        <v>EastFood</v>
      </c>
      <c r="I672" s="1" t="s">
        <v>14</v>
      </c>
      <c r="J672" s="1" t="s">
        <v>29</v>
      </c>
      <c r="K672" s="1" t="s">
        <v>2598</v>
      </c>
      <c r="L672" s="8">
        <v>9</v>
      </c>
      <c r="M672" s="8">
        <v>302.57</v>
      </c>
      <c r="N672" s="8">
        <v>2723.13</v>
      </c>
      <c r="O672" s="10">
        <v>45324</v>
      </c>
      <c r="P672" s="9">
        <f t="shared" si="74"/>
        <v>2</v>
      </c>
      <c r="Q672" s="14">
        <f t="shared" si="75"/>
        <v>2</v>
      </c>
      <c r="R672" s="14">
        <f t="shared" si="76"/>
        <v>2024</v>
      </c>
      <c r="S672" s="1" t="s">
        <v>48</v>
      </c>
    </row>
    <row r="673" spans="1:19" ht="12.75" x14ac:dyDescent="0.2">
      <c r="A673" s="1" t="s">
        <v>2617</v>
      </c>
      <c r="B673" s="1" t="s">
        <v>2599</v>
      </c>
      <c r="C673" s="1" t="str">
        <f t="shared" si="70"/>
        <v>d441f5ee-a996-4c63-ba00-efa99873f561Samantha Smith</v>
      </c>
      <c r="D673" s="1" t="str">
        <f t="shared" si="71"/>
        <v>Unique</v>
      </c>
      <c r="E673" s="1" t="s">
        <v>164</v>
      </c>
      <c r="F673" s="1" t="str">
        <f t="shared" si="72"/>
        <v>Unique</v>
      </c>
      <c r="G673" s="1" t="s">
        <v>2600</v>
      </c>
      <c r="H673" s="1" t="str">
        <f t="shared" si="73"/>
        <v>WestFood</v>
      </c>
      <c r="I673" s="1" t="s">
        <v>36</v>
      </c>
      <c r="J673" s="1" t="s">
        <v>29</v>
      </c>
      <c r="K673" s="1" t="s">
        <v>2601</v>
      </c>
      <c r="L673" s="8">
        <v>15</v>
      </c>
      <c r="M673" s="8">
        <v>33.659999999999997</v>
      </c>
      <c r="N673" s="8">
        <v>504.9</v>
      </c>
      <c r="O673" s="10" t="s">
        <v>557</v>
      </c>
      <c r="P673" s="9" t="str">
        <f t="shared" si="74"/>
        <v>21</v>
      </c>
      <c r="Q673" s="14" t="str">
        <f t="shared" si="75"/>
        <v>4</v>
      </c>
      <c r="R673" s="14" t="str">
        <f t="shared" si="76"/>
        <v>2024</v>
      </c>
      <c r="S673" s="1" t="s">
        <v>48</v>
      </c>
    </row>
    <row r="674" spans="1:19" ht="12.75" x14ac:dyDescent="0.2">
      <c r="A674" s="1" t="s">
        <v>2620</v>
      </c>
      <c r="B674" s="1" t="s">
        <v>2602</v>
      </c>
      <c r="C674" s="1" t="str">
        <f t="shared" si="70"/>
        <v>1ba9fa2a-a413-4f50-814f-2380bfdfb7f2Erica Reyes</v>
      </c>
      <c r="D674" s="1" t="str">
        <f t="shared" si="71"/>
        <v>Unique</v>
      </c>
      <c r="E674" s="1" t="s">
        <v>2603</v>
      </c>
      <c r="F674" s="1" t="str">
        <f t="shared" si="72"/>
        <v>Unique</v>
      </c>
      <c r="H674" s="1" t="str">
        <f t="shared" si="73"/>
        <v>SouthBooks</v>
      </c>
      <c r="I674" s="1" t="s">
        <v>28</v>
      </c>
      <c r="J674" s="1" t="s">
        <v>22</v>
      </c>
      <c r="K674" s="1" t="s">
        <v>2604</v>
      </c>
      <c r="L674" s="8">
        <v>8</v>
      </c>
      <c r="M674" s="8">
        <v>390.58</v>
      </c>
      <c r="N674" s="8">
        <v>3124.64</v>
      </c>
      <c r="O674" s="10" t="s">
        <v>951</v>
      </c>
      <c r="P674" s="9" t="str">
        <f t="shared" si="74"/>
        <v>30</v>
      </c>
      <c r="Q674" s="14" t="str">
        <f t="shared" si="75"/>
        <v>5</v>
      </c>
      <c r="R674" s="14" t="str">
        <f t="shared" si="76"/>
        <v>2024</v>
      </c>
      <c r="S674" s="1" t="s">
        <v>48</v>
      </c>
    </row>
    <row r="675" spans="1:19" ht="12.75" x14ac:dyDescent="0.2">
      <c r="A675" s="1" t="s">
        <v>2623</v>
      </c>
      <c r="B675" s="1" t="s">
        <v>2605</v>
      </c>
      <c r="C675" s="1" t="str">
        <f t="shared" si="70"/>
        <v>20cd16dc-8e21-4895-999d-67fc103bacfbMargaret Cameron</v>
      </c>
      <c r="D675" s="1" t="str">
        <f t="shared" si="71"/>
        <v>Unique</v>
      </c>
      <c r="E675" s="1" t="s">
        <v>2606</v>
      </c>
      <c r="F675" s="1" t="str">
        <f t="shared" si="72"/>
        <v>Unique</v>
      </c>
      <c r="G675" s="1" t="s">
        <v>2607</v>
      </c>
      <c r="H675" s="1" t="str">
        <f t="shared" si="73"/>
        <v>WestFurniture</v>
      </c>
      <c r="I675" s="1" t="s">
        <v>36</v>
      </c>
      <c r="J675" s="1" t="s">
        <v>42</v>
      </c>
      <c r="K675" s="1" t="s">
        <v>88</v>
      </c>
      <c r="L675" s="8">
        <v>6</v>
      </c>
      <c r="M675" s="8">
        <v>412.86</v>
      </c>
      <c r="N675" s="8">
        <v>2477.16</v>
      </c>
      <c r="O675" s="10" t="s">
        <v>2608</v>
      </c>
      <c r="P675" s="9" t="str">
        <f t="shared" si="74"/>
        <v>29</v>
      </c>
      <c r="Q675" s="14" t="str">
        <f t="shared" si="75"/>
        <v>7</v>
      </c>
      <c r="R675" s="14" t="str">
        <f t="shared" si="76"/>
        <v>2024</v>
      </c>
      <c r="S675" s="1" t="s">
        <v>24</v>
      </c>
    </row>
    <row r="676" spans="1:19" ht="12.75" x14ac:dyDescent="0.2">
      <c r="A676" s="1" t="s">
        <v>2625</v>
      </c>
      <c r="B676" s="1" t="s">
        <v>2609</v>
      </c>
      <c r="C676" s="1" t="str">
        <f t="shared" si="70"/>
        <v>214b5894-c4f5-415d-8e07-41909cf94392Joshua Brooks</v>
      </c>
      <c r="D676" s="1" t="str">
        <f t="shared" si="71"/>
        <v>Unique</v>
      </c>
      <c r="E676" s="1" t="s">
        <v>2610</v>
      </c>
      <c r="F676" s="1" t="str">
        <f t="shared" si="72"/>
        <v>Unique</v>
      </c>
      <c r="G676" s="1" t="s">
        <v>2611</v>
      </c>
      <c r="H676" s="1" t="str">
        <f t="shared" si="73"/>
        <v>NorthElectronics</v>
      </c>
      <c r="I676" s="1" t="s">
        <v>69</v>
      </c>
      <c r="J676" s="1" t="s">
        <v>15</v>
      </c>
      <c r="K676" s="1" t="s">
        <v>2612</v>
      </c>
      <c r="L676" s="8">
        <v>18</v>
      </c>
      <c r="M676" s="8">
        <v>5.34</v>
      </c>
      <c r="N676" s="8">
        <v>96.12</v>
      </c>
      <c r="O676" s="10" t="s">
        <v>182</v>
      </c>
      <c r="P676" s="9" t="str">
        <f t="shared" si="74"/>
        <v>25</v>
      </c>
      <c r="Q676" s="14" t="str">
        <f t="shared" si="75"/>
        <v>2</v>
      </c>
      <c r="R676" s="14" t="str">
        <f t="shared" si="76"/>
        <v>2024</v>
      </c>
      <c r="S676" s="1" t="s">
        <v>18</v>
      </c>
    </row>
    <row r="677" spans="1:19" ht="12.75" x14ac:dyDescent="0.2">
      <c r="A677" s="1" t="s">
        <v>2630</v>
      </c>
      <c r="B677" s="1" t="s">
        <v>2613</v>
      </c>
      <c r="C677" s="1" t="str">
        <f t="shared" si="70"/>
        <v>fecd7803-7198-4439-8e36-c1ada82afeedCarlos White</v>
      </c>
      <c r="D677" s="1" t="str">
        <f t="shared" si="71"/>
        <v>Unique</v>
      </c>
      <c r="E677" s="1" t="s">
        <v>2614</v>
      </c>
      <c r="F677" s="1" t="str">
        <f t="shared" si="72"/>
        <v>Unique</v>
      </c>
      <c r="G677" s="1" t="s">
        <v>2615</v>
      </c>
      <c r="H677" s="1" t="str">
        <f t="shared" si="73"/>
        <v>EastBooks</v>
      </c>
      <c r="I677" s="1" t="s">
        <v>14</v>
      </c>
      <c r="J677" s="1" t="s">
        <v>22</v>
      </c>
      <c r="K677" s="1" t="s">
        <v>53</v>
      </c>
      <c r="L677" s="8">
        <v>19</v>
      </c>
      <c r="M677" s="8">
        <v>45.8</v>
      </c>
      <c r="N677" s="8">
        <v>870.2</v>
      </c>
      <c r="O677" s="10" t="s">
        <v>2616</v>
      </c>
      <c r="P677" s="9" t="str">
        <f t="shared" si="74"/>
        <v>22</v>
      </c>
      <c r="Q677" s="14" t="str">
        <f t="shared" si="75"/>
        <v>4</v>
      </c>
      <c r="R677" s="14" t="str">
        <f t="shared" si="76"/>
        <v>2024</v>
      </c>
      <c r="S677" s="1" t="s">
        <v>48</v>
      </c>
    </row>
    <row r="678" spans="1:19" ht="12.75" x14ac:dyDescent="0.2">
      <c r="A678" s="1" t="s">
        <v>2634</v>
      </c>
      <c r="B678" s="1" t="s">
        <v>2617</v>
      </c>
      <c r="C678" s="1" t="str">
        <f t="shared" si="70"/>
        <v>ca2a1513-b46e-4ed7-bbe9-89dfabf25c07John Williams</v>
      </c>
      <c r="D678" s="1" t="str">
        <f t="shared" si="71"/>
        <v>Unique</v>
      </c>
      <c r="E678" s="1" t="s">
        <v>2618</v>
      </c>
      <c r="F678" s="1" t="str">
        <f t="shared" si="72"/>
        <v>Unique</v>
      </c>
      <c r="G678" s="1" t="s">
        <v>2619</v>
      </c>
      <c r="H678" s="1" t="str">
        <f t="shared" si="73"/>
        <v>WestFurniture</v>
      </c>
      <c r="I678" s="1" t="s">
        <v>36</v>
      </c>
      <c r="J678" s="1" t="s">
        <v>42</v>
      </c>
      <c r="K678" s="1" t="s">
        <v>1374</v>
      </c>
      <c r="L678" s="8">
        <v>13</v>
      </c>
      <c r="M678" s="8">
        <v>216.66</v>
      </c>
      <c r="N678" s="8">
        <v>2816.58</v>
      </c>
      <c r="O678" s="10" t="s">
        <v>1213</v>
      </c>
      <c r="P678" s="9" t="str">
        <f t="shared" si="74"/>
        <v>26</v>
      </c>
      <c r="Q678" s="14" t="str">
        <f t="shared" si="75"/>
        <v>4</v>
      </c>
      <c r="R678" s="14" t="str">
        <f t="shared" si="76"/>
        <v>2024</v>
      </c>
      <c r="S678" s="1" t="s">
        <v>24</v>
      </c>
    </row>
    <row r="679" spans="1:19" ht="12.75" x14ac:dyDescent="0.2">
      <c r="A679" s="1" t="s">
        <v>2637</v>
      </c>
      <c r="B679" s="1" t="s">
        <v>2620</v>
      </c>
      <c r="C679" s="1" t="str">
        <f t="shared" si="70"/>
        <v>0bd0e4fa-3f00-4989-80bd-a779f1e92148Kelly Garcia DDS</v>
      </c>
      <c r="D679" s="1" t="str">
        <f t="shared" si="71"/>
        <v>Unique</v>
      </c>
      <c r="E679" s="1" t="s">
        <v>2621</v>
      </c>
      <c r="F679" s="1" t="str">
        <f t="shared" si="72"/>
        <v>Unique</v>
      </c>
      <c r="G679" s="1" t="s">
        <v>2622</v>
      </c>
      <c r="H679" s="1" t="str">
        <f t="shared" si="73"/>
        <v>NorthElectronics</v>
      </c>
      <c r="I679" s="1" t="s">
        <v>69</v>
      </c>
      <c r="J679" s="1" t="s">
        <v>15</v>
      </c>
      <c r="K679" s="1" t="s">
        <v>1390</v>
      </c>
      <c r="L679" s="8">
        <v>2</v>
      </c>
      <c r="M679" s="8">
        <v>286.35000000000002</v>
      </c>
      <c r="N679" s="8">
        <v>572.70000000000005</v>
      </c>
      <c r="O679" s="10" t="s">
        <v>65</v>
      </c>
      <c r="P679" s="9" t="str">
        <f t="shared" si="74"/>
        <v>18</v>
      </c>
      <c r="Q679" s="14" t="str">
        <f t="shared" si="75"/>
        <v>6</v>
      </c>
      <c r="R679" s="14" t="str">
        <f t="shared" si="76"/>
        <v>2024</v>
      </c>
      <c r="S679" s="1" t="s">
        <v>24</v>
      </c>
    </row>
    <row r="680" spans="1:19" ht="12.75" x14ac:dyDescent="0.2">
      <c r="A680" s="1" t="s">
        <v>2640</v>
      </c>
      <c r="B680" s="1" t="s">
        <v>713</v>
      </c>
      <c r="C680" s="1" t="str">
        <f t="shared" si="70"/>
        <v>d190b65f-48c9-4d23-ba2c-123c2e180af1Francisco Compton</v>
      </c>
      <c r="D680" s="1" t="str">
        <f t="shared" si="71"/>
        <v>Duplicate</v>
      </c>
      <c r="E680" s="1" t="s">
        <v>714</v>
      </c>
      <c r="F680" s="1" t="str">
        <f t="shared" si="72"/>
        <v>Duplicate</v>
      </c>
      <c r="G680" s="1" t="s">
        <v>715</v>
      </c>
      <c r="H680" s="1" t="str">
        <f t="shared" si="73"/>
        <v>NorthFood</v>
      </c>
      <c r="I680" s="1" t="s">
        <v>69</v>
      </c>
      <c r="J680" s="1" t="s">
        <v>29</v>
      </c>
      <c r="K680" s="1" t="s">
        <v>716</v>
      </c>
      <c r="L680" s="8">
        <v>11</v>
      </c>
      <c r="M680" s="8">
        <v>55.01</v>
      </c>
      <c r="N680" s="8">
        <v>605.11</v>
      </c>
      <c r="O680" s="10">
        <v>45543</v>
      </c>
      <c r="P680" s="9">
        <f t="shared" si="74"/>
        <v>8</v>
      </c>
      <c r="Q680" s="14">
        <f t="shared" si="75"/>
        <v>9</v>
      </c>
      <c r="R680" s="14">
        <f t="shared" si="76"/>
        <v>2024</v>
      </c>
      <c r="S680" s="1" t="s">
        <v>32</v>
      </c>
    </row>
    <row r="681" spans="1:19" ht="12.75" x14ac:dyDescent="0.2">
      <c r="A681" s="1" t="s">
        <v>2644</v>
      </c>
      <c r="B681" s="1" t="s">
        <v>2623</v>
      </c>
      <c r="C681" s="1" t="str">
        <f t="shared" si="70"/>
        <v>4ef3eba4-3bad-481c-b337-d44dbc970d9aJessica Medina</v>
      </c>
      <c r="D681" s="1" t="str">
        <f t="shared" si="71"/>
        <v>Unique</v>
      </c>
      <c r="E681" s="1" t="s">
        <v>2179</v>
      </c>
      <c r="F681" s="1" t="str">
        <f t="shared" si="72"/>
        <v>Unique</v>
      </c>
      <c r="G681" s="1" t="s">
        <v>2624</v>
      </c>
      <c r="H681" s="1" t="str">
        <f t="shared" si="73"/>
        <v>SouthBooks</v>
      </c>
      <c r="I681" s="1" t="s">
        <v>28</v>
      </c>
      <c r="J681" s="1" t="s">
        <v>22</v>
      </c>
      <c r="K681" s="1" t="s">
        <v>1091</v>
      </c>
      <c r="L681" s="8">
        <v>13</v>
      </c>
      <c r="M681" s="8">
        <v>67.459999999999994</v>
      </c>
      <c r="N681" s="8">
        <v>876.98</v>
      </c>
      <c r="O681" s="10" t="s">
        <v>687</v>
      </c>
      <c r="P681" s="9" t="str">
        <f t="shared" si="74"/>
        <v>30</v>
      </c>
      <c r="Q681" s="14" t="str">
        <f t="shared" si="75"/>
        <v>1</v>
      </c>
      <c r="R681" s="14" t="str">
        <f t="shared" si="76"/>
        <v>2024</v>
      </c>
      <c r="S681" s="1" t="s">
        <v>48</v>
      </c>
    </row>
    <row r="682" spans="1:19" ht="12.75" x14ac:dyDescent="0.2">
      <c r="A682" s="1" t="s">
        <v>2648</v>
      </c>
      <c r="B682" s="1" t="s">
        <v>2625</v>
      </c>
      <c r="C682" s="1" t="str">
        <f t="shared" si="70"/>
        <v>6e96a68b-824e-4dd6-ac31-1c502eb65939Daisy Ferguson</v>
      </c>
      <c r="D682" s="1" t="str">
        <f t="shared" si="71"/>
        <v>Unique</v>
      </c>
      <c r="E682" s="1" t="s">
        <v>2626</v>
      </c>
      <c r="F682" s="1" t="str">
        <f t="shared" si="72"/>
        <v>Unique</v>
      </c>
      <c r="G682" s="1" t="s">
        <v>2627</v>
      </c>
      <c r="H682" s="1" t="str">
        <f t="shared" si="73"/>
        <v>EastClothing</v>
      </c>
      <c r="I682" s="1" t="s">
        <v>14</v>
      </c>
      <c r="J682" s="1" t="s">
        <v>52</v>
      </c>
      <c r="K682" s="1" t="s">
        <v>2628</v>
      </c>
      <c r="L682" s="8">
        <v>3</v>
      </c>
      <c r="M682" s="8">
        <v>224.34</v>
      </c>
      <c r="N682" s="8">
        <v>673.02</v>
      </c>
      <c r="O682" s="10" t="s">
        <v>2629</v>
      </c>
      <c r="P682" s="9" t="str">
        <f t="shared" si="74"/>
        <v>26</v>
      </c>
      <c r="Q682" s="14" t="str">
        <f t="shared" si="75"/>
        <v>3</v>
      </c>
      <c r="R682" s="14" t="str">
        <f t="shared" si="76"/>
        <v>2024</v>
      </c>
      <c r="S682" s="1" t="s">
        <v>24</v>
      </c>
    </row>
    <row r="683" spans="1:19" ht="12.75" x14ac:dyDescent="0.2">
      <c r="A683" s="1" t="s">
        <v>2651</v>
      </c>
      <c r="B683" s="1" t="s">
        <v>2630</v>
      </c>
      <c r="C683" s="1" t="str">
        <f t="shared" si="70"/>
        <v>c64ef1f9-4bc1-4121-b3f7-659118534e7bNancy Ayers</v>
      </c>
      <c r="D683" s="1" t="str">
        <f t="shared" si="71"/>
        <v>Unique</v>
      </c>
      <c r="E683" s="1" t="s">
        <v>2631</v>
      </c>
      <c r="F683" s="1" t="str">
        <f t="shared" si="72"/>
        <v>Unique</v>
      </c>
      <c r="G683" s="1" t="s">
        <v>2632</v>
      </c>
      <c r="H683" s="1" t="str">
        <f t="shared" si="73"/>
        <v>EastFood</v>
      </c>
      <c r="I683" s="1" t="s">
        <v>14</v>
      </c>
      <c r="J683" s="1" t="s">
        <v>29</v>
      </c>
      <c r="K683" s="1" t="s">
        <v>2633</v>
      </c>
      <c r="L683" s="8">
        <v>8</v>
      </c>
      <c r="M683" s="8">
        <v>365.77</v>
      </c>
      <c r="N683" s="8">
        <v>2926.16</v>
      </c>
      <c r="O683" s="10" t="s">
        <v>1720</v>
      </c>
      <c r="P683" s="9" t="str">
        <f t="shared" si="74"/>
        <v>25</v>
      </c>
      <c r="Q683" s="14" t="str">
        <f t="shared" si="75"/>
        <v>1</v>
      </c>
      <c r="R683" s="14" t="str">
        <f t="shared" si="76"/>
        <v>2024</v>
      </c>
      <c r="S683" s="1" t="s">
        <v>32</v>
      </c>
    </row>
    <row r="684" spans="1:19" ht="12.75" x14ac:dyDescent="0.2">
      <c r="A684" s="1" t="s">
        <v>2654</v>
      </c>
      <c r="B684" s="1" t="s">
        <v>2634</v>
      </c>
      <c r="C684" s="1" t="str">
        <f t="shared" si="70"/>
        <v>9365a638-511b-44c0-a1d8-33a5487668b0Kristen Schneider</v>
      </c>
      <c r="D684" s="1" t="str">
        <f t="shared" si="71"/>
        <v>Unique</v>
      </c>
      <c r="E684" s="1" t="s">
        <v>2635</v>
      </c>
      <c r="F684" s="1" t="str">
        <f t="shared" si="72"/>
        <v>Unique</v>
      </c>
      <c r="G684" s="1" t="s">
        <v>2636</v>
      </c>
      <c r="H684" s="1" t="str">
        <f t="shared" si="73"/>
        <v>NorthElectronics</v>
      </c>
      <c r="I684" s="1" t="s">
        <v>69</v>
      </c>
      <c r="J684" s="1" t="s">
        <v>15</v>
      </c>
      <c r="K684" s="1" t="s">
        <v>2628</v>
      </c>
      <c r="L684" s="8">
        <v>15</v>
      </c>
      <c r="M684" s="8">
        <v>56.45</v>
      </c>
      <c r="N684" s="8">
        <v>846.75</v>
      </c>
      <c r="O684" s="10">
        <v>45633</v>
      </c>
      <c r="P684" s="9">
        <f t="shared" si="74"/>
        <v>7</v>
      </c>
      <c r="Q684" s="14">
        <f t="shared" si="75"/>
        <v>12</v>
      </c>
      <c r="R684" s="14">
        <f t="shared" si="76"/>
        <v>2024</v>
      </c>
      <c r="S684" s="1" t="s">
        <v>48</v>
      </c>
    </row>
    <row r="685" spans="1:19" ht="12.75" x14ac:dyDescent="0.2">
      <c r="A685" s="1" t="s">
        <v>2657</v>
      </c>
      <c r="B685" s="1" t="s">
        <v>2637</v>
      </c>
      <c r="C685" s="1" t="str">
        <f t="shared" si="70"/>
        <v>d37020fe-3b1d-41ba-93d4-4488f5379bf9Eric Lindsey</v>
      </c>
      <c r="D685" s="1" t="str">
        <f t="shared" si="71"/>
        <v>Unique</v>
      </c>
      <c r="E685" s="1" t="s">
        <v>2638</v>
      </c>
      <c r="F685" s="1" t="str">
        <f t="shared" si="72"/>
        <v>Unique</v>
      </c>
      <c r="H685" s="1" t="str">
        <f t="shared" si="73"/>
        <v>WestFurniture</v>
      </c>
      <c r="I685" s="1" t="s">
        <v>36</v>
      </c>
      <c r="J685" s="1" t="s">
        <v>42</v>
      </c>
      <c r="K685" s="1" t="s">
        <v>2639</v>
      </c>
      <c r="L685" s="8">
        <v>18</v>
      </c>
      <c r="M685" s="8">
        <v>151.19999999999999</v>
      </c>
      <c r="N685" s="8">
        <v>2721.6</v>
      </c>
      <c r="O685" s="10">
        <v>45415</v>
      </c>
      <c r="P685" s="9">
        <f t="shared" si="74"/>
        <v>3</v>
      </c>
      <c r="Q685" s="14">
        <f t="shared" si="75"/>
        <v>5</v>
      </c>
      <c r="R685" s="14">
        <f t="shared" si="76"/>
        <v>2024</v>
      </c>
      <c r="S685" s="1" t="s">
        <v>24</v>
      </c>
    </row>
    <row r="686" spans="1:19" ht="12.75" x14ac:dyDescent="0.2">
      <c r="A686" s="1" t="s">
        <v>2660</v>
      </c>
      <c r="B686" s="1" t="s">
        <v>2640</v>
      </c>
      <c r="C686" s="1" t="str">
        <f t="shared" si="70"/>
        <v>d58205fc-893f-45f8-8f7e-f58d5a1fd889Eric Bruce</v>
      </c>
      <c r="D686" s="1" t="str">
        <f t="shared" si="71"/>
        <v>Unique</v>
      </c>
      <c r="E686" s="1" t="s">
        <v>2641</v>
      </c>
      <c r="F686" s="1" t="str">
        <f t="shared" si="72"/>
        <v>Unique</v>
      </c>
      <c r="G686" s="1" t="s">
        <v>2642</v>
      </c>
      <c r="H686" s="1" t="str">
        <f t="shared" si="73"/>
        <v>EastFood</v>
      </c>
      <c r="I686" s="1" t="s">
        <v>14</v>
      </c>
      <c r="J686" s="1" t="s">
        <v>29</v>
      </c>
      <c r="K686" s="1" t="s">
        <v>2643</v>
      </c>
      <c r="L686" s="8">
        <v>16</v>
      </c>
      <c r="M686" s="8">
        <v>277.58999999999997</v>
      </c>
      <c r="N686" s="8">
        <v>4441.4399999999996</v>
      </c>
      <c r="O686" s="10" t="s">
        <v>1404</v>
      </c>
      <c r="P686" s="9" t="str">
        <f t="shared" si="74"/>
        <v>15</v>
      </c>
      <c r="Q686" s="14" t="str">
        <f t="shared" si="75"/>
        <v>1</v>
      </c>
      <c r="R686" s="14" t="str">
        <f t="shared" si="76"/>
        <v>2024</v>
      </c>
      <c r="S686" s="1" t="s">
        <v>18</v>
      </c>
    </row>
    <row r="687" spans="1:19" ht="12.75" x14ac:dyDescent="0.2">
      <c r="A687" s="1" t="s">
        <v>2664</v>
      </c>
      <c r="B687" s="1" t="s">
        <v>2644</v>
      </c>
      <c r="C687" s="1" t="str">
        <f t="shared" si="70"/>
        <v>26c68af6-35f2-42e2-9978-55f1c6110298Gary Morris</v>
      </c>
      <c r="D687" s="1" t="str">
        <f t="shared" si="71"/>
        <v>Unique</v>
      </c>
      <c r="E687" s="1" t="s">
        <v>2645</v>
      </c>
      <c r="F687" s="1" t="str">
        <f t="shared" si="72"/>
        <v>Unique</v>
      </c>
      <c r="G687" s="1" t="s">
        <v>2646</v>
      </c>
      <c r="H687" s="1" t="str">
        <f t="shared" si="73"/>
        <v>NorthFood</v>
      </c>
      <c r="I687" s="1" t="s">
        <v>69</v>
      </c>
      <c r="J687" s="1" t="s">
        <v>29</v>
      </c>
      <c r="K687" s="1" t="s">
        <v>2647</v>
      </c>
      <c r="L687" s="8">
        <v>13</v>
      </c>
      <c r="M687" s="8">
        <v>296.91000000000003</v>
      </c>
      <c r="N687" s="8">
        <v>3859.83</v>
      </c>
      <c r="O687" s="10" t="s">
        <v>1043</v>
      </c>
      <c r="P687" s="9" t="str">
        <f t="shared" si="74"/>
        <v>31</v>
      </c>
      <c r="Q687" s="14" t="str">
        <f t="shared" si="75"/>
        <v>3</v>
      </c>
      <c r="R687" s="14" t="str">
        <f t="shared" si="76"/>
        <v>2024</v>
      </c>
      <c r="S687" s="1" t="s">
        <v>48</v>
      </c>
    </row>
    <row r="688" spans="1:19" ht="12.75" x14ac:dyDescent="0.2">
      <c r="A688" s="1" t="s">
        <v>2667</v>
      </c>
      <c r="B688" s="1" t="s">
        <v>2648</v>
      </c>
      <c r="C688" s="1" t="str">
        <f t="shared" si="70"/>
        <v>7870ac15-4a23-4ead-8cf5-00ada0befc47Robert Bradley</v>
      </c>
      <c r="D688" s="1" t="str">
        <f t="shared" si="71"/>
        <v>Unique</v>
      </c>
      <c r="E688" s="1" t="s">
        <v>2649</v>
      </c>
      <c r="F688" s="1" t="str">
        <f t="shared" si="72"/>
        <v>Unique</v>
      </c>
      <c r="G688" s="1" t="s">
        <v>2650</v>
      </c>
      <c r="H688" s="1" t="str">
        <f t="shared" si="73"/>
        <v>NorthFood</v>
      </c>
      <c r="I688" s="1" t="s">
        <v>69</v>
      </c>
      <c r="J688" s="1" t="s">
        <v>29</v>
      </c>
      <c r="K688" s="1" t="s">
        <v>2643</v>
      </c>
      <c r="L688" s="8">
        <v>4</v>
      </c>
      <c r="M688" s="8">
        <v>161.61000000000001</v>
      </c>
      <c r="N688" s="8">
        <v>646.44000000000005</v>
      </c>
      <c r="O688" s="10">
        <v>45383</v>
      </c>
      <c r="P688" s="9">
        <f t="shared" si="74"/>
        <v>1</v>
      </c>
      <c r="Q688" s="14">
        <f t="shared" si="75"/>
        <v>4</v>
      </c>
      <c r="R688" s="14">
        <f t="shared" si="76"/>
        <v>2024</v>
      </c>
      <c r="S688" s="1" t="s">
        <v>24</v>
      </c>
    </row>
    <row r="689" spans="1:19" ht="12.75" x14ac:dyDescent="0.2">
      <c r="A689" s="1" t="s">
        <v>2671</v>
      </c>
      <c r="B689" s="1" t="s">
        <v>2651</v>
      </c>
      <c r="C689" s="1" t="str">
        <f t="shared" si="70"/>
        <v>013eea83-469c-46b5-807f-35f97e95ddafThomas Pearson</v>
      </c>
      <c r="D689" s="1" t="str">
        <f t="shared" si="71"/>
        <v>Unique</v>
      </c>
      <c r="E689" s="1" t="s">
        <v>2652</v>
      </c>
      <c r="F689" s="1" t="str">
        <f t="shared" si="72"/>
        <v>Unique</v>
      </c>
      <c r="G689" s="1" t="s">
        <v>2653</v>
      </c>
      <c r="H689" s="1" t="str">
        <f t="shared" si="73"/>
        <v>NorthClothing</v>
      </c>
      <c r="I689" s="1" t="s">
        <v>69</v>
      </c>
      <c r="J689" s="1" t="s">
        <v>52</v>
      </c>
      <c r="K689" s="1" t="s">
        <v>1977</v>
      </c>
      <c r="L689" s="8">
        <v>18</v>
      </c>
      <c r="M689" s="8">
        <v>60.81</v>
      </c>
      <c r="N689" s="8">
        <v>1094.58</v>
      </c>
      <c r="O689" s="10">
        <v>45474</v>
      </c>
      <c r="P689" s="9">
        <f t="shared" si="74"/>
        <v>1</v>
      </c>
      <c r="Q689" s="14">
        <f t="shared" si="75"/>
        <v>7</v>
      </c>
      <c r="R689" s="14">
        <f t="shared" si="76"/>
        <v>2024</v>
      </c>
      <c r="S689" s="1" t="s">
        <v>18</v>
      </c>
    </row>
    <row r="690" spans="1:19" ht="12.75" x14ac:dyDescent="0.2">
      <c r="A690" s="1" t="s">
        <v>2674</v>
      </c>
      <c r="B690" s="1" t="s">
        <v>2654</v>
      </c>
      <c r="C690" s="1" t="str">
        <f t="shared" si="70"/>
        <v>98586b5d-24e8-4442-a3ab-e3963e0829d0Cody Mccann</v>
      </c>
      <c r="D690" s="1" t="str">
        <f t="shared" si="71"/>
        <v>Unique</v>
      </c>
      <c r="E690" s="1" t="s">
        <v>2655</v>
      </c>
      <c r="F690" s="1" t="str">
        <f t="shared" si="72"/>
        <v>Unique</v>
      </c>
      <c r="G690" s="1" t="s">
        <v>2656</v>
      </c>
      <c r="H690" s="1" t="str">
        <f t="shared" si="73"/>
        <v>WestBooks</v>
      </c>
      <c r="I690" s="1" t="s">
        <v>36</v>
      </c>
      <c r="J690" s="1" t="s">
        <v>22</v>
      </c>
      <c r="K690" s="1" t="s">
        <v>216</v>
      </c>
      <c r="L690" s="8">
        <v>14</v>
      </c>
      <c r="M690" s="8">
        <v>440.27</v>
      </c>
      <c r="N690" s="8">
        <v>6163.78</v>
      </c>
      <c r="O690" s="10" t="s">
        <v>1433</v>
      </c>
      <c r="P690" s="9" t="str">
        <f t="shared" si="74"/>
        <v>16</v>
      </c>
      <c r="Q690" s="14" t="str">
        <f t="shared" si="75"/>
        <v>1</v>
      </c>
      <c r="R690" s="14" t="str">
        <f t="shared" si="76"/>
        <v>2024</v>
      </c>
      <c r="S690" s="1" t="s">
        <v>32</v>
      </c>
    </row>
    <row r="691" spans="1:19" ht="12.75" x14ac:dyDescent="0.2">
      <c r="A691" s="1" t="s">
        <v>2678</v>
      </c>
      <c r="B691" s="1" t="s">
        <v>2657</v>
      </c>
      <c r="C691" s="1" t="str">
        <f t="shared" si="70"/>
        <v>7e67ebe2-d27d-4b05-8884-49f8b8ae0b8aCourtney Thompson</v>
      </c>
      <c r="D691" s="1" t="str">
        <f t="shared" si="71"/>
        <v>Unique</v>
      </c>
      <c r="E691" s="1" t="s">
        <v>2658</v>
      </c>
      <c r="F691" s="1" t="str">
        <f t="shared" si="72"/>
        <v>Unique</v>
      </c>
      <c r="G691" s="1" t="s">
        <v>2659</v>
      </c>
      <c r="H691" s="1" t="str">
        <f t="shared" si="73"/>
        <v>NorthElectronics</v>
      </c>
      <c r="I691" s="1" t="s">
        <v>69</v>
      </c>
      <c r="J691" s="1" t="s">
        <v>15</v>
      </c>
      <c r="K691" s="1" t="s">
        <v>1824</v>
      </c>
      <c r="L691" s="8">
        <v>2</v>
      </c>
      <c r="M691" s="8">
        <v>197.2</v>
      </c>
      <c r="N691" s="8">
        <v>394.4</v>
      </c>
      <c r="O691" s="10" t="s">
        <v>924</v>
      </c>
      <c r="P691" s="9" t="str">
        <f t="shared" si="74"/>
        <v>29</v>
      </c>
      <c r="Q691" s="14" t="str">
        <f t="shared" si="75"/>
        <v>4</v>
      </c>
      <c r="R691" s="14" t="str">
        <f t="shared" si="76"/>
        <v>2024</v>
      </c>
      <c r="S691" s="1" t="s">
        <v>48</v>
      </c>
    </row>
    <row r="692" spans="1:19" ht="12.75" x14ac:dyDescent="0.2">
      <c r="A692" s="1" t="s">
        <v>2681</v>
      </c>
      <c r="B692" s="1" t="s">
        <v>2660</v>
      </c>
      <c r="C692" s="1" t="str">
        <f t="shared" si="70"/>
        <v>48c13222-6a6d-4fa4-9ec7-70099b34ec77Donna Moody</v>
      </c>
      <c r="D692" s="1" t="str">
        <f t="shared" si="71"/>
        <v>Unique</v>
      </c>
      <c r="E692" s="1" t="s">
        <v>2661</v>
      </c>
      <c r="F692" s="1" t="str">
        <f t="shared" si="72"/>
        <v>Unique</v>
      </c>
      <c r="G692" s="1" t="s">
        <v>2662</v>
      </c>
      <c r="H692" s="1" t="str">
        <f t="shared" si="73"/>
        <v>SouthElectronics</v>
      </c>
      <c r="I692" s="1" t="s">
        <v>28</v>
      </c>
      <c r="J692" s="1" t="s">
        <v>15</v>
      </c>
      <c r="K692" s="1" t="s">
        <v>2663</v>
      </c>
      <c r="L692" s="8">
        <v>4</v>
      </c>
      <c r="M692" s="8">
        <v>286.85000000000002</v>
      </c>
      <c r="N692" s="8">
        <v>1147.4000000000001</v>
      </c>
      <c r="O692" s="10" t="s">
        <v>443</v>
      </c>
      <c r="P692" s="9" t="str">
        <f t="shared" si="74"/>
        <v>23</v>
      </c>
      <c r="Q692" s="14" t="str">
        <f t="shared" si="75"/>
        <v>6</v>
      </c>
      <c r="R692" s="14" t="str">
        <f t="shared" si="76"/>
        <v>2024</v>
      </c>
      <c r="S692" s="1" t="s">
        <v>24</v>
      </c>
    </row>
    <row r="693" spans="1:19" ht="12.75" x14ac:dyDescent="0.2">
      <c r="A693" s="1" t="s">
        <v>2684</v>
      </c>
      <c r="B693" s="1" t="s">
        <v>2664</v>
      </c>
      <c r="C693" s="1" t="str">
        <f t="shared" si="70"/>
        <v>f836b83d-ec5e-4ae8-a409-719836269b1dMaria Casey</v>
      </c>
      <c r="D693" s="1" t="str">
        <f t="shared" si="71"/>
        <v>Unique</v>
      </c>
      <c r="E693" s="1" t="s">
        <v>2665</v>
      </c>
      <c r="F693" s="1" t="str">
        <f t="shared" si="72"/>
        <v>Unique</v>
      </c>
      <c r="G693" s="1" t="s">
        <v>2666</v>
      </c>
      <c r="H693" s="1" t="str">
        <f t="shared" si="73"/>
        <v>WestFurniture</v>
      </c>
      <c r="I693" s="1" t="s">
        <v>36</v>
      </c>
      <c r="J693" s="1" t="s">
        <v>42</v>
      </c>
      <c r="K693" s="1" t="s">
        <v>707</v>
      </c>
      <c r="L693" s="8">
        <v>18</v>
      </c>
      <c r="M693" s="8">
        <v>426.74</v>
      </c>
      <c r="N693" s="8">
        <v>7681.32</v>
      </c>
      <c r="O693" s="10">
        <v>45450</v>
      </c>
      <c r="P693" s="9">
        <f t="shared" si="74"/>
        <v>7</v>
      </c>
      <c r="Q693" s="14">
        <f t="shared" si="75"/>
        <v>6</v>
      </c>
      <c r="R693" s="14">
        <f t="shared" si="76"/>
        <v>2024</v>
      </c>
      <c r="S693" s="1" t="s">
        <v>18</v>
      </c>
    </row>
    <row r="694" spans="1:19" ht="12.75" x14ac:dyDescent="0.2">
      <c r="A694" s="1" t="s">
        <v>2688</v>
      </c>
      <c r="B694" s="1" t="s">
        <v>2667</v>
      </c>
      <c r="C694" s="1" t="str">
        <f t="shared" si="70"/>
        <v>c7b70011-1358-4c9d-a72f-48dc539b4bb6Christopher Dyer</v>
      </c>
      <c r="D694" s="1" t="str">
        <f t="shared" si="71"/>
        <v>Unique</v>
      </c>
      <c r="E694" s="1" t="s">
        <v>2668</v>
      </c>
      <c r="F694" s="1" t="str">
        <f t="shared" si="72"/>
        <v>Unique</v>
      </c>
      <c r="G694" s="1" t="s">
        <v>2669</v>
      </c>
      <c r="H694" s="1" t="str">
        <f t="shared" si="73"/>
        <v>WestFurniture</v>
      </c>
      <c r="I694" s="1" t="s">
        <v>36</v>
      </c>
      <c r="J694" s="1" t="s">
        <v>42</v>
      </c>
      <c r="K694" s="1" t="s">
        <v>2670</v>
      </c>
      <c r="L694" s="8">
        <v>20</v>
      </c>
      <c r="M694" s="8">
        <v>442.85</v>
      </c>
      <c r="N694" s="8">
        <v>8857</v>
      </c>
      <c r="O694" s="10">
        <v>45415</v>
      </c>
      <c r="P694" s="9">
        <f t="shared" si="74"/>
        <v>3</v>
      </c>
      <c r="Q694" s="14">
        <f t="shared" si="75"/>
        <v>5</v>
      </c>
      <c r="R694" s="14">
        <f t="shared" si="76"/>
        <v>2024</v>
      </c>
      <c r="S694" s="1" t="s">
        <v>18</v>
      </c>
    </row>
    <row r="695" spans="1:19" ht="12.75" x14ac:dyDescent="0.2">
      <c r="A695" s="1" t="s">
        <v>2692</v>
      </c>
      <c r="B695" s="1" t="s">
        <v>2671</v>
      </c>
      <c r="C695" s="1" t="str">
        <f t="shared" si="70"/>
        <v>ac798f69-634e-4f9d-a4cd-3328c76e0cbfMichael Smith</v>
      </c>
      <c r="D695" s="1" t="str">
        <f t="shared" si="71"/>
        <v>Duplicate</v>
      </c>
      <c r="E695" s="1" t="s">
        <v>2672</v>
      </c>
      <c r="F695" s="1" t="str">
        <f t="shared" si="72"/>
        <v>Duplicate</v>
      </c>
      <c r="G695" s="1" t="s">
        <v>2673</v>
      </c>
      <c r="H695" s="1" t="str">
        <f t="shared" si="73"/>
        <v>WestClothing</v>
      </c>
      <c r="I695" s="1" t="s">
        <v>36</v>
      </c>
      <c r="J695" s="1" t="s">
        <v>52</v>
      </c>
      <c r="K695" s="1" t="s">
        <v>320</v>
      </c>
      <c r="L695" s="8">
        <v>17</v>
      </c>
      <c r="M695" s="8">
        <v>441.93</v>
      </c>
      <c r="N695" s="8">
        <v>7512.81</v>
      </c>
      <c r="O695" s="10">
        <v>45355</v>
      </c>
      <c r="P695" s="9">
        <f t="shared" si="74"/>
        <v>4</v>
      </c>
      <c r="Q695" s="14">
        <f t="shared" si="75"/>
        <v>3</v>
      </c>
      <c r="R695" s="14">
        <f t="shared" si="76"/>
        <v>2024</v>
      </c>
      <c r="S695" s="1" t="s">
        <v>32</v>
      </c>
    </row>
    <row r="696" spans="1:19" ht="12.75" x14ac:dyDescent="0.2">
      <c r="A696" s="1" t="s">
        <v>2695</v>
      </c>
      <c r="B696" s="1" t="s">
        <v>2674</v>
      </c>
      <c r="C696" s="1" t="str">
        <f t="shared" si="70"/>
        <v>ffbeb929-ed17-4f6d-bd93-bcae58f830b4Chris Meyer</v>
      </c>
      <c r="D696" s="1" t="str">
        <f t="shared" si="71"/>
        <v>Unique</v>
      </c>
      <c r="E696" s="1" t="s">
        <v>2675</v>
      </c>
      <c r="F696" s="1" t="str">
        <f t="shared" si="72"/>
        <v>Unique</v>
      </c>
      <c r="G696" s="1" t="s">
        <v>2676</v>
      </c>
      <c r="H696" s="1" t="str">
        <f t="shared" si="73"/>
        <v>EastElectronics</v>
      </c>
      <c r="I696" s="1" t="s">
        <v>14</v>
      </c>
      <c r="J696" s="1" t="s">
        <v>15</v>
      </c>
      <c r="K696" s="1" t="s">
        <v>2677</v>
      </c>
      <c r="L696" s="8">
        <v>20</v>
      </c>
      <c r="M696" s="8">
        <v>34.03</v>
      </c>
      <c r="N696" s="8">
        <v>680.6</v>
      </c>
      <c r="O696" s="10" t="s">
        <v>557</v>
      </c>
      <c r="P696" s="9" t="str">
        <f t="shared" si="74"/>
        <v>21</v>
      </c>
      <c r="Q696" s="14" t="str">
        <f t="shared" si="75"/>
        <v>4</v>
      </c>
      <c r="R696" s="14" t="str">
        <f t="shared" si="76"/>
        <v>2024</v>
      </c>
      <c r="S696" s="1" t="s">
        <v>32</v>
      </c>
    </row>
    <row r="697" spans="1:19" ht="12.75" x14ac:dyDescent="0.2">
      <c r="A697" s="1" t="s">
        <v>2698</v>
      </c>
      <c r="B697" s="1" t="s">
        <v>2678</v>
      </c>
      <c r="C697" s="1" t="str">
        <f t="shared" si="70"/>
        <v>b806af28-68d3-4a90-b86e-a2bc472f6edfJustin Chaney</v>
      </c>
      <c r="D697" s="1" t="str">
        <f t="shared" si="71"/>
        <v>Unique</v>
      </c>
      <c r="E697" s="1" t="s">
        <v>2679</v>
      </c>
      <c r="F697" s="1" t="str">
        <f t="shared" si="72"/>
        <v>Unique</v>
      </c>
      <c r="G697" s="1" t="s">
        <v>2680</v>
      </c>
      <c r="H697" s="1" t="str">
        <f t="shared" si="73"/>
        <v>NorthBooks</v>
      </c>
      <c r="I697" s="1" t="s">
        <v>69</v>
      </c>
      <c r="J697" s="1" t="s">
        <v>22</v>
      </c>
      <c r="L697" s="8">
        <v>20</v>
      </c>
      <c r="M697" s="8">
        <v>412.72</v>
      </c>
      <c r="N697" s="8">
        <v>8254.4</v>
      </c>
      <c r="O697" s="10">
        <v>45357</v>
      </c>
      <c r="P697" s="9">
        <f t="shared" si="74"/>
        <v>6</v>
      </c>
      <c r="Q697" s="14">
        <f t="shared" si="75"/>
        <v>3</v>
      </c>
      <c r="R697" s="14">
        <f t="shared" si="76"/>
        <v>2024</v>
      </c>
      <c r="S697" s="1" t="s">
        <v>24</v>
      </c>
    </row>
    <row r="698" spans="1:19" ht="12.75" x14ac:dyDescent="0.2">
      <c r="A698" s="1" t="s">
        <v>2702</v>
      </c>
      <c r="B698" s="1" t="s">
        <v>2681</v>
      </c>
      <c r="C698" s="1" t="str">
        <f t="shared" si="70"/>
        <v>33f9ec05-bb1d-4831-aeef-3f9a60da1bbcKrystal Chavez</v>
      </c>
      <c r="D698" s="1" t="str">
        <f t="shared" si="71"/>
        <v>Unique</v>
      </c>
      <c r="E698" s="1" t="s">
        <v>2682</v>
      </c>
      <c r="F698" s="1" t="str">
        <f t="shared" si="72"/>
        <v>Unique</v>
      </c>
      <c r="G698" s="1" t="s">
        <v>2683</v>
      </c>
      <c r="H698" s="1" t="str">
        <f t="shared" si="73"/>
        <v>WestBooks</v>
      </c>
      <c r="I698" s="1" t="s">
        <v>36</v>
      </c>
      <c r="J698" s="1" t="s">
        <v>22</v>
      </c>
      <c r="K698" s="1" t="s">
        <v>2213</v>
      </c>
      <c r="L698" s="8">
        <v>13</v>
      </c>
      <c r="M698" s="8">
        <v>247.34</v>
      </c>
      <c r="N698" s="8">
        <v>3215.42</v>
      </c>
      <c r="O698" s="10" t="s">
        <v>296</v>
      </c>
      <c r="P698" s="9" t="str">
        <f t="shared" si="74"/>
        <v>18</v>
      </c>
      <c r="Q698" s="14" t="str">
        <f t="shared" si="75"/>
        <v>4</v>
      </c>
      <c r="R698" s="14" t="str">
        <f t="shared" si="76"/>
        <v>2024</v>
      </c>
      <c r="S698" s="1" t="s">
        <v>18</v>
      </c>
    </row>
    <row r="699" spans="1:19" ht="12.75" x14ac:dyDescent="0.2">
      <c r="A699" s="1" t="s">
        <v>2706</v>
      </c>
      <c r="B699" s="1" t="s">
        <v>2684</v>
      </c>
      <c r="C699" s="1" t="str">
        <f t="shared" si="70"/>
        <v>bd2b79c5-975a-4c5f-b2d3-dca2a58bc19dKim Baker</v>
      </c>
      <c r="D699" s="1" t="str">
        <f t="shared" si="71"/>
        <v>Unique</v>
      </c>
      <c r="E699" s="1" t="s">
        <v>2685</v>
      </c>
      <c r="F699" s="1" t="str">
        <f t="shared" si="72"/>
        <v>Unique</v>
      </c>
      <c r="G699" s="1" t="s">
        <v>2686</v>
      </c>
      <c r="H699" s="1" t="str">
        <f t="shared" si="73"/>
        <v>SouthFood</v>
      </c>
      <c r="I699" s="1" t="s">
        <v>28</v>
      </c>
      <c r="J699" s="1" t="s">
        <v>29</v>
      </c>
      <c r="K699" s="1" t="s">
        <v>2687</v>
      </c>
      <c r="L699" s="8">
        <v>11</v>
      </c>
      <c r="M699" s="8">
        <v>459.36</v>
      </c>
      <c r="N699" s="8">
        <v>5052.96</v>
      </c>
      <c r="O699" s="10" t="s">
        <v>2355</v>
      </c>
      <c r="P699" s="9" t="str">
        <f t="shared" si="74"/>
        <v>17</v>
      </c>
      <c r="Q699" s="14" t="str">
        <f t="shared" si="75"/>
        <v>8</v>
      </c>
      <c r="R699" s="14" t="str">
        <f t="shared" si="76"/>
        <v>2024</v>
      </c>
      <c r="S699" s="1" t="s">
        <v>18</v>
      </c>
    </row>
    <row r="700" spans="1:19" ht="12.75" x14ac:dyDescent="0.2">
      <c r="A700" s="1" t="s">
        <v>2710</v>
      </c>
      <c r="B700" s="1" t="s">
        <v>2688</v>
      </c>
      <c r="C700" s="1" t="str">
        <f t="shared" si="70"/>
        <v>c2d13feb-afd9-4188-828c-49c18df2fa9dHeather Townsend</v>
      </c>
      <c r="D700" s="1" t="str">
        <f t="shared" si="71"/>
        <v>Unique</v>
      </c>
      <c r="E700" s="1" t="s">
        <v>2689</v>
      </c>
      <c r="F700" s="1" t="str">
        <f t="shared" si="72"/>
        <v>Unique</v>
      </c>
      <c r="G700" s="1" t="s">
        <v>2690</v>
      </c>
      <c r="H700" s="1" t="str">
        <f t="shared" si="73"/>
        <v>WestClothing</v>
      </c>
      <c r="I700" s="1" t="s">
        <v>36</v>
      </c>
      <c r="J700" s="1" t="s">
        <v>52</v>
      </c>
      <c r="K700" s="1" t="s">
        <v>2691</v>
      </c>
      <c r="L700" s="8">
        <v>14</v>
      </c>
      <c r="M700" s="8">
        <v>383.91</v>
      </c>
      <c r="N700" s="8">
        <v>5374.74</v>
      </c>
      <c r="O700" s="10" t="s">
        <v>17</v>
      </c>
      <c r="P700" s="9" t="str">
        <f t="shared" si="74"/>
        <v>18</v>
      </c>
      <c r="Q700" s="14" t="str">
        <f t="shared" si="75"/>
        <v>5</v>
      </c>
      <c r="R700" s="14" t="str">
        <f t="shared" si="76"/>
        <v>2024</v>
      </c>
      <c r="S700" s="1" t="s">
        <v>48</v>
      </c>
    </row>
    <row r="701" spans="1:19" ht="12.75" x14ac:dyDescent="0.2">
      <c r="A701" s="1" t="s">
        <v>2713</v>
      </c>
      <c r="B701" s="1" t="s">
        <v>2692</v>
      </c>
      <c r="C701" s="1" t="str">
        <f t="shared" si="70"/>
        <v>86c51ff6-5fe2-4c40-b64e-2f0a472cd33aLinda Stanley</v>
      </c>
      <c r="D701" s="1" t="str">
        <f t="shared" si="71"/>
        <v>Unique</v>
      </c>
      <c r="E701" s="1" t="s">
        <v>2693</v>
      </c>
      <c r="F701" s="1" t="str">
        <f t="shared" si="72"/>
        <v>Unique</v>
      </c>
      <c r="G701" s="1" t="s">
        <v>2694</v>
      </c>
      <c r="H701" s="1" t="str">
        <f t="shared" si="73"/>
        <v>NorthFurniture</v>
      </c>
      <c r="I701" s="1" t="s">
        <v>69</v>
      </c>
      <c r="J701" s="1" t="s">
        <v>42</v>
      </c>
      <c r="K701" s="1" t="s">
        <v>473</v>
      </c>
      <c r="L701" s="8">
        <v>5</v>
      </c>
      <c r="M701" s="8">
        <v>210.15</v>
      </c>
      <c r="N701" s="8">
        <v>1050.75</v>
      </c>
      <c r="O701" s="10" t="s">
        <v>692</v>
      </c>
      <c r="P701" s="9" t="str">
        <f t="shared" si="74"/>
        <v>15</v>
      </c>
      <c r="Q701" s="14" t="str">
        <f t="shared" si="75"/>
        <v>8</v>
      </c>
      <c r="R701" s="14" t="str">
        <f t="shared" si="76"/>
        <v>2024</v>
      </c>
      <c r="S701" s="1" t="s">
        <v>48</v>
      </c>
    </row>
    <row r="702" spans="1:19" ht="12.75" x14ac:dyDescent="0.2">
      <c r="A702" s="1" t="s">
        <v>2717</v>
      </c>
      <c r="B702" s="1" t="s">
        <v>2695</v>
      </c>
      <c r="C702" s="1" t="str">
        <f t="shared" si="70"/>
        <v>2a7043d6-c569-45c6-ad49-326b2e09f5acLaura Mitchell</v>
      </c>
      <c r="D702" s="1" t="str">
        <f t="shared" si="71"/>
        <v>Unique</v>
      </c>
      <c r="E702" s="1" t="s">
        <v>2696</v>
      </c>
      <c r="F702" s="1" t="str">
        <f t="shared" si="72"/>
        <v>Unique</v>
      </c>
      <c r="H702" s="1" t="str">
        <f t="shared" si="73"/>
        <v>WestClothing</v>
      </c>
      <c r="I702" s="1" t="s">
        <v>36</v>
      </c>
      <c r="J702" s="1" t="s">
        <v>52</v>
      </c>
      <c r="K702" s="1" t="s">
        <v>2697</v>
      </c>
      <c r="L702" s="8">
        <v>15</v>
      </c>
      <c r="M702" s="8">
        <v>63.28</v>
      </c>
      <c r="N702" s="8">
        <v>949.2</v>
      </c>
      <c r="O702" s="10" t="s">
        <v>1727</v>
      </c>
      <c r="P702" s="9" t="str">
        <f t="shared" si="74"/>
        <v>24</v>
      </c>
      <c r="Q702" s="14" t="str">
        <f t="shared" si="75"/>
        <v>6</v>
      </c>
      <c r="R702" s="14" t="str">
        <f t="shared" si="76"/>
        <v>2024</v>
      </c>
      <c r="S702" s="1" t="s">
        <v>18</v>
      </c>
    </row>
    <row r="703" spans="1:19" ht="12.75" x14ac:dyDescent="0.2">
      <c r="A703" s="1" t="s">
        <v>2721</v>
      </c>
      <c r="B703" s="1" t="s">
        <v>2698</v>
      </c>
      <c r="C703" s="1" t="str">
        <f t="shared" si="70"/>
        <v>04719f6f-f6c3-403b-9e8d-4348c9f2a1acJohn Johnson</v>
      </c>
      <c r="D703" s="1" t="str">
        <f t="shared" si="71"/>
        <v>Unique</v>
      </c>
      <c r="E703" s="1" t="s">
        <v>2699</v>
      </c>
      <c r="F703" s="1" t="str">
        <f t="shared" si="72"/>
        <v>Unique</v>
      </c>
      <c r="G703" s="1" t="s">
        <v>2700</v>
      </c>
      <c r="H703" s="1" t="str">
        <f t="shared" si="73"/>
        <v>NorthClothing</v>
      </c>
      <c r="I703" s="1" t="s">
        <v>69</v>
      </c>
      <c r="J703" s="1" t="s">
        <v>52</v>
      </c>
      <c r="K703" s="1" t="s">
        <v>2701</v>
      </c>
      <c r="L703" s="8">
        <v>20</v>
      </c>
      <c r="M703" s="8">
        <v>420.42</v>
      </c>
      <c r="N703" s="8">
        <v>8408.4</v>
      </c>
      <c r="O703" s="10" t="s">
        <v>140</v>
      </c>
      <c r="P703" s="9" t="str">
        <f t="shared" si="74"/>
        <v>30</v>
      </c>
      <c r="Q703" s="14" t="str">
        <f t="shared" si="75"/>
        <v>3</v>
      </c>
      <c r="R703" s="14" t="str">
        <f t="shared" si="76"/>
        <v>2024</v>
      </c>
      <c r="S703" s="1" t="s">
        <v>24</v>
      </c>
    </row>
    <row r="704" spans="1:19" ht="12.75" x14ac:dyDescent="0.2">
      <c r="A704" s="1" t="s">
        <v>2724</v>
      </c>
      <c r="B704" s="1" t="s">
        <v>2702</v>
      </c>
      <c r="C704" s="1" t="str">
        <f t="shared" si="70"/>
        <v>bec6fc23-83e6-42d7-b00f-d94768bd6809Leslie Robinson</v>
      </c>
      <c r="D704" s="1" t="str">
        <f t="shared" si="71"/>
        <v>Unique</v>
      </c>
      <c r="E704" s="1" t="s">
        <v>2703</v>
      </c>
      <c r="F704" s="1" t="str">
        <f t="shared" si="72"/>
        <v>Unique</v>
      </c>
      <c r="G704" s="1" t="s">
        <v>2704</v>
      </c>
      <c r="H704" s="1" t="str">
        <f t="shared" si="73"/>
        <v>EastClothing</v>
      </c>
      <c r="I704" s="1" t="s">
        <v>14</v>
      </c>
      <c r="J704" s="1" t="s">
        <v>52</v>
      </c>
      <c r="K704" s="1" t="s">
        <v>2705</v>
      </c>
      <c r="L704" s="8">
        <v>4</v>
      </c>
      <c r="M704" s="8">
        <v>403.52</v>
      </c>
      <c r="N704" s="8">
        <v>1614.08</v>
      </c>
      <c r="O704" s="10" t="s">
        <v>525</v>
      </c>
      <c r="P704" s="9" t="str">
        <f t="shared" si="74"/>
        <v>24</v>
      </c>
      <c r="Q704" s="14" t="str">
        <f t="shared" si="75"/>
        <v>7</v>
      </c>
      <c r="R704" s="14" t="str">
        <f t="shared" si="76"/>
        <v>2024</v>
      </c>
      <c r="S704" s="1" t="s">
        <v>48</v>
      </c>
    </row>
    <row r="705" spans="1:19" ht="12.75" x14ac:dyDescent="0.2">
      <c r="A705" s="1" t="s">
        <v>2727</v>
      </c>
      <c r="B705" s="1" t="s">
        <v>2706</v>
      </c>
      <c r="C705" s="1" t="str">
        <f t="shared" si="70"/>
        <v>b4da580c-de7a-472a-982f-e2b1813cdb89Joel Rogers</v>
      </c>
      <c r="D705" s="1" t="str">
        <f t="shared" si="71"/>
        <v>Unique</v>
      </c>
      <c r="E705" s="1" t="s">
        <v>2707</v>
      </c>
      <c r="F705" s="1" t="str">
        <f t="shared" si="72"/>
        <v>Unique</v>
      </c>
      <c r="G705" s="1" t="s">
        <v>2708</v>
      </c>
      <c r="H705" s="1" t="str">
        <f t="shared" si="73"/>
        <v>NorthFurniture</v>
      </c>
      <c r="I705" s="1" t="s">
        <v>69</v>
      </c>
      <c r="J705" s="1" t="s">
        <v>42</v>
      </c>
      <c r="K705" s="1" t="s">
        <v>2709</v>
      </c>
      <c r="L705" s="8">
        <v>7</v>
      </c>
      <c r="M705" s="8">
        <v>402.12</v>
      </c>
      <c r="N705" s="8">
        <v>2814.84</v>
      </c>
      <c r="O705" s="10">
        <v>45481</v>
      </c>
      <c r="P705" s="9">
        <f t="shared" si="74"/>
        <v>8</v>
      </c>
      <c r="Q705" s="14">
        <f t="shared" si="75"/>
        <v>7</v>
      </c>
      <c r="R705" s="14">
        <f t="shared" si="76"/>
        <v>2024</v>
      </c>
      <c r="S705" s="1" t="s">
        <v>48</v>
      </c>
    </row>
    <row r="706" spans="1:19" ht="12.75" x14ac:dyDescent="0.2">
      <c r="A706" s="1" t="s">
        <v>2730</v>
      </c>
      <c r="B706" s="1" t="s">
        <v>2710</v>
      </c>
      <c r="C706" s="1" t="str">
        <f t="shared" si="70"/>
        <v>88b3933d-3e1a-401b-a189-f3c4b4644344Natalie Castillo</v>
      </c>
      <c r="D706" s="1" t="str">
        <f t="shared" si="71"/>
        <v>Unique</v>
      </c>
      <c r="E706" s="1" t="s">
        <v>2711</v>
      </c>
      <c r="F706" s="1" t="str">
        <f t="shared" si="72"/>
        <v>Unique</v>
      </c>
      <c r="G706" s="1" t="s">
        <v>2712</v>
      </c>
      <c r="H706" s="1" t="str">
        <f t="shared" si="73"/>
        <v>SouthClothing</v>
      </c>
      <c r="I706" s="1" t="s">
        <v>28</v>
      </c>
      <c r="J706" s="1" t="s">
        <v>52</v>
      </c>
      <c r="K706" s="1" t="s">
        <v>1493</v>
      </c>
      <c r="L706" s="8">
        <v>13</v>
      </c>
      <c r="M706" s="8">
        <v>482.49</v>
      </c>
      <c r="N706" s="8">
        <v>6272.37</v>
      </c>
      <c r="O706" s="10">
        <v>45448</v>
      </c>
      <c r="P706" s="9">
        <f t="shared" si="74"/>
        <v>5</v>
      </c>
      <c r="Q706" s="14">
        <f t="shared" si="75"/>
        <v>6</v>
      </c>
      <c r="R706" s="14">
        <f t="shared" si="76"/>
        <v>2024</v>
      </c>
      <c r="S706" s="1" t="s">
        <v>48</v>
      </c>
    </row>
    <row r="707" spans="1:19" ht="12.75" x14ac:dyDescent="0.2">
      <c r="A707" s="1" t="s">
        <v>2733</v>
      </c>
      <c r="B707" s="1" t="s">
        <v>2713</v>
      </c>
      <c r="C707" s="1" t="str">
        <f t="shared" ref="C707:C770" si="77">CONCATENATE(B707,E707)</f>
        <v>4decf5b1-7ef8-4b86-a7ea-4300e3adb94cAshley Garcia</v>
      </c>
      <c r="D707" s="1" t="str">
        <f t="shared" ref="D707:D770" si="78">IF(COUNTIF(C:C,C707)&gt;1,"Duplicate","Unique")</f>
        <v>Unique</v>
      </c>
      <c r="E707" s="1" t="s">
        <v>2714</v>
      </c>
      <c r="F707" s="1" t="str">
        <f t="shared" ref="F707:F770" si="79">IF(COUNTIF(G:G,G707)&gt;1,"Duplicate","Unique")</f>
        <v>Unique</v>
      </c>
      <c r="G707" s="1" t="s">
        <v>2715</v>
      </c>
      <c r="H707" s="1" t="str">
        <f t="shared" ref="H707:H770" si="80">CONCATENATE(I707,J707)</f>
        <v>NorthClothing</v>
      </c>
      <c r="I707" s="1" t="s">
        <v>69</v>
      </c>
      <c r="J707" s="1" t="s">
        <v>52</v>
      </c>
      <c r="K707" s="1" t="s">
        <v>2716</v>
      </c>
      <c r="L707" s="8">
        <v>7</v>
      </c>
      <c r="M707" s="8">
        <v>399.47</v>
      </c>
      <c r="N707" s="8">
        <v>2796.29</v>
      </c>
      <c r="O707" s="10">
        <v>45444</v>
      </c>
      <c r="P707" s="9">
        <f t="shared" ref="P707:P770" si="81">IFERROR(DAY(O707),TEXT(LEFT(O707,FIND("/",O707,1)-1),"0"))</f>
        <v>1</v>
      </c>
      <c r="Q707" s="14">
        <f t="shared" ref="Q707:Q770" si="82">IFERROR(MONTH(O707),TEXT(MID(O707,4,FIND("/",O707,4)-4),"0"))</f>
        <v>6</v>
      </c>
      <c r="R707" s="14">
        <f t="shared" ref="R707:R770" si="83">IFERROR(YEAR(O707),TEXT(RIGHT(O707,FIND("/",O707,4)-2),"0"))</f>
        <v>2024</v>
      </c>
      <c r="S707" s="1" t="s">
        <v>32</v>
      </c>
    </row>
    <row r="708" spans="1:19" ht="12.75" x14ac:dyDescent="0.2">
      <c r="A708" s="1" t="s">
        <v>2737</v>
      </c>
      <c r="B708" s="1" t="s">
        <v>2717</v>
      </c>
      <c r="C708" s="1" t="str">
        <f t="shared" si="77"/>
        <v>a5bf7a59-1f6f-4c57-bf24-dba072246dffBilly Mathews</v>
      </c>
      <c r="D708" s="1" t="str">
        <f t="shared" si="78"/>
        <v>Unique</v>
      </c>
      <c r="E708" s="1" t="s">
        <v>2718</v>
      </c>
      <c r="F708" s="1" t="str">
        <f t="shared" si="79"/>
        <v>Unique</v>
      </c>
      <c r="G708" s="1" t="s">
        <v>2719</v>
      </c>
      <c r="H708" s="1" t="str">
        <f t="shared" si="80"/>
        <v>WestFood</v>
      </c>
      <c r="I708" s="1" t="s">
        <v>36</v>
      </c>
      <c r="J708" s="1" t="s">
        <v>29</v>
      </c>
      <c r="K708" s="1" t="s">
        <v>2720</v>
      </c>
      <c r="L708" s="8">
        <v>18</v>
      </c>
      <c r="M708" s="8">
        <v>116.99</v>
      </c>
      <c r="N708" s="8">
        <v>2105.8200000000002</v>
      </c>
      <c r="O708" s="10">
        <v>45352</v>
      </c>
      <c r="P708" s="9">
        <f t="shared" si="81"/>
        <v>1</v>
      </c>
      <c r="Q708" s="14">
        <f t="shared" si="82"/>
        <v>3</v>
      </c>
      <c r="R708" s="14">
        <f t="shared" si="83"/>
        <v>2024</v>
      </c>
      <c r="S708" s="1" t="s">
        <v>18</v>
      </c>
    </row>
    <row r="709" spans="1:19" ht="12.75" x14ac:dyDescent="0.2">
      <c r="A709" s="1" t="s">
        <v>2740</v>
      </c>
      <c r="B709" s="1" t="s">
        <v>2721</v>
      </c>
      <c r="C709" s="1" t="str">
        <f t="shared" si="77"/>
        <v>afd85ac7-169c-4684-811b-4fcdf0aee6b8Allison Moreno</v>
      </c>
      <c r="D709" s="1" t="str">
        <f t="shared" si="78"/>
        <v>Unique</v>
      </c>
      <c r="E709" s="1" t="s">
        <v>2722</v>
      </c>
      <c r="F709" s="1" t="str">
        <f t="shared" si="79"/>
        <v>Unique</v>
      </c>
      <c r="G709" s="1" t="s">
        <v>2723</v>
      </c>
      <c r="H709" s="1" t="str">
        <f t="shared" si="80"/>
        <v>NorthBooks</v>
      </c>
      <c r="I709" s="1" t="s">
        <v>69</v>
      </c>
      <c r="J709" s="1" t="s">
        <v>22</v>
      </c>
      <c r="K709" s="1" t="s">
        <v>2459</v>
      </c>
      <c r="L709" s="8">
        <v>4</v>
      </c>
      <c r="M709" s="8">
        <v>193.93</v>
      </c>
      <c r="N709" s="8">
        <v>775.72</v>
      </c>
      <c r="O709" s="10">
        <v>45599</v>
      </c>
      <c r="P709" s="9">
        <f t="shared" si="81"/>
        <v>3</v>
      </c>
      <c r="Q709" s="14">
        <f t="shared" si="82"/>
        <v>11</v>
      </c>
      <c r="R709" s="14">
        <f t="shared" si="83"/>
        <v>2024</v>
      </c>
      <c r="S709" s="1" t="s">
        <v>32</v>
      </c>
    </row>
    <row r="710" spans="1:19" ht="12.75" x14ac:dyDescent="0.2">
      <c r="A710" s="1" t="s">
        <v>2743</v>
      </c>
      <c r="B710" s="1" t="s">
        <v>2724</v>
      </c>
      <c r="C710" s="1" t="str">
        <f t="shared" si="77"/>
        <v>f32b8eb0-87d0-480d-bb8c-91fd519db9a1Laurie Greene</v>
      </c>
      <c r="D710" s="1" t="str">
        <f t="shared" si="78"/>
        <v>Unique</v>
      </c>
      <c r="E710" s="1" t="s">
        <v>2725</v>
      </c>
      <c r="F710" s="1" t="str">
        <f t="shared" si="79"/>
        <v>Unique</v>
      </c>
      <c r="G710" s="1" t="s">
        <v>2726</v>
      </c>
      <c r="H710" s="1" t="str">
        <f t="shared" si="80"/>
        <v>EastElectronics</v>
      </c>
      <c r="I710" s="1" t="s">
        <v>14</v>
      </c>
      <c r="J710" s="1" t="s">
        <v>15</v>
      </c>
      <c r="K710" s="1" t="s">
        <v>678</v>
      </c>
      <c r="L710" s="8">
        <v>6</v>
      </c>
      <c r="M710" s="8">
        <v>17.739999999999998</v>
      </c>
      <c r="N710" s="8">
        <v>106.44</v>
      </c>
      <c r="O710" s="10" t="s">
        <v>1059</v>
      </c>
      <c r="P710" s="9" t="str">
        <f t="shared" si="81"/>
        <v>15</v>
      </c>
      <c r="Q710" s="14" t="str">
        <f t="shared" si="82"/>
        <v>6</v>
      </c>
      <c r="R710" s="14" t="str">
        <f t="shared" si="83"/>
        <v>2024</v>
      </c>
      <c r="S710" s="1" t="s">
        <v>18</v>
      </c>
    </row>
    <row r="711" spans="1:19" ht="12.75" x14ac:dyDescent="0.2">
      <c r="A711" s="1" t="s">
        <v>2746</v>
      </c>
      <c r="B711" s="1" t="s">
        <v>2727</v>
      </c>
      <c r="C711" s="1" t="str">
        <f t="shared" si="77"/>
        <v>9db143e9-4058-4a1d-afaf-f8856e58f915Barbara Taylor</v>
      </c>
      <c r="D711" s="1" t="str">
        <f t="shared" si="78"/>
        <v>Unique</v>
      </c>
      <c r="E711" s="1" t="s">
        <v>2728</v>
      </c>
      <c r="F711" s="1" t="str">
        <f t="shared" si="79"/>
        <v>Unique</v>
      </c>
      <c r="G711" s="1" t="s">
        <v>2729</v>
      </c>
      <c r="H711" s="1" t="str">
        <f t="shared" si="80"/>
        <v>EastElectronics</v>
      </c>
      <c r="I711" s="1" t="s">
        <v>14</v>
      </c>
      <c r="J711" s="1" t="s">
        <v>15</v>
      </c>
      <c r="K711" s="1" t="s">
        <v>2057</v>
      </c>
      <c r="L711" s="8">
        <v>9</v>
      </c>
      <c r="M711" s="8">
        <v>342.12</v>
      </c>
      <c r="N711" s="8">
        <v>3079.08</v>
      </c>
      <c r="O711" s="10" t="s">
        <v>225</v>
      </c>
      <c r="P711" s="9" t="str">
        <f t="shared" si="81"/>
        <v>14</v>
      </c>
      <c r="Q711" s="14" t="str">
        <f t="shared" si="82"/>
        <v>1</v>
      </c>
      <c r="R711" s="14" t="str">
        <f t="shared" si="83"/>
        <v>2024</v>
      </c>
      <c r="S711" s="1" t="s">
        <v>24</v>
      </c>
    </row>
    <row r="712" spans="1:19" ht="12.75" x14ac:dyDescent="0.2">
      <c r="A712" s="1" t="s">
        <v>2749</v>
      </c>
      <c r="B712" s="1" t="s">
        <v>2730</v>
      </c>
      <c r="C712" s="1" t="str">
        <f t="shared" si="77"/>
        <v>dd1feb6f-0801-48c3-8a8e-4624ddbc2441Maureen Watson</v>
      </c>
      <c r="D712" s="1" t="str">
        <f t="shared" si="78"/>
        <v>Unique</v>
      </c>
      <c r="E712" s="1" t="s">
        <v>2731</v>
      </c>
      <c r="F712" s="1" t="str">
        <f t="shared" si="79"/>
        <v>Unique</v>
      </c>
      <c r="G712" s="1" t="s">
        <v>2732</v>
      </c>
      <c r="H712" s="1" t="str">
        <f t="shared" si="80"/>
        <v>EastClothing</v>
      </c>
      <c r="I712" s="1" t="s">
        <v>14</v>
      </c>
      <c r="J712" s="1" t="s">
        <v>52</v>
      </c>
      <c r="K712" s="1" t="s">
        <v>2151</v>
      </c>
      <c r="L712" s="8">
        <v>19</v>
      </c>
      <c r="M712" s="8">
        <v>323.16000000000003</v>
      </c>
      <c r="N712" s="8">
        <v>6140.04</v>
      </c>
      <c r="O712" s="10" t="s">
        <v>1424</v>
      </c>
      <c r="P712" s="9" t="str">
        <f t="shared" si="81"/>
        <v>18</v>
      </c>
      <c r="Q712" s="14" t="str">
        <f t="shared" si="82"/>
        <v>7</v>
      </c>
      <c r="R712" s="14" t="str">
        <f t="shared" si="83"/>
        <v>2024</v>
      </c>
      <c r="S712" s="1" t="s">
        <v>32</v>
      </c>
    </row>
    <row r="713" spans="1:19" ht="12.75" x14ac:dyDescent="0.2">
      <c r="A713" s="1" t="s">
        <v>2753</v>
      </c>
      <c r="B713" s="1" t="s">
        <v>2733</v>
      </c>
      <c r="C713" s="1" t="str">
        <f t="shared" si="77"/>
        <v>a636472a-6281-4412-b16d-0ce368f49d01Alexandra Rodriguez</v>
      </c>
      <c r="D713" s="1" t="str">
        <f t="shared" si="78"/>
        <v>Unique</v>
      </c>
      <c r="E713" s="1" t="s">
        <v>2734</v>
      </c>
      <c r="F713" s="1" t="str">
        <f t="shared" si="79"/>
        <v>Unique</v>
      </c>
      <c r="G713" s="1" t="s">
        <v>2735</v>
      </c>
      <c r="H713" s="1" t="str">
        <f t="shared" si="80"/>
        <v>EastFood</v>
      </c>
      <c r="I713" s="1" t="s">
        <v>14</v>
      </c>
      <c r="J713" s="1" t="s">
        <v>29</v>
      </c>
      <c r="K713" s="1" t="s">
        <v>2736</v>
      </c>
      <c r="L713" s="8">
        <v>16</v>
      </c>
      <c r="M713" s="8">
        <v>351.78</v>
      </c>
      <c r="N713" s="8">
        <v>5628.48</v>
      </c>
      <c r="O713" s="10" t="s">
        <v>121</v>
      </c>
      <c r="P713" s="9" t="str">
        <f t="shared" si="81"/>
        <v>25</v>
      </c>
      <c r="Q713" s="14" t="str">
        <f t="shared" si="82"/>
        <v>7</v>
      </c>
      <c r="R713" s="14" t="str">
        <f t="shared" si="83"/>
        <v>2024</v>
      </c>
      <c r="S713" s="1" t="s">
        <v>48</v>
      </c>
    </row>
    <row r="714" spans="1:19" ht="12.75" x14ac:dyDescent="0.2">
      <c r="A714" s="1" t="s">
        <v>2757</v>
      </c>
      <c r="B714" s="1" t="s">
        <v>2737</v>
      </c>
      <c r="C714" s="1" t="str">
        <f t="shared" si="77"/>
        <v>c55e4861-506e-4733-8e4e-ac7fb311ee3cTanya Wright</v>
      </c>
      <c r="D714" s="1" t="str">
        <f t="shared" si="78"/>
        <v>Unique</v>
      </c>
      <c r="E714" s="1" t="s">
        <v>2738</v>
      </c>
      <c r="F714" s="1" t="str">
        <f t="shared" si="79"/>
        <v>Unique</v>
      </c>
      <c r="G714" s="1" t="s">
        <v>2739</v>
      </c>
      <c r="H714" s="1" t="str">
        <f t="shared" si="80"/>
        <v>WestBooks</v>
      </c>
      <c r="I714" s="1" t="s">
        <v>36</v>
      </c>
      <c r="J714" s="1" t="s">
        <v>22</v>
      </c>
      <c r="K714" s="1" t="s">
        <v>1063</v>
      </c>
      <c r="L714" s="8">
        <v>9</v>
      </c>
      <c r="M714" s="8">
        <v>481.34</v>
      </c>
      <c r="N714" s="8">
        <v>4332.0600000000004</v>
      </c>
      <c r="O714" s="10" t="s">
        <v>344</v>
      </c>
      <c r="P714" s="9" t="str">
        <f t="shared" si="81"/>
        <v>14</v>
      </c>
      <c r="Q714" s="14" t="str">
        <f t="shared" si="82"/>
        <v>4</v>
      </c>
      <c r="R714" s="14" t="str">
        <f t="shared" si="83"/>
        <v>2024</v>
      </c>
      <c r="S714" s="1" t="s">
        <v>18</v>
      </c>
    </row>
    <row r="715" spans="1:19" ht="12.75" x14ac:dyDescent="0.2">
      <c r="A715" s="1" t="s">
        <v>2761</v>
      </c>
      <c r="B715" s="1" t="s">
        <v>2740</v>
      </c>
      <c r="C715" s="1" t="str">
        <f t="shared" si="77"/>
        <v>7c2d03ad-4b8b-4d38-8452-bbff9ecf5cd7Joseph Phillips</v>
      </c>
      <c r="D715" s="1" t="str">
        <f t="shared" si="78"/>
        <v>Unique</v>
      </c>
      <c r="E715" s="1" t="s">
        <v>2741</v>
      </c>
      <c r="F715" s="1" t="str">
        <f t="shared" si="79"/>
        <v>Unique</v>
      </c>
      <c r="G715" s="1" t="s">
        <v>2742</v>
      </c>
      <c r="H715" s="1" t="str">
        <f t="shared" si="80"/>
        <v>EastFurniture</v>
      </c>
      <c r="I715" s="1" t="s">
        <v>14</v>
      </c>
      <c r="J715" s="1" t="s">
        <v>42</v>
      </c>
      <c r="K715" s="1" t="s">
        <v>458</v>
      </c>
      <c r="L715" s="8">
        <v>20</v>
      </c>
      <c r="M715" s="8">
        <v>249.08</v>
      </c>
      <c r="N715" s="8">
        <v>4981.6000000000004</v>
      </c>
      <c r="O715" s="10">
        <v>45419</v>
      </c>
      <c r="P715" s="9">
        <f t="shared" si="81"/>
        <v>7</v>
      </c>
      <c r="Q715" s="14">
        <f t="shared" si="82"/>
        <v>5</v>
      </c>
      <c r="R715" s="14">
        <f t="shared" si="83"/>
        <v>2024</v>
      </c>
      <c r="S715" s="1" t="s">
        <v>32</v>
      </c>
    </row>
    <row r="716" spans="1:19" ht="12.75" x14ac:dyDescent="0.2">
      <c r="A716" s="1" t="s">
        <v>2765</v>
      </c>
      <c r="B716" s="1" t="s">
        <v>2743</v>
      </c>
      <c r="C716" s="1" t="str">
        <f t="shared" si="77"/>
        <v>ab5a6a8d-17c6-4a13-bfb8-181ce7dc88cdTyrone Williams</v>
      </c>
      <c r="D716" s="1" t="str">
        <f t="shared" si="78"/>
        <v>Unique</v>
      </c>
      <c r="E716" s="1" t="s">
        <v>2744</v>
      </c>
      <c r="F716" s="1" t="str">
        <f t="shared" si="79"/>
        <v>Unique</v>
      </c>
      <c r="G716" s="1" t="s">
        <v>2745</v>
      </c>
      <c r="H716" s="1" t="str">
        <f t="shared" si="80"/>
        <v>EastClothing</v>
      </c>
      <c r="I716" s="1" t="s">
        <v>14</v>
      </c>
      <c r="J716" s="1" t="s">
        <v>52</v>
      </c>
      <c r="K716" s="1" t="s">
        <v>1170</v>
      </c>
      <c r="L716" s="8">
        <v>9</v>
      </c>
      <c r="M716" s="8">
        <v>393.52</v>
      </c>
      <c r="N716" s="8">
        <v>3541.68</v>
      </c>
      <c r="O716" s="10">
        <v>45511</v>
      </c>
      <c r="P716" s="9">
        <f t="shared" si="81"/>
        <v>7</v>
      </c>
      <c r="Q716" s="14">
        <f t="shared" si="82"/>
        <v>8</v>
      </c>
      <c r="R716" s="14">
        <f t="shared" si="83"/>
        <v>2024</v>
      </c>
      <c r="S716" s="1" t="s">
        <v>24</v>
      </c>
    </row>
    <row r="717" spans="1:19" ht="12.75" x14ac:dyDescent="0.2">
      <c r="A717" s="1" t="s">
        <v>2768</v>
      </c>
      <c r="B717" s="1" t="s">
        <v>2746</v>
      </c>
      <c r="C717" s="1" t="str">
        <f t="shared" si="77"/>
        <v>08af26b0-eb5f-421f-8179-9254126b20e9Christopher Williamson</v>
      </c>
      <c r="D717" s="1" t="str">
        <f t="shared" si="78"/>
        <v>Unique</v>
      </c>
      <c r="E717" s="1" t="s">
        <v>2747</v>
      </c>
      <c r="F717" s="1" t="str">
        <f t="shared" si="79"/>
        <v>Unique</v>
      </c>
      <c r="G717" s="1" t="s">
        <v>2748</v>
      </c>
      <c r="H717" s="1" t="str">
        <f t="shared" si="80"/>
        <v>NorthFood</v>
      </c>
      <c r="I717" s="1" t="s">
        <v>69</v>
      </c>
      <c r="J717" s="1" t="s">
        <v>29</v>
      </c>
      <c r="K717" s="1" t="s">
        <v>1383</v>
      </c>
      <c r="L717" s="8">
        <v>12</v>
      </c>
      <c r="M717" s="8">
        <v>27.72</v>
      </c>
      <c r="N717" s="8">
        <v>332.64</v>
      </c>
      <c r="O717" s="10">
        <v>45387</v>
      </c>
      <c r="P717" s="9">
        <f t="shared" si="81"/>
        <v>5</v>
      </c>
      <c r="Q717" s="14">
        <f t="shared" si="82"/>
        <v>4</v>
      </c>
      <c r="R717" s="14">
        <f t="shared" si="83"/>
        <v>2024</v>
      </c>
      <c r="S717" s="1" t="s">
        <v>32</v>
      </c>
    </row>
    <row r="718" spans="1:19" ht="12.75" x14ac:dyDescent="0.2">
      <c r="A718" s="1" t="s">
        <v>2771</v>
      </c>
      <c r="B718" s="1" t="s">
        <v>2749</v>
      </c>
      <c r="C718" s="1" t="str">
        <f t="shared" si="77"/>
        <v>8e15bd3d-47f8-440c-836d-b2ca82bcb7c1James Simmons</v>
      </c>
      <c r="D718" s="1" t="str">
        <f t="shared" si="78"/>
        <v>Unique</v>
      </c>
      <c r="E718" s="1" t="s">
        <v>2750</v>
      </c>
      <c r="F718" s="1" t="str">
        <f t="shared" si="79"/>
        <v>Unique</v>
      </c>
      <c r="G718" s="1" t="s">
        <v>2751</v>
      </c>
      <c r="H718" s="1" t="str">
        <f t="shared" si="80"/>
        <v>SouthClothing</v>
      </c>
      <c r="I718" s="1" t="s">
        <v>28</v>
      </c>
      <c r="J718" s="1" t="s">
        <v>52</v>
      </c>
      <c r="K718" s="1" t="s">
        <v>2752</v>
      </c>
      <c r="L718" s="8">
        <v>13</v>
      </c>
      <c r="M718" s="8">
        <v>36.6</v>
      </c>
      <c r="N718" s="8">
        <v>475.8</v>
      </c>
      <c r="O718" s="10" t="s">
        <v>764</v>
      </c>
      <c r="P718" s="9" t="str">
        <f t="shared" si="81"/>
        <v>18</v>
      </c>
      <c r="Q718" s="14" t="str">
        <f t="shared" si="82"/>
        <v>2</v>
      </c>
      <c r="R718" s="14" t="str">
        <f t="shared" si="83"/>
        <v>2024</v>
      </c>
      <c r="S718" s="1" t="s">
        <v>18</v>
      </c>
    </row>
    <row r="719" spans="1:19" ht="12.75" x14ac:dyDescent="0.2">
      <c r="A719" s="1" t="s">
        <v>2774</v>
      </c>
      <c r="B719" s="1" t="s">
        <v>2753</v>
      </c>
      <c r="C719" s="1" t="str">
        <f t="shared" si="77"/>
        <v>afffc930-c5c5-489c-a739-2e7d54c827a1Jessica Ford</v>
      </c>
      <c r="D719" s="1" t="str">
        <f t="shared" si="78"/>
        <v>Unique</v>
      </c>
      <c r="E719" s="1" t="s">
        <v>2754</v>
      </c>
      <c r="F719" s="1" t="str">
        <f t="shared" si="79"/>
        <v>Unique</v>
      </c>
      <c r="G719" s="1" t="s">
        <v>2755</v>
      </c>
      <c r="H719" s="1" t="str">
        <f t="shared" si="80"/>
        <v>EastFood</v>
      </c>
      <c r="I719" s="1" t="s">
        <v>14</v>
      </c>
      <c r="J719" s="1" t="s">
        <v>29</v>
      </c>
      <c r="K719" s="1" t="s">
        <v>2756</v>
      </c>
      <c r="L719" s="8">
        <v>19</v>
      </c>
      <c r="M719" s="8">
        <v>96.52</v>
      </c>
      <c r="N719" s="8">
        <v>1833.88</v>
      </c>
      <c r="O719" s="10" t="s">
        <v>1720</v>
      </c>
      <c r="P719" s="9" t="str">
        <f t="shared" si="81"/>
        <v>25</v>
      </c>
      <c r="Q719" s="14" t="str">
        <f t="shared" si="82"/>
        <v>1</v>
      </c>
      <c r="R719" s="14" t="str">
        <f t="shared" si="83"/>
        <v>2024</v>
      </c>
      <c r="S719" s="1" t="s">
        <v>32</v>
      </c>
    </row>
    <row r="720" spans="1:19" ht="12.75" x14ac:dyDescent="0.2">
      <c r="A720" s="1" t="s">
        <v>2777</v>
      </c>
      <c r="B720" s="1" t="s">
        <v>2757</v>
      </c>
      <c r="C720" s="1" t="str">
        <f t="shared" si="77"/>
        <v>04164495-fbb0-4e07-b89d-11e88e991411Michael Johnson</v>
      </c>
      <c r="D720" s="1" t="str">
        <f t="shared" si="78"/>
        <v>Unique</v>
      </c>
      <c r="E720" s="1" t="s">
        <v>2517</v>
      </c>
      <c r="F720" s="1" t="str">
        <f t="shared" si="79"/>
        <v>Unique</v>
      </c>
      <c r="G720" s="1" t="s">
        <v>2758</v>
      </c>
      <c r="H720" s="1" t="str">
        <f t="shared" si="80"/>
        <v>NorthClothing</v>
      </c>
      <c r="I720" s="1" t="s">
        <v>69</v>
      </c>
      <c r="J720" s="1" t="s">
        <v>52</v>
      </c>
      <c r="K720" s="1" t="s">
        <v>2759</v>
      </c>
      <c r="L720" s="8">
        <v>6</v>
      </c>
      <c r="M720" s="8">
        <v>382.97</v>
      </c>
      <c r="N720" s="8">
        <v>2297.8200000000002</v>
      </c>
      <c r="O720" s="10" t="s">
        <v>2760</v>
      </c>
      <c r="P720" s="9" t="str">
        <f t="shared" si="81"/>
        <v>17</v>
      </c>
      <c r="Q720" s="14" t="str">
        <f t="shared" si="82"/>
        <v>3</v>
      </c>
      <c r="R720" s="14" t="str">
        <f t="shared" si="83"/>
        <v>2024</v>
      </c>
      <c r="S720" s="1" t="s">
        <v>48</v>
      </c>
    </row>
    <row r="721" spans="1:19" ht="12.75" x14ac:dyDescent="0.2">
      <c r="A721" s="1" t="s">
        <v>2780</v>
      </c>
      <c r="B721" s="1" t="s">
        <v>2761</v>
      </c>
      <c r="C721" s="1" t="str">
        <f t="shared" si="77"/>
        <v>e52d9f50-5b9e-4a9e-bd1d-b35a15c4a81bKelsey Hill</v>
      </c>
      <c r="D721" s="1" t="str">
        <f t="shared" si="78"/>
        <v>Unique</v>
      </c>
      <c r="E721" s="1" t="s">
        <v>2762</v>
      </c>
      <c r="F721" s="1" t="str">
        <f t="shared" si="79"/>
        <v>Unique</v>
      </c>
      <c r="G721" s="1" t="s">
        <v>2763</v>
      </c>
      <c r="H721" s="1" t="str">
        <f t="shared" si="80"/>
        <v>WestClothing</v>
      </c>
      <c r="I721" s="1" t="s">
        <v>36</v>
      </c>
      <c r="J721" s="1" t="s">
        <v>52</v>
      </c>
      <c r="K721" s="1" t="s">
        <v>2764</v>
      </c>
      <c r="L721" s="8">
        <v>7</v>
      </c>
      <c r="M721" s="8">
        <v>417.45</v>
      </c>
      <c r="N721" s="8">
        <v>2922.15</v>
      </c>
      <c r="O721" s="10" t="s">
        <v>418</v>
      </c>
      <c r="P721" s="9" t="str">
        <f t="shared" si="81"/>
        <v>26</v>
      </c>
      <c r="Q721" s="14" t="str">
        <f t="shared" si="82"/>
        <v>6</v>
      </c>
      <c r="R721" s="14" t="str">
        <f t="shared" si="83"/>
        <v>2024</v>
      </c>
      <c r="S721" s="1" t="s">
        <v>24</v>
      </c>
    </row>
    <row r="722" spans="1:19" ht="12.75" x14ac:dyDescent="0.2">
      <c r="A722" s="1" t="s">
        <v>2783</v>
      </c>
      <c r="B722" s="1" t="s">
        <v>2765</v>
      </c>
      <c r="C722" s="1" t="str">
        <f t="shared" si="77"/>
        <v>9f5b9982-87af-4f52-b4e5-c0dc6eac632ePaula Robertson</v>
      </c>
      <c r="D722" s="1" t="str">
        <f t="shared" si="78"/>
        <v>Unique</v>
      </c>
      <c r="E722" s="1" t="s">
        <v>2766</v>
      </c>
      <c r="F722" s="1" t="str">
        <f t="shared" si="79"/>
        <v>Unique</v>
      </c>
      <c r="H722" s="1" t="str">
        <f t="shared" si="80"/>
        <v>WestBooks</v>
      </c>
      <c r="I722" s="1" t="s">
        <v>36</v>
      </c>
      <c r="J722" s="1" t="s">
        <v>22</v>
      </c>
      <c r="K722" s="1" t="s">
        <v>2767</v>
      </c>
      <c r="L722" s="8">
        <v>14</v>
      </c>
      <c r="M722" s="8">
        <v>45.56</v>
      </c>
      <c r="N722" s="8">
        <v>637.84</v>
      </c>
      <c r="O722" s="10" t="s">
        <v>1900</v>
      </c>
      <c r="P722" s="9" t="str">
        <f t="shared" si="81"/>
        <v>25</v>
      </c>
      <c r="Q722" s="14" t="str">
        <f t="shared" si="82"/>
        <v>3</v>
      </c>
      <c r="R722" s="14" t="str">
        <f t="shared" si="83"/>
        <v>2024</v>
      </c>
      <c r="S722" s="1" t="s">
        <v>32</v>
      </c>
    </row>
    <row r="723" spans="1:19" ht="12.75" x14ac:dyDescent="0.2">
      <c r="A723" s="1" t="s">
        <v>2786</v>
      </c>
      <c r="B723" s="1" t="s">
        <v>2768</v>
      </c>
      <c r="C723" s="1" t="str">
        <f t="shared" si="77"/>
        <v>584087e3-f6d3-4920-b39d-27dee1649f5dNathaniel Harmon</v>
      </c>
      <c r="D723" s="1" t="str">
        <f t="shared" si="78"/>
        <v>Unique</v>
      </c>
      <c r="E723" s="1" t="s">
        <v>2769</v>
      </c>
      <c r="F723" s="1" t="str">
        <f t="shared" si="79"/>
        <v>Unique</v>
      </c>
      <c r="G723" s="1" t="s">
        <v>2770</v>
      </c>
      <c r="H723" s="1" t="str">
        <f t="shared" si="80"/>
        <v>EastClothing</v>
      </c>
      <c r="I723" s="1" t="s">
        <v>14</v>
      </c>
      <c r="J723" s="1" t="s">
        <v>52</v>
      </c>
      <c r="K723" s="1" t="s">
        <v>536</v>
      </c>
      <c r="L723" s="8">
        <v>15</v>
      </c>
      <c r="M723" s="8">
        <v>94.01</v>
      </c>
      <c r="N723" s="8">
        <v>1410.15</v>
      </c>
      <c r="O723" s="10" t="s">
        <v>1424</v>
      </c>
      <c r="P723" s="9" t="str">
        <f t="shared" si="81"/>
        <v>18</v>
      </c>
      <c r="Q723" s="14" t="str">
        <f t="shared" si="82"/>
        <v>7</v>
      </c>
      <c r="R723" s="14" t="str">
        <f t="shared" si="83"/>
        <v>2024</v>
      </c>
      <c r="S723" s="1" t="s">
        <v>18</v>
      </c>
    </row>
    <row r="724" spans="1:19" ht="12.75" x14ac:dyDescent="0.2">
      <c r="A724" s="1" t="s">
        <v>2790</v>
      </c>
      <c r="B724" s="1" t="s">
        <v>2771</v>
      </c>
      <c r="C724" s="1" t="str">
        <f t="shared" si="77"/>
        <v>2336016c-335f-485a-a0e4-345da172fb56Mr. Mark Diaz</v>
      </c>
      <c r="D724" s="1" t="str">
        <f t="shared" si="78"/>
        <v>Unique</v>
      </c>
      <c r="E724" s="1" t="s">
        <v>2772</v>
      </c>
      <c r="F724" s="1" t="str">
        <f t="shared" si="79"/>
        <v>Unique</v>
      </c>
      <c r="G724" s="1" t="s">
        <v>2773</v>
      </c>
      <c r="H724" s="1" t="str">
        <f t="shared" si="80"/>
        <v>NorthClothing</v>
      </c>
      <c r="I724" s="1" t="s">
        <v>69</v>
      </c>
      <c r="J724" s="1" t="s">
        <v>52</v>
      </c>
      <c r="K724" s="1" t="s">
        <v>2554</v>
      </c>
      <c r="L724" s="8">
        <v>14</v>
      </c>
      <c r="M724" s="8">
        <v>464.78</v>
      </c>
      <c r="N724" s="8">
        <v>6506.92</v>
      </c>
      <c r="O724" s="10">
        <v>45569</v>
      </c>
      <c r="P724" s="9">
        <f t="shared" si="81"/>
        <v>4</v>
      </c>
      <c r="Q724" s="14">
        <f t="shared" si="82"/>
        <v>10</v>
      </c>
      <c r="R724" s="14">
        <f t="shared" si="83"/>
        <v>2024</v>
      </c>
      <c r="S724" s="1" t="s">
        <v>18</v>
      </c>
    </row>
    <row r="725" spans="1:19" ht="12.75" x14ac:dyDescent="0.2">
      <c r="A725" s="1" t="s">
        <v>2793</v>
      </c>
      <c r="B725" s="1" t="s">
        <v>2774</v>
      </c>
      <c r="C725" s="1" t="str">
        <f t="shared" si="77"/>
        <v>abcea61e-250d-4ee0-a216-f5e74a075f4eMichael Webster</v>
      </c>
      <c r="D725" s="1" t="str">
        <f t="shared" si="78"/>
        <v>Unique</v>
      </c>
      <c r="E725" s="1" t="s">
        <v>2775</v>
      </c>
      <c r="F725" s="1" t="str">
        <f t="shared" si="79"/>
        <v>Unique</v>
      </c>
      <c r="G725" s="1" t="s">
        <v>2776</v>
      </c>
      <c r="H725" s="1" t="str">
        <f t="shared" si="80"/>
        <v>SouthFurniture</v>
      </c>
      <c r="I725" s="1" t="s">
        <v>28</v>
      </c>
      <c r="J725" s="1" t="s">
        <v>42</v>
      </c>
      <c r="K725" s="1" t="s">
        <v>803</v>
      </c>
      <c r="L725" s="8">
        <v>11</v>
      </c>
      <c r="M725" s="8">
        <v>151.29</v>
      </c>
      <c r="N725" s="8">
        <v>1664.19</v>
      </c>
      <c r="O725" s="10">
        <v>45573</v>
      </c>
      <c r="P725" s="9">
        <f t="shared" si="81"/>
        <v>8</v>
      </c>
      <c r="Q725" s="14">
        <f t="shared" si="82"/>
        <v>10</v>
      </c>
      <c r="R725" s="14">
        <f t="shared" si="83"/>
        <v>2024</v>
      </c>
      <c r="S725" s="1" t="s">
        <v>18</v>
      </c>
    </row>
    <row r="726" spans="1:19" ht="12.75" x14ac:dyDescent="0.2">
      <c r="A726" s="1" t="s">
        <v>2797</v>
      </c>
      <c r="B726" s="1" t="s">
        <v>2777</v>
      </c>
      <c r="C726" s="1" t="str">
        <f t="shared" si="77"/>
        <v>15a9abc2-27aa-463f-9e23-cbc2f865c3e2Sydney Joseph</v>
      </c>
      <c r="D726" s="1" t="str">
        <f t="shared" si="78"/>
        <v>Unique</v>
      </c>
      <c r="E726" s="1" t="s">
        <v>2778</v>
      </c>
      <c r="F726" s="1" t="str">
        <f t="shared" si="79"/>
        <v>Unique</v>
      </c>
      <c r="G726" s="1" t="s">
        <v>2779</v>
      </c>
      <c r="H726" s="1" t="str">
        <f t="shared" si="80"/>
        <v>NorthBooks</v>
      </c>
      <c r="I726" s="1" t="s">
        <v>69</v>
      </c>
      <c r="J726" s="1" t="s">
        <v>22</v>
      </c>
      <c r="K726" s="1" t="s">
        <v>1482</v>
      </c>
      <c r="L726" s="8">
        <v>5</v>
      </c>
      <c r="M726" s="8">
        <v>49.99</v>
      </c>
      <c r="N726" s="8">
        <v>249.95</v>
      </c>
      <c r="O726" s="10">
        <v>45537</v>
      </c>
      <c r="P726" s="9">
        <f t="shared" si="81"/>
        <v>2</v>
      </c>
      <c r="Q726" s="14">
        <f t="shared" si="82"/>
        <v>9</v>
      </c>
      <c r="R726" s="14">
        <f t="shared" si="83"/>
        <v>2024</v>
      </c>
      <c r="S726" s="1" t="s">
        <v>32</v>
      </c>
    </row>
    <row r="727" spans="1:19" ht="12.75" x14ac:dyDescent="0.2">
      <c r="A727" s="1" t="s">
        <v>2801</v>
      </c>
      <c r="B727" s="1" t="s">
        <v>2780</v>
      </c>
      <c r="C727" s="1" t="str">
        <f t="shared" si="77"/>
        <v>768795bd-f9a6-438a-b36c-aed905ff6dfcRobert Williams</v>
      </c>
      <c r="D727" s="1" t="str">
        <f t="shared" si="78"/>
        <v>Unique</v>
      </c>
      <c r="E727" s="1" t="s">
        <v>2781</v>
      </c>
      <c r="F727" s="1" t="str">
        <f t="shared" si="79"/>
        <v>Unique</v>
      </c>
      <c r="G727" s="1" t="s">
        <v>2782</v>
      </c>
      <c r="H727" s="1" t="str">
        <f t="shared" si="80"/>
        <v>NorthBooks</v>
      </c>
      <c r="I727" s="1" t="s">
        <v>69</v>
      </c>
      <c r="J727" s="1" t="s">
        <v>22</v>
      </c>
      <c r="K727" s="1" t="s">
        <v>1824</v>
      </c>
      <c r="L727" s="8">
        <v>1</v>
      </c>
      <c r="M727" s="8">
        <v>146.62</v>
      </c>
      <c r="N727" s="8">
        <v>146.62</v>
      </c>
      <c r="O727" s="10" t="s">
        <v>557</v>
      </c>
      <c r="P727" s="9" t="str">
        <f t="shared" si="81"/>
        <v>21</v>
      </c>
      <c r="Q727" s="14" t="str">
        <f t="shared" si="82"/>
        <v>4</v>
      </c>
      <c r="R727" s="14" t="str">
        <f t="shared" si="83"/>
        <v>2024</v>
      </c>
      <c r="S727" s="1" t="s">
        <v>24</v>
      </c>
    </row>
    <row r="728" spans="1:19" ht="12.75" x14ac:dyDescent="0.2">
      <c r="A728" s="1" t="s">
        <v>2804</v>
      </c>
      <c r="B728" s="1" t="s">
        <v>1642</v>
      </c>
      <c r="C728" s="1" t="str">
        <f t="shared" si="77"/>
        <v>b1d9ec78-44df-4049-94bc-0b1f37c46164Tara Coleman</v>
      </c>
      <c r="D728" s="1" t="str">
        <f t="shared" si="78"/>
        <v>Duplicate</v>
      </c>
      <c r="E728" s="1" t="s">
        <v>1643</v>
      </c>
      <c r="F728" s="1" t="str">
        <f t="shared" si="79"/>
        <v>Duplicate</v>
      </c>
      <c r="G728" s="1" t="s">
        <v>1644</v>
      </c>
      <c r="H728" s="1" t="str">
        <f t="shared" si="80"/>
        <v>EastBooks</v>
      </c>
      <c r="I728" s="1" t="s">
        <v>14</v>
      </c>
      <c r="J728" s="1" t="s">
        <v>22</v>
      </c>
      <c r="K728" s="1" t="s">
        <v>1645</v>
      </c>
      <c r="L728" s="8">
        <v>10</v>
      </c>
      <c r="M728" s="8">
        <v>437.37</v>
      </c>
      <c r="N728" s="8">
        <v>4373.7</v>
      </c>
      <c r="O728" s="10">
        <v>45445</v>
      </c>
      <c r="P728" s="9">
        <f t="shared" si="81"/>
        <v>2</v>
      </c>
      <c r="Q728" s="14">
        <f t="shared" si="82"/>
        <v>6</v>
      </c>
      <c r="R728" s="14">
        <f t="shared" si="83"/>
        <v>2024</v>
      </c>
      <c r="S728" s="1" t="s">
        <v>18</v>
      </c>
    </row>
    <row r="729" spans="1:19" ht="12.75" x14ac:dyDescent="0.2">
      <c r="A729" s="1" t="s">
        <v>2807</v>
      </c>
      <c r="B729" s="1" t="s">
        <v>2783</v>
      </c>
      <c r="C729" s="1" t="str">
        <f t="shared" si="77"/>
        <v>316f25e3-6b73-45a4-a146-ac2dab1d3a5dTony Mason</v>
      </c>
      <c r="D729" s="1" t="str">
        <f t="shared" si="78"/>
        <v>Unique</v>
      </c>
      <c r="E729" s="1" t="s">
        <v>2784</v>
      </c>
      <c r="F729" s="1" t="str">
        <f t="shared" si="79"/>
        <v>Unique</v>
      </c>
      <c r="G729" s="1" t="s">
        <v>2785</v>
      </c>
      <c r="H729" s="1" t="str">
        <f t="shared" si="80"/>
        <v>WestBooks</v>
      </c>
      <c r="I729" s="1" t="s">
        <v>36</v>
      </c>
      <c r="J729" s="1" t="s">
        <v>22</v>
      </c>
      <c r="K729" s="1" t="s">
        <v>348</v>
      </c>
      <c r="L729" s="8">
        <v>11</v>
      </c>
      <c r="M729" s="8">
        <v>288.16000000000003</v>
      </c>
      <c r="N729" s="8">
        <v>3169.76</v>
      </c>
      <c r="O729" s="10">
        <v>45477</v>
      </c>
      <c r="P729" s="9">
        <f t="shared" si="81"/>
        <v>4</v>
      </c>
      <c r="Q729" s="14">
        <f t="shared" si="82"/>
        <v>7</v>
      </c>
      <c r="R729" s="14">
        <f t="shared" si="83"/>
        <v>2024</v>
      </c>
      <c r="S729" s="1" t="s">
        <v>48</v>
      </c>
    </row>
    <row r="730" spans="1:19" ht="12.75" x14ac:dyDescent="0.2">
      <c r="A730" s="1" t="s">
        <v>2810</v>
      </c>
      <c r="B730" s="1" t="s">
        <v>2786</v>
      </c>
      <c r="C730" s="1" t="str">
        <f t="shared" si="77"/>
        <v>a8617a23-5f22-401b-983b-da6f4ba99a50Anthony Thompson</v>
      </c>
      <c r="D730" s="1" t="str">
        <f t="shared" si="78"/>
        <v>Unique</v>
      </c>
      <c r="E730" s="1" t="s">
        <v>2787</v>
      </c>
      <c r="F730" s="1" t="str">
        <f t="shared" si="79"/>
        <v>Unique</v>
      </c>
      <c r="G730" s="1" t="s">
        <v>2788</v>
      </c>
      <c r="H730" s="1" t="str">
        <f t="shared" si="80"/>
        <v>WestFood</v>
      </c>
      <c r="I730" s="1" t="s">
        <v>36</v>
      </c>
      <c r="J730" s="1" t="s">
        <v>29</v>
      </c>
      <c r="K730" s="1" t="s">
        <v>2789</v>
      </c>
      <c r="L730" s="8">
        <v>18</v>
      </c>
      <c r="M730" s="8">
        <v>232.25</v>
      </c>
      <c r="N730" s="8">
        <v>4180.5</v>
      </c>
      <c r="O730" s="10">
        <v>45597</v>
      </c>
      <c r="P730" s="9">
        <f t="shared" si="81"/>
        <v>1</v>
      </c>
      <c r="Q730" s="14">
        <f t="shared" si="82"/>
        <v>11</v>
      </c>
      <c r="R730" s="14">
        <f t="shared" si="83"/>
        <v>2024</v>
      </c>
      <c r="S730" s="1" t="s">
        <v>18</v>
      </c>
    </row>
    <row r="731" spans="1:19" ht="12.75" x14ac:dyDescent="0.2">
      <c r="A731" s="1" t="s">
        <v>2813</v>
      </c>
      <c r="B731" s="1" t="s">
        <v>2790</v>
      </c>
      <c r="C731" s="1" t="str">
        <f t="shared" si="77"/>
        <v>8991c5fa-23b8-4098-9271-8369afaf9d63Pamela Rodriguez</v>
      </c>
      <c r="D731" s="1" t="str">
        <f t="shared" si="78"/>
        <v>Unique</v>
      </c>
      <c r="E731" s="1" t="s">
        <v>2791</v>
      </c>
      <c r="F731" s="1" t="str">
        <f t="shared" si="79"/>
        <v>Unique</v>
      </c>
      <c r="G731" s="1" t="s">
        <v>2792</v>
      </c>
      <c r="H731" s="1" t="str">
        <f t="shared" si="80"/>
        <v>NorthFurniture</v>
      </c>
      <c r="I731" s="1" t="s">
        <v>69</v>
      </c>
      <c r="J731" s="1" t="s">
        <v>42</v>
      </c>
      <c r="K731" s="1" t="s">
        <v>2519</v>
      </c>
      <c r="L731" s="8">
        <v>13</v>
      </c>
      <c r="M731" s="8">
        <v>72.930000000000007</v>
      </c>
      <c r="N731" s="8">
        <v>948.09</v>
      </c>
      <c r="O731" s="10" t="s">
        <v>1035</v>
      </c>
      <c r="P731" s="9" t="str">
        <f t="shared" si="81"/>
        <v>13</v>
      </c>
      <c r="Q731" s="14" t="str">
        <f t="shared" si="82"/>
        <v>4</v>
      </c>
      <c r="R731" s="14" t="str">
        <f t="shared" si="83"/>
        <v>2024</v>
      </c>
      <c r="S731" s="1" t="s">
        <v>24</v>
      </c>
    </row>
    <row r="732" spans="1:19" ht="12.75" x14ac:dyDescent="0.2">
      <c r="A732" s="1" t="s">
        <v>2816</v>
      </c>
      <c r="B732" s="1" t="s">
        <v>2793</v>
      </c>
      <c r="C732" s="1" t="str">
        <f t="shared" si="77"/>
        <v>22a5f945-99f4-49a0-b8d8-83be0dd0141dDana Stark</v>
      </c>
      <c r="D732" s="1" t="str">
        <f t="shared" si="78"/>
        <v>Unique</v>
      </c>
      <c r="E732" s="1" t="s">
        <v>2794</v>
      </c>
      <c r="F732" s="1" t="str">
        <f t="shared" si="79"/>
        <v>Unique</v>
      </c>
      <c r="G732" s="1" t="s">
        <v>2795</v>
      </c>
      <c r="H732" s="1" t="str">
        <f t="shared" si="80"/>
        <v>SouthElectronics</v>
      </c>
      <c r="I732" s="1" t="s">
        <v>28</v>
      </c>
      <c r="J732" s="1" t="s">
        <v>15</v>
      </c>
      <c r="K732" s="1" t="s">
        <v>2796</v>
      </c>
      <c r="L732" s="8">
        <v>5</v>
      </c>
      <c r="M732" s="8">
        <v>146.11000000000001</v>
      </c>
      <c r="N732" s="8">
        <v>730.55</v>
      </c>
      <c r="O732" s="10" t="s">
        <v>1505</v>
      </c>
      <c r="P732" s="9" t="str">
        <f t="shared" si="81"/>
        <v>24</v>
      </c>
      <c r="Q732" s="14" t="str">
        <f t="shared" si="82"/>
        <v>1</v>
      </c>
      <c r="R732" s="14" t="str">
        <f t="shared" si="83"/>
        <v>2024</v>
      </c>
      <c r="S732" s="1" t="s">
        <v>18</v>
      </c>
    </row>
    <row r="733" spans="1:19" ht="12.75" x14ac:dyDescent="0.2">
      <c r="A733" s="1" t="s">
        <v>2819</v>
      </c>
      <c r="B733" s="1" t="s">
        <v>2797</v>
      </c>
      <c r="C733" s="1" t="str">
        <f t="shared" si="77"/>
        <v>d015bd30-e610-429a-9c32-8479d1ee6631Steven Peterson</v>
      </c>
      <c r="D733" s="1" t="str">
        <f t="shared" si="78"/>
        <v>Unique</v>
      </c>
      <c r="E733" s="1" t="s">
        <v>2798</v>
      </c>
      <c r="F733" s="1" t="str">
        <f t="shared" si="79"/>
        <v>Unique</v>
      </c>
      <c r="G733" s="1" t="s">
        <v>2799</v>
      </c>
      <c r="H733" s="1" t="str">
        <f t="shared" si="80"/>
        <v>SouthFood</v>
      </c>
      <c r="I733" s="1" t="s">
        <v>28</v>
      </c>
      <c r="J733" s="1" t="s">
        <v>29</v>
      </c>
      <c r="K733" s="1" t="s">
        <v>2800</v>
      </c>
      <c r="L733" s="8">
        <v>12</v>
      </c>
      <c r="M733" s="8">
        <v>450.73</v>
      </c>
      <c r="N733" s="8">
        <v>5408.76</v>
      </c>
      <c r="O733" s="10">
        <v>45355</v>
      </c>
      <c r="P733" s="9">
        <f t="shared" si="81"/>
        <v>4</v>
      </c>
      <c r="Q733" s="14">
        <f t="shared" si="82"/>
        <v>3</v>
      </c>
      <c r="R733" s="14">
        <f t="shared" si="83"/>
        <v>2024</v>
      </c>
      <c r="S733" s="1" t="s">
        <v>24</v>
      </c>
    </row>
    <row r="734" spans="1:19" ht="12.75" x14ac:dyDescent="0.2">
      <c r="A734" s="1" t="s">
        <v>2822</v>
      </c>
      <c r="B734" s="1" t="s">
        <v>2801</v>
      </c>
      <c r="C734" s="1" t="str">
        <f t="shared" si="77"/>
        <v>03ddefd3-e008-49b9-b1ae-da82647888d9Matthew Koch</v>
      </c>
      <c r="D734" s="1" t="str">
        <f t="shared" si="78"/>
        <v>Unique</v>
      </c>
      <c r="E734" s="1" t="s">
        <v>2802</v>
      </c>
      <c r="F734" s="1" t="str">
        <f t="shared" si="79"/>
        <v>Unique</v>
      </c>
      <c r="G734" s="1" t="s">
        <v>2803</v>
      </c>
      <c r="H734" s="1" t="str">
        <f t="shared" si="80"/>
        <v>WestFurniture</v>
      </c>
      <c r="I734" s="1" t="s">
        <v>36</v>
      </c>
      <c r="J734" s="1" t="s">
        <v>42</v>
      </c>
      <c r="K734" s="1" t="s">
        <v>696</v>
      </c>
      <c r="L734" s="8">
        <v>12</v>
      </c>
      <c r="M734" s="8">
        <v>52.31</v>
      </c>
      <c r="N734" s="8">
        <v>627.72</v>
      </c>
      <c r="O734" s="10">
        <v>45539</v>
      </c>
      <c r="P734" s="9">
        <f t="shared" si="81"/>
        <v>4</v>
      </c>
      <c r="Q734" s="14">
        <f t="shared" si="82"/>
        <v>9</v>
      </c>
      <c r="R734" s="14">
        <f t="shared" si="83"/>
        <v>2024</v>
      </c>
      <c r="S734" s="1" t="s">
        <v>18</v>
      </c>
    </row>
    <row r="735" spans="1:19" ht="12.75" x14ac:dyDescent="0.2">
      <c r="A735" s="1" t="s">
        <v>2825</v>
      </c>
      <c r="B735" s="1" t="s">
        <v>2804</v>
      </c>
      <c r="C735" s="1" t="str">
        <f t="shared" si="77"/>
        <v>a3b42b45-ceb0-4eff-a23e-0aba0cc48ee9Kayla Fowler</v>
      </c>
      <c r="D735" s="1" t="str">
        <f t="shared" si="78"/>
        <v>Unique</v>
      </c>
      <c r="E735" s="1" t="s">
        <v>2805</v>
      </c>
      <c r="F735" s="1" t="str">
        <f t="shared" si="79"/>
        <v>Unique</v>
      </c>
      <c r="G735" s="1" t="s">
        <v>2806</v>
      </c>
      <c r="H735" s="1" t="str">
        <f t="shared" si="80"/>
        <v>NorthFurniture</v>
      </c>
      <c r="I735" s="1" t="s">
        <v>69</v>
      </c>
      <c r="J735" s="1" t="s">
        <v>42</v>
      </c>
      <c r="K735" s="1" t="s">
        <v>2394</v>
      </c>
      <c r="L735" s="8">
        <v>6</v>
      </c>
      <c r="M735" s="8">
        <v>160.93</v>
      </c>
      <c r="N735" s="8">
        <v>965.58</v>
      </c>
      <c r="O735" s="10" t="s">
        <v>1283</v>
      </c>
      <c r="P735" s="9" t="str">
        <f t="shared" si="81"/>
        <v>20</v>
      </c>
      <c r="Q735" s="14" t="str">
        <f t="shared" si="82"/>
        <v>3</v>
      </c>
      <c r="R735" s="14" t="str">
        <f t="shared" si="83"/>
        <v>2024</v>
      </c>
      <c r="S735" s="1" t="s">
        <v>18</v>
      </c>
    </row>
    <row r="736" spans="1:19" ht="12.75" x14ac:dyDescent="0.2">
      <c r="A736" s="1" t="s">
        <v>2828</v>
      </c>
      <c r="B736" s="1" t="s">
        <v>2807</v>
      </c>
      <c r="C736" s="1" t="str">
        <f t="shared" si="77"/>
        <v>be53afe5-d862-48ff-8228-e2a1e8804929Peggy Hendrix</v>
      </c>
      <c r="D736" s="1" t="str">
        <f t="shared" si="78"/>
        <v>Unique</v>
      </c>
      <c r="E736" s="1" t="s">
        <v>2808</v>
      </c>
      <c r="F736" s="1" t="str">
        <f t="shared" si="79"/>
        <v>Unique</v>
      </c>
      <c r="G736" s="1" t="s">
        <v>2809</v>
      </c>
      <c r="H736" s="1" t="str">
        <f t="shared" si="80"/>
        <v>SouthFood</v>
      </c>
      <c r="I736" s="1" t="s">
        <v>28</v>
      </c>
      <c r="J736" s="1" t="s">
        <v>29</v>
      </c>
      <c r="K736" s="1" t="s">
        <v>2198</v>
      </c>
      <c r="L736" s="8">
        <v>5</v>
      </c>
      <c r="M736" s="8">
        <v>391.66</v>
      </c>
      <c r="N736" s="8">
        <v>1958.3</v>
      </c>
      <c r="O736" s="10" t="s">
        <v>212</v>
      </c>
      <c r="P736" s="9" t="str">
        <f t="shared" si="81"/>
        <v>20</v>
      </c>
      <c r="Q736" s="14" t="str">
        <f t="shared" si="82"/>
        <v>4</v>
      </c>
      <c r="R736" s="14" t="str">
        <f t="shared" si="83"/>
        <v>2024</v>
      </c>
      <c r="S736" s="1" t="s">
        <v>24</v>
      </c>
    </row>
    <row r="737" spans="1:19" ht="12.75" x14ac:dyDescent="0.2">
      <c r="A737" s="1" t="s">
        <v>2832</v>
      </c>
      <c r="B737" s="1" t="s">
        <v>2810</v>
      </c>
      <c r="C737" s="1" t="str">
        <f t="shared" si="77"/>
        <v>2461fc6b-93ee-4e36-94b2-3143f065cb5dMark Mendez</v>
      </c>
      <c r="D737" s="1" t="str">
        <f t="shared" si="78"/>
        <v>Unique</v>
      </c>
      <c r="E737" s="1" t="s">
        <v>2811</v>
      </c>
      <c r="F737" s="1" t="str">
        <f t="shared" si="79"/>
        <v>Unique</v>
      </c>
      <c r="G737" s="1" t="s">
        <v>2812</v>
      </c>
      <c r="H737" s="1" t="str">
        <f t="shared" si="80"/>
        <v>NorthBooks</v>
      </c>
      <c r="I737" s="1" t="s">
        <v>69</v>
      </c>
      <c r="J737" s="1" t="s">
        <v>22</v>
      </c>
      <c r="K737" s="1" t="s">
        <v>869</v>
      </c>
      <c r="L737" s="8">
        <v>4</v>
      </c>
      <c r="M737" s="8">
        <v>364.64</v>
      </c>
      <c r="N737" s="8">
        <v>1458.56</v>
      </c>
      <c r="O737" s="10">
        <v>45598</v>
      </c>
      <c r="P737" s="9">
        <f t="shared" si="81"/>
        <v>2</v>
      </c>
      <c r="Q737" s="14">
        <f t="shared" si="82"/>
        <v>11</v>
      </c>
      <c r="R737" s="14">
        <f t="shared" si="83"/>
        <v>2024</v>
      </c>
      <c r="S737" s="1" t="s">
        <v>48</v>
      </c>
    </row>
    <row r="738" spans="1:19" ht="12.75" x14ac:dyDescent="0.2">
      <c r="A738" s="1" t="s">
        <v>2836</v>
      </c>
      <c r="B738" s="1" t="s">
        <v>2813</v>
      </c>
      <c r="C738" s="1" t="str">
        <f t="shared" si="77"/>
        <v>fe1f4335-ed07-4e90-b710-3109cfe28218Daniel Anderson</v>
      </c>
      <c r="D738" s="1" t="str">
        <f t="shared" si="78"/>
        <v>Unique</v>
      </c>
      <c r="E738" s="1" t="s">
        <v>2814</v>
      </c>
      <c r="F738" s="1" t="str">
        <f t="shared" si="79"/>
        <v>Unique</v>
      </c>
      <c r="G738" s="1" t="s">
        <v>2815</v>
      </c>
      <c r="H738" s="1" t="str">
        <f t="shared" si="80"/>
        <v>WestBooks</v>
      </c>
      <c r="I738" s="1" t="s">
        <v>36</v>
      </c>
      <c r="J738" s="1" t="s">
        <v>22</v>
      </c>
      <c r="K738" s="1" t="s">
        <v>399</v>
      </c>
      <c r="L738" s="8">
        <v>7</v>
      </c>
      <c r="M738" s="8">
        <v>8.16</v>
      </c>
      <c r="N738" s="8">
        <v>57.12</v>
      </c>
      <c r="O738" s="10">
        <v>45293</v>
      </c>
      <c r="P738" s="9">
        <f t="shared" si="81"/>
        <v>2</v>
      </c>
      <c r="Q738" s="14">
        <f t="shared" si="82"/>
        <v>1</v>
      </c>
      <c r="R738" s="14">
        <f t="shared" si="83"/>
        <v>2024</v>
      </c>
      <c r="S738" s="1" t="s">
        <v>24</v>
      </c>
    </row>
    <row r="739" spans="1:19" ht="12.75" x14ac:dyDescent="0.2">
      <c r="A739" s="1" t="s">
        <v>2840</v>
      </c>
      <c r="B739" s="1" t="s">
        <v>2816</v>
      </c>
      <c r="C739" s="1" t="str">
        <f t="shared" si="77"/>
        <v>e85dfe95-36b4-4579-bb40-5e5e51973b54Gloria Williams</v>
      </c>
      <c r="D739" s="1" t="str">
        <f t="shared" si="78"/>
        <v>Unique</v>
      </c>
      <c r="E739" s="1" t="s">
        <v>2817</v>
      </c>
      <c r="F739" s="1" t="str">
        <f t="shared" si="79"/>
        <v>Unique</v>
      </c>
      <c r="H739" s="1" t="str">
        <f t="shared" si="80"/>
        <v>EastBooks</v>
      </c>
      <c r="I739" s="1" t="s">
        <v>14</v>
      </c>
      <c r="J739" s="1" t="s">
        <v>22</v>
      </c>
      <c r="K739" s="1" t="s">
        <v>2818</v>
      </c>
      <c r="L739" s="8">
        <v>13</v>
      </c>
      <c r="M739" s="8">
        <v>86.26</v>
      </c>
      <c r="N739" s="8">
        <v>1121.3800000000001</v>
      </c>
      <c r="O739" s="10">
        <v>45573</v>
      </c>
      <c r="P739" s="9">
        <f t="shared" si="81"/>
        <v>8</v>
      </c>
      <c r="Q739" s="14">
        <f t="shared" si="82"/>
        <v>10</v>
      </c>
      <c r="R739" s="14">
        <f t="shared" si="83"/>
        <v>2024</v>
      </c>
      <c r="S739" s="1" t="s">
        <v>48</v>
      </c>
    </row>
    <row r="740" spans="1:19" ht="12.75" x14ac:dyDescent="0.2">
      <c r="A740" s="1" t="s">
        <v>2843</v>
      </c>
      <c r="B740" s="1" t="s">
        <v>2819</v>
      </c>
      <c r="C740" s="1" t="str">
        <f t="shared" si="77"/>
        <v>8773c499-6682-4de8-89a1-c76f9b822f11Joshua Nielsen</v>
      </c>
      <c r="D740" s="1" t="str">
        <f t="shared" si="78"/>
        <v>Unique</v>
      </c>
      <c r="E740" s="1" t="s">
        <v>2820</v>
      </c>
      <c r="F740" s="1" t="str">
        <f t="shared" si="79"/>
        <v>Unique</v>
      </c>
      <c r="G740" s="1" t="s">
        <v>2821</v>
      </c>
      <c r="H740" s="1" t="str">
        <f t="shared" si="80"/>
        <v>EastBooks</v>
      </c>
      <c r="I740" s="1" t="s">
        <v>14</v>
      </c>
      <c r="J740" s="1" t="s">
        <v>22</v>
      </c>
      <c r="K740" s="1" t="s">
        <v>1784</v>
      </c>
      <c r="L740" s="8">
        <v>9</v>
      </c>
      <c r="M740" s="8">
        <v>212.7</v>
      </c>
      <c r="N740" s="8">
        <v>1914.3</v>
      </c>
      <c r="O740" s="10">
        <v>45357</v>
      </c>
      <c r="P740" s="9">
        <f t="shared" si="81"/>
        <v>6</v>
      </c>
      <c r="Q740" s="14">
        <f t="shared" si="82"/>
        <v>3</v>
      </c>
      <c r="R740" s="14">
        <f t="shared" si="83"/>
        <v>2024</v>
      </c>
      <c r="S740" s="1" t="s">
        <v>32</v>
      </c>
    </row>
    <row r="741" spans="1:19" ht="12.75" x14ac:dyDescent="0.2">
      <c r="A741" s="1" t="s">
        <v>2847</v>
      </c>
      <c r="B741" s="1" t="s">
        <v>2822</v>
      </c>
      <c r="C741" s="1" t="str">
        <f t="shared" si="77"/>
        <v>3d968b3a-5f50-43d4-b91e-33a59d1481b0Karen Gutierrez</v>
      </c>
      <c r="D741" s="1" t="str">
        <f t="shared" si="78"/>
        <v>Unique</v>
      </c>
      <c r="E741" s="1" t="s">
        <v>2823</v>
      </c>
      <c r="F741" s="1" t="str">
        <f t="shared" si="79"/>
        <v>Unique</v>
      </c>
      <c r="G741" s="1" t="s">
        <v>2824</v>
      </c>
      <c r="H741" s="1" t="str">
        <f t="shared" si="80"/>
        <v>NorthElectronics</v>
      </c>
      <c r="I741" s="1" t="s">
        <v>69</v>
      </c>
      <c r="J741" s="1" t="s">
        <v>15</v>
      </c>
      <c r="K741" s="1" t="s">
        <v>198</v>
      </c>
      <c r="L741" s="8">
        <v>6</v>
      </c>
      <c r="M741" s="8">
        <v>319.08</v>
      </c>
      <c r="N741" s="8">
        <v>1914.48</v>
      </c>
      <c r="O741" s="10">
        <v>45508</v>
      </c>
      <c r="P741" s="9">
        <f t="shared" si="81"/>
        <v>4</v>
      </c>
      <c r="Q741" s="14">
        <f t="shared" si="82"/>
        <v>8</v>
      </c>
      <c r="R741" s="14">
        <f t="shared" si="83"/>
        <v>2024</v>
      </c>
      <c r="S741" s="1" t="s">
        <v>32</v>
      </c>
    </row>
    <row r="742" spans="1:19" ht="12.75" x14ac:dyDescent="0.2">
      <c r="A742" s="1" t="s">
        <v>2850</v>
      </c>
      <c r="B742" s="1" t="s">
        <v>2825</v>
      </c>
      <c r="C742" s="1" t="str">
        <f t="shared" si="77"/>
        <v>04bb61ae-6b58-4bf6-8b1e-c3bf2989d913Scott Weaver</v>
      </c>
      <c r="D742" s="1" t="str">
        <f t="shared" si="78"/>
        <v>Unique</v>
      </c>
      <c r="E742" s="1" t="s">
        <v>2826</v>
      </c>
      <c r="F742" s="1" t="str">
        <f t="shared" si="79"/>
        <v>Unique</v>
      </c>
      <c r="G742" s="1" t="s">
        <v>2827</v>
      </c>
      <c r="H742" s="1" t="str">
        <f t="shared" si="80"/>
        <v>SouthFood</v>
      </c>
      <c r="I742" s="1" t="s">
        <v>28</v>
      </c>
      <c r="J742" s="1" t="s">
        <v>29</v>
      </c>
      <c r="K742" s="1" t="s">
        <v>2306</v>
      </c>
      <c r="L742" s="8">
        <v>4</v>
      </c>
      <c r="M742" s="8">
        <v>401.79</v>
      </c>
      <c r="N742" s="8">
        <v>1607.16</v>
      </c>
      <c r="O742" s="10">
        <v>45329</v>
      </c>
      <c r="P742" s="9">
        <f t="shared" si="81"/>
        <v>7</v>
      </c>
      <c r="Q742" s="14">
        <f t="shared" si="82"/>
        <v>2</v>
      </c>
      <c r="R742" s="14">
        <f t="shared" si="83"/>
        <v>2024</v>
      </c>
      <c r="S742" s="1" t="s">
        <v>18</v>
      </c>
    </row>
    <row r="743" spans="1:19" ht="12.75" x14ac:dyDescent="0.2">
      <c r="A743" s="1" t="s">
        <v>2854</v>
      </c>
      <c r="B743" s="1" t="s">
        <v>2828</v>
      </c>
      <c r="C743" s="1" t="str">
        <f t="shared" si="77"/>
        <v>73f0594e-eb01-45fd-afbb-e7975bdae0d7Brian Pham</v>
      </c>
      <c r="D743" s="1" t="str">
        <f t="shared" si="78"/>
        <v>Unique</v>
      </c>
      <c r="E743" s="1" t="s">
        <v>2829</v>
      </c>
      <c r="F743" s="1" t="str">
        <f t="shared" si="79"/>
        <v>Unique</v>
      </c>
      <c r="G743" s="1" t="s">
        <v>2830</v>
      </c>
      <c r="H743" s="1" t="str">
        <f t="shared" si="80"/>
        <v>NorthFood</v>
      </c>
      <c r="I743" s="1" t="s">
        <v>69</v>
      </c>
      <c r="J743" s="1" t="s">
        <v>29</v>
      </c>
      <c r="K743" s="1" t="s">
        <v>2831</v>
      </c>
      <c r="L743" s="8">
        <v>13</v>
      </c>
      <c r="M743" s="8">
        <v>432.15</v>
      </c>
      <c r="N743" s="8">
        <v>5617.95</v>
      </c>
      <c r="O743" s="10" t="s">
        <v>1048</v>
      </c>
      <c r="P743" s="9" t="str">
        <f t="shared" si="81"/>
        <v>28</v>
      </c>
      <c r="Q743" s="14" t="str">
        <f t="shared" si="82"/>
        <v>3</v>
      </c>
      <c r="R743" s="14" t="str">
        <f t="shared" si="83"/>
        <v>2024</v>
      </c>
      <c r="S743" s="1" t="s">
        <v>48</v>
      </c>
    </row>
    <row r="744" spans="1:19" ht="12.75" x14ac:dyDescent="0.2">
      <c r="A744" s="1" t="s">
        <v>2858</v>
      </c>
      <c r="B744" s="1" t="s">
        <v>2832</v>
      </c>
      <c r="C744" s="1" t="str">
        <f t="shared" si="77"/>
        <v>3ac084a7-7c94-46ad-bf19-6dd1b552f7c1Carla Roberts</v>
      </c>
      <c r="D744" s="1" t="str">
        <f t="shared" si="78"/>
        <v>Unique</v>
      </c>
      <c r="E744" s="1" t="s">
        <v>2833</v>
      </c>
      <c r="F744" s="1" t="str">
        <f t="shared" si="79"/>
        <v>Unique</v>
      </c>
      <c r="G744" s="1" t="s">
        <v>2834</v>
      </c>
      <c r="H744" s="1" t="str">
        <f t="shared" si="80"/>
        <v>NorthElectronics</v>
      </c>
      <c r="I744" s="1" t="s">
        <v>69</v>
      </c>
      <c r="J744" s="1" t="s">
        <v>15</v>
      </c>
      <c r="K744" s="1" t="s">
        <v>2835</v>
      </c>
      <c r="L744" s="8">
        <v>7</v>
      </c>
      <c r="M744" s="8">
        <v>36.909999999999997</v>
      </c>
      <c r="N744" s="8">
        <v>258.37</v>
      </c>
      <c r="O744" s="10" t="s">
        <v>697</v>
      </c>
      <c r="P744" s="9" t="str">
        <f t="shared" si="81"/>
        <v>22</v>
      </c>
      <c r="Q744" s="14" t="str">
        <f t="shared" si="82"/>
        <v>6</v>
      </c>
      <c r="R744" s="14" t="str">
        <f t="shared" si="83"/>
        <v>2024</v>
      </c>
      <c r="S744" s="1" t="s">
        <v>32</v>
      </c>
    </row>
    <row r="745" spans="1:19" ht="12.75" x14ac:dyDescent="0.2">
      <c r="A745" s="1" t="s">
        <v>2862</v>
      </c>
      <c r="B745" s="1" t="s">
        <v>2836</v>
      </c>
      <c r="C745" s="1" t="str">
        <f t="shared" si="77"/>
        <v>a4cb67a2-9964-4c7e-9bf1-7ff76296be77Vincent Craig</v>
      </c>
      <c r="D745" s="1" t="str">
        <f t="shared" si="78"/>
        <v>Unique</v>
      </c>
      <c r="E745" s="1" t="s">
        <v>2837</v>
      </c>
      <c r="F745" s="1" t="str">
        <f t="shared" si="79"/>
        <v>Unique</v>
      </c>
      <c r="G745" s="1" t="s">
        <v>2838</v>
      </c>
      <c r="H745" s="1" t="str">
        <f t="shared" si="80"/>
        <v>NorthBooks</v>
      </c>
      <c r="I745" s="1" t="s">
        <v>69</v>
      </c>
      <c r="J745" s="1" t="s">
        <v>22</v>
      </c>
      <c r="K745" s="1" t="s">
        <v>2839</v>
      </c>
      <c r="L745" s="8">
        <v>1</v>
      </c>
      <c r="M745" s="8">
        <v>64.36</v>
      </c>
      <c r="N745" s="8">
        <v>64.36</v>
      </c>
      <c r="O745" s="10" t="s">
        <v>769</v>
      </c>
      <c r="P745" s="9" t="str">
        <f t="shared" si="81"/>
        <v>28</v>
      </c>
      <c r="Q745" s="14" t="str">
        <f t="shared" si="82"/>
        <v>2</v>
      </c>
      <c r="R745" s="14" t="str">
        <f t="shared" si="83"/>
        <v>2024</v>
      </c>
      <c r="S745" s="1" t="s">
        <v>48</v>
      </c>
    </row>
    <row r="746" spans="1:19" ht="12.75" x14ac:dyDescent="0.2">
      <c r="A746" s="1" t="s">
        <v>2865</v>
      </c>
      <c r="B746" s="1" t="s">
        <v>2840</v>
      </c>
      <c r="C746" s="1" t="str">
        <f t="shared" si="77"/>
        <v>6d58dca3-9c47-4c78-bf6e-08b26be34f65Caitlin Green</v>
      </c>
      <c r="D746" s="1" t="str">
        <f t="shared" si="78"/>
        <v>Unique</v>
      </c>
      <c r="E746" s="1" t="s">
        <v>2841</v>
      </c>
      <c r="F746" s="1" t="str">
        <f t="shared" si="79"/>
        <v>Unique</v>
      </c>
      <c r="G746" s="1" t="s">
        <v>2842</v>
      </c>
      <c r="H746" s="1" t="str">
        <f t="shared" si="80"/>
        <v>SouthClothing</v>
      </c>
      <c r="I746" s="1" t="s">
        <v>28</v>
      </c>
      <c r="J746" s="1" t="s">
        <v>52</v>
      </c>
      <c r="K746" s="1" t="s">
        <v>1220</v>
      </c>
      <c r="L746" s="8">
        <v>4</v>
      </c>
      <c r="M746" s="8">
        <v>245.36</v>
      </c>
      <c r="N746" s="8">
        <v>981.44</v>
      </c>
      <c r="O746" s="10" t="s">
        <v>687</v>
      </c>
      <c r="P746" s="9" t="str">
        <f t="shared" si="81"/>
        <v>30</v>
      </c>
      <c r="Q746" s="14" t="str">
        <f t="shared" si="82"/>
        <v>1</v>
      </c>
      <c r="R746" s="14" t="str">
        <f t="shared" si="83"/>
        <v>2024</v>
      </c>
      <c r="S746" s="1" t="s">
        <v>18</v>
      </c>
    </row>
    <row r="747" spans="1:19" ht="12.75" x14ac:dyDescent="0.2">
      <c r="A747" s="1" t="s">
        <v>2868</v>
      </c>
      <c r="B747" s="1" t="s">
        <v>2843</v>
      </c>
      <c r="C747" s="1" t="str">
        <f t="shared" si="77"/>
        <v>db3acff8-a1f3-467f-8a66-804ad9e638b5John Odonnell</v>
      </c>
      <c r="D747" s="1" t="str">
        <f t="shared" si="78"/>
        <v>Unique</v>
      </c>
      <c r="E747" s="1" t="s">
        <v>2844</v>
      </c>
      <c r="F747" s="1" t="str">
        <f t="shared" si="79"/>
        <v>Unique</v>
      </c>
      <c r="G747" s="1" t="s">
        <v>2845</v>
      </c>
      <c r="H747" s="1" t="str">
        <f t="shared" si="80"/>
        <v>WestElectronics</v>
      </c>
      <c r="I747" s="1" t="s">
        <v>36</v>
      </c>
      <c r="J747" s="1" t="s">
        <v>15</v>
      </c>
      <c r="K747" s="1" t="s">
        <v>2846</v>
      </c>
      <c r="L747" s="8">
        <v>20</v>
      </c>
      <c r="M747" s="8">
        <v>155.01</v>
      </c>
      <c r="N747" s="8">
        <v>3100.2</v>
      </c>
      <c r="O747" s="10" t="s">
        <v>266</v>
      </c>
      <c r="P747" s="9" t="str">
        <f t="shared" si="81"/>
        <v>25</v>
      </c>
      <c r="Q747" s="14" t="str">
        <f t="shared" si="82"/>
        <v>6</v>
      </c>
      <c r="R747" s="14" t="str">
        <f t="shared" si="83"/>
        <v>2024</v>
      </c>
      <c r="S747" s="1" t="s">
        <v>24</v>
      </c>
    </row>
    <row r="748" spans="1:19" ht="12.75" x14ac:dyDescent="0.2">
      <c r="A748" s="1" t="s">
        <v>2870</v>
      </c>
      <c r="B748" s="1" t="s">
        <v>2847</v>
      </c>
      <c r="C748" s="1" t="str">
        <f t="shared" si="77"/>
        <v>e0619bd7-05fc-4b17-9d59-7d86137ea6aaJonathan Molina</v>
      </c>
      <c r="D748" s="1" t="str">
        <f t="shared" si="78"/>
        <v>Unique</v>
      </c>
      <c r="E748" s="1" t="s">
        <v>2848</v>
      </c>
      <c r="F748" s="1" t="str">
        <f t="shared" si="79"/>
        <v>Unique</v>
      </c>
      <c r="H748" s="1" t="str">
        <f t="shared" si="80"/>
        <v>SouthFurniture</v>
      </c>
      <c r="I748" s="1" t="s">
        <v>28</v>
      </c>
      <c r="J748" s="1" t="s">
        <v>42</v>
      </c>
      <c r="K748" s="1" t="s">
        <v>2849</v>
      </c>
      <c r="L748" s="8">
        <v>1</v>
      </c>
      <c r="M748" s="8">
        <v>311.77999999999997</v>
      </c>
      <c r="N748" s="8">
        <v>311.77999999999997</v>
      </c>
      <c r="O748" s="10">
        <v>45543</v>
      </c>
      <c r="P748" s="9">
        <f t="shared" si="81"/>
        <v>8</v>
      </c>
      <c r="Q748" s="14">
        <f t="shared" si="82"/>
        <v>9</v>
      </c>
      <c r="R748" s="14">
        <f t="shared" si="83"/>
        <v>2024</v>
      </c>
      <c r="S748" s="1" t="s">
        <v>32</v>
      </c>
    </row>
    <row r="749" spans="1:19" ht="12.75" x14ac:dyDescent="0.2">
      <c r="A749" s="1" t="s">
        <v>2874</v>
      </c>
      <c r="B749" s="1" t="s">
        <v>2850</v>
      </c>
      <c r="C749" s="1" t="str">
        <f t="shared" si="77"/>
        <v>30a304ed-d210-4be6-b124-5c15396cd97bKim Smith</v>
      </c>
      <c r="D749" s="1" t="str">
        <f t="shared" si="78"/>
        <v>Unique</v>
      </c>
      <c r="E749" s="1" t="s">
        <v>2851</v>
      </c>
      <c r="F749" s="1" t="str">
        <f t="shared" si="79"/>
        <v>Unique</v>
      </c>
      <c r="G749" s="1" t="s">
        <v>2852</v>
      </c>
      <c r="H749" s="1" t="str">
        <f t="shared" si="80"/>
        <v>WestClothing</v>
      </c>
      <c r="I749" s="1" t="s">
        <v>36</v>
      </c>
      <c r="J749" s="1" t="s">
        <v>52</v>
      </c>
      <c r="K749" s="1" t="s">
        <v>2853</v>
      </c>
      <c r="L749" s="8">
        <v>18</v>
      </c>
      <c r="M749" s="8">
        <v>91.23</v>
      </c>
      <c r="N749" s="8">
        <v>1642.14</v>
      </c>
      <c r="O749" s="10" t="s">
        <v>615</v>
      </c>
      <c r="P749" s="9" t="str">
        <f t="shared" si="81"/>
        <v>16</v>
      </c>
      <c r="Q749" s="14" t="str">
        <f t="shared" si="82"/>
        <v>2</v>
      </c>
      <c r="R749" s="14" t="str">
        <f t="shared" si="83"/>
        <v>2024</v>
      </c>
      <c r="S749" s="1" t="s">
        <v>18</v>
      </c>
    </row>
    <row r="750" spans="1:19" ht="12.75" x14ac:dyDescent="0.2">
      <c r="A750" s="1" t="s">
        <v>2878</v>
      </c>
      <c r="B750" s="1" t="s">
        <v>2854</v>
      </c>
      <c r="C750" s="1" t="str">
        <f t="shared" si="77"/>
        <v>31e80c7d-07b9-4f2e-89f2-a570b941264aLindsey Clark</v>
      </c>
      <c r="D750" s="1" t="str">
        <f t="shared" si="78"/>
        <v>Unique</v>
      </c>
      <c r="E750" s="1" t="s">
        <v>2855</v>
      </c>
      <c r="F750" s="1" t="str">
        <f t="shared" si="79"/>
        <v>Unique</v>
      </c>
      <c r="G750" s="1" t="s">
        <v>2856</v>
      </c>
      <c r="H750" s="1" t="str">
        <f t="shared" si="80"/>
        <v>NorthElectronics</v>
      </c>
      <c r="I750" s="1" t="s">
        <v>69</v>
      </c>
      <c r="J750" s="1" t="s">
        <v>15</v>
      </c>
      <c r="K750" s="1" t="s">
        <v>2857</v>
      </c>
      <c r="L750" s="8">
        <v>12</v>
      </c>
      <c r="M750" s="8">
        <v>182.51</v>
      </c>
      <c r="N750" s="8">
        <v>2190.12</v>
      </c>
      <c r="O750" s="10" t="s">
        <v>1404</v>
      </c>
      <c r="P750" s="9" t="str">
        <f t="shared" si="81"/>
        <v>15</v>
      </c>
      <c r="Q750" s="14" t="str">
        <f t="shared" si="82"/>
        <v>1</v>
      </c>
      <c r="R750" s="14" t="str">
        <f t="shared" si="83"/>
        <v>2024</v>
      </c>
      <c r="S750" s="1" t="s">
        <v>24</v>
      </c>
    </row>
    <row r="751" spans="1:19" ht="12.75" x14ac:dyDescent="0.2">
      <c r="A751" s="1" t="s">
        <v>2882</v>
      </c>
      <c r="B751" s="1" t="s">
        <v>2858</v>
      </c>
      <c r="C751" s="1" t="str">
        <f t="shared" si="77"/>
        <v>a7aca816-5614-46dc-a918-e344477f2e47Aaron Torres</v>
      </c>
      <c r="D751" s="1" t="str">
        <f t="shared" si="78"/>
        <v>Unique</v>
      </c>
      <c r="E751" s="1" t="s">
        <v>2859</v>
      </c>
      <c r="F751" s="1" t="str">
        <f t="shared" si="79"/>
        <v>Unique</v>
      </c>
      <c r="G751" s="1" t="s">
        <v>2860</v>
      </c>
      <c r="H751" s="1" t="str">
        <f t="shared" si="80"/>
        <v>NorthElectronics</v>
      </c>
      <c r="I751" s="1" t="s">
        <v>69</v>
      </c>
      <c r="J751" s="1" t="s">
        <v>15</v>
      </c>
      <c r="K751" s="1" t="s">
        <v>2861</v>
      </c>
      <c r="L751" s="8">
        <v>12</v>
      </c>
      <c r="M751" s="8">
        <v>295.37</v>
      </c>
      <c r="N751" s="8">
        <v>3544.44</v>
      </c>
      <c r="O751" s="10">
        <v>45355</v>
      </c>
      <c r="P751" s="9">
        <f t="shared" si="81"/>
        <v>4</v>
      </c>
      <c r="Q751" s="14">
        <f t="shared" si="82"/>
        <v>3</v>
      </c>
      <c r="R751" s="14">
        <f t="shared" si="83"/>
        <v>2024</v>
      </c>
      <c r="S751" s="1" t="s">
        <v>32</v>
      </c>
    </row>
    <row r="752" spans="1:19" ht="12.75" x14ac:dyDescent="0.2">
      <c r="A752" s="1" t="s">
        <v>2885</v>
      </c>
      <c r="B752" s="1" t="s">
        <v>2862</v>
      </c>
      <c r="C752" s="1" t="str">
        <f t="shared" si="77"/>
        <v>59327c43-3537-4d20-94f5-acbf21f637f7Molly Ramsey</v>
      </c>
      <c r="D752" s="1" t="str">
        <f t="shared" si="78"/>
        <v>Unique</v>
      </c>
      <c r="E752" s="1" t="s">
        <v>2863</v>
      </c>
      <c r="F752" s="1" t="str">
        <f t="shared" si="79"/>
        <v>Unique</v>
      </c>
      <c r="G752" s="1" t="s">
        <v>2864</v>
      </c>
      <c r="H752" s="1" t="str">
        <f t="shared" si="80"/>
        <v>SouthFurniture</v>
      </c>
      <c r="I752" s="1" t="s">
        <v>28</v>
      </c>
      <c r="J752" s="1" t="s">
        <v>42</v>
      </c>
      <c r="K752" s="1" t="s">
        <v>2274</v>
      </c>
      <c r="L752" s="8">
        <v>1</v>
      </c>
      <c r="M752" s="8">
        <v>41.73</v>
      </c>
      <c r="N752" s="8">
        <v>41.73</v>
      </c>
      <c r="O752" s="10">
        <v>45324</v>
      </c>
      <c r="P752" s="9">
        <f t="shared" si="81"/>
        <v>2</v>
      </c>
      <c r="Q752" s="14">
        <f t="shared" si="82"/>
        <v>2</v>
      </c>
      <c r="R752" s="14">
        <f t="shared" si="83"/>
        <v>2024</v>
      </c>
      <c r="S752" s="1" t="s">
        <v>24</v>
      </c>
    </row>
    <row r="753" spans="1:19" ht="12.75" x14ac:dyDescent="0.2">
      <c r="A753" s="1" t="s">
        <v>2888</v>
      </c>
      <c r="B753" s="1" t="s">
        <v>2865</v>
      </c>
      <c r="C753" s="1" t="str">
        <f t="shared" si="77"/>
        <v>c598ec84-520b-47c5-b92f-be24729b34d7Steven Watts</v>
      </c>
      <c r="D753" s="1" t="str">
        <f t="shared" si="78"/>
        <v>Unique</v>
      </c>
      <c r="E753" s="1" t="s">
        <v>2866</v>
      </c>
      <c r="F753" s="1" t="str">
        <f t="shared" si="79"/>
        <v>Unique</v>
      </c>
      <c r="G753" s="1" t="s">
        <v>2867</v>
      </c>
      <c r="H753" s="1" t="str">
        <f t="shared" si="80"/>
        <v>WestFood</v>
      </c>
      <c r="I753" s="1" t="s">
        <v>36</v>
      </c>
      <c r="J753" s="1" t="s">
        <v>29</v>
      </c>
      <c r="K753" s="1" t="s">
        <v>486</v>
      </c>
      <c r="L753" s="8">
        <v>13</v>
      </c>
      <c r="M753" s="8">
        <v>133.03</v>
      </c>
      <c r="N753" s="8">
        <v>1729.39</v>
      </c>
      <c r="O753" s="10">
        <v>45543</v>
      </c>
      <c r="P753" s="9">
        <f t="shared" si="81"/>
        <v>8</v>
      </c>
      <c r="Q753" s="14">
        <f t="shared" si="82"/>
        <v>9</v>
      </c>
      <c r="R753" s="14">
        <f t="shared" si="83"/>
        <v>2024</v>
      </c>
      <c r="S753" s="1" t="s">
        <v>18</v>
      </c>
    </row>
    <row r="754" spans="1:19" ht="12.75" x14ac:dyDescent="0.2">
      <c r="A754" s="1" t="s">
        <v>2892</v>
      </c>
      <c r="B754" s="1" t="s">
        <v>2868</v>
      </c>
      <c r="C754" s="1" t="str">
        <f t="shared" si="77"/>
        <v>162aa62b-e865-4cfe-a426-080317365e54Jeffery Lewis</v>
      </c>
      <c r="D754" s="1" t="str">
        <f t="shared" si="78"/>
        <v>Unique</v>
      </c>
      <c r="E754" s="1" t="s">
        <v>2869</v>
      </c>
      <c r="F754" s="1" t="str">
        <f t="shared" si="79"/>
        <v>Unique</v>
      </c>
      <c r="H754" s="1" t="str">
        <f t="shared" si="80"/>
        <v>NorthElectronics</v>
      </c>
      <c r="I754" s="1" t="s">
        <v>69</v>
      </c>
      <c r="J754" s="1" t="s">
        <v>15</v>
      </c>
      <c r="K754" s="1" t="s">
        <v>224</v>
      </c>
      <c r="L754" s="8">
        <v>7</v>
      </c>
      <c r="M754" s="8">
        <v>104.83</v>
      </c>
      <c r="N754" s="8">
        <v>733.81</v>
      </c>
      <c r="O754" s="10">
        <v>45538</v>
      </c>
      <c r="P754" s="9">
        <f t="shared" si="81"/>
        <v>3</v>
      </c>
      <c r="Q754" s="14">
        <f t="shared" si="82"/>
        <v>9</v>
      </c>
      <c r="R754" s="14">
        <f t="shared" si="83"/>
        <v>2024</v>
      </c>
      <c r="S754" s="1" t="s">
        <v>18</v>
      </c>
    </row>
    <row r="755" spans="1:19" ht="12.75" x14ac:dyDescent="0.2">
      <c r="A755" s="1" t="s">
        <v>2895</v>
      </c>
      <c r="B755" s="1" t="s">
        <v>2870</v>
      </c>
      <c r="C755" s="1" t="str">
        <f t="shared" si="77"/>
        <v>5c73a6a7-9739-44b3-98a2-16c1555a5964Jamie Hoffman</v>
      </c>
      <c r="D755" s="1" t="str">
        <f t="shared" si="78"/>
        <v>Unique</v>
      </c>
      <c r="E755" s="1" t="s">
        <v>2871</v>
      </c>
      <c r="F755" s="1" t="str">
        <f t="shared" si="79"/>
        <v>Unique</v>
      </c>
      <c r="G755" s="1" t="s">
        <v>2872</v>
      </c>
      <c r="H755" s="1" t="str">
        <f t="shared" si="80"/>
        <v>WestClothing</v>
      </c>
      <c r="I755" s="1" t="s">
        <v>36</v>
      </c>
      <c r="J755" s="1" t="s">
        <v>52</v>
      </c>
      <c r="K755" s="1" t="s">
        <v>2873</v>
      </c>
      <c r="L755" s="8">
        <v>4</v>
      </c>
      <c r="M755" s="8">
        <v>228</v>
      </c>
      <c r="N755" s="8">
        <v>912</v>
      </c>
      <c r="O755" s="10" t="s">
        <v>1433</v>
      </c>
      <c r="P755" s="9" t="str">
        <f t="shared" si="81"/>
        <v>16</v>
      </c>
      <c r="Q755" s="14" t="str">
        <f t="shared" si="82"/>
        <v>1</v>
      </c>
      <c r="R755" s="14" t="str">
        <f t="shared" si="83"/>
        <v>2024</v>
      </c>
      <c r="S755" s="1" t="s">
        <v>18</v>
      </c>
    </row>
    <row r="756" spans="1:19" ht="12.75" x14ac:dyDescent="0.2">
      <c r="A756" s="1" t="s">
        <v>2898</v>
      </c>
      <c r="B756" s="1" t="s">
        <v>2874</v>
      </c>
      <c r="C756" s="1" t="str">
        <f t="shared" si="77"/>
        <v>2be41320-464e-4666-bee0-037bea0d2ad2Shelly Roberts MD</v>
      </c>
      <c r="D756" s="1" t="str">
        <f t="shared" si="78"/>
        <v>Unique</v>
      </c>
      <c r="E756" s="1" t="s">
        <v>2875</v>
      </c>
      <c r="F756" s="1" t="str">
        <f t="shared" si="79"/>
        <v>Unique</v>
      </c>
      <c r="G756" s="1" t="s">
        <v>2876</v>
      </c>
      <c r="H756" s="1" t="str">
        <f t="shared" si="80"/>
        <v>WestBooks</v>
      </c>
      <c r="I756" s="1" t="s">
        <v>36</v>
      </c>
      <c r="J756" s="1" t="s">
        <v>22</v>
      </c>
      <c r="K756" s="1" t="s">
        <v>2877</v>
      </c>
      <c r="L756" s="8">
        <v>18</v>
      </c>
      <c r="M756" s="8">
        <v>432.71</v>
      </c>
      <c r="N756" s="8">
        <v>7788.78</v>
      </c>
      <c r="O756" s="10" t="s">
        <v>135</v>
      </c>
      <c r="P756" s="9" t="str">
        <f t="shared" si="81"/>
        <v>29</v>
      </c>
      <c r="Q756" s="14" t="str">
        <f t="shared" si="82"/>
        <v>5</v>
      </c>
      <c r="R756" s="14" t="str">
        <f t="shared" si="83"/>
        <v>2024</v>
      </c>
      <c r="S756" s="1" t="s">
        <v>18</v>
      </c>
    </row>
    <row r="757" spans="1:19" ht="12.75" x14ac:dyDescent="0.2">
      <c r="A757" s="1" t="s">
        <v>2901</v>
      </c>
      <c r="B757" s="1" t="s">
        <v>2878</v>
      </c>
      <c r="C757" s="1" t="str">
        <f t="shared" si="77"/>
        <v>971ee3e4-5e5d-4d95-906a-9619be080fc5Dawn Conner</v>
      </c>
      <c r="D757" s="1" t="str">
        <f t="shared" si="78"/>
        <v>Unique</v>
      </c>
      <c r="E757" s="1" t="s">
        <v>2879</v>
      </c>
      <c r="F757" s="1" t="str">
        <f t="shared" si="79"/>
        <v>Unique</v>
      </c>
      <c r="G757" s="1" t="s">
        <v>2880</v>
      </c>
      <c r="H757" s="1" t="str">
        <f t="shared" si="80"/>
        <v>WestElectronics</v>
      </c>
      <c r="I757" s="1" t="s">
        <v>36</v>
      </c>
      <c r="J757" s="1" t="s">
        <v>15</v>
      </c>
      <c r="K757" s="1" t="s">
        <v>2881</v>
      </c>
      <c r="L757" s="8">
        <v>5</v>
      </c>
      <c r="M757" s="8">
        <v>83.69</v>
      </c>
      <c r="N757" s="8">
        <v>418.45</v>
      </c>
      <c r="O757" s="10" t="s">
        <v>791</v>
      </c>
      <c r="P757" s="9" t="str">
        <f t="shared" si="81"/>
        <v>21</v>
      </c>
      <c r="Q757" s="14" t="str">
        <f t="shared" si="82"/>
        <v>1</v>
      </c>
      <c r="R757" s="14" t="str">
        <f t="shared" si="83"/>
        <v>2024</v>
      </c>
      <c r="S757" s="1" t="s">
        <v>24</v>
      </c>
    </row>
    <row r="758" spans="1:19" ht="12.75" x14ac:dyDescent="0.2">
      <c r="A758" s="1" t="s">
        <v>2905</v>
      </c>
      <c r="B758" s="1" t="s">
        <v>2882</v>
      </c>
      <c r="C758" s="1" t="str">
        <f t="shared" si="77"/>
        <v>1e36c837-b2cb-4818-8537-4c956a617586Angela Hill</v>
      </c>
      <c r="D758" s="1" t="str">
        <f t="shared" si="78"/>
        <v>Unique</v>
      </c>
      <c r="E758" s="1" t="s">
        <v>2883</v>
      </c>
      <c r="F758" s="1" t="str">
        <f t="shared" si="79"/>
        <v>Unique</v>
      </c>
      <c r="G758" s="1" t="s">
        <v>2884</v>
      </c>
      <c r="H758" s="1" t="str">
        <f t="shared" si="80"/>
        <v>NorthBooks</v>
      </c>
      <c r="I758" s="1" t="s">
        <v>69</v>
      </c>
      <c r="J758" s="1" t="s">
        <v>22</v>
      </c>
      <c r="K758" s="1" t="s">
        <v>1760</v>
      </c>
      <c r="L758" s="8">
        <v>19</v>
      </c>
      <c r="M758" s="8">
        <v>182.83</v>
      </c>
      <c r="N758" s="8">
        <v>3473.77</v>
      </c>
      <c r="O758" s="10" t="s">
        <v>769</v>
      </c>
      <c r="P758" s="9" t="str">
        <f t="shared" si="81"/>
        <v>28</v>
      </c>
      <c r="Q758" s="14" t="str">
        <f t="shared" si="82"/>
        <v>2</v>
      </c>
      <c r="R758" s="14" t="str">
        <f t="shared" si="83"/>
        <v>2024</v>
      </c>
      <c r="S758" s="1" t="s">
        <v>24</v>
      </c>
    </row>
    <row r="759" spans="1:19" ht="12.75" x14ac:dyDescent="0.2">
      <c r="A759" s="1" t="s">
        <v>2908</v>
      </c>
      <c r="B759" s="1" t="s">
        <v>2885</v>
      </c>
      <c r="C759" s="1" t="str">
        <f t="shared" si="77"/>
        <v>b44ce855-3db4-4de7-9744-442517902659Barbara Coleman</v>
      </c>
      <c r="D759" s="1" t="str">
        <f t="shared" si="78"/>
        <v>Unique</v>
      </c>
      <c r="E759" s="1" t="s">
        <v>2886</v>
      </c>
      <c r="F759" s="1" t="str">
        <f t="shared" si="79"/>
        <v>Unique</v>
      </c>
      <c r="G759" s="1" t="s">
        <v>2887</v>
      </c>
      <c r="H759" s="1" t="str">
        <f t="shared" si="80"/>
        <v>EastFood</v>
      </c>
      <c r="I759" s="1" t="s">
        <v>14</v>
      </c>
      <c r="J759" s="1" t="s">
        <v>29</v>
      </c>
      <c r="K759" s="1" t="s">
        <v>1075</v>
      </c>
      <c r="L759" s="8">
        <v>2</v>
      </c>
      <c r="M759" s="8">
        <v>95.52</v>
      </c>
      <c r="N759" s="8">
        <v>191.04</v>
      </c>
      <c r="O759" s="10" t="s">
        <v>349</v>
      </c>
      <c r="P759" s="9" t="str">
        <f t="shared" si="81"/>
        <v>14</v>
      </c>
      <c r="Q759" s="14" t="str">
        <f t="shared" si="82"/>
        <v>5</v>
      </c>
      <c r="R759" s="14" t="str">
        <f t="shared" si="83"/>
        <v>2024</v>
      </c>
      <c r="S759" s="1" t="s">
        <v>48</v>
      </c>
    </row>
    <row r="760" spans="1:19" ht="12.75" x14ac:dyDescent="0.2">
      <c r="A760" s="1" t="s">
        <v>2911</v>
      </c>
      <c r="B760" s="1" t="s">
        <v>2888</v>
      </c>
      <c r="C760" s="1" t="str">
        <f t="shared" si="77"/>
        <v>b0b52f5b-d620-41cd-a27d-5616afb50279Kristen Stevens</v>
      </c>
      <c r="D760" s="1" t="str">
        <f t="shared" si="78"/>
        <v>Unique</v>
      </c>
      <c r="E760" s="1" t="s">
        <v>2889</v>
      </c>
      <c r="F760" s="1" t="str">
        <f t="shared" si="79"/>
        <v>Unique</v>
      </c>
      <c r="G760" s="1" t="s">
        <v>2890</v>
      </c>
      <c r="H760" s="1" t="str">
        <f t="shared" si="80"/>
        <v>EastFood</v>
      </c>
      <c r="I760" s="1" t="s">
        <v>14</v>
      </c>
      <c r="J760" s="1" t="s">
        <v>29</v>
      </c>
      <c r="K760" s="1" t="s">
        <v>2891</v>
      </c>
      <c r="L760" s="8">
        <v>18</v>
      </c>
      <c r="M760" s="8">
        <v>451.46</v>
      </c>
      <c r="N760" s="8">
        <v>8126.28</v>
      </c>
      <c r="O760" s="10">
        <v>45355</v>
      </c>
      <c r="P760" s="9">
        <f t="shared" si="81"/>
        <v>4</v>
      </c>
      <c r="Q760" s="14">
        <f t="shared" si="82"/>
        <v>3</v>
      </c>
      <c r="R760" s="14">
        <f t="shared" si="83"/>
        <v>2024</v>
      </c>
      <c r="S760" s="1" t="s">
        <v>32</v>
      </c>
    </row>
    <row r="761" spans="1:19" ht="12.75" x14ac:dyDescent="0.2">
      <c r="A761" s="1" t="s">
        <v>2914</v>
      </c>
      <c r="B761" s="1" t="s">
        <v>2892</v>
      </c>
      <c r="C761" s="1" t="str">
        <f t="shared" si="77"/>
        <v>15c48c28-caf0-41b5-8c1c-32a0560fd9e3Jacob Flores</v>
      </c>
      <c r="D761" s="1" t="str">
        <f t="shared" si="78"/>
        <v>Unique</v>
      </c>
      <c r="E761" s="1" t="s">
        <v>2893</v>
      </c>
      <c r="F761" s="1" t="str">
        <f t="shared" si="79"/>
        <v>Unique</v>
      </c>
      <c r="G761" s="1" t="s">
        <v>2894</v>
      </c>
      <c r="H761" s="1" t="str">
        <f t="shared" si="80"/>
        <v>SouthFurniture</v>
      </c>
      <c r="I761" s="1" t="s">
        <v>28</v>
      </c>
      <c r="J761" s="1" t="s">
        <v>42</v>
      </c>
      <c r="K761" s="1" t="s">
        <v>23</v>
      </c>
      <c r="L761" s="8">
        <v>9</v>
      </c>
      <c r="M761" s="8">
        <v>235.2</v>
      </c>
      <c r="N761" s="8">
        <v>2116.8000000000002</v>
      </c>
      <c r="O761" s="10" t="s">
        <v>2089</v>
      </c>
      <c r="P761" s="9" t="str">
        <f t="shared" si="81"/>
        <v>23</v>
      </c>
      <c r="Q761" s="14" t="str">
        <f t="shared" si="82"/>
        <v>7</v>
      </c>
      <c r="R761" s="14" t="str">
        <f t="shared" si="83"/>
        <v>2024</v>
      </c>
      <c r="S761" s="1" t="s">
        <v>18</v>
      </c>
    </row>
    <row r="762" spans="1:19" ht="12.75" x14ac:dyDescent="0.2">
      <c r="A762" s="1" t="s">
        <v>2917</v>
      </c>
      <c r="B762" s="1" t="s">
        <v>2895</v>
      </c>
      <c r="C762" s="1" t="str">
        <f t="shared" si="77"/>
        <v>556204f9-ff89-4d0c-be3c-e0c39af62499Jason Pennington IV</v>
      </c>
      <c r="D762" s="1" t="str">
        <f t="shared" si="78"/>
        <v>Unique</v>
      </c>
      <c r="E762" s="1" t="s">
        <v>2896</v>
      </c>
      <c r="F762" s="1" t="str">
        <f t="shared" si="79"/>
        <v>Unique</v>
      </c>
      <c r="G762" s="1" t="s">
        <v>2897</v>
      </c>
      <c r="H762" s="1" t="str">
        <f t="shared" si="80"/>
        <v>NorthFood</v>
      </c>
      <c r="I762" s="1" t="s">
        <v>69</v>
      </c>
      <c r="J762" s="1" t="s">
        <v>29</v>
      </c>
      <c r="K762" s="1" t="s">
        <v>1224</v>
      </c>
      <c r="L762" s="8">
        <v>14</v>
      </c>
      <c r="M762" s="8">
        <v>429.01</v>
      </c>
      <c r="N762" s="8">
        <v>6006.14</v>
      </c>
      <c r="O762" s="10" t="s">
        <v>931</v>
      </c>
      <c r="P762" s="9" t="str">
        <f t="shared" si="81"/>
        <v>25</v>
      </c>
      <c r="Q762" s="14" t="str">
        <f t="shared" si="82"/>
        <v>8</v>
      </c>
      <c r="R762" s="14" t="str">
        <f t="shared" si="83"/>
        <v>2024</v>
      </c>
      <c r="S762" s="1" t="s">
        <v>18</v>
      </c>
    </row>
    <row r="763" spans="1:19" ht="12.75" x14ac:dyDescent="0.2">
      <c r="A763" s="1" t="s">
        <v>2920</v>
      </c>
      <c r="B763" s="1" t="s">
        <v>2898</v>
      </c>
      <c r="C763" s="1" t="str">
        <f t="shared" si="77"/>
        <v>b0c8d782-a6cb-4021-8f2d-b77501b84eb1Stephanie Snow</v>
      </c>
      <c r="D763" s="1" t="str">
        <f t="shared" si="78"/>
        <v>Unique</v>
      </c>
      <c r="E763" s="1" t="s">
        <v>2899</v>
      </c>
      <c r="F763" s="1" t="str">
        <f t="shared" si="79"/>
        <v>Unique</v>
      </c>
      <c r="G763" s="1" t="s">
        <v>2900</v>
      </c>
      <c r="H763" s="1" t="str">
        <f t="shared" si="80"/>
        <v>EastClothing</v>
      </c>
      <c r="I763" s="1" t="s">
        <v>14</v>
      </c>
      <c r="J763" s="1" t="s">
        <v>52</v>
      </c>
      <c r="L763" s="8">
        <v>11</v>
      </c>
      <c r="M763" s="8">
        <v>90.58</v>
      </c>
      <c r="N763" s="8">
        <v>996.38</v>
      </c>
      <c r="O763" s="10">
        <v>45387</v>
      </c>
      <c r="P763" s="9">
        <f t="shared" si="81"/>
        <v>5</v>
      </c>
      <c r="Q763" s="14">
        <f t="shared" si="82"/>
        <v>4</v>
      </c>
      <c r="R763" s="14">
        <f t="shared" si="83"/>
        <v>2024</v>
      </c>
      <c r="S763" s="1" t="s">
        <v>32</v>
      </c>
    </row>
    <row r="764" spans="1:19" ht="12.75" x14ac:dyDescent="0.2">
      <c r="A764" s="1" t="s">
        <v>2923</v>
      </c>
      <c r="B764" s="1" t="s">
        <v>2901</v>
      </c>
      <c r="C764" s="1" t="str">
        <f t="shared" si="77"/>
        <v>22d691eb-d256-426f-9b1d-a7ce6376b015Edward Garrett</v>
      </c>
      <c r="D764" s="1" t="str">
        <f t="shared" si="78"/>
        <v>Unique</v>
      </c>
      <c r="E764" s="1" t="s">
        <v>2902</v>
      </c>
      <c r="F764" s="1" t="str">
        <f t="shared" si="79"/>
        <v>Unique</v>
      </c>
      <c r="G764" s="1" t="s">
        <v>2903</v>
      </c>
      <c r="H764" s="1" t="str">
        <f t="shared" si="80"/>
        <v>SouthFurniture</v>
      </c>
      <c r="I764" s="1" t="s">
        <v>28</v>
      </c>
      <c r="J764" s="1" t="s">
        <v>42</v>
      </c>
      <c r="K764" s="1" t="s">
        <v>2904</v>
      </c>
      <c r="L764" s="8">
        <v>2</v>
      </c>
      <c r="M764" s="8">
        <v>122.89</v>
      </c>
      <c r="N764" s="8">
        <v>245.78</v>
      </c>
      <c r="O764" s="10">
        <v>45477</v>
      </c>
      <c r="P764" s="9">
        <f t="shared" si="81"/>
        <v>4</v>
      </c>
      <c r="Q764" s="14">
        <f t="shared" si="82"/>
        <v>7</v>
      </c>
      <c r="R764" s="14">
        <f t="shared" si="83"/>
        <v>2024</v>
      </c>
      <c r="S764" s="1" t="s">
        <v>24</v>
      </c>
    </row>
    <row r="765" spans="1:19" ht="12.75" x14ac:dyDescent="0.2">
      <c r="A765" s="1" t="s">
        <v>2927</v>
      </c>
      <c r="B765" s="1" t="s">
        <v>2905</v>
      </c>
      <c r="C765" s="1" t="str">
        <f t="shared" si="77"/>
        <v>302985f1-444d-42d2-aa79-c558e10e384fTaylor Nunez</v>
      </c>
      <c r="D765" s="1" t="str">
        <f t="shared" si="78"/>
        <v>Unique</v>
      </c>
      <c r="E765" s="1" t="s">
        <v>2906</v>
      </c>
      <c r="F765" s="1" t="str">
        <f t="shared" si="79"/>
        <v>Unique</v>
      </c>
      <c r="G765" s="1" t="s">
        <v>2907</v>
      </c>
      <c r="H765" s="1" t="str">
        <f t="shared" si="80"/>
        <v>NorthBooks</v>
      </c>
      <c r="I765" s="1" t="s">
        <v>69</v>
      </c>
      <c r="J765" s="1" t="s">
        <v>22</v>
      </c>
      <c r="K765" s="1" t="s">
        <v>228</v>
      </c>
      <c r="L765" s="8">
        <v>8</v>
      </c>
      <c r="M765" s="8">
        <v>438.89</v>
      </c>
      <c r="N765" s="8">
        <v>3511.12</v>
      </c>
      <c r="O765" s="10" t="s">
        <v>65</v>
      </c>
      <c r="P765" s="9" t="str">
        <f t="shared" si="81"/>
        <v>18</v>
      </c>
      <c r="Q765" s="14" t="str">
        <f t="shared" si="82"/>
        <v>6</v>
      </c>
      <c r="R765" s="14" t="str">
        <f t="shared" si="83"/>
        <v>2024</v>
      </c>
      <c r="S765" s="1" t="s">
        <v>18</v>
      </c>
    </row>
    <row r="766" spans="1:19" ht="12.75" x14ac:dyDescent="0.2">
      <c r="A766" s="1" t="s">
        <v>2930</v>
      </c>
      <c r="B766" s="1" t="s">
        <v>2908</v>
      </c>
      <c r="C766" s="1" t="str">
        <f t="shared" si="77"/>
        <v>22321ef5-7a0f-47c3-8e05-d996d72dfb36Brianna Murphy</v>
      </c>
      <c r="D766" s="1" t="str">
        <f t="shared" si="78"/>
        <v>Unique</v>
      </c>
      <c r="E766" s="1" t="s">
        <v>2909</v>
      </c>
      <c r="F766" s="1" t="str">
        <f t="shared" si="79"/>
        <v>Unique</v>
      </c>
      <c r="G766" s="1" t="s">
        <v>2910</v>
      </c>
      <c r="H766" s="1" t="str">
        <f t="shared" si="80"/>
        <v>EastBooks</v>
      </c>
      <c r="I766" s="1" t="s">
        <v>14</v>
      </c>
      <c r="J766" s="1" t="s">
        <v>22</v>
      </c>
      <c r="K766" s="1" t="s">
        <v>1844</v>
      </c>
      <c r="L766" s="8">
        <v>19</v>
      </c>
      <c r="M766" s="8">
        <v>157.63</v>
      </c>
      <c r="N766" s="8">
        <v>2994.97</v>
      </c>
      <c r="O766" s="10" t="s">
        <v>951</v>
      </c>
      <c r="P766" s="9" t="str">
        <f t="shared" si="81"/>
        <v>30</v>
      </c>
      <c r="Q766" s="14" t="str">
        <f t="shared" si="82"/>
        <v>5</v>
      </c>
      <c r="R766" s="14" t="str">
        <f t="shared" si="83"/>
        <v>2024</v>
      </c>
      <c r="S766" s="1" t="s">
        <v>24</v>
      </c>
    </row>
    <row r="767" spans="1:19" ht="12.75" x14ac:dyDescent="0.2">
      <c r="A767" s="1" t="s">
        <v>2933</v>
      </c>
      <c r="B767" s="1" t="s">
        <v>2911</v>
      </c>
      <c r="C767" s="1" t="str">
        <f t="shared" si="77"/>
        <v>bfe84eaf-cba2-4c2b-b2b2-16cf857d576cMark Griffith DDS</v>
      </c>
      <c r="D767" s="1" t="str">
        <f t="shared" si="78"/>
        <v>Unique</v>
      </c>
      <c r="E767" s="1" t="s">
        <v>2912</v>
      </c>
      <c r="F767" s="1" t="str">
        <f t="shared" si="79"/>
        <v>Unique</v>
      </c>
      <c r="G767" s="1" t="s">
        <v>2913</v>
      </c>
      <c r="H767" s="1" t="str">
        <f t="shared" si="80"/>
        <v>NorthFurniture</v>
      </c>
      <c r="I767" s="1" t="s">
        <v>69</v>
      </c>
      <c r="J767" s="1" t="s">
        <v>42</v>
      </c>
      <c r="K767" s="1" t="s">
        <v>2709</v>
      </c>
      <c r="L767" s="8">
        <v>6</v>
      </c>
      <c r="M767" s="8">
        <v>48.58</v>
      </c>
      <c r="N767" s="8">
        <v>291.48</v>
      </c>
      <c r="O767" s="10" t="s">
        <v>443</v>
      </c>
      <c r="P767" s="9" t="str">
        <f t="shared" si="81"/>
        <v>23</v>
      </c>
      <c r="Q767" s="14" t="str">
        <f t="shared" si="82"/>
        <v>6</v>
      </c>
      <c r="R767" s="14" t="str">
        <f t="shared" si="83"/>
        <v>2024</v>
      </c>
      <c r="S767" s="1" t="s">
        <v>32</v>
      </c>
    </row>
    <row r="768" spans="1:19" ht="12.75" x14ac:dyDescent="0.2">
      <c r="A768" s="1" t="s">
        <v>2937</v>
      </c>
      <c r="B768" s="1" t="s">
        <v>2914</v>
      </c>
      <c r="C768" s="1" t="str">
        <f t="shared" si="77"/>
        <v>3f241003-0919-43f0-be3a-94fb9b841a6aBeverly Young</v>
      </c>
      <c r="D768" s="1" t="str">
        <f t="shared" si="78"/>
        <v>Unique</v>
      </c>
      <c r="E768" s="1" t="s">
        <v>2915</v>
      </c>
      <c r="F768" s="1" t="str">
        <f t="shared" si="79"/>
        <v>Unique</v>
      </c>
      <c r="G768" s="1" t="s">
        <v>2916</v>
      </c>
      <c r="H768" s="1" t="str">
        <f t="shared" si="80"/>
        <v>WestFurniture</v>
      </c>
      <c r="I768" s="1" t="s">
        <v>36</v>
      </c>
      <c r="J768" s="1" t="s">
        <v>42</v>
      </c>
      <c r="K768" s="1" t="s">
        <v>216</v>
      </c>
      <c r="L768" s="8">
        <v>14</v>
      </c>
      <c r="M768" s="8">
        <v>24.96</v>
      </c>
      <c r="N768" s="8">
        <v>349.44</v>
      </c>
      <c r="O768" s="10">
        <v>45413</v>
      </c>
      <c r="P768" s="9">
        <f t="shared" si="81"/>
        <v>1</v>
      </c>
      <c r="Q768" s="14">
        <f t="shared" si="82"/>
        <v>5</v>
      </c>
      <c r="R768" s="14">
        <f t="shared" si="83"/>
        <v>2024</v>
      </c>
      <c r="S768" s="1" t="s">
        <v>48</v>
      </c>
    </row>
    <row r="769" spans="1:19" ht="12.75" x14ac:dyDescent="0.2">
      <c r="A769" s="1" t="s">
        <v>2941</v>
      </c>
      <c r="B769" s="1" t="s">
        <v>2917</v>
      </c>
      <c r="C769" s="1" t="str">
        <f t="shared" si="77"/>
        <v>e65cd9f7-641a-4242-b560-61afccae005fTeresa Keith</v>
      </c>
      <c r="D769" s="1" t="str">
        <f t="shared" si="78"/>
        <v>Unique</v>
      </c>
      <c r="E769" s="1" t="s">
        <v>2918</v>
      </c>
      <c r="F769" s="1" t="str">
        <f t="shared" si="79"/>
        <v>Unique</v>
      </c>
      <c r="G769" s="1" t="s">
        <v>2919</v>
      </c>
      <c r="H769" s="1" t="str">
        <f t="shared" si="80"/>
        <v>WestFood</v>
      </c>
      <c r="I769" s="1" t="s">
        <v>36</v>
      </c>
      <c r="J769" s="1" t="s">
        <v>29</v>
      </c>
      <c r="K769" s="1" t="s">
        <v>803</v>
      </c>
      <c r="L769" s="8">
        <v>4</v>
      </c>
      <c r="M769" s="8">
        <v>449.57</v>
      </c>
      <c r="N769" s="8">
        <v>1798.28</v>
      </c>
      <c r="O769" s="10" t="s">
        <v>1845</v>
      </c>
      <c r="P769" s="9" t="str">
        <f t="shared" si="81"/>
        <v>14</v>
      </c>
      <c r="Q769" s="14" t="str">
        <f t="shared" si="82"/>
        <v>8</v>
      </c>
      <c r="R769" s="14" t="str">
        <f t="shared" si="83"/>
        <v>2024</v>
      </c>
      <c r="S769" s="1" t="s">
        <v>24</v>
      </c>
    </row>
    <row r="770" spans="1:19" ht="12.75" x14ac:dyDescent="0.2">
      <c r="A770" s="1" t="s">
        <v>2944</v>
      </c>
      <c r="B770" s="1" t="s">
        <v>2920</v>
      </c>
      <c r="C770" s="1" t="str">
        <f t="shared" si="77"/>
        <v>ef906fcb-abf9-4747-8613-297e78033ae8Mark Dalton</v>
      </c>
      <c r="D770" s="1" t="str">
        <f t="shared" si="78"/>
        <v>Unique</v>
      </c>
      <c r="E770" s="1" t="s">
        <v>2921</v>
      </c>
      <c r="F770" s="1" t="str">
        <f t="shared" si="79"/>
        <v>Unique</v>
      </c>
      <c r="G770" s="1" t="s">
        <v>2922</v>
      </c>
      <c r="H770" s="1" t="str">
        <f t="shared" si="80"/>
        <v>EastFurniture</v>
      </c>
      <c r="I770" s="1" t="s">
        <v>14</v>
      </c>
      <c r="J770" s="1" t="s">
        <v>42</v>
      </c>
      <c r="K770" s="1" t="s">
        <v>993</v>
      </c>
      <c r="L770" s="8">
        <v>3</v>
      </c>
      <c r="M770" s="8">
        <v>57.95</v>
      </c>
      <c r="N770" s="8">
        <v>173.85</v>
      </c>
      <c r="O770" s="10">
        <v>45631</v>
      </c>
      <c r="P770" s="9">
        <f t="shared" si="81"/>
        <v>5</v>
      </c>
      <c r="Q770" s="14">
        <f t="shared" si="82"/>
        <v>12</v>
      </c>
      <c r="R770" s="14">
        <f t="shared" si="83"/>
        <v>2024</v>
      </c>
      <c r="S770" s="1" t="s">
        <v>18</v>
      </c>
    </row>
    <row r="771" spans="1:19" ht="12.75" x14ac:dyDescent="0.2">
      <c r="A771" s="1" t="s">
        <v>2947</v>
      </c>
      <c r="B771" s="1" t="s">
        <v>2923</v>
      </c>
      <c r="C771" s="1" t="str">
        <f t="shared" ref="C771:C834" si="84">CONCATENATE(B771,E771)</f>
        <v>838bbf3a-7e39-4478-8de9-45a42d0061cdMegan Cooper</v>
      </c>
      <c r="D771" s="1" t="str">
        <f t="shared" ref="D771:D834" si="85">IF(COUNTIF(C:C,C771)&gt;1,"Duplicate","Unique")</f>
        <v>Unique</v>
      </c>
      <c r="E771" s="1" t="s">
        <v>2924</v>
      </c>
      <c r="F771" s="1" t="str">
        <f t="shared" ref="F771:F834" si="86">IF(COUNTIF(G:G,G771)&gt;1,"Duplicate","Unique")</f>
        <v>Unique</v>
      </c>
      <c r="G771" s="1" t="s">
        <v>2925</v>
      </c>
      <c r="H771" s="1" t="str">
        <f t="shared" ref="H771:H834" si="87">CONCATENATE(I771,J771)</f>
        <v>NorthFurniture</v>
      </c>
      <c r="I771" s="1" t="s">
        <v>69</v>
      </c>
      <c r="J771" s="1" t="s">
        <v>42</v>
      </c>
      <c r="K771" s="1" t="s">
        <v>2926</v>
      </c>
      <c r="L771" s="8">
        <v>5</v>
      </c>
      <c r="M771" s="8">
        <v>396.96</v>
      </c>
      <c r="N771" s="8">
        <v>1984.8</v>
      </c>
      <c r="O771" s="10">
        <v>45416</v>
      </c>
      <c r="P771" s="9">
        <f t="shared" ref="P771:P834" si="88">IFERROR(DAY(O771),TEXT(LEFT(O771,FIND("/",O771,1)-1),"0"))</f>
        <v>4</v>
      </c>
      <c r="Q771" s="14">
        <f t="shared" ref="Q771:Q834" si="89">IFERROR(MONTH(O771),TEXT(MID(O771,4,FIND("/",O771,4)-4),"0"))</f>
        <v>5</v>
      </c>
      <c r="R771" s="14">
        <f t="shared" ref="R771:R834" si="90">IFERROR(YEAR(O771),TEXT(RIGHT(O771,FIND("/",O771,4)-2),"0"))</f>
        <v>2024</v>
      </c>
      <c r="S771" s="1" t="s">
        <v>18</v>
      </c>
    </row>
    <row r="772" spans="1:19" ht="12.75" x14ac:dyDescent="0.2">
      <c r="A772" s="1" t="s">
        <v>2951</v>
      </c>
      <c r="B772" s="1" t="s">
        <v>2927</v>
      </c>
      <c r="C772" s="1" t="str">
        <f t="shared" si="84"/>
        <v>000f100d-3884-4bc4-bf24-d8923206e603Kellie Johnson</v>
      </c>
      <c r="D772" s="1" t="str">
        <f t="shared" si="85"/>
        <v>Unique</v>
      </c>
      <c r="E772" s="1" t="s">
        <v>2928</v>
      </c>
      <c r="F772" s="1" t="str">
        <f t="shared" si="86"/>
        <v>Unique</v>
      </c>
      <c r="G772" s="1" t="s">
        <v>2929</v>
      </c>
      <c r="H772" s="1" t="str">
        <f t="shared" si="87"/>
        <v>EastClothing</v>
      </c>
      <c r="I772" s="1" t="s">
        <v>14</v>
      </c>
      <c r="J772" s="1" t="s">
        <v>52</v>
      </c>
      <c r="K772" s="1" t="s">
        <v>1620</v>
      </c>
      <c r="L772" s="8">
        <v>3</v>
      </c>
      <c r="M772" s="8">
        <v>477.27</v>
      </c>
      <c r="N772" s="8">
        <v>1431.81</v>
      </c>
      <c r="O772" s="10">
        <v>45390</v>
      </c>
      <c r="P772" s="9">
        <f t="shared" si="88"/>
        <v>8</v>
      </c>
      <c r="Q772" s="14">
        <f t="shared" si="89"/>
        <v>4</v>
      </c>
      <c r="R772" s="14">
        <f t="shared" si="90"/>
        <v>2024</v>
      </c>
      <c r="S772" s="1" t="s">
        <v>18</v>
      </c>
    </row>
    <row r="773" spans="1:19" ht="12.75" x14ac:dyDescent="0.2">
      <c r="A773" s="1" t="s">
        <v>2955</v>
      </c>
      <c r="B773" s="1" t="s">
        <v>2930</v>
      </c>
      <c r="C773" s="1" t="str">
        <f t="shared" si="84"/>
        <v>16e5536b-e4b7-423f-90b9-08409335d87fJames Butler</v>
      </c>
      <c r="D773" s="1" t="str">
        <f t="shared" si="85"/>
        <v>Unique</v>
      </c>
      <c r="E773" s="1" t="s">
        <v>2931</v>
      </c>
      <c r="F773" s="1" t="str">
        <f t="shared" si="86"/>
        <v>Unique</v>
      </c>
      <c r="G773" s="1" t="s">
        <v>2932</v>
      </c>
      <c r="H773" s="1" t="str">
        <f t="shared" si="87"/>
        <v>EastFurniture</v>
      </c>
      <c r="I773" s="1" t="s">
        <v>14</v>
      </c>
      <c r="J773" s="1" t="s">
        <v>42</v>
      </c>
      <c r="K773" s="1" t="s">
        <v>1432</v>
      </c>
      <c r="L773" s="8">
        <v>6</v>
      </c>
      <c r="M773" s="8">
        <v>392.05</v>
      </c>
      <c r="N773" s="8">
        <v>2352.3000000000002</v>
      </c>
      <c r="O773" s="10">
        <v>45383</v>
      </c>
      <c r="P773" s="9">
        <f t="shared" si="88"/>
        <v>1</v>
      </c>
      <c r="Q773" s="14">
        <f t="shared" si="89"/>
        <v>4</v>
      </c>
      <c r="R773" s="14">
        <f t="shared" si="90"/>
        <v>2024</v>
      </c>
      <c r="S773" s="1" t="s">
        <v>24</v>
      </c>
    </row>
    <row r="774" spans="1:19" ht="12.75" x14ac:dyDescent="0.2">
      <c r="A774" s="1" t="s">
        <v>2958</v>
      </c>
      <c r="B774" s="1" t="s">
        <v>2933</v>
      </c>
      <c r="C774" s="1" t="str">
        <f t="shared" si="84"/>
        <v>09020df5-de1c-4c22-9887-1b260814d164Rachel Schmidt</v>
      </c>
      <c r="D774" s="1" t="str">
        <f t="shared" si="85"/>
        <v>Unique</v>
      </c>
      <c r="E774" s="1" t="s">
        <v>2934</v>
      </c>
      <c r="F774" s="1" t="str">
        <f t="shared" si="86"/>
        <v>Unique</v>
      </c>
      <c r="G774" s="1" t="s">
        <v>2935</v>
      </c>
      <c r="H774" s="1" t="str">
        <f t="shared" si="87"/>
        <v>EastFood</v>
      </c>
      <c r="I774" s="1" t="s">
        <v>14</v>
      </c>
      <c r="J774" s="1" t="s">
        <v>29</v>
      </c>
      <c r="K774" s="1" t="s">
        <v>2936</v>
      </c>
      <c r="L774" s="8">
        <v>17</v>
      </c>
      <c r="M774" s="8">
        <v>246.35</v>
      </c>
      <c r="N774" s="8">
        <v>4187.95</v>
      </c>
      <c r="O774" s="10" t="s">
        <v>1304</v>
      </c>
      <c r="P774" s="9" t="str">
        <f t="shared" si="88"/>
        <v>17</v>
      </c>
      <c r="Q774" s="14" t="str">
        <f t="shared" si="89"/>
        <v>2</v>
      </c>
      <c r="R774" s="14" t="str">
        <f t="shared" si="90"/>
        <v>2024</v>
      </c>
      <c r="S774" s="1" t="s">
        <v>48</v>
      </c>
    </row>
    <row r="775" spans="1:19" ht="12.75" x14ac:dyDescent="0.2">
      <c r="A775" s="1" t="s">
        <v>2961</v>
      </c>
      <c r="B775" s="1" t="s">
        <v>2937</v>
      </c>
      <c r="C775" s="1" t="str">
        <f t="shared" si="84"/>
        <v>47cf1e18-a890-4dff-a27a-2a08288419fdSharon Kane</v>
      </c>
      <c r="D775" s="1" t="str">
        <f t="shared" si="85"/>
        <v>Unique</v>
      </c>
      <c r="E775" s="1" t="s">
        <v>2938</v>
      </c>
      <c r="F775" s="1" t="str">
        <f t="shared" si="86"/>
        <v>Unique</v>
      </c>
      <c r="G775" s="1" t="s">
        <v>2939</v>
      </c>
      <c r="H775" s="1" t="str">
        <f t="shared" si="87"/>
        <v>EastBooks</v>
      </c>
      <c r="I775" s="1" t="s">
        <v>14</v>
      </c>
      <c r="J775" s="1" t="s">
        <v>22</v>
      </c>
      <c r="K775" s="1" t="s">
        <v>2940</v>
      </c>
      <c r="L775" s="8">
        <v>5</v>
      </c>
      <c r="M775" s="8">
        <v>186.46</v>
      </c>
      <c r="N775" s="8">
        <v>932.3</v>
      </c>
      <c r="O775" s="10" t="s">
        <v>434</v>
      </c>
      <c r="P775" s="9" t="str">
        <f t="shared" si="88"/>
        <v>26</v>
      </c>
      <c r="Q775" s="14" t="str">
        <f t="shared" si="89"/>
        <v>1</v>
      </c>
      <c r="R775" s="14" t="str">
        <f t="shared" si="90"/>
        <v>2024</v>
      </c>
      <c r="S775" s="1" t="s">
        <v>18</v>
      </c>
    </row>
    <row r="776" spans="1:19" ht="12.75" x14ac:dyDescent="0.2">
      <c r="A776" s="1" t="s">
        <v>2964</v>
      </c>
      <c r="B776" s="1" t="s">
        <v>2941</v>
      </c>
      <c r="C776" s="1" t="str">
        <f t="shared" si="84"/>
        <v>d7828a64-6487-4e5b-88bb-72755da9b6f8Marcus Daniels</v>
      </c>
      <c r="D776" s="1" t="str">
        <f t="shared" si="85"/>
        <v>Unique</v>
      </c>
      <c r="E776" s="1" t="s">
        <v>2942</v>
      </c>
      <c r="F776" s="1" t="str">
        <f t="shared" si="86"/>
        <v>Unique</v>
      </c>
      <c r="G776" s="1" t="s">
        <v>2943</v>
      </c>
      <c r="H776" s="1" t="str">
        <f t="shared" si="87"/>
        <v>SouthElectronics</v>
      </c>
      <c r="I776" s="1" t="s">
        <v>28</v>
      </c>
      <c r="J776" s="1" t="s">
        <v>15</v>
      </c>
      <c r="K776" s="1" t="s">
        <v>2088</v>
      </c>
      <c r="L776" s="8">
        <v>5</v>
      </c>
      <c r="M776" s="8">
        <v>152.75</v>
      </c>
      <c r="N776" s="8">
        <v>763.75</v>
      </c>
      <c r="O776" s="10">
        <v>45324</v>
      </c>
      <c r="P776" s="9">
        <f t="shared" si="88"/>
        <v>2</v>
      </c>
      <c r="Q776" s="14">
        <f t="shared" si="89"/>
        <v>2</v>
      </c>
      <c r="R776" s="14">
        <f t="shared" si="90"/>
        <v>2024</v>
      </c>
      <c r="S776" s="1" t="s">
        <v>32</v>
      </c>
    </row>
    <row r="777" spans="1:19" ht="12.75" x14ac:dyDescent="0.2">
      <c r="A777" s="1" t="s">
        <v>2967</v>
      </c>
      <c r="B777" s="1" t="s">
        <v>2944</v>
      </c>
      <c r="C777" s="1" t="str">
        <f t="shared" si="84"/>
        <v>edb6ccde-3f4d-4236-8144-869986b4bb92Brandy Mccullough</v>
      </c>
      <c r="D777" s="1" t="str">
        <f t="shared" si="85"/>
        <v>Unique</v>
      </c>
      <c r="E777" s="1" t="s">
        <v>2945</v>
      </c>
      <c r="F777" s="1" t="str">
        <f t="shared" si="86"/>
        <v>Unique</v>
      </c>
      <c r="G777" s="1" t="s">
        <v>2946</v>
      </c>
      <c r="H777" s="1" t="str">
        <f t="shared" si="87"/>
        <v>WestBooks</v>
      </c>
      <c r="I777" s="1" t="s">
        <v>36</v>
      </c>
      <c r="J777" s="1" t="s">
        <v>22</v>
      </c>
      <c r="K777" s="1" t="s">
        <v>1719</v>
      </c>
      <c r="L777" s="8">
        <v>8</v>
      </c>
      <c r="M777" s="8">
        <v>394.34</v>
      </c>
      <c r="N777" s="8">
        <v>3154.72</v>
      </c>
      <c r="O777" s="10">
        <v>45505</v>
      </c>
      <c r="P777" s="9">
        <f t="shared" si="88"/>
        <v>1</v>
      </c>
      <c r="Q777" s="14">
        <f t="shared" si="89"/>
        <v>8</v>
      </c>
      <c r="R777" s="14">
        <f t="shared" si="90"/>
        <v>2024</v>
      </c>
      <c r="S777" s="1" t="s">
        <v>48</v>
      </c>
    </row>
    <row r="778" spans="1:19" ht="12.75" x14ac:dyDescent="0.2">
      <c r="A778" s="1" t="s">
        <v>2970</v>
      </c>
      <c r="B778" s="1" t="s">
        <v>2947</v>
      </c>
      <c r="C778" s="1" t="str">
        <f t="shared" si="84"/>
        <v>2a6d2415-e95a-4ce0-ab0b-246554589ecdJessica Mckay</v>
      </c>
      <c r="D778" s="1" t="str">
        <f t="shared" si="85"/>
        <v>Unique</v>
      </c>
      <c r="E778" s="1" t="s">
        <v>2948</v>
      </c>
      <c r="F778" s="1" t="str">
        <f t="shared" si="86"/>
        <v>Unique</v>
      </c>
      <c r="G778" s="1" t="s">
        <v>2949</v>
      </c>
      <c r="H778" s="1" t="str">
        <f t="shared" si="87"/>
        <v>SouthClothing</v>
      </c>
      <c r="I778" s="1" t="s">
        <v>28</v>
      </c>
      <c r="J778" s="1" t="s">
        <v>52</v>
      </c>
      <c r="K778" s="1" t="s">
        <v>2950</v>
      </c>
      <c r="L778" s="8">
        <v>4</v>
      </c>
      <c r="M778" s="8">
        <v>353.76</v>
      </c>
      <c r="N778" s="8">
        <v>1415.04</v>
      </c>
      <c r="O778" s="10" t="s">
        <v>405</v>
      </c>
      <c r="P778" s="9" t="str">
        <f t="shared" si="88"/>
        <v>27</v>
      </c>
      <c r="Q778" s="14" t="str">
        <f t="shared" si="89"/>
        <v>5</v>
      </c>
      <c r="R778" s="14" t="str">
        <f t="shared" si="90"/>
        <v>2024</v>
      </c>
      <c r="S778" s="1" t="s">
        <v>48</v>
      </c>
    </row>
    <row r="779" spans="1:19" ht="12.75" x14ac:dyDescent="0.2">
      <c r="A779" s="1" t="s">
        <v>2973</v>
      </c>
      <c r="B779" s="1" t="s">
        <v>2951</v>
      </c>
      <c r="C779" s="1" t="str">
        <f t="shared" si="84"/>
        <v>a7314de5-1a93-471f-bdbb-00cba8dc42a0Kelly Miller</v>
      </c>
      <c r="D779" s="1" t="str">
        <f t="shared" si="85"/>
        <v>Unique</v>
      </c>
      <c r="E779" s="1" t="s">
        <v>2952</v>
      </c>
      <c r="F779" s="1" t="str">
        <f t="shared" si="86"/>
        <v>Unique</v>
      </c>
      <c r="G779" s="1" t="s">
        <v>2953</v>
      </c>
      <c r="H779" s="1" t="str">
        <f t="shared" si="87"/>
        <v>WestElectronics</v>
      </c>
      <c r="I779" s="1" t="s">
        <v>36</v>
      </c>
      <c r="J779" s="1" t="s">
        <v>15</v>
      </c>
      <c r="K779" s="1" t="s">
        <v>561</v>
      </c>
      <c r="L779" s="8">
        <v>7</v>
      </c>
      <c r="M779" s="8">
        <v>226.3</v>
      </c>
      <c r="N779" s="8">
        <v>1584.1</v>
      </c>
      <c r="O779" s="10" t="s">
        <v>2954</v>
      </c>
      <c r="P779" s="9" t="str">
        <f t="shared" si="88"/>
        <v>13</v>
      </c>
      <c r="Q779" s="14" t="str">
        <f t="shared" si="89"/>
        <v>3</v>
      </c>
      <c r="R779" s="14" t="str">
        <f t="shared" si="90"/>
        <v>2024</v>
      </c>
      <c r="S779" s="1" t="s">
        <v>32</v>
      </c>
    </row>
    <row r="780" spans="1:19" ht="12.75" x14ac:dyDescent="0.2">
      <c r="A780" s="1" t="s">
        <v>2976</v>
      </c>
      <c r="B780" s="1" t="s">
        <v>2955</v>
      </c>
      <c r="C780" s="1" t="str">
        <f t="shared" si="84"/>
        <v>7ad7937c-a93f-4d76-ae20-243f74f53f2fJohn Juarez</v>
      </c>
      <c r="D780" s="1" t="str">
        <f t="shared" si="85"/>
        <v>Unique</v>
      </c>
      <c r="E780" s="1" t="s">
        <v>2956</v>
      </c>
      <c r="F780" s="1" t="str">
        <f t="shared" si="86"/>
        <v>Unique</v>
      </c>
      <c r="G780" s="1" t="s">
        <v>2957</v>
      </c>
      <c r="H780" s="1" t="str">
        <f t="shared" si="87"/>
        <v>NorthBooks</v>
      </c>
      <c r="I780" s="1" t="s">
        <v>69</v>
      </c>
      <c r="J780" s="1" t="s">
        <v>22</v>
      </c>
      <c r="K780" s="1" t="s">
        <v>1264</v>
      </c>
      <c r="L780" s="8">
        <v>17</v>
      </c>
      <c r="M780" s="8">
        <v>256.12</v>
      </c>
      <c r="N780" s="8">
        <v>4354.04</v>
      </c>
      <c r="O780" s="10" t="s">
        <v>687</v>
      </c>
      <c r="P780" s="9" t="str">
        <f t="shared" si="88"/>
        <v>30</v>
      </c>
      <c r="Q780" s="14" t="str">
        <f t="shared" si="89"/>
        <v>1</v>
      </c>
      <c r="R780" s="14" t="str">
        <f t="shared" si="90"/>
        <v>2024</v>
      </c>
      <c r="S780" s="1" t="s">
        <v>18</v>
      </c>
    </row>
    <row r="781" spans="1:19" ht="12.75" x14ac:dyDescent="0.2">
      <c r="A781" s="1" t="s">
        <v>2980</v>
      </c>
      <c r="B781" s="1" t="s">
        <v>2958</v>
      </c>
      <c r="C781" s="1" t="str">
        <f t="shared" si="84"/>
        <v>572adb31-19e1-40f7-aed3-2f6c1a7e001aGregory Dawson</v>
      </c>
      <c r="D781" s="1" t="str">
        <f t="shared" si="85"/>
        <v>Unique</v>
      </c>
      <c r="E781" s="1" t="s">
        <v>2959</v>
      </c>
      <c r="F781" s="1" t="str">
        <f t="shared" si="86"/>
        <v>Unique</v>
      </c>
      <c r="G781" s="1" t="s">
        <v>2960</v>
      </c>
      <c r="H781" s="1" t="str">
        <f t="shared" si="87"/>
        <v>WestClothing</v>
      </c>
      <c r="I781" s="1" t="s">
        <v>36</v>
      </c>
      <c r="J781" s="1" t="s">
        <v>52</v>
      </c>
      <c r="K781" s="1" t="s">
        <v>2447</v>
      </c>
      <c r="L781" s="8">
        <v>5</v>
      </c>
      <c r="M781" s="8">
        <v>451.87</v>
      </c>
      <c r="N781" s="8">
        <v>2259.35</v>
      </c>
      <c r="O781" s="10" t="s">
        <v>2199</v>
      </c>
      <c r="P781" s="9" t="str">
        <f t="shared" si="88"/>
        <v>28</v>
      </c>
      <c r="Q781" s="14" t="str">
        <f t="shared" si="89"/>
        <v>4</v>
      </c>
      <c r="R781" s="14" t="str">
        <f t="shared" si="90"/>
        <v>2024</v>
      </c>
      <c r="S781" s="1" t="s">
        <v>18</v>
      </c>
    </row>
    <row r="782" spans="1:19" ht="12.75" x14ac:dyDescent="0.2">
      <c r="A782" s="1" t="s">
        <v>2983</v>
      </c>
      <c r="B782" s="1" t="s">
        <v>2961</v>
      </c>
      <c r="C782" s="1" t="str">
        <f t="shared" si="84"/>
        <v>1a174cb6-1fd9-4c8a-9c6c-d2bff3ec5121Sara Cain</v>
      </c>
      <c r="D782" s="1" t="str">
        <f t="shared" si="85"/>
        <v>Unique</v>
      </c>
      <c r="E782" s="1" t="s">
        <v>2962</v>
      </c>
      <c r="F782" s="1" t="str">
        <f t="shared" si="86"/>
        <v>Unique</v>
      </c>
      <c r="G782" s="1" t="s">
        <v>2963</v>
      </c>
      <c r="H782" s="1" t="str">
        <f t="shared" si="87"/>
        <v>NorthElectronics</v>
      </c>
      <c r="I782" s="1" t="s">
        <v>69</v>
      </c>
      <c r="J782" s="1" t="s">
        <v>15</v>
      </c>
      <c r="K782" s="1" t="s">
        <v>1923</v>
      </c>
      <c r="L782" s="8">
        <v>19</v>
      </c>
      <c r="M782" s="8">
        <v>212.22</v>
      </c>
      <c r="N782" s="8">
        <v>4032.18</v>
      </c>
      <c r="O782" s="10" t="s">
        <v>304</v>
      </c>
      <c r="P782" s="9" t="str">
        <f t="shared" si="88"/>
        <v>27</v>
      </c>
      <c r="Q782" s="14" t="str">
        <f t="shared" si="89"/>
        <v>7</v>
      </c>
      <c r="R782" s="14" t="str">
        <f t="shared" si="90"/>
        <v>2024</v>
      </c>
      <c r="S782" s="1" t="s">
        <v>32</v>
      </c>
    </row>
    <row r="783" spans="1:19" ht="12.75" x14ac:dyDescent="0.2">
      <c r="A783" s="1" t="s">
        <v>2986</v>
      </c>
      <c r="B783" s="1" t="s">
        <v>2964</v>
      </c>
      <c r="C783" s="1" t="str">
        <f t="shared" si="84"/>
        <v>ed35526b-1809-4ce2-830e-177ccfda9f41Lisa Beck</v>
      </c>
      <c r="D783" s="1" t="str">
        <f t="shared" si="85"/>
        <v>Unique</v>
      </c>
      <c r="E783" s="1" t="s">
        <v>2965</v>
      </c>
      <c r="F783" s="1" t="str">
        <f t="shared" si="86"/>
        <v>Unique</v>
      </c>
      <c r="G783" s="1" t="s">
        <v>2966</v>
      </c>
      <c r="H783" s="1" t="str">
        <f t="shared" si="87"/>
        <v>NorthBooks</v>
      </c>
      <c r="I783" s="1" t="s">
        <v>69</v>
      </c>
      <c r="J783" s="1" t="s">
        <v>22</v>
      </c>
      <c r="K783" s="1" t="s">
        <v>2926</v>
      </c>
      <c r="L783" s="8">
        <v>6</v>
      </c>
      <c r="M783" s="8">
        <v>367.33</v>
      </c>
      <c r="N783" s="8">
        <v>2203.98</v>
      </c>
      <c r="O783" s="10">
        <v>45294</v>
      </c>
      <c r="P783" s="9">
        <f t="shared" si="88"/>
        <v>3</v>
      </c>
      <c r="Q783" s="14">
        <f t="shared" si="89"/>
        <v>1</v>
      </c>
      <c r="R783" s="14">
        <f t="shared" si="90"/>
        <v>2024</v>
      </c>
      <c r="S783" s="1" t="s">
        <v>24</v>
      </c>
    </row>
    <row r="784" spans="1:19" ht="12.75" x14ac:dyDescent="0.2">
      <c r="A784" s="1" t="s">
        <v>2989</v>
      </c>
      <c r="B784" s="1" t="s">
        <v>2967</v>
      </c>
      <c r="C784" s="1" t="str">
        <f t="shared" si="84"/>
        <v>b4bd0a71-af52-42d2-9595-ec99be104c45Cristina Frazier</v>
      </c>
      <c r="D784" s="1" t="str">
        <f t="shared" si="85"/>
        <v>Unique</v>
      </c>
      <c r="E784" s="1" t="s">
        <v>2968</v>
      </c>
      <c r="F784" s="1" t="str">
        <f t="shared" si="86"/>
        <v>Unique</v>
      </c>
      <c r="G784" s="1" t="s">
        <v>2969</v>
      </c>
      <c r="H784" s="1" t="str">
        <f t="shared" si="87"/>
        <v>EastBooks</v>
      </c>
      <c r="I784" s="1" t="s">
        <v>14</v>
      </c>
      <c r="J784" s="1" t="s">
        <v>22</v>
      </c>
      <c r="K784" s="1" t="s">
        <v>635</v>
      </c>
      <c r="L784" s="8">
        <v>11</v>
      </c>
      <c r="M784" s="8">
        <v>460.6</v>
      </c>
      <c r="N784" s="8">
        <v>5066.6000000000004</v>
      </c>
      <c r="O784" s="10" t="s">
        <v>697</v>
      </c>
      <c r="P784" s="9" t="str">
        <f t="shared" si="88"/>
        <v>22</v>
      </c>
      <c r="Q784" s="14" t="str">
        <f t="shared" si="89"/>
        <v>6</v>
      </c>
      <c r="R784" s="14" t="str">
        <f t="shared" si="90"/>
        <v>2024</v>
      </c>
      <c r="S784" s="1" t="s">
        <v>24</v>
      </c>
    </row>
    <row r="785" spans="1:19" ht="12.75" x14ac:dyDescent="0.2">
      <c r="A785" s="1" t="s">
        <v>2992</v>
      </c>
      <c r="B785" s="1" t="s">
        <v>2970</v>
      </c>
      <c r="C785" s="1" t="str">
        <f t="shared" si="84"/>
        <v>0e193cfb-2315-4d1f-8677-d709bbdb3ffcSamuel Love</v>
      </c>
      <c r="D785" s="1" t="str">
        <f t="shared" si="85"/>
        <v>Unique</v>
      </c>
      <c r="E785" s="1" t="s">
        <v>2971</v>
      </c>
      <c r="F785" s="1" t="str">
        <f t="shared" si="86"/>
        <v>Unique</v>
      </c>
      <c r="G785" s="1" t="s">
        <v>2972</v>
      </c>
      <c r="H785" s="1" t="str">
        <f t="shared" si="87"/>
        <v>EastClothing</v>
      </c>
      <c r="I785" s="1" t="s">
        <v>14</v>
      </c>
      <c r="J785" s="1" t="s">
        <v>52</v>
      </c>
      <c r="K785" s="1" t="s">
        <v>261</v>
      </c>
      <c r="L785" s="8">
        <v>16</v>
      </c>
      <c r="M785" s="8">
        <v>149.44999999999999</v>
      </c>
      <c r="N785" s="8">
        <v>2391.1999999999998</v>
      </c>
      <c r="O785" s="10">
        <v>45597</v>
      </c>
      <c r="P785" s="9">
        <f t="shared" si="88"/>
        <v>1</v>
      </c>
      <c r="Q785" s="14">
        <f t="shared" si="89"/>
        <v>11</v>
      </c>
      <c r="R785" s="14">
        <f t="shared" si="90"/>
        <v>2024</v>
      </c>
      <c r="S785" s="1" t="s">
        <v>32</v>
      </c>
    </row>
    <row r="786" spans="1:19" ht="12.75" x14ac:dyDescent="0.2">
      <c r="A786" s="1" t="s">
        <v>2996</v>
      </c>
      <c r="B786" s="1" t="s">
        <v>2973</v>
      </c>
      <c r="C786" s="1" t="str">
        <f t="shared" si="84"/>
        <v>44de1804-8d9d-4d08-a5af-c8611cb77827Bethany Nelson</v>
      </c>
      <c r="D786" s="1" t="str">
        <f t="shared" si="85"/>
        <v>Unique</v>
      </c>
      <c r="E786" s="1" t="s">
        <v>2974</v>
      </c>
      <c r="F786" s="1" t="str">
        <f t="shared" si="86"/>
        <v>Unique</v>
      </c>
      <c r="G786" s="1" t="s">
        <v>2975</v>
      </c>
      <c r="H786" s="1" t="str">
        <f t="shared" si="87"/>
        <v>WestElectronics</v>
      </c>
      <c r="I786" s="1" t="s">
        <v>36</v>
      </c>
      <c r="J786" s="1" t="s">
        <v>15</v>
      </c>
      <c r="K786" s="1" t="s">
        <v>565</v>
      </c>
      <c r="L786" s="8">
        <v>19</v>
      </c>
      <c r="M786" s="8">
        <v>159.79</v>
      </c>
      <c r="N786" s="8">
        <v>3036.01</v>
      </c>
      <c r="O786" s="10" t="s">
        <v>418</v>
      </c>
      <c r="P786" s="9" t="str">
        <f t="shared" si="88"/>
        <v>26</v>
      </c>
      <c r="Q786" s="14" t="str">
        <f t="shared" si="89"/>
        <v>6</v>
      </c>
      <c r="R786" s="14" t="str">
        <f t="shared" si="90"/>
        <v>2024</v>
      </c>
      <c r="S786" s="1" t="s">
        <v>32</v>
      </c>
    </row>
    <row r="787" spans="1:19" ht="12.75" x14ac:dyDescent="0.2">
      <c r="A787" s="1" t="s">
        <v>2999</v>
      </c>
      <c r="B787" s="1" t="s">
        <v>2976</v>
      </c>
      <c r="C787" s="1" t="str">
        <f t="shared" si="84"/>
        <v>05ff055d-a098-4129-8612-bf73a8cc33a2Emily Burns</v>
      </c>
      <c r="D787" s="1" t="str">
        <f t="shared" si="85"/>
        <v>Unique</v>
      </c>
      <c r="E787" s="1" t="s">
        <v>2977</v>
      </c>
      <c r="F787" s="1" t="str">
        <f t="shared" si="86"/>
        <v>Unique</v>
      </c>
      <c r="G787" s="1" t="s">
        <v>2978</v>
      </c>
      <c r="H787" s="1" t="str">
        <f t="shared" si="87"/>
        <v>NorthFurniture</v>
      </c>
      <c r="I787" s="1" t="s">
        <v>69</v>
      </c>
      <c r="J787" s="1" t="s">
        <v>42</v>
      </c>
      <c r="K787" s="1" t="s">
        <v>2979</v>
      </c>
      <c r="L787" s="8">
        <v>14</v>
      </c>
      <c r="M787" s="8">
        <v>190.85</v>
      </c>
      <c r="N787" s="8">
        <v>2671.9</v>
      </c>
      <c r="O787" s="10">
        <v>45294</v>
      </c>
      <c r="P787" s="9">
        <f t="shared" si="88"/>
        <v>3</v>
      </c>
      <c r="Q787" s="14">
        <f t="shared" si="89"/>
        <v>1</v>
      </c>
      <c r="R787" s="14">
        <f t="shared" si="90"/>
        <v>2024</v>
      </c>
      <c r="S787" s="1" t="s">
        <v>48</v>
      </c>
    </row>
    <row r="788" spans="1:19" ht="12.75" x14ac:dyDescent="0.2">
      <c r="A788" s="1" t="s">
        <v>3003</v>
      </c>
      <c r="B788" s="1" t="s">
        <v>2980</v>
      </c>
      <c r="C788" s="1" t="str">
        <f t="shared" si="84"/>
        <v>02cf2c5e-dfd1-4417-b31c-28fd746f4412Brian Bennett</v>
      </c>
      <c r="D788" s="1" t="str">
        <f t="shared" si="85"/>
        <v>Unique</v>
      </c>
      <c r="E788" s="1" t="s">
        <v>2981</v>
      </c>
      <c r="F788" s="1" t="str">
        <f t="shared" si="86"/>
        <v>Unique</v>
      </c>
      <c r="G788" s="1" t="s">
        <v>2982</v>
      </c>
      <c r="H788" s="1" t="str">
        <f t="shared" si="87"/>
        <v>EastClothing</v>
      </c>
      <c r="I788" s="1" t="s">
        <v>14</v>
      </c>
      <c r="J788" s="1" t="s">
        <v>52</v>
      </c>
      <c r="K788" s="1" t="s">
        <v>2093</v>
      </c>
      <c r="L788" s="8">
        <v>7</v>
      </c>
      <c r="M788" s="8">
        <v>412.64</v>
      </c>
      <c r="N788" s="8">
        <v>2888.48</v>
      </c>
      <c r="O788" s="10" t="s">
        <v>308</v>
      </c>
      <c r="P788" s="9" t="str">
        <f t="shared" si="88"/>
        <v>16</v>
      </c>
      <c r="Q788" s="14" t="str">
        <f t="shared" si="89"/>
        <v>3</v>
      </c>
      <c r="R788" s="14" t="str">
        <f t="shared" si="90"/>
        <v>2024</v>
      </c>
      <c r="S788" s="1" t="s">
        <v>48</v>
      </c>
    </row>
    <row r="789" spans="1:19" ht="12.75" x14ac:dyDescent="0.2">
      <c r="A789" s="1" t="s">
        <v>3007</v>
      </c>
      <c r="B789" s="1" t="s">
        <v>2983</v>
      </c>
      <c r="C789" s="1" t="str">
        <f t="shared" si="84"/>
        <v>535115f9-f0c3-4f56-b179-0d3bb8262462Jacob Newton</v>
      </c>
      <c r="D789" s="1" t="str">
        <f t="shared" si="85"/>
        <v>Unique</v>
      </c>
      <c r="E789" s="1" t="s">
        <v>2984</v>
      </c>
      <c r="F789" s="1" t="str">
        <f t="shared" si="86"/>
        <v>Unique</v>
      </c>
      <c r="G789" s="1" t="s">
        <v>2985</v>
      </c>
      <c r="H789" s="1" t="str">
        <f t="shared" si="87"/>
        <v>WestClothing</v>
      </c>
      <c r="I789" s="1" t="s">
        <v>36</v>
      </c>
      <c r="J789" s="1" t="s">
        <v>52</v>
      </c>
      <c r="K789" s="1" t="s">
        <v>395</v>
      </c>
      <c r="L789" s="8">
        <v>5</v>
      </c>
      <c r="M789" s="8">
        <v>249.21</v>
      </c>
      <c r="N789" s="8">
        <v>1246.05</v>
      </c>
      <c r="O789" s="10" t="s">
        <v>94</v>
      </c>
      <c r="P789" s="9" t="str">
        <f t="shared" si="88"/>
        <v>20</v>
      </c>
      <c r="Q789" s="14" t="str">
        <f t="shared" si="89"/>
        <v>1</v>
      </c>
      <c r="R789" s="14" t="str">
        <f t="shared" si="90"/>
        <v>2024</v>
      </c>
      <c r="S789" s="1" t="s">
        <v>24</v>
      </c>
    </row>
    <row r="790" spans="1:19" ht="12.75" x14ac:dyDescent="0.2">
      <c r="A790" s="1" t="s">
        <v>3011</v>
      </c>
      <c r="B790" s="1" t="s">
        <v>2986</v>
      </c>
      <c r="C790" s="1" t="str">
        <f t="shared" si="84"/>
        <v>4d3355be-335f-49e1-a1f8-61aa868bf8c8Laura Rodgers</v>
      </c>
      <c r="D790" s="1" t="str">
        <f t="shared" si="85"/>
        <v>Unique</v>
      </c>
      <c r="E790" s="1" t="s">
        <v>2987</v>
      </c>
      <c r="F790" s="1" t="str">
        <f t="shared" si="86"/>
        <v>Unique</v>
      </c>
      <c r="G790" s="1" t="s">
        <v>2988</v>
      </c>
      <c r="H790" s="1" t="str">
        <f t="shared" si="87"/>
        <v>WestElectronics</v>
      </c>
      <c r="I790" s="1" t="s">
        <v>36</v>
      </c>
      <c r="J790" s="1" t="s">
        <v>15</v>
      </c>
      <c r="K790" s="1" t="s">
        <v>2106</v>
      </c>
      <c r="L790" s="8">
        <v>14</v>
      </c>
      <c r="M790" s="8">
        <v>258.2</v>
      </c>
      <c r="N790" s="8">
        <v>3614.8</v>
      </c>
      <c r="O790" s="10" t="s">
        <v>2629</v>
      </c>
      <c r="P790" s="9" t="str">
        <f t="shared" si="88"/>
        <v>26</v>
      </c>
      <c r="Q790" s="14" t="str">
        <f t="shared" si="89"/>
        <v>3</v>
      </c>
      <c r="R790" s="14" t="str">
        <f t="shared" si="90"/>
        <v>2024</v>
      </c>
      <c r="S790" s="1" t="s">
        <v>48</v>
      </c>
    </row>
    <row r="791" spans="1:19" ht="12.75" x14ac:dyDescent="0.2">
      <c r="A791" s="1" t="s">
        <v>3015</v>
      </c>
      <c r="B791" s="1" t="s">
        <v>2989</v>
      </c>
      <c r="C791" s="1" t="str">
        <f t="shared" si="84"/>
        <v>f0d3c668-f705-466f-819a-13772941665aRobert Vaughn</v>
      </c>
      <c r="D791" s="1" t="str">
        <f t="shared" si="85"/>
        <v>Unique</v>
      </c>
      <c r="E791" s="1" t="s">
        <v>2990</v>
      </c>
      <c r="F791" s="1" t="str">
        <f t="shared" si="86"/>
        <v>Unique</v>
      </c>
      <c r="G791" s="1" t="s">
        <v>2991</v>
      </c>
      <c r="H791" s="1" t="str">
        <f t="shared" si="87"/>
        <v>WestBooks</v>
      </c>
      <c r="I791" s="1" t="s">
        <v>36</v>
      </c>
      <c r="J791" s="1" t="s">
        <v>22</v>
      </c>
      <c r="K791" s="1" t="s">
        <v>644</v>
      </c>
      <c r="L791" s="8">
        <v>17</v>
      </c>
      <c r="M791" s="8">
        <v>300.2</v>
      </c>
      <c r="N791" s="8">
        <v>5103.3999999999996</v>
      </c>
      <c r="O791" s="10" t="s">
        <v>482</v>
      </c>
      <c r="P791" s="9" t="str">
        <f t="shared" si="88"/>
        <v>13</v>
      </c>
      <c r="Q791" s="14" t="str">
        <f t="shared" si="89"/>
        <v>8</v>
      </c>
      <c r="R791" s="14" t="str">
        <f t="shared" si="90"/>
        <v>2024</v>
      </c>
      <c r="S791" s="1" t="s">
        <v>32</v>
      </c>
    </row>
    <row r="792" spans="1:19" ht="12.75" x14ac:dyDescent="0.2">
      <c r="A792" s="1" t="s">
        <v>3019</v>
      </c>
      <c r="B792" s="1" t="s">
        <v>2992</v>
      </c>
      <c r="C792" s="1" t="str">
        <f t="shared" si="84"/>
        <v>bf3299c2-ff32-4786-b1cf-f628fe0a3e7aBenjamin Olson</v>
      </c>
      <c r="D792" s="1" t="str">
        <f t="shared" si="85"/>
        <v>Unique</v>
      </c>
      <c r="E792" s="1" t="s">
        <v>2993</v>
      </c>
      <c r="F792" s="1" t="str">
        <f t="shared" si="86"/>
        <v>Unique</v>
      </c>
      <c r="G792" s="1" t="s">
        <v>2994</v>
      </c>
      <c r="H792" s="1" t="str">
        <f t="shared" si="87"/>
        <v>SouthFurniture</v>
      </c>
      <c r="I792" s="1" t="s">
        <v>28</v>
      </c>
      <c r="J792" s="1" t="s">
        <v>42</v>
      </c>
      <c r="K792" s="1" t="s">
        <v>2995</v>
      </c>
      <c r="L792" s="8">
        <v>1</v>
      </c>
      <c r="M792" s="8">
        <v>164.5</v>
      </c>
      <c r="N792" s="8">
        <v>164.5</v>
      </c>
      <c r="O792" s="10">
        <v>45294</v>
      </c>
      <c r="P792" s="9">
        <f t="shared" si="88"/>
        <v>3</v>
      </c>
      <c r="Q792" s="14">
        <f t="shared" si="89"/>
        <v>1</v>
      </c>
      <c r="R792" s="14">
        <f t="shared" si="90"/>
        <v>2024</v>
      </c>
      <c r="S792" s="1" t="s">
        <v>32</v>
      </c>
    </row>
    <row r="793" spans="1:19" ht="12.75" x14ac:dyDescent="0.2">
      <c r="A793" s="1" t="s">
        <v>3023</v>
      </c>
      <c r="B793" s="1" t="s">
        <v>2996</v>
      </c>
      <c r="C793" s="1" t="str">
        <f t="shared" si="84"/>
        <v>2e545f6c-29fb-4104-9fc6-e73dcd2b3fe5Alyssa Liu</v>
      </c>
      <c r="D793" s="1" t="str">
        <f t="shared" si="85"/>
        <v>Unique</v>
      </c>
      <c r="E793" s="1" t="s">
        <v>2997</v>
      </c>
      <c r="F793" s="1" t="str">
        <f t="shared" si="86"/>
        <v>Unique</v>
      </c>
      <c r="G793" s="1" t="s">
        <v>2998</v>
      </c>
      <c r="H793" s="1" t="str">
        <f t="shared" si="87"/>
        <v>SouthBooks</v>
      </c>
      <c r="I793" s="1" t="s">
        <v>28</v>
      </c>
      <c r="J793" s="1" t="s">
        <v>22</v>
      </c>
      <c r="K793" s="1" t="s">
        <v>1190</v>
      </c>
      <c r="L793" s="8">
        <v>16</v>
      </c>
      <c r="M793" s="8">
        <v>332.7</v>
      </c>
      <c r="N793" s="8">
        <v>5323.2</v>
      </c>
      <c r="O793" s="10" t="s">
        <v>344</v>
      </c>
      <c r="P793" s="9" t="str">
        <f t="shared" si="88"/>
        <v>14</v>
      </c>
      <c r="Q793" s="14" t="str">
        <f t="shared" si="89"/>
        <v>4</v>
      </c>
      <c r="R793" s="14" t="str">
        <f t="shared" si="90"/>
        <v>2024</v>
      </c>
      <c r="S793" s="1" t="s">
        <v>32</v>
      </c>
    </row>
    <row r="794" spans="1:19" ht="12.75" x14ac:dyDescent="0.2">
      <c r="A794" s="1" t="s">
        <v>3026</v>
      </c>
      <c r="B794" s="1" t="s">
        <v>2999</v>
      </c>
      <c r="C794" s="1" t="str">
        <f t="shared" si="84"/>
        <v>3bad0c39-a0ca-4e0a-bc0f-17c396082637Jenny Ward DDS</v>
      </c>
      <c r="D794" s="1" t="str">
        <f t="shared" si="85"/>
        <v>Unique</v>
      </c>
      <c r="E794" s="1" t="s">
        <v>3000</v>
      </c>
      <c r="F794" s="1" t="str">
        <f t="shared" si="86"/>
        <v>Unique</v>
      </c>
      <c r="G794" s="1" t="s">
        <v>3001</v>
      </c>
      <c r="H794" s="1" t="str">
        <f t="shared" si="87"/>
        <v>WestClothing</v>
      </c>
      <c r="I794" s="1" t="s">
        <v>36</v>
      </c>
      <c r="J794" s="1" t="s">
        <v>52</v>
      </c>
      <c r="K794" s="1" t="s">
        <v>3002</v>
      </c>
      <c r="L794" s="8">
        <v>17</v>
      </c>
      <c r="M794" s="8">
        <v>148.83000000000001</v>
      </c>
      <c r="N794" s="8">
        <v>2530.11</v>
      </c>
      <c r="O794" s="10" t="s">
        <v>939</v>
      </c>
      <c r="P794" s="9" t="str">
        <f t="shared" si="88"/>
        <v>22</v>
      </c>
      <c r="Q794" s="14" t="str">
        <f t="shared" si="89"/>
        <v>7</v>
      </c>
      <c r="R794" s="14" t="str">
        <f t="shared" si="90"/>
        <v>2024</v>
      </c>
      <c r="S794" s="1" t="s">
        <v>32</v>
      </c>
    </row>
    <row r="795" spans="1:19" ht="12.75" x14ac:dyDescent="0.2">
      <c r="A795" s="1" t="s">
        <v>3029</v>
      </c>
      <c r="B795" s="1" t="s">
        <v>3003</v>
      </c>
      <c r="C795" s="1" t="str">
        <f t="shared" si="84"/>
        <v>b9ea62e1-b0c9-4f55-b4f0-e6087f6014d9Benjamin Medina</v>
      </c>
      <c r="D795" s="1" t="str">
        <f t="shared" si="85"/>
        <v>Unique</v>
      </c>
      <c r="E795" s="1" t="s">
        <v>3004</v>
      </c>
      <c r="F795" s="1" t="str">
        <f t="shared" si="86"/>
        <v>Unique</v>
      </c>
      <c r="G795" s="1" t="s">
        <v>3005</v>
      </c>
      <c r="H795" s="1" t="str">
        <f t="shared" si="87"/>
        <v>EastFood</v>
      </c>
      <c r="I795" s="1" t="s">
        <v>14</v>
      </c>
      <c r="J795" s="1" t="s">
        <v>29</v>
      </c>
      <c r="K795" s="1" t="s">
        <v>3006</v>
      </c>
      <c r="L795" s="8">
        <v>17</v>
      </c>
      <c r="M795" s="8">
        <v>24.51</v>
      </c>
      <c r="N795" s="8">
        <v>416.67</v>
      </c>
      <c r="O795" s="10" t="s">
        <v>2111</v>
      </c>
      <c r="P795" s="9" t="str">
        <f t="shared" si="88"/>
        <v>22</v>
      </c>
      <c r="Q795" s="14" t="str">
        <f t="shared" si="89"/>
        <v>3</v>
      </c>
      <c r="R795" s="14" t="str">
        <f t="shared" si="90"/>
        <v>2024</v>
      </c>
      <c r="S795" s="1" t="s">
        <v>32</v>
      </c>
    </row>
    <row r="796" spans="1:19" ht="12.75" x14ac:dyDescent="0.2">
      <c r="A796" s="1" t="s">
        <v>3033</v>
      </c>
      <c r="B796" s="1" t="s">
        <v>3007</v>
      </c>
      <c r="C796" s="1" t="str">
        <f t="shared" si="84"/>
        <v>87d7ed0c-8ceb-4a3e-b26f-7c5fb55c06edRebecca Lynch MD</v>
      </c>
      <c r="D796" s="1" t="str">
        <f t="shared" si="85"/>
        <v>Unique</v>
      </c>
      <c r="E796" s="1" t="s">
        <v>3008</v>
      </c>
      <c r="F796" s="1" t="str">
        <f t="shared" si="86"/>
        <v>Unique</v>
      </c>
      <c r="G796" s="1" t="s">
        <v>3009</v>
      </c>
      <c r="H796" s="1" t="str">
        <f t="shared" si="87"/>
        <v>WestFood</v>
      </c>
      <c r="I796" s="1" t="s">
        <v>36</v>
      </c>
      <c r="J796" s="1" t="s">
        <v>29</v>
      </c>
      <c r="K796" s="1" t="s">
        <v>3010</v>
      </c>
      <c r="L796" s="8">
        <v>18</v>
      </c>
      <c r="M796" s="8">
        <v>294.43</v>
      </c>
      <c r="N796" s="8">
        <v>5299.74</v>
      </c>
      <c r="O796" s="10" t="s">
        <v>939</v>
      </c>
      <c r="P796" s="9" t="str">
        <f t="shared" si="88"/>
        <v>22</v>
      </c>
      <c r="Q796" s="14" t="str">
        <f t="shared" si="89"/>
        <v>7</v>
      </c>
      <c r="R796" s="14" t="str">
        <f t="shared" si="90"/>
        <v>2024</v>
      </c>
      <c r="S796" s="1" t="s">
        <v>18</v>
      </c>
    </row>
    <row r="797" spans="1:19" ht="12.75" x14ac:dyDescent="0.2">
      <c r="A797" s="1" t="s">
        <v>3036</v>
      </c>
      <c r="B797" s="1" t="s">
        <v>3011</v>
      </c>
      <c r="C797" s="1" t="str">
        <f t="shared" si="84"/>
        <v>50493203-42c0-4cd1-8ece-987fade4e556Christopher Waters</v>
      </c>
      <c r="D797" s="1" t="str">
        <f t="shared" si="85"/>
        <v>Unique</v>
      </c>
      <c r="E797" s="1" t="s">
        <v>3012</v>
      </c>
      <c r="F797" s="1" t="str">
        <f t="shared" si="86"/>
        <v>Unique</v>
      </c>
      <c r="G797" s="1" t="s">
        <v>3013</v>
      </c>
      <c r="H797" s="1" t="str">
        <f t="shared" si="87"/>
        <v>EastFurniture</v>
      </c>
      <c r="I797" s="1" t="s">
        <v>14</v>
      </c>
      <c r="J797" s="1" t="s">
        <v>42</v>
      </c>
      <c r="K797" s="1" t="s">
        <v>3014</v>
      </c>
      <c r="L797" s="8">
        <v>1</v>
      </c>
      <c r="M797" s="8">
        <v>204.68</v>
      </c>
      <c r="N797" s="8">
        <v>204.68</v>
      </c>
      <c r="O797" s="10" t="s">
        <v>1213</v>
      </c>
      <c r="P797" s="9" t="str">
        <f t="shared" si="88"/>
        <v>26</v>
      </c>
      <c r="Q797" s="14" t="str">
        <f t="shared" si="89"/>
        <v>4</v>
      </c>
      <c r="R797" s="14" t="str">
        <f t="shared" si="90"/>
        <v>2024</v>
      </c>
      <c r="S797" s="1" t="s">
        <v>48</v>
      </c>
    </row>
    <row r="798" spans="1:19" ht="12.75" x14ac:dyDescent="0.2">
      <c r="A798" s="1" t="s">
        <v>3039</v>
      </c>
      <c r="B798" s="1" t="s">
        <v>3015</v>
      </c>
      <c r="C798" s="1" t="str">
        <f t="shared" si="84"/>
        <v>4eb0fa64-a7b7-4500-b53d-71e356d88facNicholas Kaiser</v>
      </c>
      <c r="D798" s="1" t="str">
        <f t="shared" si="85"/>
        <v>Unique</v>
      </c>
      <c r="E798" s="1" t="s">
        <v>3016</v>
      </c>
      <c r="F798" s="1" t="str">
        <f t="shared" si="86"/>
        <v>Unique</v>
      </c>
      <c r="G798" s="1" t="s">
        <v>3017</v>
      </c>
      <c r="H798" s="1" t="str">
        <f t="shared" si="87"/>
        <v>SouthClothing</v>
      </c>
      <c r="I798" s="1" t="s">
        <v>28</v>
      </c>
      <c r="J798" s="1" t="s">
        <v>52</v>
      </c>
      <c r="K798" s="1" t="s">
        <v>3018</v>
      </c>
      <c r="L798" s="8">
        <v>12</v>
      </c>
      <c r="M798" s="8">
        <v>435.36</v>
      </c>
      <c r="N798" s="8">
        <v>5224.32</v>
      </c>
      <c r="O798" s="10" t="s">
        <v>107</v>
      </c>
      <c r="P798" s="9" t="str">
        <f t="shared" si="88"/>
        <v>19</v>
      </c>
      <c r="Q798" s="14" t="str">
        <f t="shared" si="89"/>
        <v>8</v>
      </c>
      <c r="R798" s="14" t="str">
        <f t="shared" si="90"/>
        <v>2024</v>
      </c>
      <c r="S798" s="1" t="s">
        <v>48</v>
      </c>
    </row>
    <row r="799" spans="1:19" ht="12.75" x14ac:dyDescent="0.2">
      <c r="A799" s="1" t="s">
        <v>3042</v>
      </c>
      <c r="B799" s="1" t="s">
        <v>3019</v>
      </c>
      <c r="C799" s="1" t="str">
        <f t="shared" si="84"/>
        <v>3323336e-b171-4668-8e42-8768253f0de0Briana Perez</v>
      </c>
      <c r="D799" s="1" t="str">
        <f t="shared" si="85"/>
        <v>Unique</v>
      </c>
      <c r="E799" s="1" t="s">
        <v>3020</v>
      </c>
      <c r="F799" s="1" t="str">
        <f t="shared" si="86"/>
        <v>Unique</v>
      </c>
      <c r="G799" s="1" t="s">
        <v>3021</v>
      </c>
      <c r="H799" s="1" t="str">
        <f t="shared" si="87"/>
        <v>WestFood</v>
      </c>
      <c r="I799" s="1" t="s">
        <v>36</v>
      </c>
      <c r="J799" s="1" t="s">
        <v>29</v>
      </c>
      <c r="K799" s="1" t="s">
        <v>3022</v>
      </c>
      <c r="L799" s="8">
        <v>20</v>
      </c>
      <c r="M799" s="8">
        <v>20.34</v>
      </c>
      <c r="N799" s="8">
        <v>406.8</v>
      </c>
      <c r="O799" s="10">
        <v>45477</v>
      </c>
      <c r="P799" s="9">
        <f t="shared" si="88"/>
        <v>4</v>
      </c>
      <c r="Q799" s="14">
        <f t="shared" si="89"/>
        <v>7</v>
      </c>
      <c r="R799" s="14">
        <f t="shared" si="90"/>
        <v>2024</v>
      </c>
      <c r="S799" s="1" t="s">
        <v>48</v>
      </c>
    </row>
    <row r="800" spans="1:19" ht="12.75" x14ac:dyDescent="0.2">
      <c r="A800" s="1" t="s">
        <v>3046</v>
      </c>
      <c r="B800" s="1" t="s">
        <v>3023</v>
      </c>
      <c r="C800" s="1" t="str">
        <f t="shared" si="84"/>
        <v>3114a8c0-d560-4d60-b616-133e331331c5Meagan Henderson</v>
      </c>
      <c r="D800" s="1" t="str">
        <f t="shared" si="85"/>
        <v>Unique</v>
      </c>
      <c r="E800" s="1" t="s">
        <v>3024</v>
      </c>
      <c r="F800" s="1" t="str">
        <f t="shared" si="86"/>
        <v>Unique</v>
      </c>
      <c r="H800" s="1" t="str">
        <f t="shared" si="87"/>
        <v>WestElectronics</v>
      </c>
      <c r="I800" s="1" t="s">
        <v>36</v>
      </c>
      <c r="J800" s="1" t="s">
        <v>15</v>
      </c>
      <c r="K800" s="1" t="s">
        <v>3025</v>
      </c>
      <c r="L800" s="8">
        <v>8</v>
      </c>
      <c r="M800" s="8">
        <v>94.66</v>
      </c>
      <c r="N800" s="8">
        <v>757.28</v>
      </c>
      <c r="O800" s="10">
        <v>45537</v>
      </c>
      <c r="P800" s="9">
        <f t="shared" si="88"/>
        <v>2</v>
      </c>
      <c r="Q800" s="14">
        <f t="shared" si="89"/>
        <v>9</v>
      </c>
      <c r="R800" s="14">
        <f t="shared" si="90"/>
        <v>2024</v>
      </c>
      <c r="S800" s="1" t="s">
        <v>48</v>
      </c>
    </row>
    <row r="801" spans="1:19" ht="12.75" x14ac:dyDescent="0.2">
      <c r="A801" s="1" t="s">
        <v>3050</v>
      </c>
      <c r="B801" s="1" t="s">
        <v>3026</v>
      </c>
      <c r="C801" s="1" t="str">
        <f t="shared" si="84"/>
        <v>c25bb845-441b-4776-a80a-ee185cf44bacAshley Vasquez</v>
      </c>
      <c r="D801" s="1" t="str">
        <f t="shared" si="85"/>
        <v>Unique</v>
      </c>
      <c r="E801" s="1" t="s">
        <v>3027</v>
      </c>
      <c r="F801" s="1" t="str">
        <f t="shared" si="86"/>
        <v>Unique</v>
      </c>
      <c r="H801" s="1" t="str">
        <f t="shared" si="87"/>
        <v>WestBooks</v>
      </c>
      <c r="I801" s="1" t="s">
        <v>36</v>
      </c>
      <c r="J801" s="1" t="s">
        <v>22</v>
      </c>
      <c r="K801" s="1" t="s">
        <v>3028</v>
      </c>
      <c r="L801" s="8">
        <v>2</v>
      </c>
      <c r="M801" s="8">
        <v>72.540000000000006</v>
      </c>
      <c r="N801" s="8">
        <v>145.08000000000001</v>
      </c>
      <c r="O801" s="10" t="s">
        <v>1720</v>
      </c>
      <c r="P801" s="9" t="str">
        <f t="shared" si="88"/>
        <v>25</v>
      </c>
      <c r="Q801" s="14" t="str">
        <f t="shared" si="89"/>
        <v>1</v>
      </c>
      <c r="R801" s="14" t="str">
        <f t="shared" si="90"/>
        <v>2024</v>
      </c>
      <c r="S801" s="1" t="s">
        <v>24</v>
      </c>
    </row>
    <row r="802" spans="1:19" ht="12.75" x14ac:dyDescent="0.2">
      <c r="A802" s="1" t="s">
        <v>3053</v>
      </c>
      <c r="B802" s="1" t="s">
        <v>3029</v>
      </c>
      <c r="C802" s="1" t="str">
        <f t="shared" si="84"/>
        <v>46a41ab9-cbd0-4aaa-a6cf-476588d40b44Spencer Harris</v>
      </c>
      <c r="D802" s="1" t="str">
        <f t="shared" si="85"/>
        <v>Unique</v>
      </c>
      <c r="E802" s="1" t="s">
        <v>3030</v>
      </c>
      <c r="F802" s="1" t="str">
        <f t="shared" si="86"/>
        <v>Unique</v>
      </c>
      <c r="G802" s="1" t="s">
        <v>3031</v>
      </c>
      <c r="H802" s="1" t="str">
        <f t="shared" si="87"/>
        <v>SouthClothing</v>
      </c>
      <c r="I802" s="1" t="s">
        <v>28</v>
      </c>
      <c r="J802" s="1" t="s">
        <v>52</v>
      </c>
      <c r="K802" s="1" t="s">
        <v>3032</v>
      </c>
      <c r="L802" s="8">
        <v>17</v>
      </c>
      <c r="M802" s="8">
        <v>79.22</v>
      </c>
      <c r="N802" s="8">
        <v>1346.74</v>
      </c>
      <c r="O802" s="10" t="s">
        <v>413</v>
      </c>
      <c r="P802" s="9" t="str">
        <f t="shared" si="88"/>
        <v>17</v>
      </c>
      <c r="Q802" s="14" t="str">
        <f t="shared" si="89"/>
        <v>1</v>
      </c>
      <c r="R802" s="14" t="str">
        <f t="shared" si="90"/>
        <v>2024</v>
      </c>
      <c r="S802" s="1" t="s">
        <v>24</v>
      </c>
    </row>
    <row r="803" spans="1:19" ht="12.75" x14ac:dyDescent="0.2">
      <c r="A803" s="1" t="s">
        <v>3057</v>
      </c>
      <c r="B803" s="1" t="s">
        <v>3033</v>
      </c>
      <c r="C803" s="1" t="str">
        <f t="shared" si="84"/>
        <v>17e6323a-e6d3-45b6-a58f-e8f176c3ef3fJames Davis</v>
      </c>
      <c r="D803" s="1" t="str">
        <f t="shared" si="85"/>
        <v>Unique</v>
      </c>
      <c r="E803" s="1" t="s">
        <v>3034</v>
      </c>
      <c r="F803" s="1" t="str">
        <f t="shared" si="86"/>
        <v>Unique</v>
      </c>
      <c r="G803" s="1" t="s">
        <v>3035</v>
      </c>
      <c r="H803" s="1" t="str">
        <f t="shared" si="87"/>
        <v>SouthClothing</v>
      </c>
      <c r="I803" s="1" t="s">
        <v>28</v>
      </c>
      <c r="J803" s="1" t="s">
        <v>52</v>
      </c>
      <c r="K803" s="1" t="s">
        <v>2904</v>
      </c>
      <c r="L803" s="8">
        <v>18</v>
      </c>
      <c r="M803" s="8">
        <v>457.42</v>
      </c>
      <c r="N803" s="8">
        <v>8233.56</v>
      </c>
      <c r="O803" s="10" t="s">
        <v>791</v>
      </c>
      <c r="P803" s="9" t="str">
        <f t="shared" si="88"/>
        <v>21</v>
      </c>
      <c r="Q803" s="14" t="str">
        <f t="shared" si="89"/>
        <v>1</v>
      </c>
      <c r="R803" s="14" t="str">
        <f t="shared" si="90"/>
        <v>2024</v>
      </c>
      <c r="S803" s="1" t="s">
        <v>18</v>
      </c>
    </row>
    <row r="804" spans="1:19" ht="12.75" x14ac:dyDescent="0.2">
      <c r="A804" s="1" t="s">
        <v>3060</v>
      </c>
      <c r="B804" s="1" t="s">
        <v>3036</v>
      </c>
      <c r="C804" s="1" t="str">
        <f t="shared" si="84"/>
        <v>a6ebb364-9192-46ff-b6b7-8cdd4a58a8fdThomas Harris</v>
      </c>
      <c r="D804" s="1" t="str">
        <f t="shared" si="85"/>
        <v>Unique</v>
      </c>
      <c r="E804" s="1" t="s">
        <v>3037</v>
      </c>
      <c r="F804" s="1" t="str">
        <f t="shared" si="86"/>
        <v>Unique</v>
      </c>
      <c r="G804" s="1" t="s">
        <v>3038</v>
      </c>
      <c r="H804" s="1" t="str">
        <f t="shared" si="87"/>
        <v>NorthBooks</v>
      </c>
      <c r="I804" s="1" t="s">
        <v>69</v>
      </c>
      <c r="J804" s="1" t="s">
        <v>22</v>
      </c>
      <c r="K804" s="1" t="s">
        <v>383</v>
      </c>
      <c r="L804" s="8">
        <v>5</v>
      </c>
      <c r="M804" s="8">
        <v>164.29</v>
      </c>
      <c r="N804" s="8">
        <v>821.45</v>
      </c>
      <c r="O804" s="10" t="s">
        <v>266</v>
      </c>
      <c r="P804" s="9" t="str">
        <f t="shared" si="88"/>
        <v>25</v>
      </c>
      <c r="Q804" s="14" t="str">
        <f t="shared" si="89"/>
        <v>6</v>
      </c>
      <c r="R804" s="14" t="str">
        <f t="shared" si="90"/>
        <v>2024</v>
      </c>
      <c r="S804" s="1" t="s">
        <v>32</v>
      </c>
    </row>
    <row r="805" spans="1:19" ht="12.75" x14ac:dyDescent="0.2">
      <c r="A805" s="1" t="s">
        <v>3064</v>
      </c>
      <c r="B805" s="1" t="s">
        <v>3039</v>
      </c>
      <c r="C805" s="1" t="str">
        <f t="shared" si="84"/>
        <v>b61f6fd3-1280-4f7f-a01b-aefe593224a5Amy Estrada</v>
      </c>
      <c r="D805" s="1" t="str">
        <f t="shared" si="85"/>
        <v>Unique</v>
      </c>
      <c r="E805" s="1" t="s">
        <v>3040</v>
      </c>
      <c r="F805" s="1" t="str">
        <f t="shared" si="86"/>
        <v>Unique</v>
      </c>
      <c r="G805" s="1" t="s">
        <v>3041</v>
      </c>
      <c r="H805" s="1" t="str">
        <f t="shared" si="87"/>
        <v>WestElectronics</v>
      </c>
      <c r="I805" s="1" t="s">
        <v>36</v>
      </c>
      <c r="J805" s="1" t="s">
        <v>15</v>
      </c>
      <c r="K805" s="1" t="s">
        <v>1282</v>
      </c>
      <c r="L805" s="8">
        <v>8</v>
      </c>
      <c r="M805" s="8">
        <v>317</v>
      </c>
      <c r="N805" s="8">
        <v>2536</v>
      </c>
      <c r="O805" s="10">
        <v>45356</v>
      </c>
      <c r="P805" s="9">
        <f t="shared" si="88"/>
        <v>5</v>
      </c>
      <c r="Q805" s="14">
        <f t="shared" si="89"/>
        <v>3</v>
      </c>
      <c r="R805" s="14">
        <f t="shared" si="90"/>
        <v>2024</v>
      </c>
      <c r="S805" s="1" t="s">
        <v>24</v>
      </c>
    </row>
    <row r="806" spans="1:19" ht="12.75" x14ac:dyDescent="0.2">
      <c r="A806" s="1" t="s">
        <v>3068</v>
      </c>
      <c r="B806" s="1" t="s">
        <v>3042</v>
      </c>
      <c r="C806" s="1" t="str">
        <f t="shared" si="84"/>
        <v>a8299dc9-cf1e-4f08-9f96-914581571b45Daniel Lang</v>
      </c>
      <c r="D806" s="1" t="str">
        <f t="shared" si="85"/>
        <v>Unique</v>
      </c>
      <c r="E806" s="1" t="s">
        <v>3043</v>
      </c>
      <c r="F806" s="1" t="str">
        <f t="shared" si="86"/>
        <v>Unique</v>
      </c>
      <c r="G806" s="1" t="s">
        <v>3044</v>
      </c>
      <c r="H806" s="1" t="str">
        <f t="shared" si="87"/>
        <v>SouthFood</v>
      </c>
      <c r="I806" s="1" t="s">
        <v>28</v>
      </c>
      <c r="J806" s="1" t="s">
        <v>29</v>
      </c>
      <c r="K806" s="1" t="s">
        <v>3045</v>
      </c>
      <c r="L806" s="8">
        <v>10</v>
      </c>
      <c r="M806" s="8">
        <v>476.07</v>
      </c>
      <c r="N806" s="8">
        <v>4760.7</v>
      </c>
      <c r="O806" s="10" t="s">
        <v>708</v>
      </c>
      <c r="P806" s="9" t="str">
        <f t="shared" si="88"/>
        <v>29</v>
      </c>
      <c r="Q806" s="14" t="str">
        <f t="shared" si="89"/>
        <v>1</v>
      </c>
      <c r="R806" s="14" t="str">
        <f t="shared" si="90"/>
        <v>2024</v>
      </c>
      <c r="S806" s="1" t="s">
        <v>48</v>
      </c>
    </row>
    <row r="807" spans="1:19" ht="12.75" x14ac:dyDescent="0.2">
      <c r="A807" s="1" t="s">
        <v>3071</v>
      </c>
      <c r="B807" s="1" t="s">
        <v>3046</v>
      </c>
      <c r="C807" s="1" t="str">
        <f t="shared" si="84"/>
        <v>83a95a7e-2575-4cee-b011-abb7da731132Michael Johnson</v>
      </c>
      <c r="D807" s="1" t="str">
        <f t="shared" si="85"/>
        <v>Unique</v>
      </c>
      <c r="E807" s="1" t="s">
        <v>2517</v>
      </c>
      <c r="F807" s="1" t="str">
        <f t="shared" si="86"/>
        <v>Unique</v>
      </c>
      <c r="G807" s="1" t="s">
        <v>3047</v>
      </c>
      <c r="H807" s="1" t="str">
        <f t="shared" si="87"/>
        <v>WestFurniture</v>
      </c>
      <c r="I807" s="1" t="s">
        <v>36</v>
      </c>
      <c r="J807" s="1" t="s">
        <v>42</v>
      </c>
      <c r="K807" s="1" t="s">
        <v>3048</v>
      </c>
      <c r="L807" s="8">
        <v>20</v>
      </c>
      <c r="M807" s="8">
        <v>492.26</v>
      </c>
      <c r="N807" s="8">
        <v>9845.2000000000007</v>
      </c>
      <c r="O807" s="10" t="s">
        <v>3049</v>
      </c>
      <c r="P807" s="9" t="str">
        <f t="shared" si="88"/>
        <v>23</v>
      </c>
      <c r="Q807" s="14" t="str">
        <f t="shared" si="89"/>
        <v>4</v>
      </c>
      <c r="R807" s="14" t="str">
        <f t="shared" si="90"/>
        <v>2024</v>
      </c>
      <c r="S807" s="1" t="s">
        <v>48</v>
      </c>
    </row>
    <row r="808" spans="1:19" ht="12.75" x14ac:dyDescent="0.2">
      <c r="A808" s="1" t="s">
        <v>3074</v>
      </c>
      <c r="B808" s="1" t="s">
        <v>3050</v>
      </c>
      <c r="C808" s="1" t="str">
        <f t="shared" si="84"/>
        <v>20628586-6a4d-46c2-9b79-a5db620e7fc3Erin Kelley</v>
      </c>
      <c r="D808" s="1" t="str">
        <f t="shared" si="85"/>
        <v>Unique</v>
      </c>
      <c r="E808" s="1" t="s">
        <v>3051</v>
      </c>
      <c r="F808" s="1" t="str">
        <f t="shared" si="86"/>
        <v>Unique</v>
      </c>
      <c r="G808" s="1" t="s">
        <v>3052</v>
      </c>
      <c r="H808" s="1" t="str">
        <f t="shared" si="87"/>
        <v>EastClothing</v>
      </c>
      <c r="I808" s="1" t="s">
        <v>14</v>
      </c>
      <c r="J808" s="1" t="s">
        <v>52</v>
      </c>
      <c r="K808" s="1" t="s">
        <v>469</v>
      </c>
      <c r="L808" s="8">
        <v>13</v>
      </c>
      <c r="M808" s="8">
        <v>353.2</v>
      </c>
      <c r="N808" s="8">
        <v>4591.6000000000004</v>
      </c>
      <c r="O808" s="10">
        <v>45566</v>
      </c>
      <c r="P808" s="9">
        <f t="shared" si="88"/>
        <v>1</v>
      </c>
      <c r="Q808" s="14">
        <f t="shared" si="89"/>
        <v>10</v>
      </c>
      <c r="R808" s="14">
        <f t="shared" si="90"/>
        <v>2024</v>
      </c>
      <c r="S808" s="1" t="s">
        <v>48</v>
      </c>
    </row>
    <row r="809" spans="1:19" ht="12.75" x14ac:dyDescent="0.2">
      <c r="A809" s="1" t="s">
        <v>3077</v>
      </c>
      <c r="B809" s="1" t="s">
        <v>3053</v>
      </c>
      <c r="C809" s="1" t="str">
        <f t="shared" si="84"/>
        <v>a519e5bd-3cd8-47af-acf5-b36c719dedcdJeremy Weber</v>
      </c>
      <c r="D809" s="1" t="str">
        <f t="shared" si="85"/>
        <v>Unique</v>
      </c>
      <c r="E809" s="1" t="s">
        <v>3054</v>
      </c>
      <c r="F809" s="1" t="str">
        <f t="shared" si="86"/>
        <v>Unique</v>
      </c>
      <c r="G809" s="1" t="s">
        <v>3055</v>
      </c>
      <c r="H809" s="1" t="str">
        <f t="shared" si="87"/>
        <v>NorthElectronics</v>
      </c>
      <c r="I809" s="1" t="s">
        <v>69</v>
      </c>
      <c r="J809" s="1" t="s">
        <v>15</v>
      </c>
      <c r="K809" s="1" t="s">
        <v>3056</v>
      </c>
      <c r="L809" s="8">
        <v>12</v>
      </c>
      <c r="M809" s="8">
        <v>208.39</v>
      </c>
      <c r="N809" s="8">
        <v>2500.6799999999998</v>
      </c>
      <c r="O809" s="10" t="s">
        <v>2252</v>
      </c>
      <c r="P809" s="9" t="str">
        <f t="shared" si="88"/>
        <v>16</v>
      </c>
      <c r="Q809" s="14" t="str">
        <f t="shared" si="89"/>
        <v>4</v>
      </c>
      <c r="R809" s="14" t="str">
        <f t="shared" si="90"/>
        <v>2024</v>
      </c>
      <c r="S809" s="1" t="s">
        <v>18</v>
      </c>
    </row>
    <row r="810" spans="1:19" ht="12.75" x14ac:dyDescent="0.2">
      <c r="A810" s="1" t="s">
        <v>3080</v>
      </c>
      <c r="B810" s="1" t="s">
        <v>3057</v>
      </c>
      <c r="C810" s="1" t="str">
        <f t="shared" si="84"/>
        <v>71832b1b-11be-4103-a4a3-4ce65db3096aAndrea Cunningham</v>
      </c>
      <c r="D810" s="1" t="str">
        <f t="shared" si="85"/>
        <v>Unique</v>
      </c>
      <c r="E810" s="1" t="s">
        <v>3058</v>
      </c>
      <c r="F810" s="1" t="str">
        <f t="shared" si="86"/>
        <v>Unique</v>
      </c>
      <c r="G810" s="1" t="s">
        <v>3059</v>
      </c>
      <c r="H810" s="1" t="str">
        <f t="shared" si="87"/>
        <v>NorthFood</v>
      </c>
      <c r="I810" s="1" t="s">
        <v>69</v>
      </c>
      <c r="J810" s="1" t="s">
        <v>29</v>
      </c>
      <c r="K810" s="1" t="s">
        <v>2302</v>
      </c>
      <c r="L810" s="8">
        <v>6</v>
      </c>
      <c r="M810" s="8">
        <v>126.66</v>
      </c>
      <c r="N810" s="8">
        <v>759.96</v>
      </c>
      <c r="O810" s="10" t="s">
        <v>1399</v>
      </c>
      <c r="P810" s="9" t="str">
        <f t="shared" si="88"/>
        <v>19</v>
      </c>
      <c r="Q810" s="14" t="str">
        <f t="shared" si="89"/>
        <v>4</v>
      </c>
      <c r="R810" s="14" t="str">
        <f t="shared" si="90"/>
        <v>2024</v>
      </c>
      <c r="S810" s="1" t="s">
        <v>24</v>
      </c>
    </row>
    <row r="811" spans="1:19" ht="12.75" x14ac:dyDescent="0.2">
      <c r="A811" s="1" t="s">
        <v>3083</v>
      </c>
      <c r="B811" s="1" t="s">
        <v>3060</v>
      </c>
      <c r="C811" s="1" t="str">
        <f t="shared" si="84"/>
        <v>2af2f822-13fc-435d-a717-dd7f6a8ce3e3Eric Rollins</v>
      </c>
      <c r="D811" s="1" t="str">
        <f t="shared" si="85"/>
        <v>Unique</v>
      </c>
      <c r="E811" s="1" t="s">
        <v>3061</v>
      </c>
      <c r="F811" s="1" t="str">
        <f t="shared" si="86"/>
        <v>Unique</v>
      </c>
      <c r="G811" s="1" t="s">
        <v>3062</v>
      </c>
      <c r="H811" s="1" t="str">
        <f t="shared" si="87"/>
        <v>SouthFurniture</v>
      </c>
      <c r="I811" s="1" t="s">
        <v>28</v>
      </c>
      <c r="J811" s="1" t="s">
        <v>42</v>
      </c>
      <c r="K811" s="1" t="s">
        <v>3063</v>
      </c>
      <c r="L811" s="8">
        <v>3</v>
      </c>
      <c r="M811" s="8">
        <v>55.64</v>
      </c>
      <c r="N811" s="8">
        <v>166.92</v>
      </c>
      <c r="O811" s="10" t="s">
        <v>304</v>
      </c>
      <c r="P811" s="9" t="str">
        <f t="shared" si="88"/>
        <v>27</v>
      </c>
      <c r="Q811" s="14" t="str">
        <f t="shared" si="89"/>
        <v>7</v>
      </c>
      <c r="R811" s="14" t="str">
        <f t="shared" si="90"/>
        <v>2024</v>
      </c>
      <c r="S811" s="1" t="s">
        <v>48</v>
      </c>
    </row>
    <row r="812" spans="1:19" ht="12.75" x14ac:dyDescent="0.2">
      <c r="A812" s="1" t="s">
        <v>3086</v>
      </c>
      <c r="B812" s="1" t="s">
        <v>3064</v>
      </c>
      <c r="C812" s="1" t="str">
        <f t="shared" si="84"/>
        <v>6ec83a35-e960-4f88-97cc-878f4cc420fdJason Padilla</v>
      </c>
      <c r="D812" s="1" t="str">
        <f t="shared" si="85"/>
        <v>Unique</v>
      </c>
      <c r="E812" s="1" t="s">
        <v>3065</v>
      </c>
      <c r="F812" s="1" t="str">
        <f t="shared" si="86"/>
        <v>Unique</v>
      </c>
      <c r="G812" s="1" t="s">
        <v>3066</v>
      </c>
      <c r="H812" s="1" t="str">
        <f t="shared" si="87"/>
        <v>EastFood</v>
      </c>
      <c r="I812" s="1" t="s">
        <v>14</v>
      </c>
      <c r="J812" s="1" t="s">
        <v>29</v>
      </c>
      <c r="K812" s="1" t="s">
        <v>3067</v>
      </c>
      <c r="L812" s="8">
        <v>7</v>
      </c>
      <c r="M812" s="8">
        <v>54.57</v>
      </c>
      <c r="N812" s="8">
        <v>381.99</v>
      </c>
      <c r="O812" s="10">
        <v>45444</v>
      </c>
      <c r="P812" s="9">
        <f t="shared" si="88"/>
        <v>1</v>
      </c>
      <c r="Q812" s="14">
        <f t="shared" si="89"/>
        <v>6</v>
      </c>
      <c r="R812" s="14">
        <f t="shared" si="90"/>
        <v>2024</v>
      </c>
      <c r="S812" s="1" t="s">
        <v>18</v>
      </c>
    </row>
    <row r="813" spans="1:19" ht="12.75" x14ac:dyDescent="0.2">
      <c r="A813" s="1" t="s">
        <v>3090</v>
      </c>
      <c r="B813" s="1" t="s">
        <v>3068</v>
      </c>
      <c r="C813" s="1" t="str">
        <f t="shared" si="84"/>
        <v>f0f4ee8a-aa2f-402f-8b9c-be0686737382Frances Kim</v>
      </c>
      <c r="D813" s="1" t="str">
        <f t="shared" si="85"/>
        <v>Unique</v>
      </c>
      <c r="E813" s="1" t="s">
        <v>3069</v>
      </c>
      <c r="F813" s="1" t="str">
        <f t="shared" si="86"/>
        <v>Unique</v>
      </c>
      <c r="G813" s="1" t="s">
        <v>3070</v>
      </c>
      <c r="H813" s="1" t="str">
        <f t="shared" si="87"/>
        <v>EastElectronics</v>
      </c>
      <c r="I813" s="1" t="s">
        <v>14</v>
      </c>
      <c r="J813" s="1" t="s">
        <v>15</v>
      </c>
      <c r="K813" s="1" t="s">
        <v>1321</v>
      </c>
      <c r="L813" s="8">
        <v>6</v>
      </c>
      <c r="M813" s="8">
        <v>255.86</v>
      </c>
      <c r="N813" s="8">
        <v>1535.16</v>
      </c>
      <c r="O813" s="10">
        <v>45356</v>
      </c>
      <c r="P813" s="9">
        <f t="shared" si="88"/>
        <v>5</v>
      </c>
      <c r="Q813" s="14">
        <f t="shared" si="89"/>
        <v>3</v>
      </c>
      <c r="R813" s="14">
        <f t="shared" si="90"/>
        <v>2024</v>
      </c>
      <c r="S813" s="1" t="s">
        <v>24</v>
      </c>
    </row>
    <row r="814" spans="1:19" ht="12.75" x14ac:dyDescent="0.2">
      <c r="A814" s="1" t="s">
        <v>3093</v>
      </c>
      <c r="B814" s="1" t="s">
        <v>3071</v>
      </c>
      <c r="C814" s="1" t="str">
        <f t="shared" si="84"/>
        <v>5491c4c5-5704-4078-9e16-107272c031a7Francis Rowland</v>
      </c>
      <c r="D814" s="1" t="str">
        <f t="shared" si="85"/>
        <v>Unique</v>
      </c>
      <c r="E814" s="1" t="s">
        <v>3072</v>
      </c>
      <c r="F814" s="1" t="str">
        <f t="shared" si="86"/>
        <v>Unique</v>
      </c>
      <c r="G814" s="1" t="s">
        <v>3073</v>
      </c>
      <c r="H814" s="1" t="str">
        <f t="shared" si="87"/>
        <v>SouthFurniture</v>
      </c>
      <c r="I814" s="1" t="s">
        <v>28</v>
      </c>
      <c r="J814" s="1" t="s">
        <v>42</v>
      </c>
      <c r="K814" s="1" t="s">
        <v>1568</v>
      </c>
      <c r="L814" s="8">
        <v>4</v>
      </c>
      <c r="M814" s="8">
        <v>449.47</v>
      </c>
      <c r="N814" s="8">
        <v>1797.88</v>
      </c>
      <c r="O814" s="10">
        <v>45324</v>
      </c>
      <c r="P814" s="9">
        <f t="shared" si="88"/>
        <v>2</v>
      </c>
      <c r="Q814" s="14">
        <f t="shared" si="89"/>
        <v>2</v>
      </c>
      <c r="R814" s="14">
        <f t="shared" si="90"/>
        <v>2024</v>
      </c>
      <c r="S814" s="1" t="s">
        <v>32</v>
      </c>
    </row>
    <row r="815" spans="1:19" ht="12.75" x14ac:dyDescent="0.2">
      <c r="A815" s="1" t="s">
        <v>3096</v>
      </c>
      <c r="B815" s="1" t="s">
        <v>3074</v>
      </c>
      <c r="C815" s="1" t="str">
        <f t="shared" si="84"/>
        <v>6334126c-974b-44bb-8ae5-d03d1ba8a1fdTina Anthony</v>
      </c>
      <c r="D815" s="1" t="str">
        <f t="shared" si="85"/>
        <v>Unique</v>
      </c>
      <c r="E815" s="1" t="s">
        <v>3075</v>
      </c>
      <c r="F815" s="1" t="str">
        <f t="shared" si="86"/>
        <v>Unique</v>
      </c>
      <c r="G815" s="1" t="s">
        <v>3076</v>
      </c>
      <c r="H815" s="1" t="str">
        <f t="shared" si="87"/>
        <v>WestBooks</v>
      </c>
      <c r="I815" s="1" t="s">
        <v>36</v>
      </c>
      <c r="J815" s="1" t="s">
        <v>22</v>
      </c>
      <c r="K815" s="1" t="s">
        <v>454</v>
      </c>
      <c r="L815" s="8">
        <v>19</v>
      </c>
      <c r="M815" s="8">
        <v>207.97</v>
      </c>
      <c r="N815" s="8">
        <v>3951.43</v>
      </c>
      <c r="O815" s="10" t="s">
        <v>1745</v>
      </c>
      <c r="P815" s="9" t="str">
        <f t="shared" si="88"/>
        <v>15</v>
      </c>
      <c r="Q815" s="14" t="str">
        <f t="shared" si="89"/>
        <v>4</v>
      </c>
      <c r="R815" s="14" t="str">
        <f t="shared" si="90"/>
        <v>2024</v>
      </c>
      <c r="S815" s="1" t="s">
        <v>32</v>
      </c>
    </row>
    <row r="816" spans="1:19" ht="12.75" x14ac:dyDescent="0.2">
      <c r="A816" s="1" t="s">
        <v>3100</v>
      </c>
      <c r="B816" s="1" t="s">
        <v>3077</v>
      </c>
      <c r="C816" s="1" t="str">
        <f t="shared" si="84"/>
        <v>08cf71f2-4768-4a43-9d13-326e236786e2Kara Bender</v>
      </c>
      <c r="D816" s="1" t="str">
        <f t="shared" si="85"/>
        <v>Unique</v>
      </c>
      <c r="E816" s="1" t="s">
        <v>3078</v>
      </c>
      <c r="F816" s="1" t="str">
        <f t="shared" si="86"/>
        <v>Unique</v>
      </c>
      <c r="G816" s="1" t="s">
        <v>3079</v>
      </c>
      <c r="H816" s="1" t="str">
        <f t="shared" si="87"/>
        <v>NorthBooks</v>
      </c>
      <c r="I816" s="1" t="s">
        <v>69</v>
      </c>
      <c r="J816" s="1" t="s">
        <v>22</v>
      </c>
      <c r="K816" s="1" t="s">
        <v>919</v>
      </c>
      <c r="L816" s="8">
        <v>15</v>
      </c>
      <c r="M816" s="8">
        <v>475.43</v>
      </c>
      <c r="N816" s="8">
        <v>7131.45</v>
      </c>
      <c r="O816" s="10" t="s">
        <v>1404</v>
      </c>
      <c r="P816" s="9" t="str">
        <f t="shared" si="88"/>
        <v>15</v>
      </c>
      <c r="Q816" s="14" t="str">
        <f t="shared" si="89"/>
        <v>1</v>
      </c>
      <c r="R816" s="14" t="str">
        <f t="shared" si="90"/>
        <v>2024</v>
      </c>
      <c r="S816" s="1" t="s">
        <v>48</v>
      </c>
    </row>
    <row r="817" spans="1:19" ht="12.75" x14ac:dyDescent="0.2">
      <c r="A817" s="1" t="s">
        <v>3104</v>
      </c>
      <c r="B817" s="1" t="s">
        <v>3080</v>
      </c>
      <c r="C817" s="1" t="str">
        <f t="shared" si="84"/>
        <v>cd013f89-b7b9-4f6b-bea9-e71c50aabeccDouglas Williams</v>
      </c>
      <c r="D817" s="1" t="str">
        <f t="shared" si="85"/>
        <v>Unique</v>
      </c>
      <c r="E817" s="1" t="s">
        <v>3081</v>
      </c>
      <c r="F817" s="1" t="str">
        <f t="shared" si="86"/>
        <v>Unique</v>
      </c>
      <c r="G817" s="1" t="s">
        <v>3082</v>
      </c>
      <c r="H817" s="1" t="str">
        <f t="shared" si="87"/>
        <v>NorthElectronics</v>
      </c>
      <c r="I817" s="1" t="s">
        <v>69</v>
      </c>
      <c r="J817" s="1" t="s">
        <v>15</v>
      </c>
      <c r="K817" s="1" t="s">
        <v>1367</v>
      </c>
      <c r="L817" s="8">
        <v>14</v>
      </c>
      <c r="M817" s="8">
        <v>362.17</v>
      </c>
      <c r="N817" s="8">
        <v>5070.38</v>
      </c>
      <c r="O817" s="10">
        <v>45326</v>
      </c>
      <c r="P817" s="9">
        <f t="shared" si="88"/>
        <v>4</v>
      </c>
      <c r="Q817" s="14">
        <f t="shared" si="89"/>
        <v>2</v>
      </c>
      <c r="R817" s="14">
        <f t="shared" si="90"/>
        <v>2024</v>
      </c>
      <c r="S817" s="1" t="s">
        <v>32</v>
      </c>
    </row>
    <row r="818" spans="1:19" ht="12.75" x14ac:dyDescent="0.2">
      <c r="A818" s="1" t="s">
        <v>3107</v>
      </c>
      <c r="B818" s="1" t="s">
        <v>3083</v>
      </c>
      <c r="C818" s="1" t="str">
        <f t="shared" si="84"/>
        <v>ff68a30c-a3e7-4f11-8478-3e544995dc9fMarc Evans</v>
      </c>
      <c r="D818" s="1" t="str">
        <f t="shared" si="85"/>
        <v>Unique</v>
      </c>
      <c r="E818" s="1" t="s">
        <v>3084</v>
      </c>
      <c r="F818" s="1" t="str">
        <f t="shared" si="86"/>
        <v>Unique</v>
      </c>
      <c r="G818" s="1" t="s">
        <v>3085</v>
      </c>
      <c r="H818" s="1" t="str">
        <f t="shared" si="87"/>
        <v>NorthElectronics</v>
      </c>
      <c r="I818" s="1" t="s">
        <v>69</v>
      </c>
      <c r="J818" s="1" t="s">
        <v>15</v>
      </c>
      <c r="K818" s="1" t="s">
        <v>2188</v>
      </c>
      <c r="L818" s="8">
        <v>6</v>
      </c>
      <c r="M818" s="8">
        <v>134.78</v>
      </c>
      <c r="N818" s="8">
        <v>808.68</v>
      </c>
      <c r="O818" s="10">
        <v>45475</v>
      </c>
      <c r="P818" s="9">
        <f t="shared" si="88"/>
        <v>2</v>
      </c>
      <c r="Q818" s="14">
        <f t="shared" si="89"/>
        <v>7</v>
      </c>
      <c r="R818" s="14">
        <f t="shared" si="90"/>
        <v>2024</v>
      </c>
      <c r="S818" s="1" t="s">
        <v>24</v>
      </c>
    </row>
    <row r="819" spans="1:19" ht="12.75" x14ac:dyDescent="0.2">
      <c r="A819" s="1" t="s">
        <v>3109</v>
      </c>
      <c r="B819" s="1" t="s">
        <v>3086</v>
      </c>
      <c r="C819" s="1" t="str">
        <f t="shared" si="84"/>
        <v>aa14f3b8-1822-4f42-9180-fe7dc6cf9082Stephen Pugh</v>
      </c>
      <c r="D819" s="1" t="str">
        <f t="shared" si="85"/>
        <v>Unique</v>
      </c>
      <c r="E819" s="1" t="s">
        <v>3087</v>
      </c>
      <c r="F819" s="1" t="str">
        <f t="shared" si="86"/>
        <v>Unique</v>
      </c>
      <c r="G819" s="1" t="s">
        <v>3088</v>
      </c>
      <c r="H819" s="1" t="str">
        <f t="shared" si="87"/>
        <v>WestFurniture</v>
      </c>
      <c r="I819" s="1" t="s">
        <v>36</v>
      </c>
      <c r="J819" s="1" t="s">
        <v>42</v>
      </c>
      <c r="K819" s="1" t="s">
        <v>3089</v>
      </c>
      <c r="L819" s="8">
        <v>14</v>
      </c>
      <c r="M819" s="8">
        <v>299</v>
      </c>
      <c r="N819" s="8">
        <v>4186</v>
      </c>
      <c r="O819" s="10">
        <v>45540</v>
      </c>
      <c r="P819" s="9">
        <f t="shared" si="88"/>
        <v>5</v>
      </c>
      <c r="Q819" s="14">
        <f t="shared" si="89"/>
        <v>9</v>
      </c>
      <c r="R819" s="14">
        <f t="shared" si="90"/>
        <v>2024</v>
      </c>
      <c r="S819" s="1" t="s">
        <v>48</v>
      </c>
    </row>
    <row r="820" spans="1:19" ht="12.75" x14ac:dyDescent="0.2">
      <c r="A820" s="1" t="s">
        <v>3113</v>
      </c>
      <c r="B820" s="1" t="s">
        <v>3090</v>
      </c>
      <c r="C820" s="1" t="str">
        <f t="shared" si="84"/>
        <v>c78ac756-918c-4580-83c2-48fa8cf6a8d9Brandon Christian</v>
      </c>
      <c r="D820" s="1" t="str">
        <f t="shared" si="85"/>
        <v>Unique</v>
      </c>
      <c r="E820" s="1" t="s">
        <v>3091</v>
      </c>
      <c r="F820" s="1" t="str">
        <f t="shared" si="86"/>
        <v>Unique</v>
      </c>
      <c r="G820" s="1" t="s">
        <v>3092</v>
      </c>
      <c r="H820" s="1" t="str">
        <f t="shared" si="87"/>
        <v>WestClothing</v>
      </c>
      <c r="I820" s="1" t="s">
        <v>36</v>
      </c>
      <c r="J820" s="1" t="s">
        <v>52</v>
      </c>
      <c r="K820" s="1" t="s">
        <v>465</v>
      </c>
      <c r="L820" s="8">
        <v>7</v>
      </c>
      <c r="M820" s="8">
        <v>495.38</v>
      </c>
      <c r="N820" s="8">
        <v>3467.66</v>
      </c>
      <c r="O820" s="10">
        <v>45352</v>
      </c>
      <c r="P820" s="9">
        <f t="shared" si="88"/>
        <v>1</v>
      </c>
      <c r="Q820" s="14">
        <f t="shared" si="89"/>
        <v>3</v>
      </c>
      <c r="R820" s="14">
        <f t="shared" si="90"/>
        <v>2024</v>
      </c>
      <c r="S820" s="1" t="s">
        <v>48</v>
      </c>
    </row>
    <row r="821" spans="1:19" ht="12.75" x14ac:dyDescent="0.2">
      <c r="A821" s="1" t="s">
        <v>3116</v>
      </c>
      <c r="B821" s="1" t="s">
        <v>3093</v>
      </c>
      <c r="C821" s="1" t="str">
        <f t="shared" si="84"/>
        <v>6a60de1f-b9c3-4a9a-97dc-29d09f5390f7Michelle Key</v>
      </c>
      <c r="D821" s="1" t="str">
        <f t="shared" si="85"/>
        <v>Unique</v>
      </c>
      <c r="E821" s="1" t="s">
        <v>3094</v>
      </c>
      <c r="F821" s="1" t="str">
        <f t="shared" si="86"/>
        <v>Unique</v>
      </c>
      <c r="G821" s="1" t="s">
        <v>3095</v>
      </c>
      <c r="H821" s="1" t="str">
        <f t="shared" si="87"/>
        <v>WestFood</v>
      </c>
      <c r="I821" s="1" t="s">
        <v>36</v>
      </c>
      <c r="J821" s="1" t="s">
        <v>29</v>
      </c>
      <c r="K821" s="1" t="s">
        <v>3022</v>
      </c>
      <c r="L821" s="8">
        <v>13</v>
      </c>
      <c r="M821" s="8">
        <v>281.38</v>
      </c>
      <c r="N821" s="8">
        <v>3657.94</v>
      </c>
      <c r="O821" s="10" t="s">
        <v>145</v>
      </c>
      <c r="P821" s="9" t="str">
        <f t="shared" si="88"/>
        <v>26</v>
      </c>
      <c r="Q821" s="14" t="str">
        <f t="shared" si="89"/>
        <v>5</v>
      </c>
      <c r="R821" s="14" t="str">
        <f t="shared" si="90"/>
        <v>2024</v>
      </c>
      <c r="S821" s="1" t="s">
        <v>48</v>
      </c>
    </row>
    <row r="822" spans="1:19" ht="12.75" x14ac:dyDescent="0.2">
      <c r="A822" s="1" t="s">
        <v>3119</v>
      </c>
      <c r="B822" s="1" t="s">
        <v>3096</v>
      </c>
      <c r="C822" s="1" t="str">
        <f t="shared" si="84"/>
        <v>00cfea4d-5bd9-4b28-b142-d5817bf20a54Christy Jacobs</v>
      </c>
      <c r="D822" s="1" t="str">
        <f t="shared" si="85"/>
        <v>Unique</v>
      </c>
      <c r="E822" s="1" t="s">
        <v>3097</v>
      </c>
      <c r="F822" s="1" t="str">
        <f t="shared" si="86"/>
        <v>Unique</v>
      </c>
      <c r="G822" s="1" t="s">
        <v>3098</v>
      </c>
      <c r="H822" s="1" t="str">
        <f t="shared" si="87"/>
        <v>NorthFood</v>
      </c>
      <c r="I822" s="1" t="s">
        <v>69</v>
      </c>
      <c r="J822" s="1" t="s">
        <v>29</v>
      </c>
      <c r="K822" s="1" t="s">
        <v>3099</v>
      </c>
      <c r="L822" s="8">
        <v>1</v>
      </c>
      <c r="M822" s="8">
        <v>210.64</v>
      </c>
      <c r="N822" s="8">
        <v>210.64</v>
      </c>
      <c r="O822" s="10">
        <v>45568</v>
      </c>
      <c r="P822" s="9">
        <f t="shared" si="88"/>
        <v>3</v>
      </c>
      <c r="Q822" s="14">
        <f t="shared" si="89"/>
        <v>10</v>
      </c>
      <c r="R822" s="14">
        <f t="shared" si="90"/>
        <v>2024</v>
      </c>
      <c r="S822" s="1" t="s">
        <v>24</v>
      </c>
    </row>
    <row r="823" spans="1:19" ht="12.75" x14ac:dyDescent="0.2">
      <c r="A823" s="1" t="s">
        <v>3122</v>
      </c>
      <c r="B823" s="1" t="s">
        <v>3100</v>
      </c>
      <c r="C823" s="1" t="str">
        <f t="shared" si="84"/>
        <v>85b6d30a-04b4-4626-a551-67761b178c9cJonathan Bean</v>
      </c>
      <c r="D823" s="1" t="str">
        <f t="shared" si="85"/>
        <v>Unique</v>
      </c>
      <c r="E823" s="1" t="s">
        <v>3101</v>
      </c>
      <c r="F823" s="1" t="str">
        <f t="shared" si="86"/>
        <v>Unique</v>
      </c>
      <c r="G823" s="1" t="s">
        <v>3102</v>
      </c>
      <c r="H823" s="1" t="str">
        <f t="shared" si="87"/>
        <v>SouthFood</v>
      </c>
      <c r="I823" s="1" t="s">
        <v>28</v>
      </c>
      <c r="J823" s="1" t="s">
        <v>29</v>
      </c>
      <c r="K823" s="1" t="s">
        <v>3103</v>
      </c>
      <c r="L823" s="8">
        <v>7</v>
      </c>
      <c r="M823" s="8">
        <v>120.15</v>
      </c>
      <c r="N823" s="8">
        <v>841.05</v>
      </c>
      <c r="O823" s="10">
        <v>45477</v>
      </c>
      <c r="P823" s="9">
        <f t="shared" si="88"/>
        <v>4</v>
      </c>
      <c r="Q823" s="14">
        <f t="shared" si="89"/>
        <v>7</v>
      </c>
      <c r="R823" s="14">
        <f t="shared" si="90"/>
        <v>2024</v>
      </c>
      <c r="S823" s="1" t="s">
        <v>24</v>
      </c>
    </row>
    <row r="824" spans="1:19" ht="12.75" x14ac:dyDescent="0.2">
      <c r="A824" s="1" t="s">
        <v>3125</v>
      </c>
      <c r="B824" s="1" t="s">
        <v>3104</v>
      </c>
      <c r="C824" s="1" t="str">
        <f t="shared" si="84"/>
        <v>02da6b72-9594-4421-ac71-d11662cdfd11Dr. Amanda Thomas</v>
      </c>
      <c r="D824" s="1" t="str">
        <f t="shared" si="85"/>
        <v>Unique</v>
      </c>
      <c r="E824" s="1" t="s">
        <v>3105</v>
      </c>
      <c r="F824" s="1" t="str">
        <f t="shared" si="86"/>
        <v>Unique</v>
      </c>
      <c r="G824" s="1" t="s">
        <v>3106</v>
      </c>
      <c r="H824" s="1" t="str">
        <f t="shared" si="87"/>
        <v>EastBooks</v>
      </c>
      <c r="I824" s="1" t="s">
        <v>14</v>
      </c>
      <c r="J824" s="1" t="s">
        <v>22</v>
      </c>
      <c r="K824" s="1" t="s">
        <v>2380</v>
      </c>
      <c r="L824" s="8">
        <v>5</v>
      </c>
      <c r="M824" s="8">
        <v>19.59</v>
      </c>
      <c r="N824" s="8">
        <v>97.95</v>
      </c>
      <c r="O824" s="10">
        <v>45420</v>
      </c>
      <c r="P824" s="9">
        <f t="shared" si="88"/>
        <v>8</v>
      </c>
      <c r="Q824" s="14">
        <f t="shared" si="89"/>
        <v>5</v>
      </c>
      <c r="R824" s="14">
        <f t="shared" si="90"/>
        <v>2024</v>
      </c>
      <c r="S824" s="1" t="s">
        <v>24</v>
      </c>
    </row>
    <row r="825" spans="1:19" ht="12.75" x14ac:dyDescent="0.2">
      <c r="A825" s="1" t="s">
        <v>3129</v>
      </c>
      <c r="B825" s="1" t="s">
        <v>3107</v>
      </c>
      <c r="C825" s="1" t="str">
        <f t="shared" si="84"/>
        <v>d36cc214-7696-4ca6-a8b1-978a4b912be1John Williams</v>
      </c>
      <c r="D825" s="1" t="str">
        <f t="shared" si="85"/>
        <v>Unique</v>
      </c>
      <c r="E825" s="1" t="s">
        <v>2618</v>
      </c>
      <c r="F825" s="1" t="str">
        <f t="shared" si="86"/>
        <v>Unique</v>
      </c>
      <c r="G825" s="1" t="s">
        <v>3108</v>
      </c>
      <c r="H825" s="1" t="str">
        <f t="shared" si="87"/>
        <v>WestFood</v>
      </c>
      <c r="I825" s="1" t="s">
        <v>36</v>
      </c>
      <c r="J825" s="1" t="s">
        <v>29</v>
      </c>
      <c r="K825" s="1" t="s">
        <v>2121</v>
      </c>
      <c r="L825" s="8">
        <v>15</v>
      </c>
      <c r="M825" s="8">
        <v>426.08</v>
      </c>
      <c r="N825" s="8">
        <v>6391.2</v>
      </c>
      <c r="O825" s="10">
        <v>45297</v>
      </c>
      <c r="P825" s="9">
        <f t="shared" si="88"/>
        <v>6</v>
      </c>
      <c r="Q825" s="14">
        <f t="shared" si="89"/>
        <v>1</v>
      </c>
      <c r="R825" s="14">
        <f t="shared" si="90"/>
        <v>2024</v>
      </c>
      <c r="S825" s="1" t="s">
        <v>32</v>
      </c>
    </row>
    <row r="826" spans="1:19" ht="12.75" x14ac:dyDescent="0.2">
      <c r="A826" s="1" t="s">
        <v>3132</v>
      </c>
      <c r="B826" s="1" t="s">
        <v>3109</v>
      </c>
      <c r="C826" s="1" t="str">
        <f t="shared" si="84"/>
        <v>e922de3f-635a-45b7-9e72-c946de498f2bAnthony Villa</v>
      </c>
      <c r="D826" s="1" t="str">
        <f t="shared" si="85"/>
        <v>Unique</v>
      </c>
      <c r="E826" s="1" t="s">
        <v>3110</v>
      </c>
      <c r="F826" s="1" t="str">
        <f t="shared" si="86"/>
        <v>Unique</v>
      </c>
      <c r="G826" s="1" t="s">
        <v>3111</v>
      </c>
      <c r="H826" s="1" t="str">
        <f t="shared" si="87"/>
        <v>WestBooks</v>
      </c>
      <c r="I826" s="1" t="s">
        <v>36</v>
      </c>
      <c r="J826" s="1" t="s">
        <v>22</v>
      </c>
      <c r="K826" s="1" t="s">
        <v>3112</v>
      </c>
      <c r="L826" s="8">
        <v>13</v>
      </c>
      <c r="M826" s="8">
        <v>361.78</v>
      </c>
      <c r="N826" s="8">
        <v>4703.1400000000003</v>
      </c>
      <c r="O826" s="10" t="s">
        <v>186</v>
      </c>
      <c r="P826" s="9" t="str">
        <f t="shared" si="88"/>
        <v>20</v>
      </c>
      <c r="Q826" s="14" t="str">
        <f t="shared" si="89"/>
        <v>7</v>
      </c>
      <c r="R826" s="14" t="str">
        <f t="shared" si="90"/>
        <v>2024</v>
      </c>
      <c r="S826" s="1" t="s">
        <v>18</v>
      </c>
    </row>
    <row r="827" spans="1:19" ht="12.75" x14ac:dyDescent="0.2">
      <c r="A827" s="1" t="s">
        <v>3135</v>
      </c>
      <c r="B827" s="1" t="s">
        <v>3113</v>
      </c>
      <c r="C827" s="1" t="str">
        <f t="shared" si="84"/>
        <v>787d441e-6ef7-44ee-8446-ad60db11be33Jeffrey Miranda</v>
      </c>
      <c r="D827" s="1" t="str">
        <f t="shared" si="85"/>
        <v>Unique</v>
      </c>
      <c r="E827" s="1" t="s">
        <v>3114</v>
      </c>
      <c r="F827" s="1" t="str">
        <f t="shared" si="86"/>
        <v>Unique</v>
      </c>
      <c r="G827" s="1" t="s">
        <v>3115</v>
      </c>
      <c r="H827" s="1" t="str">
        <f t="shared" si="87"/>
        <v>EastElectronics</v>
      </c>
      <c r="I827" s="1" t="s">
        <v>14</v>
      </c>
      <c r="J827" s="1" t="s">
        <v>15</v>
      </c>
      <c r="K827" s="1" t="s">
        <v>1099</v>
      </c>
      <c r="L827" s="8">
        <v>12</v>
      </c>
      <c r="M827" s="8">
        <v>68.33</v>
      </c>
      <c r="N827" s="8">
        <v>819.96</v>
      </c>
      <c r="O827" s="10" t="s">
        <v>418</v>
      </c>
      <c r="P827" s="9" t="str">
        <f t="shared" si="88"/>
        <v>26</v>
      </c>
      <c r="Q827" s="14" t="str">
        <f t="shared" si="89"/>
        <v>6</v>
      </c>
      <c r="R827" s="14" t="str">
        <f t="shared" si="90"/>
        <v>2024</v>
      </c>
      <c r="S827" s="1" t="s">
        <v>18</v>
      </c>
    </row>
    <row r="828" spans="1:19" ht="12.75" x14ac:dyDescent="0.2">
      <c r="A828" s="1" t="s">
        <v>3138</v>
      </c>
      <c r="B828" s="1" t="s">
        <v>3116</v>
      </c>
      <c r="C828" s="1" t="str">
        <f t="shared" si="84"/>
        <v>a294bcef-25c7-40c0-9bab-d7c2d55999c9Susan Peterson</v>
      </c>
      <c r="D828" s="1" t="str">
        <f t="shared" si="85"/>
        <v>Unique</v>
      </c>
      <c r="E828" s="1" t="s">
        <v>3117</v>
      </c>
      <c r="F828" s="1" t="str">
        <f t="shared" si="86"/>
        <v>Unique</v>
      </c>
      <c r="G828" s="1" t="s">
        <v>3118</v>
      </c>
      <c r="H828" s="1" t="str">
        <f t="shared" si="87"/>
        <v>EastElectronics</v>
      </c>
      <c r="I828" s="1" t="s">
        <v>14</v>
      </c>
      <c r="J828" s="1" t="s">
        <v>15</v>
      </c>
      <c r="K828" s="1" t="s">
        <v>60</v>
      </c>
      <c r="L828" s="8">
        <v>3</v>
      </c>
      <c r="M828" s="8">
        <v>195.93</v>
      </c>
      <c r="N828" s="8">
        <v>587.79</v>
      </c>
      <c r="O828" s="10" t="s">
        <v>362</v>
      </c>
      <c r="P828" s="9" t="str">
        <f t="shared" si="88"/>
        <v>18</v>
      </c>
      <c r="Q828" s="14" t="str">
        <f t="shared" si="89"/>
        <v>3</v>
      </c>
      <c r="R828" s="14" t="str">
        <f t="shared" si="90"/>
        <v>2024</v>
      </c>
      <c r="S828" s="1" t="s">
        <v>24</v>
      </c>
    </row>
    <row r="829" spans="1:19" ht="12.75" x14ac:dyDescent="0.2">
      <c r="A829" s="1" t="s">
        <v>3141</v>
      </c>
      <c r="B829" s="1" t="s">
        <v>3119</v>
      </c>
      <c r="C829" s="1" t="str">
        <f t="shared" si="84"/>
        <v>a03469e6-af34-4315-b272-4a201a1f5b47Lisa Morgan</v>
      </c>
      <c r="D829" s="1" t="str">
        <f t="shared" si="85"/>
        <v>Unique</v>
      </c>
      <c r="E829" s="1" t="s">
        <v>3120</v>
      </c>
      <c r="F829" s="1" t="str">
        <f t="shared" si="86"/>
        <v>Unique</v>
      </c>
      <c r="G829" s="1" t="s">
        <v>3121</v>
      </c>
      <c r="H829" s="1" t="str">
        <f t="shared" si="87"/>
        <v>NorthElectronics</v>
      </c>
      <c r="I829" s="1" t="s">
        <v>69</v>
      </c>
      <c r="J829" s="1" t="s">
        <v>15</v>
      </c>
      <c r="K829" s="1" t="s">
        <v>2455</v>
      </c>
      <c r="L829" s="8">
        <v>11</v>
      </c>
      <c r="M829" s="8">
        <v>91.8</v>
      </c>
      <c r="N829" s="8">
        <v>1009.8</v>
      </c>
      <c r="O829" s="10">
        <v>45451</v>
      </c>
      <c r="P829" s="9">
        <f t="shared" si="88"/>
        <v>8</v>
      </c>
      <c r="Q829" s="14">
        <f t="shared" si="89"/>
        <v>6</v>
      </c>
      <c r="R829" s="14">
        <f t="shared" si="90"/>
        <v>2024</v>
      </c>
      <c r="S829" s="1" t="s">
        <v>18</v>
      </c>
    </row>
    <row r="830" spans="1:19" ht="12.75" x14ac:dyDescent="0.2">
      <c r="A830" s="1" t="s">
        <v>3144</v>
      </c>
      <c r="B830" s="1" t="s">
        <v>3122</v>
      </c>
      <c r="C830" s="1" t="str">
        <f t="shared" si="84"/>
        <v>f268b062-8b20-44d3-bbf1-3da3bc16a274Sandra Bradley</v>
      </c>
      <c r="D830" s="1" t="str">
        <f t="shared" si="85"/>
        <v>Unique</v>
      </c>
      <c r="E830" s="1" t="s">
        <v>3123</v>
      </c>
      <c r="F830" s="1" t="str">
        <f t="shared" si="86"/>
        <v>Unique</v>
      </c>
      <c r="G830" s="1" t="s">
        <v>3124</v>
      </c>
      <c r="H830" s="1" t="str">
        <f t="shared" si="87"/>
        <v>SouthClothing</v>
      </c>
      <c r="I830" s="1" t="s">
        <v>28</v>
      </c>
      <c r="J830" s="1" t="s">
        <v>52</v>
      </c>
      <c r="K830" s="1" t="s">
        <v>657</v>
      </c>
      <c r="L830" s="8">
        <v>2</v>
      </c>
      <c r="M830" s="8">
        <v>35.18</v>
      </c>
      <c r="N830" s="8">
        <v>70.36</v>
      </c>
      <c r="O830" s="10" t="s">
        <v>791</v>
      </c>
      <c r="P830" s="9" t="str">
        <f t="shared" si="88"/>
        <v>21</v>
      </c>
      <c r="Q830" s="14" t="str">
        <f t="shared" si="89"/>
        <v>1</v>
      </c>
      <c r="R830" s="14" t="str">
        <f t="shared" si="90"/>
        <v>2024</v>
      </c>
      <c r="S830" s="1" t="s">
        <v>18</v>
      </c>
    </row>
    <row r="831" spans="1:19" ht="12.75" x14ac:dyDescent="0.2">
      <c r="A831" s="1" t="s">
        <v>3148</v>
      </c>
      <c r="B831" s="1" t="s">
        <v>3125</v>
      </c>
      <c r="C831" s="1" t="str">
        <f t="shared" si="84"/>
        <v>fc4d9e10-8ed5-404f-b982-7bf2d7304b6aJennifer Martin</v>
      </c>
      <c r="D831" s="1" t="str">
        <f t="shared" si="85"/>
        <v>Unique</v>
      </c>
      <c r="E831" s="1" t="s">
        <v>3126</v>
      </c>
      <c r="F831" s="1" t="str">
        <f t="shared" si="86"/>
        <v>Unique</v>
      </c>
      <c r="G831" s="1" t="s">
        <v>3127</v>
      </c>
      <c r="H831" s="1" t="str">
        <f t="shared" si="87"/>
        <v>SouthFurniture</v>
      </c>
      <c r="I831" s="1" t="s">
        <v>28</v>
      </c>
      <c r="J831" s="1" t="s">
        <v>42</v>
      </c>
      <c r="K831" s="1" t="s">
        <v>3128</v>
      </c>
      <c r="L831" s="8">
        <v>9</v>
      </c>
      <c r="M831" s="8">
        <v>148.96</v>
      </c>
      <c r="N831" s="8">
        <v>1340.64</v>
      </c>
      <c r="O831" s="10" t="s">
        <v>362</v>
      </c>
      <c r="P831" s="9" t="str">
        <f t="shared" si="88"/>
        <v>18</v>
      </c>
      <c r="Q831" s="14" t="str">
        <f t="shared" si="89"/>
        <v>3</v>
      </c>
      <c r="R831" s="14" t="str">
        <f t="shared" si="90"/>
        <v>2024</v>
      </c>
      <c r="S831" s="1" t="s">
        <v>18</v>
      </c>
    </row>
    <row r="832" spans="1:19" ht="12.75" x14ac:dyDescent="0.2">
      <c r="A832" s="1" t="s">
        <v>3152</v>
      </c>
      <c r="B832" s="1" t="s">
        <v>3129</v>
      </c>
      <c r="C832" s="1" t="str">
        <f t="shared" si="84"/>
        <v>276815aa-3b93-4155-b1dd-2e5b7b4c7206Miguel Foster</v>
      </c>
      <c r="D832" s="1" t="str">
        <f t="shared" si="85"/>
        <v>Unique</v>
      </c>
      <c r="E832" s="1" t="s">
        <v>3130</v>
      </c>
      <c r="F832" s="1" t="str">
        <f t="shared" si="86"/>
        <v>Unique</v>
      </c>
      <c r="G832" s="1" t="s">
        <v>3131</v>
      </c>
      <c r="H832" s="1" t="str">
        <f t="shared" si="87"/>
        <v>EastFurniture</v>
      </c>
      <c r="I832" s="1" t="s">
        <v>14</v>
      </c>
      <c r="J832" s="1" t="s">
        <v>42</v>
      </c>
      <c r="K832" s="1" t="s">
        <v>1942</v>
      </c>
      <c r="L832" s="8">
        <v>4</v>
      </c>
      <c r="M832" s="8">
        <v>400.95</v>
      </c>
      <c r="N832" s="8">
        <v>1603.8</v>
      </c>
      <c r="O832" s="10" t="s">
        <v>580</v>
      </c>
      <c r="P832" s="9" t="str">
        <f t="shared" si="88"/>
        <v>23</v>
      </c>
      <c r="Q832" s="14" t="str">
        <f t="shared" si="89"/>
        <v>8</v>
      </c>
      <c r="R832" s="14" t="str">
        <f t="shared" si="90"/>
        <v>2024</v>
      </c>
      <c r="S832" s="1" t="s">
        <v>48</v>
      </c>
    </row>
    <row r="833" spans="1:19" ht="12.75" x14ac:dyDescent="0.2">
      <c r="A833" s="1" t="s">
        <v>3155</v>
      </c>
      <c r="B833" s="1" t="s">
        <v>3132</v>
      </c>
      <c r="C833" s="1" t="str">
        <f t="shared" si="84"/>
        <v>f995e12b-a7dd-4e15-8ffc-8318a8f9e827Laura Stafford</v>
      </c>
      <c r="D833" s="1" t="str">
        <f t="shared" si="85"/>
        <v>Unique</v>
      </c>
      <c r="E833" s="1" t="s">
        <v>3133</v>
      </c>
      <c r="F833" s="1" t="str">
        <f t="shared" si="86"/>
        <v>Unique</v>
      </c>
      <c r="G833" s="1" t="s">
        <v>3134</v>
      </c>
      <c r="H833" s="1" t="str">
        <f t="shared" si="87"/>
        <v>SouthFood</v>
      </c>
      <c r="I833" s="1" t="s">
        <v>28</v>
      </c>
      <c r="J833" s="1" t="s">
        <v>29</v>
      </c>
      <c r="K833" s="1" t="s">
        <v>2335</v>
      </c>
      <c r="L833" s="8">
        <v>9</v>
      </c>
      <c r="M833" s="8">
        <v>52.02</v>
      </c>
      <c r="N833" s="8">
        <v>468.18</v>
      </c>
      <c r="O833" s="10">
        <v>45508</v>
      </c>
      <c r="P833" s="9">
        <f t="shared" si="88"/>
        <v>4</v>
      </c>
      <c r="Q833" s="14">
        <f t="shared" si="89"/>
        <v>8</v>
      </c>
      <c r="R833" s="14">
        <f t="shared" si="90"/>
        <v>2024</v>
      </c>
      <c r="S833" s="1" t="s">
        <v>24</v>
      </c>
    </row>
    <row r="834" spans="1:19" ht="12.75" x14ac:dyDescent="0.2">
      <c r="A834" s="1" t="s">
        <v>3158</v>
      </c>
      <c r="B834" s="1" t="s">
        <v>3135</v>
      </c>
      <c r="C834" s="1" t="str">
        <f t="shared" si="84"/>
        <v>d70bff9c-33eb-41ba-9dd3-4bceab12eb30Keith Hall</v>
      </c>
      <c r="D834" s="1" t="str">
        <f t="shared" si="85"/>
        <v>Unique</v>
      </c>
      <c r="E834" s="1" t="s">
        <v>3136</v>
      </c>
      <c r="F834" s="1" t="str">
        <f t="shared" si="86"/>
        <v>Unique</v>
      </c>
      <c r="G834" s="1" t="s">
        <v>3137</v>
      </c>
      <c r="H834" s="1" t="str">
        <f t="shared" si="87"/>
        <v>EastClothing</v>
      </c>
      <c r="I834" s="1" t="s">
        <v>14</v>
      </c>
      <c r="J834" s="1" t="s">
        <v>52</v>
      </c>
      <c r="K834" s="1" t="s">
        <v>1875</v>
      </c>
      <c r="L834" s="8">
        <v>15</v>
      </c>
      <c r="M834" s="8">
        <v>31.76</v>
      </c>
      <c r="N834" s="8">
        <v>476.4</v>
      </c>
      <c r="O834" s="10" t="s">
        <v>79</v>
      </c>
      <c r="P834" s="9" t="str">
        <f t="shared" si="88"/>
        <v>26</v>
      </c>
      <c r="Q834" s="14" t="str">
        <f t="shared" si="89"/>
        <v>2</v>
      </c>
      <c r="R834" s="14" t="str">
        <f t="shared" si="90"/>
        <v>2024</v>
      </c>
      <c r="S834" s="1" t="s">
        <v>48</v>
      </c>
    </row>
    <row r="835" spans="1:19" ht="12.75" x14ac:dyDescent="0.2">
      <c r="A835" s="1" t="s">
        <v>3161</v>
      </c>
      <c r="B835" s="1" t="s">
        <v>2181</v>
      </c>
      <c r="C835" s="1" t="str">
        <f t="shared" ref="C835:C898" si="91">CONCATENATE(B835,E835)</f>
        <v>b7df1d2f-5512-45ed-95fc-b901c2dc53f5Scott Jones</v>
      </c>
      <c r="D835" s="1" t="str">
        <f t="shared" ref="D835:D898" si="92">IF(COUNTIF(C:C,C835)&gt;1,"Duplicate","Unique")</f>
        <v>Duplicate</v>
      </c>
      <c r="E835" s="1" t="s">
        <v>2182</v>
      </c>
      <c r="F835" s="1" t="str">
        <f t="shared" ref="F835:F898" si="93">IF(COUNTIF(G:G,G835)&gt;1,"Duplicate","Unique")</f>
        <v>Duplicate</v>
      </c>
      <c r="G835" s="1" t="s">
        <v>2183</v>
      </c>
      <c r="H835" s="1" t="str">
        <f t="shared" ref="H835:H898" si="94">CONCATENATE(I835,J835)</f>
        <v>EastBooks</v>
      </c>
      <c r="I835" s="1" t="s">
        <v>14</v>
      </c>
      <c r="J835" s="1" t="s">
        <v>22</v>
      </c>
      <c r="K835" s="1" t="s">
        <v>2184</v>
      </c>
      <c r="L835" s="8">
        <v>18</v>
      </c>
      <c r="M835" s="8">
        <v>459.8</v>
      </c>
      <c r="N835" s="8">
        <v>8276.4</v>
      </c>
      <c r="O835" s="10" t="s">
        <v>495</v>
      </c>
      <c r="P835" s="9" t="str">
        <f t="shared" ref="P835:P898" si="95">IFERROR(DAY(O835),TEXT(LEFT(O835,FIND("/",O835,1)-1),"0"))</f>
        <v>30</v>
      </c>
      <c r="Q835" s="14" t="str">
        <f t="shared" ref="Q835:Q898" si="96">IFERROR(MONTH(O835),TEXT(MID(O835,4,FIND("/",O835,4)-4),"0"))</f>
        <v>6</v>
      </c>
      <c r="R835" s="14" t="str">
        <f t="shared" ref="R835:R898" si="97">IFERROR(YEAR(O835),TEXT(RIGHT(O835,FIND("/",O835,4)-2),"0"))</f>
        <v>2024</v>
      </c>
      <c r="S835" s="1" t="s">
        <v>32</v>
      </c>
    </row>
    <row r="836" spans="1:19" ht="12.75" x14ac:dyDescent="0.2">
      <c r="A836" s="1" t="s">
        <v>3165</v>
      </c>
      <c r="B836" s="1" t="s">
        <v>3138</v>
      </c>
      <c r="C836" s="1" t="str">
        <f t="shared" si="91"/>
        <v>0145f800-4a7e-47f1-8615-843ecf2bc7bdDouglas Murphy</v>
      </c>
      <c r="D836" s="1" t="str">
        <f t="shared" si="92"/>
        <v>Unique</v>
      </c>
      <c r="E836" s="1" t="s">
        <v>3139</v>
      </c>
      <c r="F836" s="1" t="str">
        <f t="shared" si="93"/>
        <v>Unique</v>
      </c>
      <c r="G836" s="1" t="s">
        <v>3140</v>
      </c>
      <c r="H836" s="1" t="str">
        <f t="shared" si="94"/>
        <v>SouthElectronics</v>
      </c>
      <c r="I836" s="1" t="s">
        <v>28</v>
      </c>
      <c r="J836" s="1" t="s">
        <v>15</v>
      </c>
      <c r="K836" s="1" t="s">
        <v>2756</v>
      </c>
      <c r="L836" s="8">
        <v>4</v>
      </c>
      <c r="M836" s="8">
        <v>122.6</v>
      </c>
      <c r="N836" s="8">
        <v>490.4</v>
      </c>
      <c r="O836" s="10">
        <v>45327</v>
      </c>
      <c r="P836" s="9">
        <f t="shared" si="95"/>
        <v>5</v>
      </c>
      <c r="Q836" s="14">
        <f t="shared" si="96"/>
        <v>2</v>
      </c>
      <c r="R836" s="14">
        <f t="shared" si="97"/>
        <v>2024</v>
      </c>
      <c r="S836" s="1" t="s">
        <v>18</v>
      </c>
    </row>
    <row r="837" spans="1:19" ht="12.75" x14ac:dyDescent="0.2">
      <c r="A837" s="1" t="s">
        <v>3168</v>
      </c>
      <c r="B837" s="1" t="s">
        <v>3141</v>
      </c>
      <c r="C837" s="1" t="str">
        <f t="shared" si="91"/>
        <v>b5898602-21ec-4290-91d9-bdccdd21455eJohn Mitchell</v>
      </c>
      <c r="D837" s="1" t="str">
        <f t="shared" si="92"/>
        <v>Unique</v>
      </c>
      <c r="E837" s="1" t="s">
        <v>3142</v>
      </c>
      <c r="F837" s="1" t="str">
        <f t="shared" si="93"/>
        <v>Unique</v>
      </c>
      <c r="G837" s="1" t="s">
        <v>3143</v>
      </c>
      <c r="H837" s="1" t="str">
        <f t="shared" si="94"/>
        <v>EastBooks</v>
      </c>
      <c r="I837" s="1" t="s">
        <v>14</v>
      </c>
      <c r="J837" s="1" t="s">
        <v>22</v>
      </c>
      <c r="K837" s="1" t="s">
        <v>1001</v>
      </c>
      <c r="L837" s="8">
        <v>10</v>
      </c>
      <c r="M837" s="8">
        <v>398.45</v>
      </c>
      <c r="N837" s="8">
        <v>3984.5</v>
      </c>
      <c r="O837" s="10">
        <v>45566</v>
      </c>
      <c r="P837" s="9">
        <f t="shared" si="95"/>
        <v>1</v>
      </c>
      <c r="Q837" s="14">
        <f t="shared" si="96"/>
        <v>10</v>
      </c>
      <c r="R837" s="14">
        <f t="shared" si="97"/>
        <v>2024</v>
      </c>
      <c r="S837" s="1" t="s">
        <v>32</v>
      </c>
    </row>
    <row r="838" spans="1:19" ht="12.75" x14ac:dyDescent="0.2">
      <c r="A838" s="1" t="s">
        <v>3171</v>
      </c>
      <c r="B838" s="1" t="s">
        <v>3144</v>
      </c>
      <c r="C838" s="1" t="str">
        <f t="shared" si="91"/>
        <v>e54df1dc-7673-4e4a-980a-964aa5051eb1James Juarez</v>
      </c>
      <c r="D838" s="1" t="str">
        <f t="shared" si="92"/>
        <v>Unique</v>
      </c>
      <c r="E838" s="1" t="s">
        <v>3145</v>
      </c>
      <c r="F838" s="1" t="str">
        <f t="shared" si="93"/>
        <v>Unique</v>
      </c>
      <c r="G838" s="1" t="s">
        <v>3146</v>
      </c>
      <c r="H838" s="1" t="str">
        <f t="shared" si="94"/>
        <v>WestFurniture</v>
      </c>
      <c r="I838" s="1" t="s">
        <v>36</v>
      </c>
      <c r="J838" s="1" t="s">
        <v>42</v>
      </c>
      <c r="K838" s="1" t="s">
        <v>3147</v>
      </c>
      <c r="L838" s="8">
        <v>11</v>
      </c>
      <c r="M838" s="8">
        <v>43.15</v>
      </c>
      <c r="N838" s="8">
        <v>474.65</v>
      </c>
      <c r="O838" s="10">
        <v>45600</v>
      </c>
      <c r="P838" s="9">
        <f t="shared" si="95"/>
        <v>4</v>
      </c>
      <c r="Q838" s="14">
        <f t="shared" si="96"/>
        <v>11</v>
      </c>
      <c r="R838" s="14">
        <f t="shared" si="97"/>
        <v>2024</v>
      </c>
      <c r="S838" s="1" t="s">
        <v>18</v>
      </c>
    </row>
    <row r="839" spans="1:19" ht="12.75" x14ac:dyDescent="0.2">
      <c r="A839" s="1" t="s">
        <v>3174</v>
      </c>
      <c r="B839" s="1" t="s">
        <v>3148</v>
      </c>
      <c r="C839" s="1" t="str">
        <f t="shared" si="91"/>
        <v>13057b97-c8d4-495b-9ad5-416afc9f3520Carolyn Lawrence</v>
      </c>
      <c r="D839" s="1" t="str">
        <f t="shared" si="92"/>
        <v>Unique</v>
      </c>
      <c r="E839" s="1" t="s">
        <v>3149</v>
      </c>
      <c r="F839" s="1" t="str">
        <f t="shared" si="93"/>
        <v>Unique</v>
      </c>
      <c r="G839" s="1" t="s">
        <v>3150</v>
      </c>
      <c r="H839" s="1" t="str">
        <f t="shared" si="94"/>
        <v>EastFood</v>
      </c>
      <c r="I839" s="1" t="s">
        <v>14</v>
      </c>
      <c r="J839" s="1" t="s">
        <v>29</v>
      </c>
      <c r="K839" s="1" t="s">
        <v>3151</v>
      </c>
      <c r="L839" s="8">
        <v>12</v>
      </c>
      <c r="M839" s="8">
        <v>140.43</v>
      </c>
      <c r="N839" s="8">
        <v>1685.16</v>
      </c>
      <c r="O839" s="10">
        <v>45448</v>
      </c>
      <c r="P839" s="9">
        <f t="shared" si="95"/>
        <v>5</v>
      </c>
      <c r="Q839" s="14">
        <f t="shared" si="96"/>
        <v>6</v>
      </c>
      <c r="R839" s="14">
        <f t="shared" si="97"/>
        <v>2024</v>
      </c>
      <c r="S839" s="1" t="s">
        <v>48</v>
      </c>
    </row>
    <row r="840" spans="1:19" ht="12.75" x14ac:dyDescent="0.2">
      <c r="A840" s="1" t="s">
        <v>3177</v>
      </c>
      <c r="B840" s="1" t="s">
        <v>3152</v>
      </c>
      <c r="C840" s="1" t="str">
        <f t="shared" si="91"/>
        <v>1a513bd4-b0e2-435b-a6fb-d9a08ebcdf2fDr. Troy Becker</v>
      </c>
      <c r="D840" s="1" t="str">
        <f t="shared" si="92"/>
        <v>Unique</v>
      </c>
      <c r="E840" s="1" t="s">
        <v>3153</v>
      </c>
      <c r="F840" s="1" t="str">
        <f t="shared" si="93"/>
        <v>Unique</v>
      </c>
      <c r="G840" s="1" t="s">
        <v>3154</v>
      </c>
      <c r="H840" s="1" t="str">
        <f t="shared" si="94"/>
        <v>WestBooks</v>
      </c>
      <c r="I840" s="1" t="s">
        <v>36</v>
      </c>
      <c r="J840" s="1" t="s">
        <v>22</v>
      </c>
      <c r="K840" s="1" t="s">
        <v>1437</v>
      </c>
      <c r="L840" s="8">
        <v>18</v>
      </c>
      <c r="M840" s="8">
        <v>92.53</v>
      </c>
      <c r="N840" s="8">
        <v>1665.54</v>
      </c>
      <c r="O840" s="10" t="s">
        <v>799</v>
      </c>
      <c r="P840" s="9" t="str">
        <f t="shared" si="95"/>
        <v>29</v>
      </c>
      <c r="Q840" s="14" t="str">
        <f t="shared" si="96"/>
        <v>3</v>
      </c>
      <c r="R840" s="14" t="str">
        <f t="shared" si="97"/>
        <v>2024</v>
      </c>
      <c r="S840" s="1" t="s">
        <v>18</v>
      </c>
    </row>
    <row r="841" spans="1:19" ht="12.75" x14ac:dyDescent="0.2">
      <c r="A841" s="1" t="s">
        <v>3180</v>
      </c>
      <c r="B841" s="1" t="s">
        <v>3155</v>
      </c>
      <c r="C841" s="1" t="str">
        <f t="shared" si="91"/>
        <v>dcf7dca5-eef5-486c-9bbf-c75b33037431Karen Chan</v>
      </c>
      <c r="D841" s="1" t="str">
        <f t="shared" si="92"/>
        <v>Unique</v>
      </c>
      <c r="E841" s="1" t="s">
        <v>3156</v>
      </c>
      <c r="F841" s="1" t="str">
        <f t="shared" si="93"/>
        <v>Unique</v>
      </c>
      <c r="G841" s="1" t="s">
        <v>3157</v>
      </c>
      <c r="H841" s="1" t="str">
        <f t="shared" si="94"/>
        <v>SouthBooks</v>
      </c>
      <c r="I841" s="1" t="s">
        <v>28</v>
      </c>
      <c r="J841" s="1" t="s">
        <v>22</v>
      </c>
      <c r="K841" s="1" t="s">
        <v>1467</v>
      </c>
      <c r="L841" s="8">
        <v>10</v>
      </c>
      <c r="M841" s="8">
        <v>201.59</v>
      </c>
      <c r="N841" s="8">
        <v>2015.9</v>
      </c>
      <c r="O841" s="10">
        <v>45599</v>
      </c>
      <c r="P841" s="9">
        <f t="shared" si="95"/>
        <v>3</v>
      </c>
      <c r="Q841" s="14">
        <f t="shared" si="96"/>
        <v>11</v>
      </c>
      <c r="R841" s="14">
        <f t="shared" si="97"/>
        <v>2024</v>
      </c>
      <c r="S841" s="1" t="s">
        <v>48</v>
      </c>
    </row>
    <row r="842" spans="1:19" ht="12.75" x14ac:dyDescent="0.2">
      <c r="A842" s="1" t="s">
        <v>3183</v>
      </c>
      <c r="B842" s="1" t="s">
        <v>3158</v>
      </c>
      <c r="C842" s="1" t="str">
        <f t="shared" si="91"/>
        <v>23cbc3d9-50b3-4d95-a9fb-67a1151dbd86Marie Hale</v>
      </c>
      <c r="D842" s="1" t="str">
        <f t="shared" si="92"/>
        <v>Unique</v>
      </c>
      <c r="E842" s="1" t="s">
        <v>3159</v>
      </c>
      <c r="F842" s="1" t="str">
        <f t="shared" si="93"/>
        <v>Unique</v>
      </c>
      <c r="G842" s="1" t="s">
        <v>3160</v>
      </c>
      <c r="H842" s="1" t="str">
        <f t="shared" si="94"/>
        <v>WestElectronics</v>
      </c>
      <c r="I842" s="1" t="s">
        <v>36</v>
      </c>
      <c r="J842" s="1" t="s">
        <v>15</v>
      </c>
      <c r="K842" s="1" t="s">
        <v>93</v>
      </c>
      <c r="L842" s="8">
        <v>14</v>
      </c>
      <c r="M842" s="8">
        <v>312.04000000000002</v>
      </c>
      <c r="N842" s="8">
        <v>4368.5600000000004</v>
      </c>
      <c r="O842" s="10">
        <v>45323</v>
      </c>
      <c r="P842" s="9">
        <f t="shared" si="95"/>
        <v>1</v>
      </c>
      <c r="Q842" s="14">
        <f t="shared" si="96"/>
        <v>2</v>
      </c>
      <c r="R842" s="14">
        <f t="shared" si="97"/>
        <v>2024</v>
      </c>
      <c r="S842" s="1" t="s">
        <v>18</v>
      </c>
    </row>
    <row r="843" spans="1:19" ht="12.75" x14ac:dyDescent="0.2">
      <c r="A843" s="1" t="s">
        <v>3187</v>
      </c>
      <c r="B843" s="1" t="s">
        <v>3161</v>
      </c>
      <c r="C843" s="1" t="str">
        <f t="shared" si="91"/>
        <v>6a5ff1f8-a5dc-4356-a5de-8f1b85bd9e89Kenneth Wheeler</v>
      </c>
      <c r="D843" s="1" t="str">
        <f t="shared" si="92"/>
        <v>Unique</v>
      </c>
      <c r="E843" s="1" t="s">
        <v>3162</v>
      </c>
      <c r="F843" s="1" t="str">
        <f t="shared" si="93"/>
        <v>Unique</v>
      </c>
      <c r="G843" s="1" t="s">
        <v>3163</v>
      </c>
      <c r="H843" s="1" t="str">
        <f t="shared" si="94"/>
        <v>SouthFurniture</v>
      </c>
      <c r="I843" s="1" t="s">
        <v>28</v>
      </c>
      <c r="J843" s="1" t="s">
        <v>42</v>
      </c>
      <c r="K843" s="1" t="s">
        <v>3164</v>
      </c>
      <c r="L843" s="8">
        <v>12</v>
      </c>
      <c r="M843" s="8">
        <v>200.82</v>
      </c>
      <c r="N843" s="8">
        <v>2409.84</v>
      </c>
      <c r="O843" s="10" t="s">
        <v>266</v>
      </c>
      <c r="P843" s="9" t="str">
        <f t="shared" si="95"/>
        <v>25</v>
      </c>
      <c r="Q843" s="14" t="str">
        <f t="shared" si="96"/>
        <v>6</v>
      </c>
      <c r="R843" s="14" t="str">
        <f t="shared" si="97"/>
        <v>2024</v>
      </c>
      <c r="S843" s="1" t="s">
        <v>48</v>
      </c>
    </row>
    <row r="844" spans="1:19" ht="12.75" x14ac:dyDescent="0.2">
      <c r="A844" s="1" t="s">
        <v>3191</v>
      </c>
      <c r="B844" s="1" t="s">
        <v>3165</v>
      </c>
      <c r="C844" s="1" t="str">
        <f t="shared" si="91"/>
        <v>2919b7e1-0a9c-46a6-9eeb-abf990c4c068Jonathan Solomon</v>
      </c>
      <c r="D844" s="1" t="str">
        <f t="shared" si="92"/>
        <v>Unique</v>
      </c>
      <c r="E844" s="1" t="s">
        <v>3166</v>
      </c>
      <c r="F844" s="1" t="str">
        <f t="shared" si="93"/>
        <v>Unique</v>
      </c>
      <c r="H844" s="1" t="str">
        <f t="shared" si="94"/>
        <v>WestClothing</v>
      </c>
      <c r="I844" s="1" t="s">
        <v>36</v>
      </c>
      <c r="J844" s="1" t="s">
        <v>52</v>
      </c>
      <c r="K844" s="1" t="s">
        <v>3167</v>
      </c>
      <c r="L844" s="8">
        <v>6</v>
      </c>
      <c r="M844" s="8">
        <v>67.83</v>
      </c>
      <c r="N844" s="8">
        <v>406.98</v>
      </c>
      <c r="O844" s="10" t="s">
        <v>1229</v>
      </c>
      <c r="P844" s="9" t="str">
        <f t="shared" si="95"/>
        <v>20</v>
      </c>
      <c r="Q844" s="14" t="str">
        <f t="shared" si="96"/>
        <v>2</v>
      </c>
      <c r="R844" s="14" t="str">
        <f t="shared" si="97"/>
        <v>2024</v>
      </c>
      <c r="S844" s="1" t="s">
        <v>18</v>
      </c>
    </row>
    <row r="845" spans="1:19" ht="12.75" x14ac:dyDescent="0.2">
      <c r="A845" s="1" t="s">
        <v>3194</v>
      </c>
      <c r="B845" s="1" t="s">
        <v>3168</v>
      </c>
      <c r="C845" s="1" t="str">
        <f t="shared" si="91"/>
        <v>be6ec741-5612-4b72-8e59-4e96066fb8bdLisa Smith</v>
      </c>
      <c r="D845" s="1" t="str">
        <f t="shared" si="92"/>
        <v>Unique</v>
      </c>
      <c r="E845" s="1" t="s">
        <v>3169</v>
      </c>
      <c r="F845" s="1" t="str">
        <f t="shared" si="93"/>
        <v>Unique</v>
      </c>
      <c r="G845" s="1" t="s">
        <v>3170</v>
      </c>
      <c r="H845" s="1" t="str">
        <f t="shared" si="94"/>
        <v>SouthClothing</v>
      </c>
      <c r="I845" s="1" t="s">
        <v>28</v>
      </c>
      <c r="J845" s="1" t="s">
        <v>52</v>
      </c>
      <c r="K845" s="1" t="s">
        <v>2008</v>
      </c>
      <c r="L845" s="8">
        <v>8</v>
      </c>
      <c r="M845" s="8">
        <v>58.34</v>
      </c>
      <c r="N845" s="8">
        <v>466.72</v>
      </c>
      <c r="O845" s="10">
        <v>45299</v>
      </c>
      <c r="P845" s="9">
        <f t="shared" si="95"/>
        <v>8</v>
      </c>
      <c r="Q845" s="14">
        <f t="shared" si="96"/>
        <v>1</v>
      </c>
      <c r="R845" s="14">
        <f t="shared" si="97"/>
        <v>2024</v>
      </c>
      <c r="S845" s="1" t="s">
        <v>48</v>
      </c>
    </row>
    <row r="846" spans="1:19" ht="12.75" x14ac:dyDescent="0.2">
      <c r="A846" s="1" t="s">
        <v>3198</v>
      </c>
      <c r="B846" s="1" t="s">
        <v>3171</v>
      </c>
      <c r="C846" s="1" t="str">
        <f t="shared" si="91"/>
        <v>c322881c-a0ad-4223-8e5d-ad4aa9c12100Anthony Washington</v>
      </c>
      <c r="D846" s="1" t="str">
        <f t="shared" si="92"/>
        <v>Unique</v>
      </c>
      <c r="E846" s="1" t="s">
        <v>3172</v>
      </c>
      <c r="F846" s="1" t="str">
        <f t="shared" si="93"/>
        <v>Unique</v>
      </c>
      <c r="G846" s="1" t="s">
        <v>3173</v>
      </c>
      <c r="H846" s="1" t="str">
        <f t="shared" si="94"/>
        <v>EastFurniture</v>
      </c>
      <c r="I846" s="1" t="s">
        <v>14</v>
      </c>
      <c r="J846" s="1" t="s">
        <v>42</v>
      </c>
      <c r="K846" s="1" t="s">
        <v>2643</v>
      </c>
      <c r="L846" s="8">
        <v>14</v>
      </c>
      <c r="M846" s="8">
        <v>239.2</v>
      </c>
      <c r="N846" s="8">
        <v>3348.8</v>
      </c>
      <c r="O846" s="10" t="s">
        <v>509</v>
      </c>
      <c r="P846" s="9" t="str">
        <f t="shared" si="95"/>
        <v>13</v>
      </c>
      <c r="Q846" s="14" t="str">
        <f t="shared" si="96"/>
        <v>7</v>
      </c>
      <c r="R846" s="14" t="str">
        <f t="shared" si="97"/>
        <v>2024</v>
      </c>
      <c r="S846" s="1" t="s">
        <v>48</v>
      </c>
    </row>
    <row r="847" spans="1:19" ht="12.75" x14ac:dyDescent="0.2">
      <c r="A847" s="1" t="s">
        <v>3202</v>
      </c>
      <c r="B847" s="1" t="s">
        <v>3174</v>
      </c>
      <c r="C847" s="1" t="str">
        <f t="shared" si="91"/>
        <v>04260320-e925-472b-a0b4-f291613cc9b4Sarah Garcia</v>
      </c>
      <c r="D847" s="1" t="str">
        <f t="shared" si="92"/>
        <v>Unique</v>
      </c>
      <c r="E847" s="1" t="s">
        <v>3175</v>
      </c>
      <c r="F847" s="1" t="str">
        <f t="shared" si="93"/>
        <v>Unique</v>
      </c>
      <c r="H847" s="1" t="str">
        <f t="shared" si="94"/>
        <v>SouthFood</v>
      </c>
      <c r="I847" s="1" t="s">
        <v>28</v>
      </c>
      <c r="J847" s="1" t="s">
        <v>29</v>
      </c>
      <c r="K847" s="1" t="s">
        <v>3176</v>
      </c>
      <c r="L847" s="8">
        <v>6</v>
      </c>
      <c r="M847" s="8">
        <v>191.36</v>
      </c>
      <c r="N847" s="8">
        <v>1148.1600000000001</v>
      </c>
      <c r="O847" s="10">
        <v>45355</v>
      </c>
      <c r="P847" s="9">
        <f t="shared" si="95"/>
        <v>4</v>
      </c>
      <c r="Q847" s="14">
        <f t="shared" si="96"/>
        <v>3</v>
      </c>
      <c r="R847" s="14">
        <f t="shared" si="97"/>
        <v>2024</v>
      </c>
      <c r="S847" s="1" t="s">
        <v>32</v>
      </c>
    </row>
    <row r="848" spans="1:19" ht="12.75" x14ac:dyDescent="0.2">
      <c r="A848" s="1" t="s">
        <v>3206</v>
      </c>
      <c r="B848" s="1" t="s">
        <v>3177</v>
      </c>
      <c r="C848" s="1" t="str">
        <f t="shared" si="91"/>
        <v>c75b8272-52d5-4d34-8457-13137ad87ff1Justin Mccullough</v>
      </c>
      <c r="D848" s="1" t="str">
        <f t="shared" si="92"/>
        <v>Unique</v>
      </c>
      <c r="E848" s="1" t="s">
        <v>3178</v>
      </c>
      <c r="F848" s="1" t="str">
        <f t="shared" si="93"/>
        <v>Unique</v>
      </c>
      <c r="G848" s="1" t="s">
        <v>3179</v>
      </c>
      <c r="H848" s="1" t="str">
        <f t="shared" si="94"/>
        <v>SouthFurniture</v>
      </c>
      <c r="I848" s="1" t="s">
        <v>28</v>
      </c>
      <c r="J848" s="1" t="s">
        <v>42</v>
      </c>
      <c r="K848" s="1" t="s">
        <v>2873</v>
      </c>
      <c r="L848" s="8">
        <v>19</v>
      </c>
      <c r="M848" s="8">
        <v>27.76</v>
      </c>
      <c r="N848" s="8">
        <v>527.44000000000005</v>
      </c>
      <c r="O848" s="10" t="s">
        <v>233</v>
      </c>
      <c r="P848" s="9" t="str">
        <f t="shared" si="95"/>
        <v>13</v>
      </c>
      <c r="Q848" s="14" t="str">
        <f t="shared" si="96"/>
        <v>5</v>
      </c>
      <c r="R848" s="14" t="str">
        <f t="shared" si="97"/>
        <v>2024</v>
      </c>
      <c r="S848" s="1" t="s">
        <v>18</v>
      </c>
    </row>
    <row r="849" spans="1:19" ht="12.75" x14ac:dyDescent="0.2">
      <c r="A849" s="1" t="s">
        <v>3209</v>
      </c>
      <c r="B849" s="1" t="s">
        <v>3180</v>
      </c>
      <c r="C849" s="1" t="str">
        <f t="shared" si="91"/>
        <v>b39ef46a-bd09-4968-ba86-c35b7a41bae7Charles Smith</v>
      </c>
      <c r="D849" s="1" t="str">
        <f t="shared" si="92"/>
        <v>Unique</v>
      </c>
      <c r="E849" s="1" t="s">
        <v>3181</v>
      </c>
      <c r="F849" s="1" t="str">
        <f t="shared" si="93"/>
        <v>Unique</v>
      </c>
      <c r="G849" s="1" t="s">
        <v>3182</v>
      </c>
      <c r="H849" s="1" t="str">
        <f t="shared" si="94"/>
        <v>NorthClothing</v>
      </c>
      <c r="I849" s="1" t="s">
        <v>69</v>
      </c>
      <c r="J849" s="1" t="s">
        <v>52</v>
      </c>
      <c r="L849" s="8">
        <v>11</v>
      </c>
      <c r="M849" s="8">
        <v>447.77</v>
      </c>
      <c r="N849" s="8">
        <v>4925.47</v>
      </c>
      <c r="O849" s="10" t="s">
        <v>1296</v>
      </c>
      <c r="P849" s="9" t="str">
        <f t="shared" si="95"/>
        <v>17</v>
      </c>
      <c r="Q849" s="14" t="str">
        <f t="shared" si="96"/>
        <v>5</v>
      </c>
      <c r="R849" s="14" t="str">
        <f t="shared" si="97"/>
        <v>2024</v>
      </c>
      <c r="S849" s="1" t="s">
        <v>48</v>
      </c>
    </row>
    <row r="850" spans="1:19" ht="12.75" x14ac:dyDescent="0.2">
      <c r="A850" s="1" t="s">
        <v>3212</v>
      </c>
      <c r="B850" s="1" t="s">
        <v>3183</v>
      </c>
      <c r="C850" s="1" t="str">
        <f t="shared" si="91"/>
        <v>3a115531-92f5-4d83-a911-c6be6a90a72fJohn Harvey</v>
      </c>
      <c r="D850" s="1" t="str">
        <f t="shared" si="92"/>
        <v>Unique</v>
      </c>
      <c r="E850" s="1" t="s">
        <v>3184</v>
      </c>
      <c r="F850" s="1" t="str">
        <f t="shared" si="93"/>
        <v>Unique</v>
      </c>
      <c r="G850" s="1" t="s">
        <v>3185</v>
      </c>
      <c r="H850" s="1" t="str">
        <f t="shared" si="94"/>
        <v>NorthBooks</v>
      </c>
      <c r="I850" s="1" t="s">
        <v>69</v>
      </c>
      <c r="J850" s="1" t="s">
        <v>22</v>
      </c>
      <c r="K850" s="1" t="s">
        <v>3186</v>
      </c>
      <c r="L850" s="8">
        <v>11</v>
      </c>
      <c r="M850" s="8">
        <v>124.24</v>
      </c>
      <c r="N850" s="8">
        <v>1366.64</v>
      </c>
      <c r="O850" s="10">
        <v>45384</v>
      </c>
      <c r="P850" s="9">
        <f t="shared" si="95"/>
        <v>2</v>
      </c>
      <c r="Q850" s="14">
        <f t="shared" si="96"/>
        <v>4</v>
      </c>
      <c r="R850" s="14">
        <f t="shared" si="97"/>
        <v>2024</v>
      </c>
      <c r="S850" s="1" t="s">
        <v>32</v>
      </c>
    </row>
    <row r="851" spans="1:19" ht="12.75" x14ac:dyDescent="0.2">
      <c r="A851" s="1" t="s">
        <v>3215</v>
      </c>
      <c r="B851" s="1" t="s">
        <v>3187</v>
      </c>
      <c r="C851" s="1" t="str">
        <f t="shared" si="91"/>
        <v>64c0ce79-3f8f-4793-a915-e7faf98687daCarlos Torres</v>
      </c>
      <c r="D851" s="1" t="str">
        <f t="shared" si="92"/>
        <v>Unique</v>
      </c>
      <c r="E851" s="1" t="s">
        <v>3188</v>
      </c>
      <c r="F851" s="1" t="str">
        <f t="shared" si="93"/>
        <v>Unique</v>
      </c>
      <c r="G851" s="1" t="s">
        <v>3189</v>
      </c>
      <c r="H851" s="1" t="str">
        <f t="shared" si="94"/>
        <v>WestClothing</v>
      </c>
      <c r="I851" s="1" t="s">
        <v>36</v>
      </c>
      <c r="J851" s="1" t="s">
        <v>52</v>
      </c>
      <c r="K851" s="1" t="s">
        <v>3190</v>
      </c>
      <c r="L851" s="8">
        <v>11</v>
      </c>
      <c r="M851" s="8">
        <v>26.13</v>
      </c>
      <c r="N851" s="8">
        <v>287.43</v>
      </c>
      <c r="O851" s="10" t="s">
        <v>760</v>
      </c>
      <c r="P851" s="9" t="str">
        <f t="shared" si="95"/>
        <v>19</v>
      </c>
      <c r="Q851" s="14" t="str">
        <f t="shared" si="96"/>
        <v>5</v>
      </c>
      <c r="R851" s="14" t="str">
        <f t="shared" si="97"/>
        <v>2024</v>
      </c>
      <c r="S851" s="1" t="s">
        <v>32</v>
      </c>
    </row>
    <row r="852" spans="1:19" ht="12.75" x14ac:dyDescent="0.2">
      <c r="A852" s="1" t="s">
        <v>3218</v>
      </c>
      <c r="B852" s="1" t="s">
        <v>3191</v>
      </c>
      <c r="C852" s="1" t="str">
        <f t="shared" si="91"/>
        <v>6e9a1825-8e5d-4874-8b1e-94a0982607ebEdward Garcia</v>
      </c>
      <c r="D852" s="1" t="str">
        <f t="shared" si="92"/>
        <v>Unique</v>
      </c>
      <c r="E852" s="1" t="s">
        <v>3192</v>
      </c>
      <c r="F852" s="1" t="str">
        <f t="shared" si="93"/>
        <v>Unique</v>
      </c>
      <c r="G852" s="1" t="s">
        <v>3193</v>
      </c>
      <c r="H852" s="1" t="str">
        <f t="shared" si="94"/>
        <v>SouthFood</v>
      </c>
      <c r="I852" s="1" t="s">
        <v>28</v>
      </c>
      <c r="J852" s="1" t="s">
        <v>29</v>
      </c>
      <c r="K852" s="1" t="s">
        <v>2846</v>
      </c>
      <c r="L852" s="8">
        <v>10</v>
      </c>
      <c r="M852" s="8">
        <v>270.14</v>
      </c>
      <c r="N852" s="8">
        <v>2701.4</v>
      </c>
      <c r="O852" s="10">
        <v>45571</v>
      </c>
      <c r="P852" s="9">
        <f t="shared" si="95"/>
        <v>6</v>
      </c>
      <c r="Q852" s="14">
        <f t="shared" si="96"/>
        <v>10</v>
      </c>
      <c r="R852" s="14">
        <f t="shared" si="97"/>
        <v>2024</v>
      </c>
      <c r="S852" s="1" t="s">
        <v>48</v>
      </c>
    </row>
    <row r="853" spans="1:19" ht="12.75" x14ac:dyDescent="0.2">
      <c r="A853" s="1" t="s">
        <v>3222</v>
      </c>
      <c r="B853" s="1" t="s">
        <v>3194</v>
      </c>
      <c r="C853" s="1" t="str">
        <f t="shared" si="91"/>
        <v>0be2dc68-ba99-4af8-bef1-6aa41711313fMichael Welch</v>
      </c>
      <c r="D853" s="1" t="str">
        <f t="shared" si="92"/>
        <v>Unique</v>
      </c>
      <c r="E853" s="1" t="s">
        <v>3195</v>
      </c>
      <c r="F853" s="1" t="str">
        <f t="shared" si="93"/>
        <v>Unique</v>
      </c>
      <c r="G853" s="1" t="s">
        <v>3196</v>
      </c>
      <c r="H853" s="1" t="str">
        <f t="shared" si="94"/>
        <v>WestFurniture</v>
      </c>
      <c r="I853" s="1" t="s">
        <v>36</v>
      </c>
      <c r="J853" s="1" t="s">
        <v>42</v>
      </c>
      <c r="K853" s="1" t="s">
        <v>3197</v>
      </c>
      <c r="L853" s="8">
        <v>5</v>
      </c>
      <c r="M853" s="8">
        <v>485.39</v>
      </c>
      <c r="N853" s="8">
        <v>2426.9499999999998</v>
      </c>
      <c r="O853" s="10" t="s">
        <v>557</v>
      </c>
      <c r="P853" s="9" t="str">
        <f t="shared" si="95"/>
        <v>21</v>
      </c>
      <c r="Q853" s="14" t="str">
        <f t="shared" si="96"/>
        <v>4</v>
      </c>
      <c r="R853" s="14" t="str">
        <f t="shared" si="97"/>
        <v>2024</v>
      </c>
      <c r="S853" s="1" t="s">
        <v>18</v>
      </c>
    </row>
    <row r="854" spans="1:19" ht="12.75" x14ac:dyDescent="0.2">
      <c r="A854" s="1" t="s">
        <v>3225</v>
      </c>
      <c r="B854" s="1" t="s">
        <v>3198</v>
      </c>
      <c r="C854" s="1" t="str">
        <f t="shared" si="91"/>
        <v>509d2596-5148-458a-9137-e8d19f1e3a5eMichael Gonzalez</v>
      </c>
      <c r="D854" s="1" t="str">
        <f t="shared" si="92"/>
        <v>Unique</v>
      </c>
      <c r="E854" s="1" t="s">
        <v>3199</v>
      </c>
      <c r="F854" s="1" t="str">
        <f t="shared" si="93"/>
        <v>Unique</v>
      </c>
      <c r="G854" s="1" t="s">
        <v>3200</v>
      </c>
      <c r="H854" s="1" t="str">
        <f t="shared" si="94"/>
        <v>WestFood</v>
      </c>
      <c r="I854" s="1" t="s">
        <v>36</v>
      </c>
      <c r="J854" s="1" t="s">
        <v>29</v>
      </c>
      <c r="K854" s="1" t="s">
        <v>3201</v>
      </c>
      <c r="L854" s="8">
        <v>9</v>
      </c>
      <c r="M854" s="8">
        <v>482.39</v>
      </c>
      <c r="N854" s="8">
        <v>4341.51</v>
      </c>
      <c r="O854" s="10" t="s">
        <v>1676</v>
      </c>
      <c r="P854" s="9" t="str">
        <f t="shared" si="95"/>
        <v>31</v>
      </c>
      <c r="Q854" s="14" t="str">
        <f t="shared" si="96"/>
        <v>7</v>
      </c>
      <c r="R854" s="14" t="str">
        <f t="shared" si="97"/>
        <v>2024</v>
      </c>
      <c r="S854" s="1" t="s">
        <v>18</v>
      </c>
    </row>
    <row r="855" spans="1:19" ht="12.75" x14ac:dyDescent="0.2">
      <c r="A855" s="1" t="s">
        <v>3229</v>
      </c>
      <c r="B855" s="1" t="s">
        <v>3202</v>
      </c>
      <c r="C855" s="1" t="str">
        <f t="shared" si="91"/>
        <v>261e9d66-c3a5-48e5-9d6d-aea4a8fe0fdeTyler Ruiz</v>
      </c>
      <c r="D855" s="1" t="str">
        <f t="shared" si="92"/>
        <v>Unique</v>
      </c>
      <c r="E855" s="1" t="s">
        <v>3203</v>
      </c>
      <c r="F855" s="1" t="str">
        <f t="shared" si="93"/>
        <v>Unique</v>
      </c>
      <c r="G855" s="1" t="s">
        <v>3204</v>
      </c>
      <c r="H855" s="1" t="str">
        <f t="shared" si="94"/>
        <v>EastFurniture</v>
      </c>
      <c r="I855" s="1" t="s">
        <v>14</v>
      </c>
      <c r="J855" s="1" t="s">
        <v>42</v>
      </c>
      <c r="K855" s="1" t="s">
        <v>3205</v>
      </c>
      <c r="L855" s="8">
        <v>3</v>
      </c>
      <c r="M855" s="8">
        <v>48.92</v>
      </c>
      <c r="N855" s="8">
        <v>146.76</v>
      </c>
      <c r="O855" s="10">
        <v>45297</v>
      </c>
      <c r="P855" s="9">
        <f t="shared" si="95"/>
        <v>6</v>
      </c>
      <c r="Q855" s="14">
        <f t="shared" si="96"/>
        <v>1</v>
      </c>
      <c r="R855" s="14">
        <f t="shared" si="97"/>
        <v>2024</v>
      </c>
      <c r="S855" s="1" t="s">
        <v>18</v>
      </c>
    </row>
    <row r="856" spans="1:19" ht="12.75" x14ac:dyDescent="0.2">
      <c r="A856" s="1" t="s">
        <v>3232</v>
      </c>
      <c r="B856" s="1" t="s">
        <v>3206</v>
      </c>
      <c r="C856" s="1" t="str">
        <f t="shared" si="91"/>
        <v>de3da624-e758-4772-9ac9-126ade978660Jeremy Barnes</v>
      </c>
      <c r="D856" s="1" t="str">
        <f t="shared" si="92"/>
        <v>Unique</v>
      </c>
      <c r="E856" s="1" t="s">
        <v>3207</v>
      </c>
      <c r="F856" s="1" t="str">
        <f t="shared" si="93"/>
        <v>Unique</v>
      </c>
      <c r="G856" s="1" t="s">
        <v>3208</v>
      </c>
      <c r="H856" s="1" t="str">
        <f t="shared" si="94"/>
        <v>WestFurniture</v>
      </c>
      <c r="I856" s="1" t="s">
        <v>36</v>
      </c>
      <c r="J856" s="1" t="s">
        <v>42</v>
      </c>
      <c r="K856" s="1" t="s">
        <v>3099</v>
      </c>
      <c r="L856" s="8">
        <v>17</v>
      </c>
      <c r="M856" s="8">
        <v>253.54</v>
      </c>
      <c r="N856" s="8">
        <v>4310.18</v>
      </c>
      <c r="O856" s="10" t="s">
        <v>112</v>
      </c>
      <c r="P856" s="9" t="str">
        <f t="shared" si="95"/>
        <v>24</v>
      </c>
      <c r="Q856" s="14" t="str">
        <f t="shared" si="96"/>
        <v>5</v>
      </c>
      <c r="R856" s="14" t="str">
        <f t="shared" si="97"/>
        <v>2024</v>
      </c>
      <c r="S856" s="1" t="s">
        <v>24</v>
      </c>
    </row>
    <row r="857" spans="1:19" ht="12.75" x14ac:dyDescent="0.2">
      <c r="A857" s="1" t="s">
        <v>3234</v>
      </c>
      <c r="B857" s="1" t="s">
        <v>3209</v>
      </c>
      <c r="C857" s="1" t="str">
        <f t="shared" si="91"/>
        <v>5f0c32b5-e1b6-4bdd-a129-bc0d260cb31cLisa Potter</v>
      </c>
      <c r="D857" s="1" t="str">
        <f t="shared" si="92"/>
        <v>Unique</v>
      </c>
      <c r="E857" s="1" t="s">
        <v>3210</v>
      </c>
      <c r="F857" s="1" t="str">
        <f t="shared" si="93"/>
        <v>Unique</v>
      </c>
      <c r="G857" s="1" t="s">
        <v>3211</v>
      </c>
      <c r="H857" s="1" t="str">
        <f t="shared" si="94"/>
        <v>WestFood</v>
      </c>
      <c r="I857" s="1" t="s">
        <v>36</v>
      </c>
      <c r="J857" s="1" t="s">
        <v>29</v>
      </c>
      <c r="K857" s="1" t="s">
        <v>1576</v>
      </c>
      <c r="L857" s="8">
        <v>8</v>
      </c>
      <c r="M857" s="8">
        <v>383.42</v>
      </c>
      <c r="N857" s="8">
        <v>3067.36</v>
      </c>
      <c r="O857" s="10" t="s">
        <v>580</v>
      </c>
      <c r="P857" s="9" t="str">
        <f t="shared" si="95"/>
        <v>23</v>
      </c>
      <c r="Q857" s="14" t="str">
        <f t="shared" si="96"/>
        <v>8</v>
      </c>
      <c r="R857" s="14" t="str">
        <f t="shared" si="97"/>
        <v>2024</v>
      </c>
      <c r="S857" s="1" t="s">
        <v>48</v>
      </c>
    </row>
    <row r="858" spans="1:19" ht="12.75" x14ac:dyDescent="0.2">
      <c r="A858" s="1" t="s">
        <v>3237</v>
      </c>
      <c r="B858" s="1" t="s">
        <v>3212</v>
      </c>
      <c r="C858" s="1" t="str">
        <f t="shared" si="91"/>
        <v>f7a4926c-e158-4eea-897b-e73993848c05Sarah Archer</v>
      </c>
      <c r="D858" s="1" t="str">
        <f t="shared" si="92"/>
        <v>Unique</v>
      </c>
      <c r="E858" s="1" t="s">
        <v>3213</v>
      </c>
      <c r="F858" s="1" t="str">
        <f t="shared" si="93"/>
        <v>Unique</v>
      </c>
      <c r="G858" s="1" t="s">
        <v>3214</v>
      </c>
      <c r="H858" s="1" t="str">
        <f t="shared" si="94"/>
        <v>EastElectronics</v>
      </c>
      <c r="I858" s="1" t="s">
        <v>14</v>
      </c>
      <c r="J858" s="1" t="s">
        <v>15</v>
      </c>
      <c r="K858" s="1" t="s">
        <v>120</v>
      </c>
      <c r="L858" s="8">
        <v>10</v>
      </c>
      <c r="M858" s="8">
        <v>61.44</v>
      </c>
      <c r="N858" s="8">
        <v>614.4</v>
      </c>
      <c r="O858" s="10">
        <v>45479</v>
      </c>
      <c r="P858" s="9">
        <f t="shared" si="95"/>
        <v>6</v>
      </c>
      <c r="Q858" s="14">
        <f t="shared" si="96"/>
        <v>7</v>
      </c>
      <c r="R858" s="14">
        <f t="shared" si="97"/>
        <v>2024</v>
      </c>
      <c r="S858" s="1" t="s">
        <v>32</v>
      </c>
    </row>
    <row r="859" spans="1:19" ht="12.75" x14ac:dyDescent="0.2">
      <c r="A859" s="1" t="s">
        <v>3240</v>
      </c>
      <c r="B859" s="1" t="s">
        <v>3215</v>
      </c>
      <c r="C859" s="1" t="str">
        <f t="shared" si="91"/>
        <v>a18db577-0ea7-4974-9742-88207516f36fRachel Figueroa</v>
      </c>
      <c r="D859" s="1" t="str">
        <f t="shared" si="92"/>
        <v>Unique</v>
      </c>
      <c r="E859" s="1" t="s">
        <v>3216</v>
      </c>
      <c r="F859" s="1" t="str">
        <f t="shared" si="93"/>
        <v>Unique</v>
      </c>
      <c r="H859" s="1" t="str">
        <f t="shared" si="94"/>
        <v>NorthFood</v>
      </c>
      <c r="I859" s="1" t="s">
        <v>69</v>
      </c>
      <c r="J859" s="1" t="s">
        <v>29</v>
      </c>
      <c r="K859" s="1" t="s">
        <v>3217</v>
      </c>
      <c r="L859" s="8">
        <v>14</v>
      </c>
      <c r="M859" s="8">
        <v>99.01</v>
      </c>
      <c r="N859" s="8">
        <v>1386.14</v>
      </c>
      <c r="O859" s="10">
        <v>45323</v>
      </c>
      <c r="P859" s="9">
        <f t="shared" si="95"/>
        <v>1</v>
      </c>
      <c r="Q859" s="14">
        <f t="shared" si="96"/>
        <v>2</v>
      </c>
      <c r="R859" s="14">
        <f t="shared" si="97"/>
        <v>2024</v>
      </c>
      <c r="S859" s="1" t="s">
        <v>24</v>
      </c>
    </row>
    <row r="860" spans="1:19" ht="12.75" x14ac:dyDescent="0.2">
      <c r="A860" s="1" t="s">
        <v>3244</v>
      </c>
      <c r="B860" s="1" t="s">
        <v>3218</v>
      </c>
      <c r="C860" s="1" t="str">
        <f t="shared" si="91"/>
        <v>e7482830-b11b-44e4-9b04-4c41e8cd0a4cMr. Joseph Washington</v>
      </c>
      <c r="D860" s="1" t="str">
        <f t="shared" si="92"/>
        <v>Unique</v>
      </c>
      <c r="E860" s="1" t="s">
        <v>3219</v>
      </c>
      <c r="F860" s="1" t="str">
        <f t="shared" si="93"/>
        <v>Unique</v>
      </c>
      <c r="G860" s="1" t="s">
        <v>3220</v>
      </c>
      <c r="H860" s="1" t="str">
        <f t="shared" si="94"/>
        <v>NorthElectronics</v>
      </c>
      <c r="I860" s="1" t="s">
        <v>69</v>
      </c>
      <c r="J860" s="1" t="s">
        <v>15</v>
      </c>
      <c r="K860" s="1" t="s">
        <v>3221</v>
      </c>
      <c r="L860" s="8">
        <v>7</v>
      </c>
      <c r="M860" s="8">
        <v>351.51</v>
      </c>
      <c r="N860" s="8">
        <v>2460.5700000000002</v>
      </c>
      <c r="O860" s="10" t="s">
        <v>791</v>
      </c>
      <c r="P860" s="9" t="str">
        <f t="shared" si="95"/>
        <v>21</v>
      </c>
      <c r="Q860" s="14" t="str">
        <f t="shared" si="96"/>
        <v>1</v>
      </c>
      <c r="R860" s="14" t="str">
        <f t="shared" si="97"/>
        <v>2024</v>
      </c>
      <c r="S860" s="1" t="s">
        <v>18</v>
      </c>
    </row>
    <row r="861" spans="1:19" ht="12.75" x14ac:dyDescent="0.2">
      <c r="A861" s="1" t="s">
        <v>3247</v>
      </c>
      <c r="B861" s="1" t="s">
        <v>3222</v>
      </c>
      <c r="C861" s="1" t="str">
        <f t="shared" si="91"/>
        <v>5d72b81b-8305-4fa6-8532-5b1f9cf7a593Danielle Doyle</v>
      </c>
      <c r="D861" s="1" t="str">
        <f t="shared" si="92"/>
        <v>Unique</v>
      </c>
      <c r="E861" s="1" t="s">
        <v>3223</v>
      </c>
      <c r="F861" s="1" t="str">
        <f t="shared" si="93"/>
        <v>Unique</v>
      </c>
      <c r="G861" s="1" t="s">
        <v>3224</v>
      </c>
      <c r="H861" s="1" t="str">
        <f t="shared" si="94"/>
        <v>SouthClothing</v>
      </c>
      <c r="I861" s="1" t="s">
        <v>28</v>
      </c>
      <c r="J861" s="1" t="s">
        <v>52</v>
      </c>
      <c r="K861" s="1" t="s">
        <v>2455</v>
      </c>
      <c r="L861" s="8">
        <v>2</v>
      </c>
      <c r="M861" s="8">
        <v>451.74</v>
      </c>
      <c r="N861" s="8">
        <v>903.48</v>
      </c>
      <c r="O861" s="10" t="s">
        <v>353</v>
      </c>
      <c r="P861" s="9" t="str">
        <f t="shared" si="95"/>
        <v>14</v>
      </c>
      <c r="Q861" s="14" t="str">
        <f t="shared" si="96"/>
        <v>7</v>
      </c>
      <c r="R861" s="14" t="str">
        <f t="shared" si="97"/>
        <v>2024</v>
      </c>
      <c r="S861" s="1" t="s">
        <v>48</v>
      </c>
    </row>
    <row r="862" spans="1:19" ht="12.75" x14ac:dyDescent="0.2">
      <c r="A862" s="1" t="s">
        <v>3251</v>
      </c>
      <c r="B862" s="1" t="s">
        <v>3225</v>
      </c>
      <c r="C862" s="1" t="str">
        <f t="shared" si="91"/>
        <v>d841d238-86b8-4ce4-b7b8-bb47fc9bd60cCorey Smith</v>
      </c>
      <c r="D862" s="1" t="str">
        <f t="shared" si="92"/>
        <v>Unique</v>
      </c>
      <c r="E862" s="1" t="s">
        <v>3226</v>
      </c>
      <c r="F862" s="1" t="str">
        <f t="shared" si="93"/>
        <v>Unique</v>
      </c>
      <c r="G862" s="1" t="s">
        <v>3227</v>
      </c>
      <c r="H862" s="1" t="str">
        <f t="shared" si="94"/>
        <v>SouthFood</v>
      </c>
      <c r="I862" s="1" t="s">
        <v>28</v>
      </c>
      <c r="J862" s="1" t="s">
        <v>29</v>
      </c>
      <c r="K862" s="1" t="s">
        <v>3228</v>
      </c>
      <c r="L862" s="8">
        <v>9</v>
      </c>
      <c r="M862" s="8">
        <v>187.01</v>
      </c>
      <c r="N862" s="8">
        <v>1683.09</v>
      </c>
      <c r="O862" s="10">
        <v>45445</v>
      </c>
      <c r="P862" s="9">
        <f t="shared" si="95"/>
        <v>2</v>
      </c>
      <c r="Q862" s="14">
        <f t="shared" si="96"/>
        <v>6</v>
      </c>
      <c r="R862" s="14">
        <f t="shared" si="97"/>
        <v>2024</v>
      </c>
      <c r="S862" s="1" t="s">
        <v>24</v>
      </c>
    </row>
    <row r="863" spans="1:19" ht="12.75" x14ac:dyDescent="0.2">
      <c r="A863" s="1" t="s">
        <v>3255</v>
      </c>
      <c r="B863" s="1" t="s">
        <v>3229</v>
      </c>
      <c r="C863" s="1" t="str">
        <f t="shared" si="91"/>
        <v>fc55fa6d-0d29-4356-b906-60f7339c3eb2Patricia Andrews</v>
      </c>
      <c r="D863" s="1" t="str">
        <f t="shared" si="92"/>
        <v>Unique</v>
      </c>
      <c r="E863" s="1" t="s">
        <v>3230</v>
      </c>
      <c r="F863" s="1" t="str">
        <f t="shared" si="93"/>
        <v>Unique</v>
      </c>
      <c r="G863" s="1" t="s">
        <v>3231</v>
      </c>
      <c r="H863" s="1" t="str">
        <f t="shared" si="94"/>
        <v>WestFood</v>
      </c>
      <c r="I863" s="1" t="s">
        <v>36</v>
      </c>
      <c r="J863" s="1" t="s">
        <v>29</v>
      </c>
      <c r="K863" s="1" t="s">
        <v>409</v>
      </c>
      <c r="L863" s="8">
        <v>1</v>
      </c>
      <c r="M863" s="8">
        <v>494.2</v>
      </c>
      <c r="N863" s="8">
        <v>494.2</v>
      </c>
      <c r="O863" s="10" t="s">
        <v>857</v>
      </c>
      <c r="P863" s="9" t="str">
        <f t="shared" si="95"/>
        <v>27</v>
      </c>
      <c r="Q863" s="14" t="str">
        <f t="shared" si="96"/>
        <v>3</v>
      </c>
      <c r="R863" s="14" t="str">
        <f t="shared" si="97"/>
        <v>2024</v>
      </c>
      <c r="S863" s="1" t="s">
        <v>24</v>
      </c>
    </row>
    <row r="864" spans="1:19" ht="12.75" x14ac:dyDescent="0.2">
      <c r="A864" s="1" t="s">
        <v>3259</v>
      </c>
      <c r="B864" s="1" t="s">
        <v>3232</v>
      </c>
      <c r="C864" s="1" t="str">
        <f t="shared" si="91"/>
        <v>404a14f6-9c08-4fa2-ac9b-e8a3444d815cKeith Jones</v>
      </c>
      <c r="D864" s="1" t="str">
        <f t="shared" si="92"/>
        <v>Unique</v>
      </c>
      <c r="E864" s="1" t="s">
        <v>3233</v>
      </c>
      <c r="F864" s="1" t="str">
        <f t="shared" si="93"/>
        <v>Unique</v>
      </c>
      <c r="H864" s="1" t="str">
        <f t="shared" si="94"/>
        <v>EastFood</v>
      </c>
      <c r="I864" s="1" t="s">
        <v>14</v>
      </c>
      <c r="J864" s="1" t="s">
        <v>29</v>
      </c>
      <c r="K864" s="1" t="s">
        <v>1001</v>
      </c>
      <c r="L864" s="8">
        <v>1</v>
      </c>
      <c r="M864" s="8">
        <v>374.15</v>
      </c>
      <c r="N864" s="8">
        <v>374.15</v>
      </c>
      <c r="O864" s="10">
        <v>45355</v>
      </c>
      <c r="P864" s="9">
        <f t="shared" si="95"/>
        <v>4</v>
      </c>
      <c r="Q864" s="14">
        <f t="shared" si="96"/>
        <v>3</v>
      </c>
      <c r="R864" s="14">
        <f t="shared" si="97"/>
        <v>2024</v>
      </c>
      <c r="S864" s="1" t="s">
        <v>48</v>
      </c>
    </row>
    <row r="865" spans="1:19" ht="12.75" x14ac:dyDescent="0.2">
      <c r="A865" s="1" t="s">
        <v>3262</v>
      </c>
      <c r="B865" s="1" t="s">
        <v>3234</v>
      </c>
      <c r="C865" s="1" t="str">
        <f t="shared" si="91"/>
        <v>60cfe875-dbca-4a44-a896-d9ea04f0d955Tiffany Walls</v>
      </c>
      <c r="D865" s="1" t="str">
        <f t="shared" si="92"/>
        <v>Unique</v>
      </c>
      <c r="E865" s="1" t="s">
        <v>3235</v>
      </c>
      <c r="F865" s="1" t="str">
        <f t="shared" si="93"/>
        <v>Unique</v>
      </c>
      <c r="G865" s="1" t="s">
        <v>3236</v>
      </c>
      <c r="H865" s="1" t="str">
        <f t="shared" si="94"/>
        <v>WestClothing</v>
      </c>
      <c r="I865" s="1" t="s">
        <v>36</v>
      </c>
      <c r="J865" s="1" t="s">
        <v>52</v>
      </c>
      <c r="K865" s="1" t="s">
        <v>2857</v>
      </c>
      <c r="L865" s="8">
        <v>19</v>
      </c>
      <c r="M865" s="8">
        <v>366.34</v>
      </c>
      <c r="N865" s="8">
        <v>6960.46</v>
      </c>
      <c r="O865" s="10" t="s">
        <v>107</v>
      </c>
      <c r="P865" s="9" t="str">
        <f t="shared" si="95"/>
        <v>19</v>
      </c>
      <c r="Q865" s="14" t="str">
        <f t="shared" si="96"/>
        <v>8</v>
      </c>
      <c r="R865" s="14" t="str">
        <f t="shared" si="97"/>
        <v>2024</v>
      </c>
      <c r="S865" s="1" t="s">
        <v>18</v>
      </c>
    </row>
    <row r="866" spans="1:19" ht="12.75" x14ac:dyDescent="0.2">
      <c r="A866" s="1" t="s">
        <v>3265</v>
      </c>
      <c r="B866" s="1" t="s">
        <v>3237</v>
      </c>
      <c r="C866" s="1" t="str">
        <f t="shared" si="91"/>
        <v>23ae3c82-3355-4768-bf3e-e700b70ef140Christopher Lawrence</v>
      </c>
      <c r="D866" s="1" t="str">
        <f t="shared" si="92"/>
        <v>Unique</v>
      </c>
      <c r="E866" s="1" t="s">
        <v>3238</v>
      </c>
      <c r="F866" s="1" t="str">
        <f t="shared" si="93"/>
        <v>Unique</v>
      </c>
      <c r="G866" s="1" t="s">
        <v>3239</v>
      </c>
      <c r="H866" s="1" t="str">
        <f t="shared" si="94"/>
        <v>SouthFood</v>
      </c>
      <c r="I866" s="1" t="s">
        <v>28</v>
      </c>
      <c r="J866" s="1" t="s">
        <v>29</v>
      </c>
      <c r="K866" s="1" t="s">
        <v>207</v>
      </c>
      <c r="L866" s="8">
        <v>19</v>
      </c>
      <c r="M866" s="8">
        <v>421.12</v>
      </c>
      <c r="N866" s="8">
        <v>8001.28</v>
      </c>
      <c r="O866" s="10">
        <v>45413</v>
      </c>
      <c r="P866" s="9">
        <f t="shared" si="95"/>
        <v>1</v>
      </c>
      <c r="Q866" s="14">
        <f t="shared" si="96"/>
        <v>5</v>
      </c>
      <c r="R866" s="14">
        <f t="shared" si="97"/>
        <v>2024</v>
      </c>
      <c r="S866" s="1" t="s">
        <v>18</v>
      </c>
    </row>
    <row r="867" spans="1:19" ht="12.75" x14ac:dyDescent="0.2">
      <c r="A867" s="1" t="s">
        <v>3268</v>
      </c>
      <c r="B867" s="1" t="s">
        <v>3240</v>
      </c>
      <c r="C867" s="1" t="str">
        <f t="shared" si="91"/>
        <v>6d41f9ac-b819-49f0-b84c-cd3b903c8382Joe Santiago</v>
      </c>
      <c r="D867" s="1" t="str">
        <f t="shared" si="92"/>
        <v>Unique</v>
      </c>
      <c r="E867" s="1" t="s">
        <v>3241</v>
      </c>
      <c r="F867" s="1" t="str">
        <f t="shared" si="93"/>
        <v>Unique</v>
      </c>
      <c r="G867" s="1" t="s">
        <v>3242</v>
      </c>
      <c r="H867" s="1" t="str">
        <f t="shared" si="94"/>
        <v>EastFood</v>
      </c>
      <c r="I867" s="1" t="s">
        <v>14</v>
      </c>
      <c r="J867" s="1" t="s">
        <v>29</v>
      </c>
      <c r="K867" s="1" t="s">
        <v>3243</v>
      </c>
      <c r="L867" s="8">
        <v>12</v>
      </c>
      <c r="M867" s="8">
        <v>497.37</v>
      </c>
      <c r="N867" s="8">
        <v>5968.44</v>
      </c>
      <c r="O867" s="10">
        <v>45566</v>
      </c>
      <c r="P867" s="9">
        <f t="shared" si="95"/>
        <v>1</v>
      </c>
      <c r="Q867" s="14">
        <f t="shared" si="96"/>
        <v>10</v>
      </c>
      <c r="R867" s="14">
        <f t="shared" si="97"/>
        <v>2024</v>
      </c>
      <c r="S867" s="1" t="s">
        <v>32</v>
      </c>
    </row>
    <row r="868" spans="1:19" ht="12.75" x14ac:dyDescent="0.2">
      <c r="A868" s="1" t="s">
        <v>3272</v>
      </c>
      <c r="B868" s="1" t="s">
        <v>1529</v>
      </c>
      <c r="C868" s="1" t="str">
        <f t="shared" si="91"/>
        <v>7f615091-dd1b-418d-972d-3d537ed3c861Todd Gilmore</v>
      </c>
      <c r="D868" s="1" t="str">
        <f t="shared" si="92"/>
        <v>Duplicate</v>
      </c>
      <c r="E868" s="1" t="s">
        <v>1530</v>
      </c>
      <c r="F868" s="1" t="str">
        <f t="shared" si="93"/>
        <v>Duplicate</v>
      </c>
      <c r="G868" s="1" t="s">
        <v>1531</v>
      </c>
      <c r="H868" s="1" t="str">
        <f t="shared" si="94"/>
        <v>SouthElectronics</v>
      </c>
      <c r="I868" s="1" t="s">
        <v>28</v>
      </c>
      <c r="J868" s="1" t="s">
        <v>15</v>
      </c>
      <c r="K868" s="1" t="s">
        <v>1532</v>
      </c>
      <c r="L868" s="8">
        <v>20</v>
      </c>
      <c r="M868" s="8">
        <v>71.02</v>
      </c>
      <c r="N868" s="8">
        <v>1420.4</v>
      </c>
      <c r="O868" s="10" t="s">
        <v>182</v>
      </c>
      <c r="P868" s="9" t="str">
        <f t="shared" si="95"/>
        <v>25</v>
      </c>
      <c r="Q868" s="14" t="str">
        <f t="shared" si="96"/>
        <v>2</v>
      </c>
      <c r="R868" s="14" t="str">
        <f t="shared" si="97"/>
        <v>2024</v>
      </c>
      <c r="S868" s="1" t="s">
        <v>48</v>
      </c>
    </row>
    <row r="869" spans="1:19" ht="12.75" x14ac:dyDescent="0.2">
      <c r="A869" s="1" t="s">
        <v>3275</v>
      </c>
      <c r="B869" s="1" t="s">
        <v>3244</v>
      </c>
      <c r="C869" s="1" t="str">
        <f t="shared" si="91"/>
        <v>bda685b5-12b0-412a-8da8-ef0f405445faThomas Jimenez</v>
      </c>
      <c r="D869" s="1" t="str">
        <f t="shared" si="92"/>
        <v>Unique</v>
      </c>
      <c r="E869" s="1" t="s">
        <v>3245</v>
      </c>
      <c r="F869" s="1" t="str">
        <f t="shared" si="93"/>
        <v>Unique</v>
      </c>
      <c r="G869" s="1" t="s">
        <v>3246</v>
      </c>
      <c r="H869" s="1" t="str">
        <f t="shared" si="94"/>
        <v>NorthElectronics</v>
      </c>
      <c r="I869" s="1" t="s">
        <v>69</v>
      </c>
      <c r="J869" s="1" t="s">
        <v>15</v>
      </c>
      <c r="K869" s="1" t="s">
        <v>157</v>
      </c>
      <c r="L869" s="8">
        <v>9</v>
      </c>
      <c r="M869" s="8">
        <v>220.52</v>
      </c>
      <c r="N869" s="8">
        <v>1984.68</v>
      </c>
      <c r="O869" s="10">
        <v>45474</v>
      </c>
      <c r="P869" s="9">
        <f t="shared" si="95"/>
        <v>1</v>
      </c>
      <c r="Q869" s="14">
        <f t="shared" si="96"/>
        <v>7</v>
      </c>
      <c r="R869" s="14">
        <f t="shared" si="97"/>
        <v>2024</v>
      </c>
      <c r="S869" s="1" t="s">
        <v>24</v>
      </c>
    </row>
    <row r="870" spans="1:19" ht="12.75" x14ac:dyDescent="0.2">
      <c r="A870" s="1" t="s">
        <v>3278</v>
      </c>
      <c r="B870" s="1" t="s">
        <v>3247</v>
      </c>
      <c r="C870" s="1" t="str">
        <f t="shared" si="91"/>
        <v>e295462d-f4e6-4d5d-9be8-0c1dd74e0239Desiree Blankenship</v>
      </c>
      <c r="D870" s="1" t="str">
        <f t="shared" si="92"/>
        <v>Unique</v>
      </c>
      <c r="E870" s="1" t="s">
        <v>3248</v>
      </c>
      <c r="F870" s="1" t="str">
        <f t="shared" si="93"/>
        <v>Unique</v>
      </c>
      <c r="G870" s="1" t="s">
        <v>3249</v>
      </c>
      <c r="H870" s="1" t="str">
        <f t="shared" si="94"/>
        <v>SouthBooks</v>
      </c>
      <c r="I870" s="1" t="s">
        <v>28</v>
      </c>
      <c r="J870" s="1" t="s">
        <v>22</v>
      </c>
      <c r="K870" s="1" t="s">
        <v>3250</v>
      </c>
      <c r="L870" s="8">
        <v>8</v>
      </c>
      <c r="M870" s="8">
        <v>172.46</v>
      </c>
      <c r="N870" s="8">
        <v>1379.68</v>
      </c>
      <c r="O870" s="10" t="s">
        <v>2629</v>
      </c>
      <c r="P870" s="9" t="str">
        <f t="shared" si="95"/>
        <v>26</v>
      </c>
      <c r="Q870" s="14" t="str">
        <f t="shared" si="96"/>
        <v>3</v>
      </c>
      <c r="R870" s="14" t="str">
        <f t="shared" si="97"/>
        <v>2024</v>
      </c>
      <c r="S870" s="1" t="s">
        <v>48</v>
      </c>
    </row>
    <row r="871" spans="1:19" ht="12.75" x14ac:dyDescent="0.2">
      <c r="A871" s="1" t="s">
        <v>3282</v>
      </c>
      <c r="B871" s="1" t="s">
        <v>3251</v>
      </c>
      <c r="C871" s="1" t="str">
        <f t="shared" si="91"/>
        <v>e0299ac3-7fef-4a21-b69a-396408a4c090Robert Humphrey</v>
      </c>
      <c r="D871" s="1" t="str">
        <f t="shared" si="92"/>
        <v>Unique</v>
      </c>
      <c r="E871" s="1" t="s">
        <v>3252</v>
      </c>
      <c r="F871" s="1" t="str">
        <f t="shared" si="93"/>
        <v>Unique</v>
      </c>
      <c r="G871" s="1" t="s">
        <v>3253</v>
      </c>
      <c r="H871" s="1" t="str">
        <f t="shared" si="94"/>
        <v>SouthFood</v>
      </c>
      <c r="I871" s="1" t="s">
        <v>28</v>
      </c>
      <c r="J871" s="1" t="s">
        <v>29</v>
      </c>
      <c r="K871" s="1" t="s">
        <v>3254</v>
      </c>
      <c r="L871" s="8">
        <v>19</v>
      </c>
      <c r="M871" s="8">
        <v>351.92</v>
      </c>
      <c r="N871" s="8">
        <v>6686.48</v>
      </c>
      <c r="O871" s="10">
        <v>45633</v>
      </c>
      <c r="P871" s="9">
        <f t="shared" si="95"/>
        <v>7</v>
      </c>
      <c r="Q871" s="14">
        <f t="shared" si="96"/>
        <v>12</v>
      </c>
      <c r="R871" s="14">
        <f t="shared" si="97"/>
        <v>2024</v>
      </c>
      <c r="S871" s="1" t="s">
        <v>18</v>
      </c>
    </row>
    <row r="872" spans="1:19" ht="12.75" x14ac:dyDescent="0.2">
      <c r="A872" s="1" t="s">
        <v>3286</v>
      </c>
      <c r="B872" s="1" t="s">
        <v>3255</v>
      </c>
      <c r="C872" s="1" t="str">
        <f t="shared" si="91"/>
        <v>6411624a-7659-4c16-a35e-04e95a865ea0Patrick Davila</v>
      </c>
      <c r="D872" s="1" t="str">
        <f t="shared" si="92"/>
        <v>Unique</v>
      </c>
      <c r="E872" s="1" t="s">
        <v>3256</v>
      </c>
      <c r="F872" s="1" t="str">
        <f t="shared" si="93"/>
        <v>Unique</v>
      </c>
      <c r="G872" s="1" t="s">
        <v>3257</v>
      </c>
      <c r="H872" s="1" t="str">
        <f t="shared" si="94"/>
        <v>SouthClothing</v>
      </c>
      <c r="I872" s="1" t="s">
        <v>28</v>
      </c>
      <c r="J872" s="1" t="s">
        <v>52</v>
      </c>
      <c r="K872" s="1" t="s">
        <v>3258</v>
      </c>
      <c r="L872" s="8">
        <v>8</v>
      </c>
      <c r="M872" s="8">
        <v>90.54</v>
      </c>
      <c r="N872" s="8">
        <v>724.32</v>
      </c>
      <c r="O872" s="10" t="s">
        <v>3049</v>
      </c>
      <c r="P872" s="9" t="str">
        <f t="shared" si="95"/>
        <v>23</v>
      </c>
      <c r="Q872" s="14" t="str">
        <f t="shared" si="96"/>
        <v>4</v>
      </c>
      <c r="R872" s="14" t="str">
        <f t="shared" si="97"/>
        <v>2024</v>
      </c>
      <c r="S872" s="1" t="s">
        <v>48</v>
      </c>
    </row>
    <row r="873" spans="1:19" ht="12.75" x14ac:dyDescent="0.2">
      <c r="A873" s="1" t="s">
        <v>3290</v>
      </c>
      <c r="B873" s="1" t="s">
        <v>3259</v>
      </c>
      <c r="C873" s="1" t="str">
        <f t="shared" si="91"/>
        <v>fef3b0b4-4ca7-48c5-9b56-89401288688dMichael Reid</v>
      </c>
      <c r="D873" s="1" t="str">
        <f t="shared" si="92"/>
        <v>Unique</v>
      </c>
      <c r="E873" s="1" t="s">
        <v>3260</v>
      </c>
      <c r="F873" s="1" t="str">
        <f t="shared" si="93"/>
        <v>Unique</v>
      </c>
      <c r="G873" s="1" t="s">
        <v>3261</v>
      </c>
      <c r="H873" s="1" t="str">
        <f t="shared" si="94"/>
        <v>EastFood</v>
      </c>
      <c r="I873" s="1" t="s">
        <v>14</v>
      </c>
      <c r="J873" s="1" t="s">
        <v>29</v>
      </c>
      <c r="K873" s="1" t="s">
        <v>1956</v>
      </c>
      <c r="L873" s="8">
        <v>20</v>
      </c>
      <c r="M873" s="8">
        <v>231.79</v>
      </c>
      <c r="N873" s="8">
        <v>4635.8</v>
      </c>
      <c r="O873" s="10" t="s">
        <v>145</v>
      </c>
      <c r="P873" s="9" t="str">
        <f t="shared" si="95"/>
        <v>26</v>
      </c>
      <c r="Q873" s="14" t="str">
        <f t="shared" si="96"/>
        <v>5</v>
      </c>
      <c r="R873" s="14" t="str">
        <f t="shared" si="97"/>
        <v>2024</v>
      </c>
      <c r="S873" s="1" t="s">
        <v>18</v>
      </c>
    </row>
    <row r="874" spans="1:19" ht="12.75" x14ac:dyDescent="0.2">
      <c r="A874" s="1" t="s">
        <v>3294</v>
      </c>
      <c r="B874" s="1" t="s">
        <v>3262</v>
      </c>
      <c r="C874" s="1" t="str">
        <f t="shared" si="91"/>
        <v>0b2375fe-e819-4066-b039-fc3b09e73de5Melissa Alexander</v>
      </c>
      <c r="D874" s="1" t="str">
        <f t="shared" si="92"/>
        <v>Unique</v>
      </c>
      <c r="E874" s="1" t="s">
        <v>3263</v>
      </c>
      <c r="F874" s="1" t="str">
        <f t="shared" si="93"/>
        <v>Unique</v>
      </c>
      <c r="G874" s="1" t="s">
        <v>3264</v>
      </c>
      <c r="H874" s="1" t="str">
        <f t="shared" si="94"/>
        <v>SouthClothing</v>
      </c>
      <c r="I874" s="1" t="s">
        <v>28</v>
      </c>
      <c r="J874" s="1" t="s">
        <v>52</v>
      </c>
      <c r="K874" s="1" t="s">
        <v>1374</v>
      </c>
      <c r="L874" s="8">
        <v>20</v>
      </c>
      <c r="M874" s="8">
        <v>143.77000000000001</v>
      </c>
      <c r="N874" s="8">
        <v>2875.4</v>
      </c>
      <c r="O874" s="10">
        <v>45327</v>
      </c>
      <c r="P874" s="9">
        <f t="shared" si="95"/>
        <v>5</v>
      </c>
      <c r="Q874" s="14">
        <f t="shared" si="96"/>
        <v>2</v>
      </c>
      <c r="R874" s="14">
        <f t="shared" si="97"/>
        <v>2024</v>
      </c>
      <c r="S874" s="1" t="s">
        <v>32</v>
      </c>
    </row>
    <row r="875" spans="1:19" ht="12.75" x14ac:dyDescent="0.2">
      <c r="A875" s="1" t="s">
        <v>3297</v>
      </c>
      <c r="B875" s="1" t="s">
        <v>3265</v>
      </c>
      <c r="C875" s="1" t="str">
        <f t="shared" si="91"/>
        <v>f9faf3a7-8353-4f68-8128-5b03564e6a28Cassandra Carrillo</v>
      </c>
      <c r="D875" s="1" t="str">
        <f t="shared" si="92"/>
        <v>Unique</v>
      </c>
      <c r="E875" s="1" t="s">
        <v>3266</v>
      </c>
      <c r="F875" s="1" t="str">
        <f t="shared" si="93"/>
        <v>Unique</v>
      </c>
      <c r="H875" s="1" t="str">
        <f t="shared" si="94"/>
        <v>WestFurniture</v>
      </c>
      <c r="I875" s="1" t="s">
        <v>36</v>
      </c>
      <c r="J875" s="1" t="s">
        <v>42</v>
      </c>
      <c r="K875" s="1" t="s">
        <v>3267</v>
      </c>
      <c r="L875" s="8">
        <v>2</v>
      </c>
      <c r="M875" s="8">
        <v>24.71</v>
      </c>
      <c r="N875" s="8">
        <v>49.42</v>
      </c>
      <c r="O875" s="10">
        <v>45633</v>
      </c>
      <c r="P875" s="9">
        <f t="shared" si="95"/>
        <v>7</v>
      </c>
      <c r="Q875" s="14">
        <f t="shared" si="96"/>
        <v>12</v>
      </c>
      <c r="R875" s="14">
        <f t="shared" si="97"/>
        <v>2024</v>
      </c>
      <c r="S875" s="1" t="s">
        <v>24</v>
      </c>
    </row>
    <row r="876" spans="1:19" ht="12.75" x14ac:dyDescent="0.2">
      <c r="A876" s="1" t="s">
        <v>3299</v>
      </c>
      <c r="B876" s="1" t="s">
        <v>3268</v>
      </c>
      <c r="C876" s="1" t="str">
        <f t="shared" si="91"/>
        <v>3880d1f4-918a-4d08-a8d4-a3f9bf125907Shannon Brown</v>
      </c>
      <c r="D876" s="1" t="str">
        <f t="shared" si="92"/>
        <v>Unique</v>
      </c>
      <c r="E876" s="1" t="s">
        <v>3269</v>
      </c>
      <c r="F876" s="1" t="str">
        <f t="shared" si="93"/>
        <v>Unique</v>
      </c>
      <c r="G876" s="1" t="s">
        <v>3270</v>
      </c>
      <c r="H876" s="1" t="str">
        <f t="shared" si="94"/>
        <v>WestFood</v>
      </c>
      <c r="I876" s="1" t="s">
        <v>36</v>
      </c>
      <c r="J876" s="1" t="s">
        <v>29</v>
      </c>
      <c r="K876" s="1" t="s">
        <v>3271</v>
      </c>
      <c r="L876" s="8">
        <v>5</v>
      </c>
      <c r="M876" s="8">
        <v>291.38</v>
      </c>
      <c r="N876" s="8">
        <v>1456.9</v>
      </c>
      <c r="O876" s="10">
        <v>45352</v>
      </c>
      <c r="P876" s="9">
        <f t="shared" si="95"/>
        <v>1</v>
      </c>
      <c r="Q876" s="14">
        <f t="shared" si="96"/>
        <v>3</v>
      </c>
      <c r="R876" s="14">
        <f t="shared" si="97"/>
        <v>2024</v>
      </c>
      <c r="S876" s="1" t="s">
        <v>32</v>
      </c>
    </row>
    <row r="877" spans="1:19" ht="12.75" x14ac:dyDescent="0.2">
      <c r="A877" s="1" t="s">
        <v>3302</v>
      </c>
      <c r="B877" s="1" t="s">
        <v>3272</v>
      </c>
      <c r="C877" s="1" t="str">
        <f t="shared" si="91"/>
        <v>387b9ce0-1ec8-4337-ba2c-767db41fc3a3Jennifer Williams</v>
      </c>
      <c r="D877" s="1" t="str">
        <f t="shared" si="92"/>
        <v>Unique</v>
      </c>
      <c r="E877" s="1" t="s">
        <v>3273</v>
      </c>
      <c r="F877" s="1" t="str">
        <f t="shared" si="93"/>
        <v>Unique</v>
      </c>
      <c r="G877" s="1" t="s">
        <v>3274</v>
      </c>
      <c r="H877" s="1" t="str">
        <f t="shared" si="94"/>
        <v>NorthFood</v>
      </c>
      <c r="I877" s="1" t="s">
        <v>69</v>
      </c>
      <c r="J877" s="1" t="s">
        <v>29</v>
      </c>
      <c r="K877" s="1" t="s">
        <v>1142</v>
      </c>
      <c r="L877" s="8">
        <v>18</v>
      </c>
      <c r="M877" s="8">
        <v>450.35</v>
      </c>
      <c r="N877" s="8">
        <v>8106.3</v>
      </c>
      <c r="O877" s="10" t="s">
        <v>1696</v>
      </c>
      <c r="P877" s="9" t="str">
        <f t="shared" si="95"/>
        <v>28</v>
      </c>
      <c r="Q877" s="14" t="str">
        <f t="shared" si="96"/>
        <v>5</v>
      </c>
      <c r="R877" s="14" t="str">
        <f t="shared" si="97"/>
        <v>2024</v>
      </c>
      <c r="S877" s="1" t="s">
        <v>24</v>
      </c>
    </row>
    <row r="878" spans="1:19" ht="12.75" x14ac:dyDescent="0.2">
      <c r="A878" s="1" t="s">
        <v>3306</v>
      </c>
      <c r="B878" s="1" t="s">
        <v>3275</v>
      </c>
      <c r="C878" s="1" t="str">
        <f t="shared" si="91"/>
        <v>8d564a65-ffcc-411c-9c04-8d2d705f553eDaniel Miller</v>
      </c>
      <c r="D878" s="1" t="str">
        <f t="shared" si="92"/>
        <v>Unique</v>
      </c>
      <c r="E878" s="1" t="s">
        <v>3276</v>
      </c>
      <c r="F878" s="1" t="str">
        <f t="shared" si="93"/>
        <v>Unique</v>
      </c>
      <c r="G878" s="1" t="s">
        <v>3277</v>
      </c>
      <c r="H878" s="1" t="str">
        <f t="shared" si="94"/>
        <v>EastClothing</v>
      </c>
      <c r="I878" s="1" t="s">
        <v>14</v>
      </c>
      <c r="J878" s="1" t="s">
        <v>52</v>
      </c>
      <c r="K878" s="1" t="s">
        <v>3018</v>
      </c>
      <c r="L878" s="8">
        <v>15</v>
      </c>
      <c r="M878" s="8">
        <v>209.31</v>
      </c>
      <c r="N878" s="8">
        <v>3139.65</v>
      </c>
      <c r="O878" s="10">
        <v>45568</v>
      </c>
      <c r="P878" s="9">
        <f t="shared" si="95"/>
        <v>3</v>
      </c>
      <c r="Q878" s="14">
        <f t="shared" si="96"/>
        <v>10</v>
      </c>
      <c r="R878" s="14">
        <f t="shared" si="97"/>
        <v>2024</v>
      </c>
      <c r="S878" s="1" t="s">
        <v>18</v>
      </c>
    </row>
    <row r="879" spans="1:19" ht="12.75" x14ac:dyDescent="0.2">
      <c r="A879" s="1" t="s">
        <v>3309</v>
      </c>
      <c r="B879" s="1" t="s">
        <v>3278</v>
      </c>
      <c r="C879" s="1" t="str">
        <f t="shared" si="91"/>
        <v>10829418-9e55-4ad1-9e7d-37d5f480e798Tina Anderson</v>
      </c>
      <c r="D879" s="1" t="str">
        <f t="shared" si="92"/>
        <v>Unique</v>
      </c>
      <c r="E879" s="1" t="s">
        <v>3279</v>
      </c>
      <c r="F879" s="1" t="str">
        <f t="shared" si="93"/>
        <v>Unique</v>
      </c>
      <c r="G879" s="1" t="s">
        <v>3280</v>
      </c>
      <c r="H879" s="1" t="str">
        <f t="shared" si="94"/>
        <v>EastClothing</v>
      </c>
      <c r="I879" s="1" t="s">
        <v>14</v>
      </c>
      <c r="J879" s="1" t="s">
        <v>52</v>
      </c>
      <c r="K879" s="1" t="s">
        <v>3281</v>
      </c>
      <c r="L879" s="8">
        <v>18</v>
      </c>
      <c r="M879" s="8">
        <v>140.4</v>
      </c>
      <c r="N879" s="8">
        <v>2527.1999999999998</v>
      </c>
      <c r="O879" s="10" t="s">
        <v>1411</v>
      </c>
      <c r="P879" s="9" t="str">
        <f t="shared" si="95"/>
        <v>20</v>
      </c>
      <c r="Q879" s="14" t="str">
        <f t="shared" si="96"/>
        <v>5</v>
      </c>
      <c r="R879" s="14" t="str">
        <f t="shared" si="97"/>
        <v>2024</v>
      </c>
      <c r="S879" s="1" t="s">
        <v>48</v>
      </c>
    </row>
    <row r="880" spans="1:19" ht="12.75" x14ac:dyDescent="0.2">
      <c r="A880" s="1" t="s">
        <v>3312</v>
      </c>
      <c r="B880" s="1" t="s">
        <v>3282</v>
      </c>
      <c r="C880" s="1" t="str">
        <f t="shared" si="91"/>
        <v>f2eb6f06-6088-400b-bfac-0d392d6e4b2dRichard Cox</v>
      </c>
      <c r="D880" s="1" t="str">
        <f t="shared" si="92"/>
        <v>Unique</v>
      </c>
      <c r="E880" s="1" t="s">
        <v>3283</v>
      </c>
      <c r="F880" s="1" t="str">
        <f t="shared" si="93"/>
        <v>Unique</v>
      </c>
      <c r="G880" s="1" t="s">
        <v>3284</v>
      </c>
      <c r="H880" s="1" t="str">
        <f t="shared" si="94"/>
        <v>NorthBooks</v>
      </c>
      <c r="I880" s="1" t="s">
        <v>69</v>
      </c>
      <c r="J880" s="1" t="s">
        <v>22</v>
      </c>
      <c r="K880" s="1" t="s">
        <v>3285</v>
      </c>
      <c r="L880" s="8">
        <v>13</v>
      </c>
      <c r="M880" s="8">
        <v>11.97</v>
      </c>
      <c r="N880" s="8">
        <v>155.61000000000001</v>
      </c>
      <c r="O880" s="10" t="s">
        <v>344</v>
      </c>
      <c r="P880" s="9" t="str">
        <f t="shared" si="95"/>
        <v>14</v>
      </c>
      <c r="Q880" s="14" t="str">
        <f t="shared" si="96"/>
        <v>4</v>
      </c>
      <c r="R880" s="14" t="str">
        <f t="shared" si="97"/>
        <v>2024</v>
      </c>
      <c r="S880" s="1" t="s">
        <v>48</v>
      </c>
    </row>
    <row r="881" spans="1:19" ht="12.75" x14ac:dyDescent="0.2">
      <c r="A881" s="1" t="s">
        <v>3316</v>
      </c>
      <c r="B881" s="1" t="s">
        <v>3286</v>
      </c>
      <c r="C881" s="1" t="str">
        <f t="shared" si="91"/>
        <v>3cbc06e5-ec5d-447d-b6a6-aae9a01be009Laura Larson</v>
      </c>
      <c r="D881" s="1" t="str">
        <f t="shared" si="92"/>
        <v>Unique</v>
      </c>
      <c r="E881" s="1" t="s">
        <v>3287</v>
      </c>
      <c r="F881" s="1" t="str">
        <f t="shared" si="93"/>
        <v>Unique</v>
      </c>
      <c r="G881" s="1" t="s">
        <v>3288</v>
      </c>
      <c r="H881" s="1" t="str">
        <f t="shared" si="94"/>
        <v>SouthBooks</v>
      </c>
      <c r="I881" s="1" t="s">
        <v>28</v>
      </c>
      <c r="J881" s="1" t="s">
        <v>22</v>
      </c>
      <c r="K881" s="1" t="s">
        <v>3289</v>
      </c>
      <c r="L881" s="8">
        <v>15</v>
      </c>
      <c r="M881" s="8">
        <v>23.67</v>
      </c>
      <c r="N881" s="8">
        <v>355.05</v>
      </c>
      <c r="O881" s="10">
        <v>45543</v>
      </c>
      <c r="P881" s="9">
        <f t="shared" si="95"/>
        <v>8</v>
      </c>
      <c r="Q881" s="14">
        <f t="shared" si="96"/>
        <v>9</v>
      </c>
      <c r="R881" s="14">
        <f t="shared" si="97"/>
        <v>2024</v>
      </c>
      <c r="S881" s="1" t="s">
        <v>32</v>
      </c>
    </row>
    <row r="882" spans="1:19" ht="12.75" x14ac:dyDescent="0.2">
      <c r="A882" s="1" t="s">
        <v>3319</v>
      </c>
      <c r="B882" s="1" t="s">
        <v>3290</v>
      </c>
      <c r="C882" s="1" t="str">
        <f t="shared" si="91"/>
        <v>0de47c03-7581-41b0-a37b-62810e2a202bMaria Nguyen</v>
      </c>
      <c r="D882" s="1" t="str">
        <f t="shared" si="92"/>
        <v>Unique</v>
      </c>
      <c r="E882" s="1" t="s">
        <v>3291</v>
      </c>
      <c r="F882" s="1" t="str">
        <f t="shared" si="93"/>
        <v>Unique</v>
      </c>
      <c r="G882" s="1" t="s">
        <v>3292</v>
      </c>
      <c r="H882" s="1" t="str">
        <f t="shared" si="94"/>
        <v>WestFurniture</v>
      </c>
      <c r="I882" s="1" t="s">
        <v>36</v>
      </c>
      <c r="J882" s="1" t="s">
        <v>42</v>
      </c>
      <c r="K882" s="1" t="s">
        <v>3293</v>
      </c>
      <c r="L882" s="8">
        <v>4</v>
      </c>
      <c r="M882" s="8">
        <v>23.49</v>
      </c>
      <c r="N882" s="8">
        <v>93.96</v>
      </c>
      <c r="O882" s="10" t="s">
        <v>843</v>
      </c>
      <c r="P882" s="9" t="str">
        <f t="shared" si="95"/>
        <v>25</v>
      </c>
      <c r="Q882" s="14" t="str">
        <f t="shared" si="96"/>
        <v>5</v>
      </c>
      <c r="R882" s="14" t="str">
        <f t="shared" si="97"/>
        <v>2024</v>
      </c>
      <c r="S882" s="1" t="s">
        <v>32</v>
      </c>
    </row>
    <row r="883" spans="1:19" ht="12.75" x14ac:dyDescent="0.2">
      <c r="A883" s="1" t="s">
        <v>3323</v>
      </c>
      <c r="B883" s="1" t="s">
        <v>3294</v>
      </c>
      <c r="C883" s="1" t="str">
        <f t="shared" si="91"/>
        <v>e91399e8-9b00-4acb-bc5d-2397c5830985Bradley Montes</v>
      </c>
      <c r="D883" s="1" t="str">
        <f t="shared" si="92"/>
        <v>Unique</v>
      </c>
      <c r="E883" s="1" t="s">
        <v>3295</v>
      </c>
      <c r="F883" s="1" t="str">
        <f t="shared" si="93"/>
        <v>Unique</v>
      </c>
      <c r="G883" s="1" t="s">
        <v>3296</v>
      </c>
      <c r="H883" s="1" t="str">
        <f t="shared" si="94"/>
        <v>NorthFurniture</v>
      </c>
      <c r="I883" s="1" t="s">
        <v>69</v>
      </c>
      <c r="J883" s="1" t="s">
        <v>42</v>
      </c>
      <c r="L883" s="8">
        <v>19</v>
      </c>
      <c r="M883" s="8">
        <v>211.3</v>
      </c>
      <c r="N883" s="8">
        <v>4014.7</v>
      </c>
      <c r="O883" s="10">
        <v>45573</v>
      </c>
      <c r="P883" s="9">
        <f t="shared" si="95"/>
        <v>8</v>
      </c>
      <c r="Q883" s="14">
        <f t="shared" si="96"/>
        <v>10</v>
      </c>
      <c r="R883" s="14">
        <f t="shared" si="97"/>
        <v>2024</v>
      </c>
      <c r="S883" s="1" t="s">
        <v>24</v>
      </c>
    </row>
    <row r="884" spans="1:19" ht="12.75" x14ac:dyDescent="0.2">
      <c r="A884" s="1" t="s">
        <v>3325</v>
      </c>
      <c r="B884" s="1" t="s">
        <v>3297</v>
      </c>
      <c r="C884" s="1" t="str">
        <f t="shared" si="91"/>
        <v>c7e59869-7efe-40aa-b2e3-a0cb9d7b3b01John Garcia</v>
      </c>
      <c r="D884" s="1" t="str">
        <f t="shared" si="92"/>
        <v>Unique</v>
      </c>
      <c r="E884" s="1" t="s">
        <v>3298</v>
      </c>
      <c r="F884" s="1" t="str">
        <f t="shared" si="93"/>
        <v>Unique</v>
      </c>
      <c r="H884" s="1" t="str">
        <f t="shared" si="94"/>
        <v>NorthFood</v>
      </c>
      <c r="I884" s="1" t="s">
        <v>69</v>
      </c>
      <c r="J884" s="1" t="s">
        <v>29</v>
      </c>
      <c r="K884" s="1" t="s">
        <v>2554</v>
      </c>
      <c r="L884" s="8">
        <v>15</v>
      </c>
      <c r="M884" s="8">
        <v>133.12</v>
      </c>
      <c r="N884" s="8">
        <v>1996.8</v>
      </c>
      <c r="O884" s="10">
        <v>45633</v>
      </c>
      <c r="P884" s="9">
        <f t="shared" si="95"/>
        <v>7</v>
      </c>
      <c r="Q884" s="14">
        <f t="shared" si="96"/>
        <v>12</v>
      </c>
      <c r="R884" s="14">
        <f t="shared" si="97"/>
        <v>2024</v>
      </c>
      <c r="S884" s="1" t="s">
        <v>24</v>
      </c>
    </row>
    <row r="885" spans="1:19" ht="12.75" x14ac:dyDescent="0.2">
      <c r="A885" s="1" t="s">
        <v>3329</v>
      </c>
      <c r="B885" s="1" t="s">
        <v>3299</v>
      </c>
      <c r="C885" s="1" t="str">
        <f t="shared" si="91"/>
        <v>5d0393cb-bf15-42c4-b851-739f06d73395Jenna Shaffer</v>
      </c>
      <c r="D885" s="1" t="str">
        <f t="shared" si="92"/>
        <v>Unique</v>
      </c>
      <c r="E885" s="1" t="s">
        <v>3300</v>
      </c>
      <c r="F885" s="1" t="str">
        <f t="shared" si="93"/>
        <v>Unique</v>
      </c>
      <c r="G885" s="1" t="s">
        <v>3301</v>
      </c>
      <c r="H885" s="1" t="str">
        <f t="shared" si="94"/>
        <v>SouthClothing</v>
      </c>
      <c r="I885" s="1" t="s">
        <v>28</v>
      </c>
      <c r="J885" s="1" t="s">
        <v>52</v>
      </c>
      <c r="K885" s="1" t="s">
        <v>795</v>
      </c>
      <c r="L885" s="8">
        <v>14</v>
      </c>
      <c r="M885" s="8">
        <v>395.1</v>
      </c>
      <c r="N885" s="8">
        <v>5531.4</v>
      </c>
      <c r="O885" s="10">
        <v>45603</v>
      </c>
      <c r="P885" s="9">
        <f t="shared" si="95"/>
        <v>7</v>
      </c>
      <c r="Q885" s="14">
        <f t="shared" si="96"/>
        <v>11</v>
      </c>
      <c r="R885" s="14">
        <f t="shared" si="97"/>
        <v>2024</v>
      </c>
      <c r="S885" s="1" t="s">
        <v>32</v>
      </c>
    </row>
    <row r="886" spans="1:19" ht="12.75" x14ac:dyDescent="0.2">
      <c r="A886" s="1" t="s">
        <v>3333</v>
      </c>
      <c r="B886" s="1" t="s">
        <v>3302</v>
      </c>
      <c r="C886" s="1" t="str">
        <f t="shared" si="91"/>
        <v>5d1ab20b-1593-4a28-ac72-7e8c0ee6253cWilliam Barnett</v>
      </c>
      <c r="D886" s="1" t="str">
        <f t="shared" si="92"/>
        <v>Unique</v>
      </c>
      <c r="E886" s="1" t="s">
        <v>3303</v>
      </c>
      <c r="F886" s="1" t="str">
        <f t="shared" si="93"/>
        <v>Unique</v>
      </c>
      <c r="G886" s="1" t="s">
        <v>3304</v>
      </c>
      <c r="H886" s="1" t="str">
        <f t="shared" si="94"/>
        <v>NorthFurniture</v>
      </c>
      <c r="I886" s="1" t="s">
        <v>69</v>
      </c>
      <c r="J886" s="1" t="s">
        <v>42</v>
      </c>
      <c r="K886" s="1" t="s">
        <v>3305</v>
      </c>
      <c r="L886" s="8">
        <v>8</v>
      </c>
      <c r="M886" s="8">
        <v>305.76</v>
      </c>
      <c r="N886" s="8">
        <v>2446.08</v>
      </c>
      <c r="O886" s="10" t="s">
        <v>61</v>
      </c>
      <c r="P886" s="9" t="str">
        <f t="shared" si="95"/>
        <v>16</v>
      </c>
      <c r="Q886" s="14" t="str">
        <f t="shared" si="96"/>
        <v>8</v>
      </c>
      <c r="R886" s="14" t="str">
        <f t="shared" si="97"/>
        <v>2024</v>
      </c>
      <c r="S886" s="1" t="s">
        <v>48</v>
      </c>
    </row>
    <row r="887" spans="1:19" ht="12.75" x14ac:dyDescent="0.2">
      <c r="A887" s="1" t="s">
        <v>3337</v>
      </c>
      <c r="B887" s="1" t="s">
        <v>3306</v>
      </c>
      <c r="C887" s="1" t="str">
        <f t="shared" si="91"/>
        <v>259ede61-646d-450f-abb3-9a64a9037b6eSherry Chapman</v>
      </c>
      <c r="D887" s="1" t="str">
        <f t="shared" si="92"/>
        <v>Unique</v>
      </c>
      <c r="E887" s="1" t="s">
        <v>3307</v>
      </c>
      <c r="F887" s="1" t="str">
        <f t="shared" si="93"/>
        <v>Unique</v>
      </c>
      <c r="G887" s="1" t="s">
        <v>3308</v>
      </c>
      <c r="H887" s="1" t="str">
        <f t="shared" si="94"/>
        <v>SouthElectronics</v>
      </c>
      <c r="I887" s="1" t="s">
        <v>28</v>
      </c>
      <c r="J887" s="1" t="s">
        <v>15</v>
      </c>
      <c r="K887" s="1" t="s">
        <v>134</v>
      </c>
      <c r="L887" s="8">
        <v>8</v>
      </c>
      <c r="M887" s="8">
        <v>50.15</v>
      </c>
      <c r="N887" s="8">
        <v>401.2</v>
      </c>
      <c r="O887" s="10" t="s">
        <v>1696</v>
      </c>
      <c r="P887" s="9" t="str">
        <f t="shared" si="95"/>
        <v>28</v>
      </c>
      <c r="Q887" s="14" t="str">
        <f t="shared" si="96"/>
        <v>5</v>
      </c>
      <c r="R887" s="14" t="str">
        <f t="shared" si="97"/>
        <v>2024</v>
      </c>
      <c r="S887" s="1" t="s">
        <v>48</v>
      </c>
    </row>
    <row r="888" spans="1:19" ht="12.75" x14ac:dyDescent="0.2">
      <c r="A888" s="1" t="s">
        <v>3340</v>
      </c>
      <c r="B888" s="1" t="s">
        <v>3309</v>
      </c>
      <c r="C888" s="1" t="str">
        <f t="shared" si="91"/>
        <v>b65c63e0-24f6-46e7-8433-dbbf4ed6dd6eKelsey Rocha</v>
      </c>
      <c r="D888" s="1" t="str">
        <f t="shared" si="92"/>
        <v>Unique</v>
      </c>
      <c r="E888" s="1" t="s">
        <v>3310</v>
      </c>
      <c r="F888" s="1" t="str">
        <f t="shared" si="93"/>
        <v>Unique</v>
      </c>
      <c r="G888" s="1" t="s">
        <v>3311</v>
      </c>
      <c r="H888" s="1" t="str">
        <f t="shared" si="94"/>
        <v>EastFood</v>
      </c>
      <c r="I888" s="1" t="s">
        <v>14</v>
      </c>
      <c r="J888" s="1" t="s">
        <v>29</v>
      </c>
      <c r="K888" s="1" t="s">
        <v>3197</v>
      </c>
      <c r="L888" s="8">
        <v>1</v>
      </c>
      <c r="M888" s="8">
        <v>184.85</v>
      </c>
      <c r="N888" s="8">
        <v>184.85</v>
      </c>
      <c r="O888" s="10">
        <v>45451</v>
      </c>
      <c r="P888" s="9">
        <f t="shared" si="95"/>
        <v>8</v>
      </c>
      <c r="Q888" s="14">
        <f t="shared" si="96"/>
        <v>6</v>
      </c>
      <c r="R888" s="14">
        <f t="shared" si="97"/>
        <v>2024</v>
      </c>
      <c r="S888" s="1" t="s">
        <v>24</v>
      </c>
    </row>
    <row r="889" spans="1:19" ht="12.75" x14ac:dyDescent="0.2">
      <c r="A889" s="1" t="s">
        <v>3343</v>
      </c>
      <c r="B889" s="1" t="s">
        <v>3312</v>
      </c>
      <c r="C889" s="1" t="str">
        <f t="shared" si="91"/>
        <v>b891bdff-da95-4bf1-b7bf-ac0594f32bf1Mary Little</v>
      </c>
      <c r="D889" s="1" t="str">
        <f t="shared" si="92"/>
        <v>Unique</v>
      </c>
      <c r="E889" s="1" t="s">
        <v>3313</v>
      </c>
      <c r="F889" s="1" t="str">
        <f t="shared" si="93"/>
        <v>Unique</v>
      </c>
      <c r="G889" s="1" t="s">
        <v>3314</v>
      </c>
      <c r="H889" s="1" t="str">
        <f t="shared" si="94"/>
        <v>SouthBooks</v>
      </c>
      <c r="I889" s="1" t="s">
        <v>28</v>
      </c>
      <c r="J889" s="1" t="s">
        <v>22</v>
      </c>
      <c r="K889" s="1" t="s">
        <v>3315</v>
      </c>
      <c r="L889" s="8">
        <v>7</v>
      </c>
      <c r="M889" s="8">
        <v>404.07</v>
      </c>
      <c r="N889" s="8">
        <v>2828.49</v>
      </c>
      <c r="O889" s="10">
        <v>45329</v>
      </c>
      <c r="P889" s="9">
        <f t="shared" si="95"/>
        <v>7</v>
      </c>
      <c r="Q889" s="14">
        <f t="shared" si="96"/>
        <v>2</v>
      </c>
      <c r="R889" s="14">
        <f t="shared" si="97"/>
        <v>2024</v>
      </c>
      <c r="S889" s="1" t="s">
        <v>24</v>
      </c>
    </row>
    <row r="890" spans="1:19" ht="12.75" x14ac:dyDescent="0.2">
      <c r="A890" s="1" t="s">
        <v>3346</v>
      </c>
      <c r="B890" s="1" t="s">
        <v>3316</v>
      </c>
      <c r="C890" s="1" t="str">
        <f t="shared" si="91"/>
        <v>d01b955d-b352-4d86-9209-8e8f1e1a4332Thomas Wilson</v>
      </c>
      <c r="D890" s="1" t="str">
        <f t="shared" si="92"/>
        <v>Unique</v>
      </c>
      <c r="E890" s="1" t="s">
        <v>3317</v>
      </c>
      <c r="F890" s="1" t="str">
        <f t="shared" si="93"/>
        <v>Unique</v>
      </c>
      <c r="G890" s="1" t="s">
        <v>3318</v>
      </c>
      <c r="H890" s="1" t="str">
        <f t="shared" si="94"/>
        <v>EastClothing</v>
      </c>
      <c r="I890" s="1" t="s">
        <v>14</v>
      </c>
      <c r="J890" s="1" t="s">
        <v>52</v>
      </c>
      <c r="K890" s="1" t="s">
        <v>2926</v>
      </c>
      <c r="L890" s="8">
        <v>3</v>
      </c>
      <c r="M890" s="8">
        <v>298.3</v>
      </c>
      <c r="N890" s="8">
        <v>894.9</v>
      </c>
      <c r="O890" s="10" t="s">
        <v>65</v>
      </c>
      <c r="P890" s="9" t="str">
        <f t="shared" si="95"/>
        <v>18</v>
      </c>
      <c r="Q890" s="14" t="str">
        <f t="shared" si="96"/>
        <v>6</v>
      </c>
      <c r="R890" s="14" t="str">
        <f t="shared" si="97"/>
        <v>2024</v>
      </c>
      <c r="S890" s="1" t="s">
        <v>18</v>
      </c>
    </row>
    <row r="891" spans="1:19" ht="12.75" x14ac:dyDescent="0.2">
      <c r="A891" s="1" t="s">
        <v>3349</v>
      </c>
      <c r="B891" s="1" t="s">
        <v>3319</v>
      </c>
      <c r="C891" s="1" t="str">
        <f t="shared" si="91"/>
        <v>f4f3eacc-1e68-4170-aa68-74f99e41f384Cody Gonzales</v>
      </c>
      <c r="D891" s="1" t="str">
        <f t="shared" si="92"/>
        <v>Unique</v>
      </c>
      <c r="E891" s="1" t="s">
        <v>3320</v>
      </c>
      <c r="F891" s="1" t="str">
        <f t="shared" si="93"/>
        <v>Unique</v>
      </c>
      <c r="G891" s="1" t="s">
        <v>3321</v>
      </c>
      <c r="H891" s="1" t="str">
        <f t="shared" si="94"/>
        <v>SouthBooks</v>
      </c>
      <c r="I891" s="1" t="s">
        <v>28</v>
      </c>
      <c r="J891" s="1" t="s">
        <v>22</v>
      </c>
      <c r="K891" s="1" t="s">
        <v>3322</v>
      </c>
      <c r="L891" s="8">
        <v>3</v>
      </c>
      <c r="M891" s="8">
        <v>391.07</v>
      </c>
      <c r="N891" s="8">
        <v>1173.21</v>
      </c>
      <c r="O891" s="10" t="s">
        <v>891</v>
      </c>
      <c r="P891" s="9" t="str">
        <f t="shared" si="95"/>
        <v>21</v>
      </c>
      <c r="Q891" s="14" t="str">
        <f t="shared" si="96"/>
        <v>7</v>
      </c>
      <c r="R891" s="14" t="str">
        <f t="shared" si="97"/>
        <v>2024</v>
      </c>
      <c r="S891" s="1" t="s">
        <v>32</v>
      </c>
    </row>
    <row r="892" spans="1:19" ht="12.75" x14ac:dyDescent="0.2">
      <c r="A892" s="1" t="s">
        <v>3352</v>
      </c>
      <c r="B892" s="1" t="s">
        <v>3323</v>
      </c>
      <c r="C892" s="1" t="str">
        <f t="shared" si="91"/>
        <v>459ceaea-1deb-48f9-b046-87fb94cf9e85Michael Smith</v>
      </c>
      <c r="D892" s="1" t="str">
        <f t="shared" si="92"/>
        <v>Unique</v>
      </c>
      <c r="E892" s="1" t="s">
        <v>2672</v>
      </c>
      <c r="F892" s="1" t="str">
        <f t="shared" si="93"/>
        <v>Unique</v>
      </c>
      <c r="G892" s="1" t="s">
        <v>3324</v>
      </c>
      <c r="H892" s="1" t="str">
        <f t="shared" si="94"/>
        <v>NorthElectronics</v>
      </c>
      <c r="I892" s="1" t="s">
        <v>69</v>
      </c>
      <c r="J892" s="1" t="s">
        <v>15</v>
      </c>
      <c r="K892" s="1" t="s">
        <v>847</v>
      </c>
      <c r="L892" s="8">
        <v>7</v>
      </c>
      <c r="M892" s="8">
        <v>441.41</v>
      </c>
      <c r="N892" s="8">
        <v>3089.87</v>
      </c>
      <c r="O892" s="10">
        <v>45294</v>
      </c>
      <c r="P892" s="9">
        <f t="shared" si="95"/>
        <v>3</v>
      </c>
      <c r="Q892" s="14">
        <f t="shared" si="96"/>
        <v>1</v>
      </c>
      <c r="R892" s="14">
        <f t="shared" si="97"/>
        <v>2024</v>
      </c>
      <c r="S892" s="1" t="s">
        <v>32</v>
      </c>
    </row>
    <row r="893" spans="1:19" ht="12.75" x14ac:dyDescent="0.2">
      <c r="A893" s="1" t="s">
        <v>3355</v>
      </c>
      <c r="B893" s="1" t="s">
        <v>3325</v>
      </c>
      <c r="C893" s="1" t="str">
        <f t="shared" si="91"/>
        <v>5ce0db45-193d-4324-9316-236a314d5c0eAaron Jenkins</v>
      </c>
      <c r="D893" s="1" t="str">
        <f t="shared" si="92"/>
        <v>Unique</v>
      </c>
      <c r="E893" s="1" t="s">
        <v>3326</v>
      </c>
      <c r="F893" s="1" t="str">
        <f t="shared" si="93"/>
        <v>Unique</v>
      </c>
      <c r="G893" s="1" t="s">
        <v>3327</v>
      </c>
      <c r="H893" s="1" t="str">
        <f t="shared" si="94"/>
        <v>NorthFurniture</v>
      </c>
      <c r="I893" s="1" t="s">
        <v>69</v>
      </c>
      <c r="J893" s="1" t="s">
        <v>42</v>
      </c>
      <c r="K893" s="1" t="s">
        <v>3328</v>
      </c>
      <c r="L893" s="8">
        <v>9</v>
      </c>
      <c r="M893" s="8">
        <v>187.85</v>
      </c>
      <c r="N893" s="8">
        <v>1690.65</v>
      </c>
      <c r="O893" s="10" t="s">
        <v>924</v>
      </c>
      <c r="P893" s="9" t="str">
        <f t="shared" si="95"/>
        <v>29</v>
      </c>
      <c r="Q893" s="14" t="str">
        <f t="shared" si="96"/>
        <v>4</v>
      </c>
      <c r="R893" s="14" t="str">
        <f t="shared" si="97"/>
        <v>2024</v>
      </c>
      <c r="S893" s="1" t="s">
        <v>48</v>
      </c>
    </row>
    <row r="894" spans="1:19" ht="12.75" x14ac:dyDescent="0.2">
      <c r="A894" s="1" t="s">
        <v>3358</v>
      </c>
      <c r="B894" s="1" t="s">
        <v>3329</v>
      </c>
      <c r="C894" s="1" t="str">
        <f t="shared" si="91"/>
        <v>fd6acbe2-ce6f-4138-a6d2-d4cd3b3e8adbPamela Richards</v>
      </c>
      <c r="D894" s="1" t="str">
        <f t="shared" si="92"/>
        <v>Unique</v>
      </c>
      <c r="E894" s="1" t="s">
        <v>3330</v>
      </c>
      <c r="F894" s="1" t="str">
        <f t="shared" si="93"/>
        <v>Unique</v>
      </c>
      <c r="G894" s="1" t="s">
        <v>3331</v>
      </c>
      <c r="H894" s="1" t="str">
        <f t="shared" si="94"/>
        <v>SouthFurniture</v>
      </c>
      <c r="I894" s="1" t="s">
        <v>28</v>
      </c>
      <c r="J894" s="1" t="s">
        <v>42</v>
      </c>
      <c r="K894" s="1" t="s">
        <v>3332</v>
      </c>
      <c r="L894" s="8">
        <v>7</v>
      </c>
      <c r="M894" s="8">
        <v>493.51</v>
      </c>
      <c r="N894" s="8">
        <v>3454.57</v>
      </c>
      <c r="O894" s="10">
        <v>45416</v>
      </c>
      <c r="P894" s="9">
        <f t="shared" si="95"/>
        <v>4</v>
      </c>
      <c r="Q894" s="14">
        <f t="shared" si="96"/>
        <v>5</v>
      </c>
      <c r="R894" s="14">
        <f t="shared" si="97"/>
        <v>2024</v>
      </c>
      <c r="S894" s="1" t="s">
        <v>48</v>
      </c>
    </row>
    <row r="895" spans="1:19" ht="12.75" x14ac:dyDescent="0.2">
      <c r="A895" s="1" t="s">
        <v>3361</v>
      </c>
      <c r="B895" s="1" t="s">
        <v>3333</v>
      </c>
      <c r="C895" s="1" t="str">
        <f t="shared" si="91"/>
        <v>5c03918c-91b6-42cd-ac5f-1014a3fa46f7Sarah Williams</v>
      </c>
      <c r="D895" s="1" t="str">
        <f t="shared" si="92"/>
        <v>Unique</v>
      </c>
      <c r="E895" s="1" t="s">
        <v>3334</v>
      </c>
      <c r="F895" s="1" t="str">
        <f t="shared" si="93"/>
        <v>Unique</v>
      </c>
      <c r="G895" s="1" t="s">
        <v>3335</v>
      </c>
      <c r="H895" s="1" t="str">
        <f t="shared" si="94"/>
        <v>NorthFurniture</v>
      </c>
      <c r="I895" s="1" t="s">
        <v>69</v>
      </c>
      <c r="J895" s="1" t="s">
        <v>42</v>
      </c>
      <c r="K895" s="1" t="s">
        <v>3336</v>
      </c>
      <c r="L895" s="8">
        <v>17</v>
      </c>
      <c r="M895" s="8">
        <v>424.71</v>
      </c>
      <c r="N895" s="8">
        <v>7220.07</v>
      </c>
      <c r="O895" s="10">
        <v>45541</v>
      </c>
      <c r="P895" s="9">
        <f t="shared" si="95"/>
        <v>6</v>
      </c>
      <c r="Q895" s="14">
        <f t="shared" si="96"/>
        <v>9</v>
      </c>
      <c r="R895" s="14">
        <f t="shared" si="97"/>
        <v>2024</v>
      </c>
      <c r="S895" s="1" t="s">
        <v>48</v>
      </c>
    </row>
    <row r="896" spans="1:19" ht="12.75" x14ac:dyDescent="0.2">
      <c r="A896" s="1" t="s">
        <v>3364</v>
      </c>
      <c r="B896" s="1" t="s">
        <v>2671</v>
      </c>
      <c r="C896" s="1" t="str">
        <f t="shared" si="91"/>
        <v>ac798f69-634e-4f9d-a4cd-3328c76e0cbfMichael Smith</v>
      </c>
      <c r="D896" s="1" t="str">
        <f t="shared" si="92"/>
        <v>Duplicate</v>
      </c>
      <c r="E896" s="1" t="s">
        <v>2672</v>
      </c>
      <c r="F896" s="1" t="str">
        <f t="shared" si="93"/>
        <v>Duplicate</v>
      </c>
      <c r="G896" s="1" t="s">
        <v>2673</v>
      </c>
      <c r="H896" s="1" t="str">
        <f t="shared" si="94"/>
        <v>WestClothing</v>
      </c>
      <c r="I896" s="1" t="s">
        <v>36</v>
      </c>
      <c r="J896" s="1" t="s">
        <v>52</v>
      </c>
      <c r="K896" s="1" t="s">
        <v>320</v>
      </c>
      <c r="L896" s="8">
        <v>17</v>
      </c>
      <c r="M896" s="8">
        <v>441.93</v>
      </c>
      <c r="N896" s="8">
        <v>7512.81</v>
      </c>
      <c r="O896" s="10">
        <v>45355</v>
      </c>
      <c r="P896" s="9">
        <f t="shared" si="95"/>
        <v>4</v>
      </c>
      <c r="Q896" s="14">
        <f t="shared" si="96"/>
        <v>3</v>
      </c>
      <c r="R896" s="14">
        <f t="shared" si="97"/>
        <v>2024</v>
      </c>
      <c r="S896" s="1" t="s">
        <v>32</v>
      </c>
    </row>
    <row r="897" spans="1:19" ht="12.75" x14ac:dyDescent="0.2">
      <c r="A897" s="1" t="s">
        <v>3368</v>
      </c>
      <c r="B897" s="1" t="s">
        <v>3337</v>
      </c>
      <c r="C897" s="1" t="str">
        <f t="shared" si="91"/>
        <v>5b52e295-1faf-43a2-9c25-3c5403e96ec2Erin Brewer</v>
      </c>
      <c r="D897" s="1" t="str">
        <f t="shared" si="92"/>
        <v>Unique</v>
      </c>
      <c r="E897" s="1" t="s">
        <v>3338</v>
      </c>
      <c r="F897" s="1" t="str">
        <f t="shared" si="93"/>
        <v>Unique</v>
      </c>
      <c r="G897" s="1" t="s">
        <v>3339</v>
      </c>
      <c r="H897" s="1" t="str">
        <f t="shared" si="94"/>
        <v>NorthFood</v>
      </c>
      <c r="I897" s="1" t="s">
        <v>69</v>
      </c>
      <c r="J897" s="1" t="s">
        <v>29</v>
      </c>
      <c r="K897" s="1" t="s">
        <v>1482</v>
      </c>
      <c r="L897" s="8">
        <v>8</v>
      </c>
      <c r="M897" s="8">
        <v>415.53</v>
      </c>
      <c r="N897" s="8">
        <v>3324.24</v>
      </c>
      <c r="O897" s="10" t="s">
        <v>413</v>
      </c>
      <c r="P897" s="9" t="str">
        <f t="shared" si="95"/>
        <v>17</v>
      </c>
      <c r="Q897" s="14" t="str">
        <f t="shared" si="96"/>
        <v>1</v>
      </c>
      <c r="R897" s="14" t="str">
        <f t="shared" si="97"/>
        <v>2024</v>
      </c>
      <c r="S897" s="1" t="s">
        <v>32</v>
      </c>
    </row>
    <row r="898" spans="1:19" ht="12.75" x14ac:dyDescent="0.2">
      <c r="A898" s="1" t="s">
        <v>3371</v>
      </c>
      <c r="B898" s="1" t="s">
        <v>3340</v>
      </c>
      <c r="C898" s="1" t="str">
        <f t="shared" si="91"/>
        <v>98702051-5659-4c21-8c8b-91163a68a2e7Adrienne Walter</v>
      </c>
      <c r="D898" s="1" t="str">
        <f t="shared" si="92"/>
        <v>Unique</v>
      </c>
      <c r="E898" s="1" t="s">
        <v>3341</v>
      </c>
      <c r="F898" s="1" t="str">
        <f t="shared" si="93"/>
        <v>Unique</v>
      </c>
      <c r="G898" s="1" t="s">
        <v>3342</v>
      </c>
      <c r="H898" s="1" t="str">
        <f t="shared" si="94"/>
        <v>NorthElectronics</v>
      </c>
      <c r="I898" s="1" t="s">
        <v>69</v>
      </c>
      <c r="J898" s="1" t="s">
        <v>15</v>
      </c>
      <c r="K898" s="1" t="s">
        <v>503</v>
      </c>
      <c r="L898" s="8">
        <v>8</v>
      </c>
      <c r="M898" s="8">
        <v>64.540000000000006</v>
      </c>
      <c r="N898" s="8">
        <v>516.32000000000005</v>
      </c>
      <c r="O898" s="10">
        <v>45296</v>
      </c>
      <c r="P898" s="9">
        <f t="shared" si="95"/>
        <v>5</v>
      </c>
      <c r="Q898" s="14">
        <f t="shared" si="96"/>
        <v>1</v>
      </c>
      <c r="R898" s="14">
        <f t="shared" si="97"/>
        <v>2024</v>
      </c>
      <c r="S898" s="1" t="s">
        <v>24</v>
      </c>
    </row>
    <row r="899" spans="1:19" ht="12.75" x14ac:dyDescent="0.2">
      <c r="A899" s="1" t="s">
        <v>3375</v>
      </c>
      <c r="B899" s="1" t="s">
        <v>3343</v>
      </c>
      <c r="C899" s="1" t="str">
        <f t="shared" ref="C899:C962" si="98">CONCATENATE(B899,E899)</f>
        <v>11dbef00-d09b-438f-bc39-4c648567e603Timothy Simpson</v>
      </c>
      <c r="D899" s="1" t="str">
        <f t="shared" ref="D899:D962" si="99">IF(COUNTIF(C:C,C899)&gt;1,"Duplicate","Unique")</f>
        <v>Unique</v>
      </c>
      <c r="E899" s="1" t="s">
        <v>3344</v>
      </c>
      <c r="F899" s="1" t="str">
        <f t="shared" ref="F899:F962" si="100">IF(COUNTIF(G:G,G899)&gt;1,"Duplicate","Unique")</f>
        <v>Unique</v>
      </c>
      <c r="G899" s="1" t="s">
        <v>3345</v>
      </c>
      <c r="H899" s="1" t="str">
        <f t="shared" ref="H899:H962" si="101">CONCATENATE(I899,J899)</f>
        <v>NorthFurniture</v>
      </c>
      <c r="I899" s="1" t="s">
        <v>69</v>
      </c>
      <c r="J899" s="1" t="s">
        <v>42</v>
      </c>
      <c r="K899" s="1" t="s">
        <v>1091</v>
      </c>
      <c r="L899" s="8">
        <v>13</v>
      </c>
      <c r="M899" s="8">
        <v>446.73</v>
      </c>
      <c r="N899" s="8">
        <v>5807.49</v>
      </c>
      <c r="O899" s="10">
        <v>45323</v>
      </c>
      <c r="P899" s="9">
        <f t="shared" ref="P899:P962" si="102">IFERROR(DAY(O899),TEXT(LEFT(O899,FIND("/",O899,1)-1),"0"))</f>
        <v>1</v>
      </c>
      <c r="Q899" s="14">
        <f t="shared" ref="Q899:Q962" si="103">IFERROR(MONTH(O899),TEXT(MID(O899,4,FIND("/",O899,4)-4),"0"))</f>
        <v>2</v>
      </c>
      <c r="R899" s="14">
        <f t="shared" ref="R899:R962" si="104">IFERROR(YEAR(O899),TEXT(RIGHT(O899,FIND("/",O899,4)-2),"0"))</f>
        <v>2024</v>
      </c>
      <c r="S899" s="1" t="s">
        <v>24</v>
      </c>
    </row>
    <row r="900" spans="1:19" ht="12.75" x14ac:dyDescent="0.2">
      <c r="A900" s="1" t="s">
        <v>3379</v>
      </c>
      <c r="B900" s="1" t="s">
        <v>3346</v>
      </c>
      <c r="C900" s="1" t="str">
        <f t="shared" si="98"/>
        <v>926d7786-ec38-4ec6-ad60-521c0087265eNicholas Hall</v>
      </c>
      <c r="D900" s="1" t="str">
        <f t="shared" si="99"/>
        <v>Unique</v>
      </c>
      <c r="E900" s="1" t="s">
        <v>3347</v>
      </c>
      <c r="F900" s="1" t="str">
        <f t="shared" si="100"/>
        <v>Unique</v>
      </c>
      <c r="G900" s="1" t="s">
        <v>3348</v>
      </c>
      <c r="H900" s="1" t="str">
        <f t="shared" si="101"/>
        <v>NorthClothing</v>
      </c>
      <c r="I900" s="1" t="s">
        <v>69</v>
      </c>
      <c r="J900" s="1" t="s">
        <v>52</v>
      </c>
      <c r="K900" s="1" t="s">
        <v>2800</v>
      </c>
      <c r="L900" s="8">
        <v>6</v>
      </c>
      <c r="M900" s="8">
        <v>340.46</v>
      </c>
      <c r="N900" s="8">
        <v>2042.76</v>
      </c>
      <c r="O900" s="10">
        <v>45540</v>
      </c>
      <c r="P900" s="9">
        <f t="shared" si="102"/>
        <v>5</v>
      </c>
      <c r="Q900" s="14">
        <f t="shared" si="103"/>
        <v>9</v>
      </c>
      <c r="R900" s="14">
        <f t="shared" si="104"/>
        <v>2024</v>
      </c>
      <c r="S900" s="1" t="s">
        <v>18</v>
      </c>
    </row>
    <row r="901" spans="1:19" ht="12.75" x14ac:dyDescent="0.2">
      <c r="A901" s="1" t="s">
        <v>3383</v>
      </c>
      <c r="B901" s="1" t="s">
        <v>3349</v>
      </c>
      <c r="C901" s="1" t="str">
        <f t="shared" si="98"/>
        <v>b549f84b-3ed9-4629-afdb-e829fba804ecBrett Rich</v>
      </c>
      <c r="D901" s="1" t="str">
        <f t="shared" si="99"/>
        <v>Unique</v>
      </c>
      <c r="E901" s="1" t="s">
        <v>3350</v>
      </c>
      <c r="F901" s="1" t="str">
        <f t="shared" si="100"/>
        <v>Unique</v>
      </c>
      <c r="G901" s="1" t="s">
        <v>3351</v>
      </c>
      <c r="H901" s="1" t="str">
        <f t="shared" si="101"/>
        <v>WestClothing</v>
      </c>
      <c r="I901" s="1" t="s">
        <v>36</v>
      </c>
      <c r="J901" s="1" t="s">
        <v>52</v>
      </c>
      <c r="K901" s="1" t="s">
        <v>1887</v>
      </c>
      <c r="L901" s="8">
        <v>1</v>
      </c>
      <c r="M901" s="8">
        <v>103.88</v>
      </c>
      <c r="N901" s="8">
        <v>103.88</v>
      </c>
      <c r="O901" s="10">
        <v>45325</v>
      </c>
      <c r="P901" s="9">
        <f t="shared" si="102"/>
        <v>3</v>
      </c>
      <c r="Q901" s="14">
        <f t="shared" si="103"/>
        <v>2</v>
      </c>
      <c r="R901" s="14">
        <f t="shared" si="104"/>
        <v>2024</v>
      </c>
      <c r="S901" s="1" t="s">
        <v>32</v>
      </c>
    </row>
    <row r="902" spans="1:19" ht="12.75" x14ac:dyDescent="0.2">
      <c r="A902" s="1" t="s">
        <v>3387</v>
      </c>
      <c r="B902" s="1" t="s">
        <v>3352</v>
      </c>
      <c r="C902" s="1" t="str">
        <f t="shared" si="98"/>
        <v>10c64399-0582-48a1-9d7c-be6e6fa49eb8Joshua Novak</v>
      </c>
      <c r="D902" s="1" t="str">
        <f t="shared" si="99"/>
        <v>Unique</v>
      </c>
      <c r="E902" s="1" t="s">
        <v>3353</v>
      </c>
      <c r="F902" s="1" t="str">
        <f t="shared" si="100"/>
        <v>Unique</v>
      </c>
      <c r="G902" s="1" t="s">
        <v>3354</v>
      </c>
      <c r="H902" s="1" t="str">
        <f t="shared" si="101"/>
        <v>EastElectronics</v>
      </c>
      <c r="I902" s="1" t="s">
        <v>14</v>
      </c>
      <c r="J902" s="1" t="s">
        <v>15</v>
      </c>
      <c r="K902" s="1" t="s">
        <v>438</v>
      </c>
      <c r="L902" s="8">
        <v>17</v>
      </c>
      <c r="M902" s="8">
        <v>126.05</v>
      </c>
      <c r="N902" s="8">
        <v>2142.85</v>
      </c>
      <c r="O902" s="10" t="s">
        <v>1680</v>
      </c>
      <c r="P902" s="9" t="str">
        <f t="shared" si="102"/>
        <v>22</v>
      </c>
      <c r="Q902" s="14" t="str">
        <f t="shared" si="103"/>
        <v>8</v>
      </c>
      <c r="R902" s="14" t="str">
        <f t="shared" si="104"/>
        <v>2024</v>
      </c>
      <c r="S902" s="1" t="s">
        <v>48</v>
      </c>
    </row>
    <row r="903" spans="1:19" ht="12.75" x14ac:dyDescent="0.2">
      <c r="A903" s="1" t="s">
        <v>3390</v>
      </c>
      <c r="B903" s="1" t="s">
        <v>3355</v>
      </c>
      <c r="C903" s="1" t="str">
        <f t="shared" si="98"/>
        <v>5ca59098-1fdf-4caf-8cb5-1976c594caf4David Mercado</v>
      </c>
      <c r="D903" s="1" t="str">
        <f t="shared" si="99"/>
        <v>Unique</v>
      </c>
      <c r="E903" s="1" t="s">
        <v>3356</v>
      </c>
      <c r="F903" s="1" t="str">
        <f t="shared" si="100"/>
        <v>Unique</v>
      </c>
      <c r="G903" s="1" t="s">
        <v>3357</v>
      </c>
      <c r="H903" s="1" t="str">
        <f t="shared" si="101"/>
        <v>NorthClothing</v>
      </c>
      <c r="I903" s="1" t="s">
        <v>69</v>
      </c>
      <c r="J903" s="1" t="s">
        <v>52</v>
      </c>
      <c r="K903" s="1" t="s">
        <v>1895</v>
      </c>
      <c r="L903" s="8">
        <v>14</v>
      </c>
      <c r="M903" s="8">
        <v>107.81</v>
      </c>
      <c r="N903" s="8">
        <v>1509.34</v>
      </c>
      <c r="O903" s="10" t="s">
        <v>924</v>
      </c>
      <c r="P903" s="9" t="str">
        <f t="shared" si="102"/>
        <v>29</v>
      </c>
      <c r="Q903" s="14" t="str">
        <f t="shared" si="103"/>
        <v>4</v>
      </c>
      <c r="R903" s="14" t="str">
        <f t="shared" si="104"/>
        <v>2024</v>
      </c>
      <c r="S903" s="1" t="s">
        <v>18</v>
      </c>
    </row>
    <row r="904" spans="1:19" ht="12.75" x14ac:dyDescent="0.2">
      <c r="A904" s="1" t="s">
        <v>3393</v>
      </c>
      <c r="B904" s="1" t="s">
        <v>3358</v>
      </c>
      <c r="C904" s="1" t="str">
        <f t="shared" si="98"/>
        <v>057fe7af-d525-4ba5-a6b7-ebf31f12d711Glenn Bell</v>
      </c>
      <c r="D904" s="1" t="str">
        <f t="shared" si="99"/>
        <v>Unique</v>
      </c>
      <c r="E904" s="1" t="s">
        <v>3359</v>
      </c>
      <c r="F904" s="1" t="str">
        <f t="shared" si="100"/>
        <v>Unique</v>
      </c>
      <c r="G904" s="1" t="s">
        <v>3360</v>
      </c>
      <c r="H904" s="1" t="str">
        <f t="shared" si="101"/>
        <v>EastBooks</v>
      </c>
      <c r="I904" s="1" t="s">
        <v>14</v>
      </c>
      <c r="J904" s="1" t="s">
        <v>22</v>
      </c>
      <c r="K904" s="1" t="s">
        <v>486</v>
      </c>
      <c r="L904" s="8">
        <v>18</v>
      </c>
      <c r="M904" s="8">
        <v>486.86</v>
      </c>
      <c r="N904" s="8">
        <v>8763.48</v>
      </c>
      <c r="O904" s="10">
        <v>45633</v>
      </c>
      <c r="P904" s="9">
        <f t="shared" si="102"/>
        <v>7</v>
      </c>
      <c r="Q904" s="14">
        <f t="shared" si="103"/>
        <v>12</v>
      </c>
      <c r="R904" s="14">
        <f t="shared" si="104"/>
        <v>2024</v>
      </c>
      <c r="S904" s="1" t="s">
        <v>32</v>
      </c>
    </row>
    <row r="905" spans="1:19" ht="12.75" x14ac:dyDescent="0.2">
      <c r="A905" s="1" t="s">
        <v>3397</v>
      </c>
      <c r="B905" s="1" t="s">
        <v>3361</v>
      </c>
      <c r="C905" s="1" t="str">
        <f t="shared" si="98"/>
        <v>de3b0417-5c0e-4888-b889-4941a50e15f8Darlene Fleming</v>
      </c>
      <c r="D905" s="1" t="str">
        <f t="shared" si="99"/>
        <v>Unique</v>
      </c>
      <c r="E905" s="1" t="s">
        <v>3362</v>
      </c>
      <c r="F905" s="1" t="str">
        <f t="shared" si="100"/>
        <v>Unique</v>
      </c>
      <c r="G905" s="1" t="s">
        <v>3363</v>
      </c>
      <c r="H905" s="1" t="str">
        <f t="shared" si="101"/>
        <v>NorthBooks</v>
      </c>
      <c r="I905" s="1" t="s">
        <v>69</v>
      </c>
      <c r="J905" s="1" t="s">
        <v>22</v>
      </c>
      <c r="K905" s="1" t="s">
        <v>3267</v>
      </c>
      <c r="L905" s="8">
        <v>17</v>
      </c>
      <c r="M905" s="8">
        <v>144.74</v>
      </c>
      <c r="N905" s="8">
        <v>2460.58</v>
      </c>
      <c r="O905" s="10" t="s">
        <v>615</v>
      </c>
      <c r="P905" s="9" t="str">
        <f t="shared" si="102"/>
        <v>16</v>
      </c>
      <c r="Q905" s="14" t="str">
        <f t="shared" si="103"/>
        <v>2</v>
      </c>
      <c r="R905" s="14" t="str">
        <f t="shared" si="104"/>
        <v>2024</v>
      </c>
      <c r="S905" s="1" t="s">
        <v>48</v>
      </c>
    </row>
    <row r="906" spans="1:19" ht="12.75" x14ac:dyDescent="0.2">
      <c r="A906" s="1" t="s">
        <v>3400</v>
      </c>
      <c r="B906" s="1" t="s">
        <v>3364</v>
      </c>
      <c r="C906" s="1" t="str">
        <f t="shared" si="98"/>
        <v>f72242e9-eede-4f80-bfd9-987ce832fa24Miss Cynthia Green</v>
      </c>
      <c r="D906" s="1" t="str">
        <f t="shared" si="99"/>
        <v>Unique</v>
      </c>
      <c r="E906" s="1" t="s">
        <v>3365</v>
      </c>
      <c r="F906" s="1" t="str">
        <f t="shared" si="100"/>
        <v>Unique</v>
      </c>
      <c r="G906" s="1" t="s">
        <v>3366</v>
      </c>
      <c r="H906" s="1" t="str">
        <f t="shared" si="101"/>
        <v>SouthBooks</v>
      </c>
      <c r="I906" s="1" t="s">
        <v>28</v>
      </c>
      <c r="J906" s="1" t="s">
        <v>22</v>
      </c>
      <c r="K906" s="1" t="s">
        <v>3367</v>
      </c>
      <c r="L906" s="8">
        <v>11</v>
      </c>
      <c r="M906" s="8">
        <v>443.78</v>
      </c>
      <c r="N906" s="8">
        <v>4881.58</v>
      </c>
      <c r="O906" s="10" t="s">
        <v>1624</v>
      </c>
      <c r="P906" s="9" t="str">
        <f t="shared" si="102"/>
        <v>15</v>
      </c>
      <c r="Q906" s="14" t="str">
        <f t="shared" si="103"/>
        <v>5</v>
      </c>
      <c r="R906" s="14" t="str">
        <f t="shared" si="104"/>
        <v>2024</v>
      </c>
      <c r="S906" s="1" t="s">
        <v>32</v>
      </c>
    </row>
    <row r="907" spans="1:19" ht="12.75" x14ac:dyDescent="0.2">
      <c r="A907" s="1" t="s">
        <v>3403</v>
      </c>
      <c r="B907" s="1" t="s">
        <v>3368</v>
      </c>
      <c r="C907" s="1" t="str">
        <f t="shared" si="98"/>
        <v>2fda606c-411d-4fd8-99c9-c35a6779413fDonald Yoder</v>
      </c>
      <c r="D907" s="1" t="str">
        <f t="shared" si="99"/>
        <v>Unique</v>
      </c>
      <c r="E907" s="1" t="s">
        <v>3369</v>
      </c>
      <c r="F907" s="1" t="str">
        <f t="shared" si="100"/>
        <v>Unique</v>
      </c>
      <c r="H907" s="1" t="str">
        <f t="shared" si="101"/>
        <v>EastClothing</v>
      </c>
      <c r="I907" s="1" t="s">
        <v>14</v>
      </c>
      <c r="J907" s="1" t="s">
        <v>52</v>
      </c>
      <c r="K907" s="1" t="s">
        <v>3370</v>
      </c>
      <c r="L907" s="8">
        <v>15</v>
      </c>
      <c r="M907" s="8">
        <v>203.38</v>
      </c>
      <c r="N907" s="8">
        <v>3050.7</v>
      </c>
      <c r="O907" s="10" t="s">
        <v>61</v>
      </c>
      <c r="P907" s="9" t="str">
        <f t="shared" si="102"/>
        <v>16</v>
      </c>
      <c r="Q907" s="14" t="str">
        <f t="shared" si="103"/>
        <v>8</v>
      </c>
      <c r="R907" s="14" t="str">
        <f t="shared" si="104"/>
        <v>2024</v>
      </c>
      <c r="S907" s="1" t="s">
        <v>32</v>
      </c>
    </row>
    <row r="908" spans="1:19" ht="12.75" x14ac:dyDescent="0.2">
      <c r="A908" s="1" t="s">
        <v>3407</v>
      </c>
      <c r="B908" s="1" t="s">
        <v>3371</v>
      </c>
      <c r="C908" s="1" t="str">
        <f t="shared" si="98"/>
        <v>a7fa407d-78e8-420b-a99b-645303c30404Courtney Miller</v>
      </c>
      <c r="D908" s="1" t="str">
        <f t="shared" si="99"/>
        <v>Unique</v>
      </c>
      <c r="E908" s="1" t="s">
        <v>3372</v>
      </c>
      <c r="F908" s="1" t="str">
        <f t="shared" si="100"/>
        <v>Unique</v>
      </c>
      <c r="G908" s="1" t="s">
        <v>3373</v>
      </c>
      <c r="H908" s="1" t="str">
        <f t="shared" si="101"/>
        <v>NorthBooks</v>
      </c>
      <c r="I908" s="1" t="s">
        <v>69</v>
      </c>
      <c r="J908" s="1" t="s">
        <v>22</v>
      </c>
      <c r="K908" s="1" t="s">
        <v>3374</v>
      </c>
      <c r="L908" s="8">
        <v>8</v>
      </c>
      <c r="M908" s="8">
        <v>499.8</v>
      </c>
      <c r="N908" s="8">
        <v>3998.4</v>
      </c>
      <c r="O908" s="10">
        <v>45480</v>
      </c>
      <c r="P908" s="9">
        <f t="shared" si="102"/>
        <v>7</v>
      </c>
      <c r="Q908" s="14">
        <f t="shared" si="103"/>
        <v>7</v>
      </c>
      <c r="R908" s="14">
        <f t="shared" si="104"/>
        <v>2024</v>
      </c>
      <c r="S908" s="1" t="s">
        <v>48</v>
      </c>
    </row>
    <row r="909" spans="1:19" ht="12.75" x14ac:dyDescent="0.2">
      <c r="A909" s="1" t="s">
        <v>3410</v>
      </c>
      <c r="B909" s="1" t="s">
        <v>3375</v>
      </c>
      <c r="C909" s="1" t="str">
        <f t="shared" si="98"/>
        <v>0a92e2b5-6041-43c6-9e35-42fe92a93d28Dennis Bradley</v>
      </c>
      <c r="D909" s="1" t="str">
        <f t="shared" si="99"/>
        <v>Unique</v>
      </c>
      <c r="E909" s="1" t="s">
        <v>3376</v>
      </c>
      <c r="F909" s="1" t="str">
        <f t="shared" si="100"/>
        <v>Unique</v>
      </c>
      <c r="G909" s="1" t="s">
        <v>3377</v>
      </c>
      <c r="H909" s="1" t="str">
        <f t="shared" si="101"/>
        <v>EastClothing</v>
      </c>
      <c r="I909" s="1" t="s">
        <v>14</v>
      </c>
      <c r="J909" s="1" t="s">
        <v>52</v>
      </c>
      <c r="K909" s="1" t="s">
        <v>3378</v>
      </c>
      <c r="L909" s="8">
        <v>6</v>
      </c>
      <c r="M909" s="8">
        <v>114.34</v>
      </c>
      <c r="N909" s="8">
        <v>686.04</v>
      </c>
      <c r="O909" s="10">
        <v>45602</v>
      </c>
      <c r="P909" s="9">
        <f t="shared" si="102"/>
        <v>6</v>
      </c>
      <c r="Q909" s="14">
        <f t="shared" si="103"/>
        <v>11</v>
      </c>
      <c r="R909" s="14">
        <f t="shared" si="104"/>
        <v>2024</v>
      </c>
      <c r="S909" s="1" t="s">
        <v>32</v>
      </c>
    </row>
    <row r="910" spans="1:19" ht="12.75" x14ac:dyDescent="0.2">
      <c r="A910" s="1" t="s">
        <v>3413</v>
      </c>
      <c r="B910" s="1" t="s">
        <v>3379</v>
      </c>
      <c r="C910" s="1" t="str">
        <f t="shared" si="98"/>
        <v>127141e3-84a3-4c70-b38b-ecef6b657d50Cynthia Morrison</v>
      </c>
      <c r="D910" s="1" t="str">
        <f t="shared" si="99"/>
        <v>Unique</v>
      </c>
      <c r="E910" s="1" t="s">
        <v>3380</v>
      </c>
      <c r="F910" s="1" t="str">
        <f t="shared" si="100"/>
        <v>Unique</v>
      </c>
      <c r="G910" s="1" t="s">
        <v>3381</v>
      </c>
      <c r="H910" s="1" t="str">
        <f t="shared" si="101"/>
        <v>SouthClothing</v>
      </c>
      <c r="I910" s="1" t="s">
        <v>28</v>
      </c>
      <c r="J910" s="1" t="s">
        <v>52</v>
      </c>
      <c r="K910" s="1" t="s">
        <v>3382</v>
      </c>
      <c r="L910" s="8">
        <v>5</v>
      </c>
      <c r="M910" s="8">
        <v>341.46</v>
      </c>
      <c r="N910" s="8">
        <v>1707.3</v>
      </c>
      <c r="O910" s="10" t="s">
        <v>413</v>
      </c>
      <c r="P910" s="9" t="str">
        <f t="shared" si="102"/>
        <v>17</v>
      </c>
      <c r="Q910" s="14" t="str">
        <f t="shared" si="103"/>
        <v>1</v>
      </c>
      <c r="R910" s="14" t="str">
        <f t="shared" si="104"/>
        <v>2024</v>
      </c>
      <c r="S910" s="1" t="s">
        <v>32</v>
      </c>
    </row>
    <row r="911" spans="1:19" ht="12.75" x14ac:dyDescent="0.2">
      <c r="A911" s="1" t="s">
        <v>3416</v>
      </c>
      <c r="B911" s="1" t="s">
        <v>3383</v>
      </c>
      <c r="C911" s="1" t="str">
        <f t="shared" si="98"/>
        <v>0d791b52-f897-40f9-a743-2765852f827fRichard Griffin</v>
      </c>
      <c r="D911" s="1" t="str">
        <f t="shared" si="99"/>
        <v>Unique</v>
      </c>
      <c r="E911" s="1" t="s">
        <v>3384</v>
      </c>
      <c r="F911" s="1" t="str">
        <f t="shared" si="100"/>
        <v>Unique</v>
      </c>
      <c r="G911" s="1" t="s">
        <v>3385</v>
      </c>
      <c r="H911" s="1" t="str">
        <f t="shared" si="101"/>
        <v>EastFood</v>
      </c>
      <c r="I911" s="1" t="s">
        <v>14</v>
      </c>
      <c r="J911" s="1" t="s">
        <v>29</v>
      </c>
      <c r="K911" s="1" t="s">
        <v>3386</v>
      </c>
      <c r="L911" s="8">
        <v>15</v>
      </c>
      <c r="M911" s="8">
        <v>85.94</v>
      </c>
      <c r="N911" s="8">
        <v>1289.0999999999999</v>
      </c>
      <c r="O911" s="10" t="s">
        <v>509</v>
      </c>
      <c r="P911" s="9" t="str">
        <f t="shared" si="102"/>
        <v>13</v>
      </c>
      <c r="Q911" s="14" t="str">
        <f t="shared" si="103"/>
        <v>7</v>
      </c>
      <c r="R911" s="14" t="str">
        <f t="shared" si="104"/>
        <v>2024</v>
      </c>
      <c r="S911" s="1" t="s">
        <v>24</v>
      </c>
    </row>
    <row r="912" spans="1:19" ht="12.75" x14ac:dyDescent="0.2">
      <c r="A912" s="1" t="s">
        <v>3420</v>
      </c>
      <c r="B912" s="1" t="s">
        <v>3387</v>
      </c>
      <c r="C912" s="1" t="str">
        <f t="shared" si="98"/>
        <v>b16746ce-33cf-4e51-b902-2b0f78e28cc6Rachel Oconnell</v>
      </c>
      <c r="D912" s="1" t="str">
        <f t="shared" si="99"/>
        <v>Unique</v>
      </c>
      <c r="E912" s="1" t="s">
        <v>3388</v>
      </c>
      <c r="F912" s="1" t="str">
        <f t="shared" si="100"/>
        <v>Unique</v>
      </c>
      <c r="G912" s="1" t="s">
        <v>3389</v>
      </c>
      <c r="H912" s="1" t="str">
        <f t="shared" si="101"/>
        <v>EastElectronics</v>
      </c>
      <c r="I912" s="1" t="s">
        <v>14</v>
      </c>
      <c r="J912" s="1" t="s">
        <v>15</v>
      </c>
      <c r="K912" s="1" t="s">
        <v>2463</v>
      </c>
      <c r="L912" s="8">
        <v>13</v>
      </c>
      <c r="M912" s="8">
        <v>332.55</v>
      </c>
      <c r="N912" s="8">
        <v>4323.1499999999996</v>
      </c>
      <c r="O912" s="10" t="s">
        <v>321</v>
      </c>
      <c r="P912" s="9" t="str">
        <f t="shared" si="102"/>
        <v>20</v>
      </c>
      <c r="Q912" s="14" t="str">
        <f t="shared" si="103"/>
        <v>6</v>
      </c>
      <c r="R912" s="14" t="str">
        <f t="shared" si="104"/>
        <v>2024</v>
      </c>
      <c r="S912" s="1" t="s">
        <v>32</v>
      </c>
    </row>
    <row r="913" spans="1:19" ht="12.75" x14ac:dyDescent="0.2">
      <c r="A913" s="1" t="s">
        <v>3424</v>
      </c>
      <c r="B913" s="1" t="s">
        <v>3390</v>
      </c>
      <c r="C913" s="1" t="str">
        <f t="shared" si="98"/>
        <v>0e4cb661-bd1f-4c19-92f1-d2e36c6a2d24Elijah Bradley</v>
      </c>
      <c r="D913" s="1" t="str">
        <f t="shared" si="99"/>
        <v>Unique</v>
      </c>
      <c r="E913" s="1" t="s">
        <v>3391</v>
      </c>
      <c r="F913" s="1" t="str">
        <f t="shared" si="100"/>
        <v>Unique</v>
      </c>
      <c r="G913" s="1" t="s">
        <v>3392</v>
      </c>
      <c r="H913" s="1" t="str">
        <f t="shared" si="101"/>
        <v>NorthFood</v>
      </c>
      <c r="I913" s="1" t="s">
        <v>69</v>
      </c>
      <c r="J913" s="1" t="s">
        <v>29</v>
      </c>
      <c r="K913" s="1" t="s">
        <v>1616</v>
      </c>
      <c r="L913" s="8">
        <v>16</v>
      </c>
      <c r="M913" s="8">
        <v>71.64</v>
      </c>
      <c r="N913" s="8">
        <v>1146.24</v>
      </c>
      <c r="O913" s="10" t="s">
        <v>2252</v>
      </c>
      <c r="P913" s="9" t="str">
        <f t="shared" si="102"/>
        <v>16</v>
      </c>
      <c r="Q913" s="14" t="str">
        <f t="shared" si="103"/>
        <v>4</v>
      </c>
      <c r="R913" s="14" t="str">
        <f t="shared" si="104"/>
        <v>2024</v>
      </c>
      <c r="S913" s="1" t="s">
        <v>48</v>
      </c>
    </row>
    <row r="914" spans="1:19" ht="12.75" x14ac:dyDescent="0.2">
      <c r="A914" s="1" t="s">
        <v>3427</v>
      </c>
      <c r="B914" s="1" t="s">
        <v>3393</v>
      </c>
      <c r="C914" s="1" t="str">
        <f t="shared" si="98"/>
        <v>9a21d0ee-6c59-4454-be44-0d47dea7f99fTimothy Adams</v>
      </c>
      <c r="D914" s="1" t="str">
        <f t="shared" si="99"/>
        <v>Unique</v>
      </c>
      <c r="E914" s="1" t="s">
        <v>3394</v>
      </c>
      <c r="F914" s="1" t="str">
        <f t="shared" si="100"/>
        <v>Unique</v>
      </c>
      <c r="G914" s="1" t="s">
        <v>3395</v>
      </c>
      <c r="H914" s="1" t="str">
        <f t="shared" si="101"/>
        <v>SouthFood</v>
      </c>
      <c r="I914" s="1" t="s">
        <v>28</v>
      </c>
      <c r="J914" s="1" t="s">
        <v>29</v>
      </c>
      <c r="K914" s="1" t="s">
        <v>3396</v>
      </c>
      <c r="L914" s="8">
        <v>11</v>
      </c>
      <c r="M914" s="8">
        <v>427.85</v>
      </c>
      <c r="N914" s="8">
        <v>4706.3500000000004</v>
      </c>
      <c r="O914" s="10">
        <v>45420</v>
      </c>
      <c r="P914" s="9">
        <f t="shared" si="102"/>
        <v>8</v>
      </c>
      <c r="Q914" s="14">
        <f t="shared" si="103"/>
        <v>5</v>
      </c>
      <c r="R914" s="14">
        <f t="shared" si="104"/>
        <v>2024</v>
      </c>
      <c r="S914" s="1" t="s">
        <v>48</v>
      </c>
    </row>
    <row r="915" spans="1:19" ht="12.75" x14ac:dyDescent="0.2">
      <c r="A915" s="1" t="s">
        <v>3430</v>
      </c>
      <c r="B915" s="1" t="s">
        <v>3397</v>
      </c>
      <c r="C915" s="1" t="str">
        <f t="shared" si="98"/>
        <v>bf096a93-cffa-42b7-ba4e-9b707e5ed645John Weaver</v>
      </c>
      <c r="D915" s="1" t="str">
        <f t="shared" si="99"/>
        <v>Unique</v>
      </c>
      <c r="E915" s="1" t="s">
        <v>3398</v>
      </c>
      <c r="F915" s="1" t="str">
        <f t="shared" si="100"/>
        <v>Unique</v>
      </c>
      <c r="G915" s="1" t="s">
        <v>3399</v>
      </c>
      <c r="H915" s="1" t="str">
        <f t="shared" si="101"/>
        <v>SouthElectronics</v>
      </c>
      <c r="I915" s="1" t="s">
        <v>28</v>
      </c>
      <c r="J915" s="1" t="s">
        <v>15</v>
      </c>
      <c r="K915" s="1" t="s">
        <v>644</v>
      </c>
      <c r="L915" s="8">
        <v>5</v>
      </c>
      <c r="M915" s="8">
        <v>115.5</v>
      </c>
      <c r="N915" s="8">
        <v>577.5</v>
      </c>
      <c r="O915" s="10">
        <v>45511</v>
      </c>
      <c r="P915" s="9">
        <f t="shared" si="102"/>
        <v>7</v>
      </c>
      <c r="Q915" s="14">
        <f t="shared" si="103"/>
        <v>8</v>
      </c>
      <c r="R915" s="14">
        <f t="shared" si="104"/>
        <v>2024</v>
      </c>
      <c r="S915" s="1" t="s">
        <v>24</v>
      </c>
    </row>
    <row r="916" spans="1:19" ht="12.75" x14ac:dyDescent="0.2">
      <c r="A916" s="1" t="s">
        <v>3433</v>
      </c>
      <c r="B916" s="1" t="s">
        <v>3400</v>
      </c>
      <c r="C916" s="1" t="str">
        <f t="shared" si="98"/>
        <v>48a4e03a-5bc2-44d8-8683-319f29fb52dcChristine Cowan</v>
      </c>
      <c r="D916" s="1" t="str">
        <f t="shared" si="99"/>
        <v>Unique</v>
      </c>
      <c r="E916" s="1" t="s">
        <v>3401</v>
      </c>
      <c r="F916" s="1" t="str">
        <f t="shared" si="100"/>
        <v>Unique</v>
      </c>
      <c r="G916" s="1" t="s">
        <v>3402</v>
      </c>
      <c r="H916" s="1" t="str">
        <f t="shared" si="101"/>
        <v>NorthElectronics</v>
      </c>
      <c r="I916" s="1" t="s">
        <v>69</v>
      </c>
      <c r="J916" s="1" t="s">
        <v>15</v>
      </c>
      <c r="K916" s="1" t="s">
        <v>404</v>
      </c>
      <c r="L916" s="8">
        <v>17</v>
      </c>
      <c r="M916" s="8">
        <v>95.62</v>
      </c>
      <c r="N916" s="8">
        <v>1625.54</v>
      </c>
      <c r="O916" s="10" t="s">
        <v>400</v>
      </c>
      <c r="P916" s="9" t="str">
        <f t="shared" si="102"/>
        <v>29</v>
      </c>
      <c r="Q916" s="14" t="str">
        <f t="shared" si="103"/>
        <v>2</v>
      </c>
      <c r="R916" s="14" t="str">
        <f t="shared" si="104"/>
        <v>2024</v>
      </c>
      <c r="S916" s="1" t="s">
        <v>32</v>
      </c>
    </row>
    <row r="917" spans="1:19" ht="12.75" x14ac:dyDescent="0.2">
      <c r="A917" s="1" t="s">
        <v>3437</v>
      </c>
      <c r="B917" s="1" t="s">
        <v>3403</v>
      </c>
      <c r="C917" s="1" t="str">
        <f t="shared" si="98"/>
        <v>a5e51652-727a-482a-8499-567bc094eea3Janet Collins</v>
      </c>
      <c r="D917" s="1" t="str">
        <f t="shared" si="99"/>
        <v>Unique</v>
      </c>
      <c r="E917" s="1" t="s">
        <v>3404</v>
      </c>
      <c r="F917" s="1" t="str">
        <f t="shared" si="100"/>
        <v>Unique</v>
      </c>
      <c r="G917" s="1" t="s">
        <v>3405</v>
      </c>
      <c r="H917" s="1" t="str">
        <f t="shared" si="101"/>
        <v>SouthFood</v>
      </c>
      <c r="I917" s="1" t="s">
        <v>28</v>
      </c>
      <c r="J917" s="1" t="s">
        <v>29</v>
      </c>
      <c r="K917" s="1" t="s">
        <v>3406</v>
      </c>
      <c r="L917" s="8">
        <v>18</v>
      </c>
      <c r="M917" s="8">
        <v>498.21</v>
      </c>
      <c r="N917" s="8">
        <v>8967.7800000000007</v>
      </c>
      <c r="O917" s="10" t="s">
        <v>112</v>
      </c>
      <c r="P917" s="9" t="str">
        <f t="shared" si="102"/>
        <v>24</v>
      </c>
      <c r="Q917" s="14" t="str">
        <f t="shared" si="103"/>
        <v>5</v>
      </c>
      <c r="R917" s="14" t="str">
        <f t="shared" si="104"/>
        <v>2024</v>
      </c>
      <c r="S917" s="1" t="s">
        <v>24</v>
      </c>
    </row>
    <row r="918" spans="1:19" ht="12.75" x14ac:dyDescent="0.2">
      <c r="A918" s="1" t="s">
        <v>3440</v>
      </c>
      <c r="B918" s="1" t="s">
        <v>3407</v>
      </c>
      <c r="C918" s="1" t="str">
        <f t="shared" si="98"/>
        <v>8bebdde7-e022-4103-811c-c45d6d10d82dBryan Ewing</v>
      </c>
      <c r="D918" s="1" t="str">
        <f t="shared" si="99"/>
        <v>Unique</v>
      </c>
      <c r="E918" s="1" t="s">
        <v>3408</v>
      </c>
      <c r="F918" s="1" t="str">
        <f t="shared" si="100"/>
        <v>Unique</v>
      </c>
      <c r="G918" s="1" t="s">
        <v>3409</v>
      </c>
      <c r="H918" s="1" t="str">
        <f t="shared" si="101"/>
        <v>NorthBooks</v>
      </c>
      <c r="I918" s="1" t="s">
        <v>69</v>
      </c>
      <c r="J918" s="1" t="s">
        <v>22</v>
      </c>
      <c r="K918" s="1" t="s">
        <v>1866</v>
      </c>
      <c r="L918" s="8">
        <v>10</v>
      </c>
      <c r="M918" s="8">
        <v>344.6</v>
      </c>
      <c r="N918" s="8">
        <v>3446</v>
      </c>
      <c r="O918" s="10" t="s">
        <v>79</v>
      </c>
      <c r="P918" s="9" t="str">
        <f t="shared" si="102"/>
        <v>26</v>
      </c>
      <c r="Q918" s="14" t="str">
        <f t="shared" si="103"/>
        <v>2</v>
      </c>
      <c r="R918" s="14" t="str">
        <f t="shared" si="104"/>
        <v>2024</v>
      </c>
      <c r="S918" s="1" t="s">
        <v>18</v>
      </c>
    </row>
    <row r="919" spans="1:19" ht="12.75" x14ac:dyDescent="0.2">
      <c r="A919" s="1" t="s">
        <v>3443</v>
      </c>
      <c r="B919" s="1" t="s">
        <v>3410</v>
      </c>
      <c r="C919" s="1" t="str">
        <f t="shared" si="98"/>
        <v>3d350525-4a9e-40ec-8122-66e5f9ed5f62Laura Jackson</v>
      </c>
      <c r="D919" s="1" t="str">
        <f t="shared" si="99"/>
        <v>Unique</v>
      </c>
      <c r="E919" s="1" t="s">
        <v>1302</v>
      </c>
      <c r="F919" s="1" t="str">
        <f t="shared" si="100"/>
        <v>Unique</v>
      </c>
      <c r="G919" s="1" t="s">
        <v>3411</v>
      </c>
      <c r="H919" s="1" t="str">
        <f t="shared" si="101"/>
        <v>SouthElectronics</v>
      </c>
      <c r="I919" s="1" t="s">
        <v>28</v>
      </c>
      <c r="J919" s="1" t="s">
        <v>15</v>
      </c>
      <c r="K919" s="1" t="s">
        <v>3412</v>
      </c>
      <c r="L919" s="8">
        <v>3</v>
      </c>
      <c r="M919" s="8">
        <v>279.02999999999997</v>
      </c>
      <c r="N919" s="8">
        <v>837.09</v>
      </c>
      <c r="O919" s="10" t="s">
        <v>687</v>
      </c>
      <c r="P919" s="9" t="str">
        <f t="shared" si="102"/>
        <v>30</v>
      </c>
      <c r="Q919" s="14" t="str">
        <f t="shared" si="103"/>
        <v>1</v>
      </c>
      <c r="R919" s="14" t="str">
        <f t="shared" si="104"/>
        <v>2024</v>
      </c>
      <c r="S919" s="1" t="s">
        <v>24</v>
      </c>
    </row>
    <row r="920" spans="1:19" ht="12.75" x14ac:dyDescent="0.2">
      <c r="A920" s="1" t="s">
        <v>3446</v>
      </c>
      <c r="B920" s="1" t="s">
        <v>3413</v>
      </c>
      <c r="C920" s="1" t="str">
        <f t="shared" si="98"/>
        <v>798943aa-be82-4296-8d51-2af05b80a83fXavier Carrillo</v>
      </c>
      <c r="D920" s="1" t="str">
        <f t="shared" si="99"/>
        <v>Unique</v>
      </c>
      <c r="E920" s="1" t="s">
        <v>3414</v>
      </c>
      <c r="F920" s="1" t="str">
        <f t="shared" si="100"/>
        <v>Unique</v>
      </c>
      <c r="G920" s="1" t="s">
        <v>3415</v>
      </c>
      <c r="H920" s="1" t="str">
        <f t="shared" si="101"/>
        <v>EastElectronics</v>
      </c>
      <c r="I920" s="1" t="s">
        <v>14</v>
      </c>
      <c r="J920" s="1" t="s">
        <v>15</v>
      </c>
      <c r="K920" s="1" t="s">
        <v>1067</v>
      </c>
      <c r="L920" s="8">
        <v>14</v>
      </c>
      <c r="M920" s="8">
        <v>111.28</v>
      </c>
      <c r="N920" s="8">
        <v>1557.92</v>
      </c>
      <c r="O920" s="10">
        <v>45417</v>
      </c>
      <c r="P920" s="9">
        <f t="shared" si="102"/>
        <v>5</v>
      </c>
      <c r="Q920" s="14">
        <f t="shared" si="103"/>
        <v>5</v>
      </c>
      <c r="R920" s="14">
        <f t="shared" si="104"/>
        <v>2024</v>
      </c>
      <c r="S920" s="1" t="s">
        <v>24</v>
      </c>
    </row>
    <row r="921" spans="1:19" ht="12.75" x14ac:dyDescent="0.2">
      <c r="A921" s="1" t="s">
        <v>3449</v>
      </c>
      <c r="B921" s="1" t="s">
        <v>3416</v>
      </c>
      <c r="C921" s="1" t="str">
        <f t="shared" si="98"/>
        <v>ebc2343d-723e-4dd6-9c73-5e7ae7ed9a5fJoseph Farley</v>
      </c>
      <c r="D921" s="1" t="str">
        <f t="shared" si="99"/>
        <v>Unique</v>
      </c>
      <c r="E921" s="1" t="s">
        <v>3417</v>
      </c>
      <c r="F921" s="1" t="str">
        <f t="shared" si="100"/>
        <v>Unique</v>
      </c>
      <c r="G921" s="1" t="s">
        <v>3418</v>
      </c>
      <c r="H921" s="1" t="str">
        <f t="shared" si="101"/>
        <v>WestElectronics</v>
      </c>
      <c r="I921" s="1" t="s">
        <v>36</v>
      </c>
      <c r="J921" s="1" t="s">
        <v>15</v>
      </c>
      <c r="K921" s="1" t="s">
        <v>3419</v>
      </c>
      <c r="L921" s="8">
        <v>1</v>
      </c>
      <c r="M921" s="8">
        <v>195.41</v>
      </c>
      <c r="N921" s="8">
        <v>195.41</v>
      </c>
      <c r="O921" s="10" t="s">
        <v>1745</v>
      </c>
      <c r="P921" s="9" t="str">
        <f t="shared" si="102"/>
        <v>15</v>
      </c>
      <c r="Q921" s="14" t="str">
        <f t="shared" si="103"/>
        <v>4</v>
      </c>
      <c r="R921" s="14" t="str">
        <f t="shared" si="104"/>
        <v>2024</v>
      </c>
      <c r="S921" s="1" t="s">
        <v>18</v>
      </c>
    </row>
    <row r="922" spans="1:19" ht="12.75" x14ac:dyDescent="0.2">
      <c r="A922" s="1" t="s">
        <v>3452</v>
      </c>
      <c r="B922" s="1" t="s">
        <v>3420</v>
      </c>
      <c r="C922" s="1" t="str">
        <f t="shared" si="98"/>
        <v>c192f54f-1603-4efb-8c73-f1ce2fd766aeMatthew Solis</v>
      </c>
      <c r="D922" s="1" t="str">
        <f t="shared" si="99"/>
        <v>Unique</v>
      </c>
      <c r="E922" s="1" t="s">
        <v>3421</v>
      </c>
      <c r="F922" s="1" t="str">
        <f t="shared" si="100"/>
        <v>Unique</v>
      </c>
      <c r="G922" s="1" t="s">
        <v>3422</v>
      </c>
      <c r="H922" s="1" t="str">
        <f t="shared" si="101"/>
        <v>EastBooks</v>
      </c>
      <c r="I922" s="1" t="s">
        <v>14</v>
      </c>
      <c r="J922" s="1" t="s">
        <v>22</v>
      </c>
      <c r="K922" s="1" t="s">
        <v>3423</v>
      </c>
      <c r="L922" s="8">
        <v>16</v>
      </c>
      <c r="M922" s="8">
        <v>138.04</v>
      </c>
      <c r="N922" s="8">
        <v>2208.64</v>
      </c>
      <c r="O922" s="10" t="s">
        <v>939</v>
      </c>
      <c r="P922" s="9" t="str">
        <f t="shared" si="102"/>
        <v>22</v>
      </c>
      <c r="Q922" s="14" t="str">
        <f t="shared" si="103"/>
        <v>7</v>
      </c>
      <c r="R922" s="14" t="str">
        <f t="shared" si="104"/>
        <v>2024</v>
      </c>
      <c r="S922" s="1" t="s">
        <v>24</v>
      </c>
    </row>
    <row r="923" spans="1:19" ht="12.75" x14ac:dyDescent="0.2">
      <c r="A923" s="1" t="s">
        <v>3455</v>
      </c>
      <c r="B923" s="1" t="s">
        <v>3424</v>
      </c>
      <c r="C923" s="1" t="str">
        <f t="shared" si="98"/>
        <v>114a591c-d759-4278-a59e-54b18f750056Karen Lee</v>
      </c>
      <c r="D923" s="1" t="str">
        <f t="shared" si="99"/>
        <v>Unique</v>
      </c>
      <c r="E923" s="1" t="s">
        <v>3425</v>
      </c>
      <c r="F923" s="1" t="str">
        <f t="shared" si="100"/>
        <v>Unique</v>
      </c>
      <c r="G923" s="1" t="s">
        <v>3426</v>
      </c>
      <c r="H923" s="1" t="str">
        <f t="shared" si="101"/>
        <v>WestFood</v>
      </c>
      <c r="I923" s="1" t="s">
        <v>36</v>
      </c>
      <c r="J923" s="1" t="s">
        <v>29</v>
      </c>
      <c r="K923" s="1" t="s">
        <v>1509</v>
      </c>
      <c r="L923" s="8">
        <v>13</v>
      </c>
      <c r="M923" s="8">
        <v>183.61</v>
      </c>
      <c r="N923" s="8">
        <v>2386.9299999999998</v>
      </c>
      <c r="O923" s="10" t="s">
        <v>1107</v>
      </c>
      <c r="P923" s="9" t="str">
        <f t="shared" si="102"/>
        <v>30</v>
      </c>
      <c r="Q923" s="14" t="str">
        <f t="shared" si="103"/>
        <v>4</v>
      </c>
      <c r="R923" s="14" t="str">
        <f t="shared" si="104"/>
        <v>2024</v>
      </c>
      <c r="S923" s="1" t="s">
        <v>18</v>
      </c>
    </row>
    <row r="924" spans="1:19" ht="12.75" x14ac:dyDescent="0.2">
      <c r="A924" s="1" t="s">
        <v>3458</v>
      </c>
      <c r="B924" s="1" t="s">
        <v>3427</v>
      </c>
      <c r="C924" s="1" t="str">
        <f t="shared" si="98"/>
        <v>ddf377f0-2e2b-4ffe-88c6-c284c1d7acd5Reginald Choi</v>
      </c>
      <c r="D924" s="1" t="str">
        <f t="shared" si="99"/>
        <v>Unique</v>
      </c>
      <c r="E924" s="1" t="s">
        <v>3428</v>
      </c>
      <c r="F924" s="1" t="str">
        <f t="shared" si="100"/>
        <v>Unique</v>
      </c>
      <c r="G924" s="1" t="s">
        <v>3429</v>
      </c>
      <c r="H924" s="1" t="str">
        <f t="shared" si="101"/>
        <v>SouthElectronics</v>
      </c>
      <c r="I924" s="1" t="s">
        <v>28</v>
      </c>
      <c r="J924" s="1" t="s">
        <v>15</v>
      </c>
      <c r="L924" s="8">
        <v>16</v>
      </c>
      <c r="M924" s="8">
        <v>337.46</v>
      </c>
      <c r="N924" s="8">
        <v>5399.36</v>
      </c>
      <c r="O924" s="10">
        <v>45450</v>
      </c>
      <c r="P924" s="9">
        <f t="shared" si="102"/>
        <v>7</v>
      </c>
      <c r="Q924" s="14">
        <f t="shared" si="103"/>
        <v>6</v>
      </c>
      <c r="R924" s="14">
        <f t="shared" si="104"/>
        <v>2024</v>
      </c>
      <c r="S924" s="1" t="s">
        <v>32</v>
      </c>
    </row>
    <row r="925" spans="1:19" ht="12.75" x14ac:dyDescent="0.2">
      <c r="A925" s="1" t="s">
        <v>3462</v>
      </c>
      <c r="B925" s="1" t="s">
        <v>3430</v>
      </c>
      <c r="C925" s="1" t="str">
        <f t="shared" si="98"/>
        <v>8c1ede6a-5331-4dda-aac5-a36fb6a8b3eaRobert Johnston</v>
      </c>
      <c r="D925" s="1" t="str">
        <f t="shared" si="99"/>
        <v>Unique</v>
      </c>
      <c r="E925" s="1" t="s">
        <v>3431</v>
      </c>
      <c r="F925" s="1" t="str">
        <f t="shared" si="100"/>
        <v>Unique</v>
      </c>
      <c r="G925" s="1" t="s">
        <v>3432</v>
      </c>
      <c r="H925" s="1" t="str">
        <f t="shared" si="101"/>
        <v>SouthElectronics</v>
      </c>
      <c r="I925" s="1" t="s">
        <v>28</v>
      </c>
      <c r="J925" s="1" t="s">
        <v>15</v>
      </c>
      <c r="K925" s="1" t="s">
        <v>1142</v>
      </c>
      <c r="L925" s="8">
        <v>6</v>
      </c>
      <c r="M925" s="8">
        <v>29.05</v>
      </c>
      <c r="N925" s="8">
        <v>174.3</v>
      </c>
      <c r="O925" s="10" t="s">
        <v>865</v>
      </c>
      <c r="P925" s="9" t="str">
        <f t="shared" si="102"/>
        <v>17</v>
      </c>
      <c r="Q925" s="14" t="str">
        <f t="shared" si="103"/>
        <v>4</v>
      </c>
      <c r="R925" s="14" t="str">
        <f t="shared" si="104"/>
        <v>2024</v>
      </c>
      <c r="S925" s="1" t="s">
        <v>18</v>
      </c>
    </row>
    <row r="926" spans="1:19" ht="12.75" x14ac:dyDescent="0.2">
      <c r="A926" s="1" t="s">
        <v>3465</v>
      </c>
      <c r="B926" s="1" t="s">
        <v>3433</v>
      </c>
      <c r="C926" s="1" t="str">
        <f t="shared" si="98"/>
        <v>8e31ae12-065d-4023-88c6-05ca88307d41Nicole Johnston</v>
      </c>
      <c r="D926" s="1" t="str">
        <f t="shared" si="99"/>
        <v>Unique</v>
      </c>
      <c r="E926" s="1" t="s">
        <v>3434</v>
      </c>
      <c r="F926" s="1" t="str">
        <f t="shared" si="100"/>
        <v>Unique</v>
      </c>
      <c r="G926" s="1" t="s">
        <v>3435</v>
      </c>
      <c r="H926" s="1" t="str">
        <f t="shared" si="101"/>
        <v>EastFurniture</v>
      </c>
      <c r="I926" s="1" t="s">
        <v>14</v>
      </c>
      <c r="J926" s="1" t="s">
        <v>42</v>
      </c>
      <c r="K926" s="1" t="s">
        <v>3436</v>
      </c>
      <c r="L926" s="8">
        <v>2</v>
      </c>
      <c r="M926" s="8">
        <v>162.84</v>
      </c>
      <c r="N926" s="8">
        <v>325.68</v>
      </c>
      <c r="O926" s="10" t="s">
        <v>1296</v>
      </c>
      <c r="P926" s="9" t="str">
        <f t="shared" si="102"/>
        <v>17</v>
      </c>
      <c r="Q926" s="14" t="str">
        <f t="shared" si="103"/>
        <v>5</v>
      </c>
      <c r="R926" s="14" t="str">
        <f t="shared" si="104"/>
        <v>2024</v>
      </c>
      <c r="S926" s="1" t="s">
        <v>48</v>
      </c>
    </row>
    <row r="927" spans="1:19" ht="12.75" x14ac:dyDescent="0.2">
      <c r="A927" s="1" t="s">
        <v>3469</v>
      </c>
      <c r="B927" s="1" t="s">
        <v>3437</v>
      </c>
      <c r="C927" s="1" t="str">
        <f t="shared" si="98"/>
        <v>f430ed2c-49bd-426a-b84f-7f65b838c876Cody Taylor</v>
      </c>
      <c r="D927" s="1" t="str">
        <f t="shared" si="99"/>
        <v>Unique</v>
      </c>
      <c r="E927" s="1" t="s">
        <v>3438</v>
      </c>
      <c r="F927" s="1" t="str">
        <f t="shared" si="100"/>
        <v>Unique</v>
      </c>
      <c r="G927" s="1" t="s">
        <v>3439</v>
      </c>
      <c r="H927" s="1" t="str">
        <f t="shared" si="101"/>
        <v>WestBooks</v>
      </c>
      <c r="I927" s="1" t="s">
        <v>36</v>
      </c>
      <c r="J927" s="1" t="s">
        <v>22</v>
      </c>
      <c r="K927" s="1" t="s">
        <v>919</v>
      </c>
      <c r="L927" s="8">
        <v>13</v>
      </c>
      <c r="M927" s="8">
        <v>325.45</v>
      </c>
      <c r="N927" s="8">
        <v>4230.8500000000004</v>
      </c>
      <c r="O927" s="10" t="s">
        <v>915</v>
      </c>
      <c r="P927" s="9" t="str">
        <f t="shared" si="102"/>
        <v>15</v>
      </c>
      <c r="Q927" s="14" t="str">
        <f t="shared" si="103"/>
        <v>2</v>
      </c>
      <c r="R927" s="14" t="str">
        <f t="shared" si="104"/>
        <v>2024</v>
      </c>
      <c r="S927" s="1" t="s">
        <v>18</v>
      </c>
    </row>
    <row r="928" spans="1:19" ht="12.75" x14ac:dyDescent="0.2">
      <c r="A928" s="1" t="s">
        <v>3473</v>
      </c>
      <c r="B928" s="1" t="s">
        <v>3440</v>
      </c>
      <c r="C928" s="1" t="str">
        <f t="shared" si="98"/>
        <v>fc3deaf5-a1e0-4673-9d34-3c12c99213dcKathryn Phillips</v>
      </c>
      <c r="D928" s="1" t="str">
        <f t="shared" si="99"/>
        <v>Unique</v>
      </c>
      <c r="E928" s="1" t="s">
        <v>3441</v>
      </c>
      <c r="F928" s="1" t="str">
        <f t="shared" si="100"/>
        <v>Unique</v>
      </c>
      <c r="G928" s="1" t="s">
        <v>3442</v>
      </c>
      <c r="H928" s="1" t="str">
        <f t="shared" si="101"/>
        <v>NorthClothing</v>
      </c>
      <c r="I928" s="1" t="s">
        <v>69</v>
      </c>
      <c r="J928" s="1" t="s">
        <v>52</v>
      </c>
      <c r="L928" s="8">
        <v>15</v>
      </c>
      <c r="M928" s="8">
        <v>255.04</v>
      </c>
      <c r="N928" s="8">
        <v>3825.6</v>
      </c>
      <c r="O928" s="10">
        <v>45597</v>
      </c>
      <c r="P928" s="9">
        <f t="shared" si="102"/>
        <v>1</v>
      </c>
      <c r="Q928" s="14">
        <f t="shared" si="103"/>
        <v>11</v>
      </c>
      <c r="R928" s="14">
        <f t="shared" si="104"/>
        <v>2024</v>
      </c>
      <c r="S928" s="1" t="s">
        <v>24</v>
      </c>
    </row>
    <row r="929" spans="1:19" ht="12.75" x14ac:dyDescent="0.2">
      <c r="A929" s="1" t="s">
        <v>3476</v>
      </c>
      <c r="B929" s="1" t="s">
        <v>3443</v>
      </c>
      <c r="C929" s="1" t="str">
        <f t="shared" si="98"/>
        <v>d248c20d-cac8-4758-a2ff-6a9d60400de2Matthew Phillips</v>
      </c>
      <c r="D929" s="1" t="str">
        <f t="shared" si="99"/>
        <v>Unique</v>
      </c>
      <c r="E929" s="1" t="s">
        <v>3444</v>
      </c>
      <c r="F929" s="1" t="str">
        <f t="shared" si="100"/>
        <v>Unique</v>
      </c>
      <c r="G929" s="1" t="s">
        <v>3445</v>
      </c>
      <c r="H929" s="1" t="str">
        <f t="shared" si="101"/>
        <v>SouthBooks</v>
      </c>
      <c r="I929" s="1" t="s">
        <v>28</v>
      </c>
      <c r="J929" s="1" t="s">
        <v>22</v>
      </c>
      <c r="K929" s="1" t="s">
        <v>1245</v>
      </c>
      <c r="L929" s="8">
        <v>3</v>
      </c>
      <c r="M929" s="8">
        <v>176.48</v>
      </c>
      <c r="N929" s="8">
        <v>529.44000000000005</v>
      </c>
      <c r="O929" s="10" t="s">
        <v>2355</v>
      </c>
      <c r="P929" s="9" t="str">
        <f t="shared" si="102"/>
        <v>17</v>
      </c>
      <c r="Q929" s="14" t="str">
        <f t="shared" si="103"/>
        <v>8</v>
      </c>
      <c r="R929" s="14" t="str">
        <f t="shared" si="104"/>
        <v>2024</v>
      </c>
      <c r="S929" s="1" t="s">
        <v>32</v>
      </c>
    </row>
    <row r="930" spans="1:19" ht="12.75" x14ac:dyDescent="0.2">
      <c r="A930" s="1" t="s">
        <v>3479</v>
      </c>
      <c r="B930" s="1" t="s">
        <v>3446</v>
      </c>
      <c r="C930" s="1" t="str">
        <f t="shared" si="98"/>
        <v>3a54e5a9-b714-4cb5-9f68-396d149810f7Johnathan Vaughn</v>
      </c>
      <c r="D930" s="1" t="str">
        <f t="shared" si="99"/>
        <v>Unique</v>
      </c>
      <c r="E930" s="1" t="s">
        <v>3447</v>
      </c>
      <c r="F930" s="1" t="str">
        <f t="shared" si="100"/>
        <v>Unique</v>
      </c>
      <c r="G930" s="1" t="s">
        <v>3448</v>
      </c>
      <c r="H930" s="1" t="str">
        <f t="shared" si="101"/>
        <v>WestBooks</v>
      </c>
      <c r="I930" s="1" t="s">
        <v>36</v>
      </c>
      <c r="J930" s="1" t="s">
        <v>22</v>
      </c>
      <c r="K930" s="1" t="s">
        <v>1554</v>
      </c>
      <c r="L930" s="8">
        <v>7</v>
      </c>
      <c r="M930" s="8">
        <v>313.25</v>
      </c>
      <c r="N930" s="8">
        <v>2192.75</v>
      </c>
      <c r="O930" s="10">
        <v>45602</v>
      </c>
      <c r="P930" s="9">
        <f t="shared" si="102"/>
        <v>6</v>
      </c>
      <c r="Q930" s="14">
        <f t="shared" si="103"/>
        <v>11</v>
      </c>
      <c r="R930" s="14">
        <f t="shared" si="104"/>
        <v>2024</v>
      </c>
      <c r="S930" s="1" t="s">
        <v>18</v>
      </c>
    </row>
    <row r="931" spans="1:19" ht="12.75" x14ac:dyDescent="0.2">
      <c r="A931" s="1" t="s">
        <v>3482</v>
      </c>
      <c r="B931" s="1" t="s">
        <v>3449</v>
      </c>
      <c r="C931" s="1" t="str">
        <f t="shared" si="98"/>
        <v>7eb7ea5c-f41c-4499-bcd8-45f1bc796774Jeremy Perez</v>
      </c>
      <c r="D931" s="1" t="str">
        <f t="shared" si="99"/>
        <v>Unique</v>
      </c>
      <c r="E931" s="1" t="s">
        <v>3450</v>
      </c>
      <c r="F931" s="1" t="str">
        <f t="shared" si="100"/>
        <v>Unique</v>
      </c>
      <c r="G931" s="1" t="s">
        <v>3451</v>
      </c>
      <c r="H931" s="1" t="str">
        <f t="shared" si="101"/>
        <v>EastClothing</v>
      </c>
      <c r="I931" s="1" t="s">
        <v>14</v>
      </c>
      <c r="J931" s="1" t="s">
        <v>52</v>
      </c>
      <c r="K931" s="1" t="s">
        <v>1509</v>
      </c>
      <c r="L931" s="8">
        <v>10</v>
      </c>
      <c r="M931" s="8">
        <v>283.74</v>
      </c>
      <c r="N931" s="8">
        <v>2837.4</v>
      </c>
      <c r="O931" s="10">
        <v>45385</v>
      </c>
      <c r="P931" s="9">
        <f t="shared" si="102"/>
        <v>3</v>
      </c>
      <c r="Q931" s="14">
        <f t="shared" si="103"/>
        <v>4</v>
      </c>
      <c r="R931" s="14">
        <f t="shared" si="104"/>
        <v>2024</v>
      </c>
      <c r="S931" s="1" t="s">
        <v>18</v>
      </c>
    </row>
    <row r="932" spans="1:19" ht="12.75" x14ac:dyDescent="0.2">
      <c r="A932" s="1" t="s">
        <v>3485</v>
      </c>
      <c r="B932" s="1" t="s">
        <v>3452</v>
      </c>
      <c r="C932" s="1" t="str">
        <f t="shared" si="98"/>
        <v>44acd22c-0542-4bed-b6d1-1237054f42c5John Mcdonald</v>
      </c>
      <c r="D932" s="1" t="str">
        <f t="shared" si="99"/>
        <v>Unique</v>
      </c>
      <c r="E932" s="1" t="s">
        <v>3453</v>
      </c>
      <c r="F932" s="1" t="str">
        <f t="shared" si="100"/>
        <v>Unique</v>
      </c>
      <c r="G932" s="1" t="s">
        <v>3454</v>
      </c>
      <c r="H932" s="1" t="str">
        <f t="shared" si="101"/>
        <v>NorthClothing</v>
      </c>
      <c r="I932" s="1" t="s">
        <v>69</v>
      </c>
      <c r="J932" s="1" t="s">
        <v>52</v>
      </c>
      <c r="L932" s="8">
        <v>14</v>
      </c>
      <c r="M932" s="8">
        <v>364.97</v>
      </c>
      <c r="N932" s="8">
        <v>5109.58</v>
      </c>
      <c r="O932" s="10">
        <v>45629</v>
      </c>
      <c r="P932" s="9">
        <f t="shared" si="102"/>
        <v>3</v>
      </c>
      <c r="Q932" s="14">
        <f t="shared" si="103"/>
        <v>12</v>
      </c>
      <c r="R932" s="14">
        <f t="shared" si="104"/>
        <v>2024</v>
      </c>
      <c r="S932" s="1" t="s">
        <v>32</v>
      </c>
    </row>
    <row r="933" spans="1:19" ht="12.75" x14ac:dyDescent="0.2">
      <c r="A933" s="1" t="s">
        <v>3489</v>
      </c>
      <c r="B933" s="1" t="s">
        <v>3455</v>
      </c>
      <c r="C933" s="1" t="str">
        <f t="shared" si="98"/>
        <v>5cdc332d-ffd5-415b-a1a8-5a15fdfeeb22Brittany Schultz</v>
      </c>
      <c r="D933" s="1" t="str">
        <f t="shared" si="99"/>
        <v>Unique</v>
      </c>
      <c r="E933" s="1" t="s">
        <v>3456</v>
      </c>
      <c r="F933" s="1" t="str">
        <f t="shared" si="100"/>
        <v>Unique</v>
      </c>
      <c r="G933" s="1" t="s">
        <v>3457</v>
      </c>
      <c r="H933" s="1" t="str">
        <f t="shared" si="101"/>
        <v>NorthBooks</v>
      </c>
      <c r="I933" s="1" t="s">
        <v>69</v>
      </c>
      <c r="J933" s="1" t="s">
        <v>22</v>
      </c>
      <c r="K933" s="1" t="s">
        <v>619</v>
      </c>
      <c r="L933" s="8">
        <v>14</v>
      </c>
      <c r="M933" s="8">
        <v>420.32</v>
      </c>
      <c r="N933" s="8">
        <v>5884.48</v>
      </c>
      <c r="O933" s="10">
        <v>45602</v>
      </c>
      <c r="P933" s="9">
        <f t="shared" si="102"/>
        <v>6</v>
      </c>
      <c r="Q933" s="14">
        <f t="shared" si="103"/>
        <v>11</v>
      </c>
      <c r="R933" s="14">
        <f t="shared" si="104"/>
        <v>2024</v>
      </c>
      <c r="S933" s="1" t="s">
        <v>18</v>
      </c>
    </row>
    <row r="934" spans="1:19" ht="12.75" x14ac:dyDescent="0.2">
      <c r="A934" s="1" t="s">
        <v>3491</v>
      </c>
      <c r="B934" s="1" t="s">
        <v>3458</v>
      </c>
      <c r="C934" s="1" t="str">
        <f t="shared" si="98"/>
        <v>ada17dcc-7c51-48b0-acd8-1a426d188c2cMelissa Ross</v>
      </c>
      <c r="D934" s="1" t="str">
        <f t="shared" si="99"/>
        <v>Unique</v>
      </c>
      <c r="E934" s="1" t="s">
        <v>3459</v>
      </c>
      <c r="F934" s="1" t="str">
        <f t="shared" si="100"/>
        <v>Unique</v>
      </c>
      <c r="G934" s="1" t="s">
        <v>3460</v>
      </c>
      <c r="H934" s="1" t="str">
        <f t="shared" si="101"/>
        <v>NorthFurniture</v>
      </c>
      <c r="I934" s="1" t="s">
        <v>69</v>
      </c>
      <c r="J934" s="1" t="s">
        <v>42</v>
      </c>
      <c r="K934" s="1" t="s">
        <v>3461</v>
      </c>
      <c r="L934" s="8">
        <v>2</v>
      </c>
      <c r="M934" s="8">
        <v>491.37</v>
      </c>
      <c r="N934" s="8">
        <v>982.74</v>
      </c>
      <c r="O934" s="10">
        <v>45536</v>
      </c>
      <c r="P934" s="9">
        <f t="shared" si="102"/>
        <v>1</v>
      </c>
      <c r="Q934" s="14">
        <f t="shared" si="103"/>
        <v>9</v>
      </c>
      <c r="R934" s="14">
        <f t="shared" si="104"/>
        <v>2024</v>
      </c>
      <c r="S934" s="1" t="s">
        <v>18</v>
      </c>
    </row>
    <row r="935" spans="1:19" ht="12.75" x14ac:dyDescent="0.2">
      <c r="A935" s="1" t="s">
        <v>3494</v>
      </c>
      <c r="B935" s="1" t="s">
        <v>3462</v>
      </c>
      <c r="C935" s="1" t="str">
        <f t="shared" si="98"/>
        <v>d3af595d-383d-40c9-8047-5bc62aac8011Tara Soto</v>
      </c>
      <c r="D935" s="1" t="str">
        <f t="shared" si="99"/>
        <v>Unique</v>
      </c>
      <c r="E935" s="1" t="s">
        <v>3463</v>
      </c>
      <c r="F935" s="1" t="str">
        <f t="shared" si="100"/>
        <v>Unique</v>
      </c>
      <c r="G935" s="1" t="s">
        <v>3464</v>
      </c>
      <c r="H935" s="1" t="str">
        <f t="shared" si="101"/>
        <v>WestElectronics</v>
      </c>
      <c r="I935" s="1" t="s">
        <v>36</v>
      </c>
      <c r="J935" s="1" t="s">
        <v>15</v>
      </c>
      <c r="K935" s="1" t="s">
        <v>842</v>
      </c>
      <c r="L935" s="8">
        <v>20</v>
      </c>
      <c r="M935" s="8">
        <v>140.62</v>
      </c>
      <c r="N935" s="8">
        <v>2812.4</v>
      </c>
      <c r="O935" s="10">
        <v>45357</v>
      </c>
      <c r="P935" s="9">
        <f t="shared" si="102"/>
        <v>6</v>
      </c>
      <c r="Q935" s="14">
        <f t="shared" si="103"/>
        <v>3</v>
      </c>
      <c r="R935" s="14">
        <f t="shared" si="104"/>
        <v>2024</v>
      </c>
      <c r="S935" s="1" t="s">
        <v>18</v>
      </c>
    </row>
    <row r="936" spans="1:19" ht="12.75" x14ac:dyDescent="0.2">
      <c r="A936" s="1" t="s">
        <v>3497</v>
      </c>
      <c r="B936" s="1" t="s">
        <v>3465</v>
      </c>
      <c r="C936" s="1" t="str">
        <f t="shared" si="98"/>
        <v>278ad9e5-367b-40ad-b32c-79949b95aeb8William Lewis</v>
      </c>
      <c r="D936" s="1" t="str">
        <f t="shared" si="99"/>
        <v>Unique</v>
      </c>
      <c r="E936" s="1" t="s">
        <v>3466</v>
      </c>
      <c r="F936" s="1" t="str">
        <f t="shared" si="100"/>
        <v>Unique</v>
      </c>
      <c r="G936" s="1" t="s">
        <v>3467</v>
      </c>
      <c r="H936" s="1" t="str">
        <f t="shared" si="101"/>
        <v>WestBooks</v>
      </c>
      <c r="I936" s="1" t="s">
        <v>36</v>
      </c>
      <c r="J936" s="1" t="s">
        <v>22</v>
      </c>
      <c r="K936" s="1" t="s">
        <v>3468</v>
      </c>
      <c r="L936" s="8">
        <v>15</v>
      </c>
      <c r="M936" s="8">
        <v>89.4</v>
      </c>
      <c r="N936" s="8">
        <v>1341</v>
      </c>
      <c r="O936" s="10" t="s">
        <v>1680</v>
      </c>
      <c r="P936" s="9" t="str">
        <f t="shared" si="102"/>
        <v>22</v>
      </c>
      <c r="Q936" s="14" t="str">
        <f t="shared" si="103"/>
        <v>8</v>
      </c>
      <c r="R936" s="14" t="str">
        <f t="shared" si="104"/>
        <v>2024</v>
      </c>
      <c r="S936" s="1" t="s">
        <v>32</v>
      </c>
    </row>
    <row r="937" spans="1:19" ht="12.75" x14ac:dyDescent="0.2">
      <c r="A937" s="1" t="s">
        <v>3500</v>
      </c>
      <c r="B937" s="1" t="s">
        <v>3469</v>
      </c>
      <c r="C937" s="1" t="str">
        <f t="shared" si="98"/>
        <v>6326f58f-7def-4195-b252-70f323a102d8Lori King</v>
      </c>
      <c r="D937" s="1" t="str">
        <f t="shared" si="99"/>
        <v>Unique</v>
      </c>
      <c r="E937" s="1" t="s">
        <v>3470</v>
      </c>
      <c r="F937" s="1" t="str">
        <f t="shared" si="100"/>
        <v>Unique</v>
      </c>
      <c r="G937" s="1" t="s">
        <v>3471</v>
      </c>
      <c r="H937" s="1" t="str">
        <f t="shared" si="101"/>
        <v>EastFood</v>
      </c>
      <c r="I937" s="1" t="s">
        <v>14</v>
      </c>
      <c r="J937" s="1" t="s">
        <v>29</v>
      </c>
      <c r="K937" s="1" t="s">
        <v>3472</v>
      </c>
      <c r="L937" s="8">
        <v>16</v>
      </c>
      <c r="M937" s="8">
        <v>445.27</v>
      </c>
      <c r="N937" s="8">
        <v>7124.32</v>
      </c>
      <c r="O937" s="10" t="s">
        <v>308</v>
      </c>
      <c r="P937" s="9" t="str">
        <f t="shared" si="102"/>
        <v>16</v>
      </c>
      <c r="Q937" s="14" t="str">
        <f t="shared" si="103"/>
        <v>3</v>
      </c>
      <c r="R937" s="14" t="str">
        <f t="shared" si="104"/>
        <v>2024</v>
      </c>
      <c r="S937" s="1" t="s">
        <v>18</v>
      </c>
    </row>
    <row r="938" spans="1:19" ht="12.75" x14ac:dyDescent="0.2">
      <c r="A938" s="1" t="s">
        <v>3504</v>
      </c>
      <c r="B938" s="1" t="s">
        <v>3473</v>
      </c>
      <c r="C938" s="1" t="str">
        <f t="shared" si="98"/>
        <v>c3a91223-3ba3-4ce4-aa1a-ab916399af9bCharles Perry</v>
      </c>
      <c r="D938" s="1" t="str">
        <f t="shared" si="99"/>
        <v>Unique</v>
      </c>
      <c r="E938" s="1" t="s">
        <v>3474</v>
      </c>
      <c r="F938" s="1" t="str">
        <f t="shared" si="100"/>
        <v>Unique</v>
      </c>
      <c r="G938" s="1" t="s">
        <v>3475</v>
      </c>
      <c r="H938" s="1" t="str">
        <f t="shared" si="101"/>
        <v>EastElectronics</v>
      </c>
      <c r="I938" s="1" t="s">
        <v>14</v>
      </c>
      <c r="J938" s="1" t="s">
        <v>15</v>
      </c>
      <c r="K938" s="1" t="s">
        <v>2818</v>
      </c>
      <c r="L938" s="8">
        <v>12</v>
      </c>
      <c r="M938" s="8">
        <v>194.86</v>
      </c>
      <c r="N938" s="8">
        <v>2338.3200000000002</v>
      </c>
      <c r="O938" s="10" t="s">
        <v>2760</v>
      </c>
      <c r="P938" s="9" t="str">
        <f t="shared" si="102"/>
        <v>17</v>
      </c>
      <c r="Q938" s="14" t="str">
        <f t="shared" si="103"/>
        <v>3</v>
      </c>
      <c r="R938" s="14" t="str">
        <f t="shared" si="104"/>
        <v>2024</v>
      </c>
      <c r="S938" s="1" t="s">
        <v>24</v>
      </c>
    </row>
    <row r="939" spans="1:19" ht="12.75" x14ac:dyDescent="0.2">
      <c r="A939" s="1" t="s">
        <v>3507</v>
      </c>
      <c r="B939" s="1" t="s">
        <v>3476</v>
      </c>
      <c r="C939" s="1" t="str">
        <f t="shared" si="98"/>
        <v>f5214fac-ad67-447a-971a-09d0f9b9f53eAllison Peters</v>
      </c>
      <c r="D939" s="1" t="str">
        <f t="shared" si="99"/>
        <v>Unique</v>
      </c>
      <c r="E939" s="1" t="s">
        <v>3477</v>
      </c>
      <c r="F939" s="1" t="str">
        <f t="shared" si="100"/>
        <v>Unique</v>
      </c>
      <c r="G939" s="1" t="s">
        <v>3478</v>
      </c>
      <c r="H939" s="1" t="str">
        <f t="shared" si="101"/>
        <v>SouthFurniture</v>
      </c>
      <c r="I939" s="1" t="s">
        <v>28</v>
      </c>
      <c r="J939" s="1" t="s">
        <v>42</v>
      </c>
      <c r="K939" s="1" t="s">
        <v>1988</v>
      </c>
      <c r="L939" s="8">
        <v>14</v>
      </c>
      <c r="M939" s="8">
        <v>390.38</v>
      </c>
      <c r="N939" s="8">
        <v>5465.32</v>
      </c>
      <c r="O939" s="10" t="s">
        <v>84</v>
      </c>
      <c r="P939" s="9" t="str">
        <f t="shared" si="102"/>
        <v>15</v>
      </c>
      <c r="Q939" s="14" t="str">
        <f t="shared" si="103"/>
        <v>7</v>
      </c>
      <c r="R939" s="14" t="str">
        <f t="shared" si="104"/>
        <v>2024</v>
      </c>
      <c r="S939" s="1" t="s">
        <v>24</v>
      </c>
    </row>
    <row r="940" spans="1:19" ht="12.75" x14ac:dyDescent="0.2">
      <c r="A940" s="1" t="s">
        <v>3510</v>
      </c>
      <c r="B940" s="1" t="s">
        <v>3479</v>
      </c>
      <c r="C940" s="1" t="str">
        <f t="shared" si="98"/>
        <v>1bd3a05a-f0a6-4471-8895-08f0676add0bAnthony Garcia</v>
      </c>
      <c r="D940" s="1" t="str">
        <f t="shared" si="99"/>
        <v>Unique</v>
      </c>
      <c r="E940" s="1" t="s">
        <v>3480</v>
      </c>
      <c r="F940" s="1" t="str">
        <f t="shared" si="100"/>
        <v>Unique</v>
      </c>
      <c r="G940" s="1" t="s">
        <v>3481</v>
      </c>
      <c r="H940" s="1" t="str">
        <f t="shared" si="101"/>
        <v>SouthElectronics</v>
      </c>
      <c r="I940" s="1" t="s">
        <v>28</v>
      </c>
      <c r="J940" s="1" t="s">
        <v>15</v>
      </c>
      <c r="K940" s="1" t="s">
        <v>3285</v>
      </c>
      <c r="L940" s="8">
        <v>10</v>
      </c>
      <c r="M940" s="8">
        <v>14.93</v>
      </c>
      <c r="N940" s="8">
        <v>149.30000000000001</v>
      </c>
      <c r="O940" s="10" t="s">
        <v>17</v>
      </c>
      <c r="P940" s="9" t="str">
        <f t="shared" si="102"/>
        <v>18</v>
      </c>
      <c r="Q940" s="14" t="str">
        <f t="shared" si="103"/>
        <v>5</v>
      </c>
      <c r="R940" s="14" t="str">
        <f t="shared" si="104"/>
        <v>2024</v>
      </c>
      <c r="S940" s="1" t="s">
        <v>24</v>
      </c>
    </row>
    <row r="941" spans="1:19" ht="12.75" x14ac:dyDescent="0.2">
      <c r="A941" s="1" t="s">
        <v>3513</v>
      </c>
      <c r="B941" s="1" t="s">
        <v>3482</v>
      </c>
      <c r="C941" s="1" t="str">
        <f t="shared" si="98"/>
        <v>324138fb-bfdf-4937-99da-827357b52b45Joshua Thompson</v>
      </c>
      <c r="D941" s="1" t="str">
        <f t="shared" si="99"/>
        <v>Unique</v>
      </c>
      <c r="E941" s="1" t="s">
        <v>3483</v>
      </c>
      <c r="F941" s="1" t="str">
        <f t="shared" si="100"/>
        <v>Unique</v>
      </c>
      <c r="G941" s="1" t="s">
        <v>3484</v>
      </c>
      <c r="H941" s="1" t="str">
        <f t="shared" si="101"/>
        <v>EastElectronics</v>
      </c>
      <c r="I941" s="1" t="s">
        <v>14</v>
      </c>
      <c r="J941" s="1" t="s">
        <v>15</v>
      </c>
      <c r="K941" s="1" t="s">
        <v>3112</v>
      </c>
      <c r="L941" s="8">
        <v>16</v>
      </c>
      <c r="M941" s="8">
        <v>134.27000000000001</v>
      </c>
      <c r="N941" s="8">
        <v>2148.3200000000002</v>
      </c>
      <c r="O941" s="10">
        <v>45506</v>
      </c>
      <c r="P941" s="9">
        <f t="shared" si="102"/>
        <v>2</v>
      </c>
      <c r="Q941" s="14">
        <f t="shared" si="103"/>
        <v>8</v>
      </c>
      <c r="R941" s="14">
        <f t="shared" si="104"/>
        <v>2024</v>
      </c>
      <c r="S941" s="1" t="s">
        <v>48</v>
      </c>
    </row>
    <row r="942" spans="1:19" ht="12.75" x14ac:dyDescent="0.2">
      <c r="A942" s="1" t="s">
        <v>3515</v>
      </c>
      <c r="B942" s="1" t="s">
        <v>3485</v>
      </c>
      <c r="C942" s="1" t="str">
        <f t="shared" si="98"/>
        <v>2da458f5-61b3-45ae-8b36-c3987659cd3fTeresa Davis</v>
      </c>
      <c r="D942" s="1" t="str">
        <f t="shared" si="99"/>
        <v>Unique</v>
      </c>
      <c r="E942" s="1" t="s">
        <v>3486</v>
      </c>
      <c r="F942" s="1" t="str">
        <f t="shared" si="100"/>
        <v>Unique</v>
      </c>
      <c r="G942" s="1" t="s">
        <v>3487</v>
      </c>
      <c r="H942" s="1" t="str">
        <f t="shared" si="101"/>
        <v>NorthClothing</v>
      </c>
      <c r="I942" s="1" t="s">
        <v>69</v>
      </c>
      <c r="J942" s="1" t="s">
        <v>52</v>
      </c>
      <c r="K942" s="1" t="s">
        <v>3488</v>
      </c>
      <c r="L942" s="8">
        <v>8</v>
      </c>
      <c r="M942" s="8">
        <v>55.94</v>
      </c>
      <c r="N942" s="8">
        <v>447.52</v>
      </c>
      <c r="O942" s="10" t="s">
        <v>56</v>
      </c>
      <c r="P942" s="9" t="str">
        <f t="shared" si="102"/>
        <v>21</v>
      </c>
      <c r="Q942" s="14" t="str">
        <f t="shared" si="103"/>
        <v>6</v>
      </c>
      <c r="R942" s="14" t="str">
        <f t="shared" si="104"/>
        <v>2024</v>
      </c>
      <c r="S942" s="1" t="s">
        <v>18</v>
      </c>
    </row>
    <row r="943" spans="1:19" ht="12.75" x14ac:dyDescent="0.2">
      <c r="A943" s="1" t="s">
        <v>3518</v>
      </c>
      <c r="B943" s="1" t="s">
        <v>3489</v>
      </c>
      <c r="C943" s="1" t="str">
        <f t="shared" si="98"/>
        <v>73196b00-1992-4584-b435-e31bcc2119b8James Williams</v>
      </c>
      <c r="D943" s="1" t="str">
        <f t="shared" si="99"/>
        <v>Unique</v>
      </c>
      <c r="E943" s="1" t="s">
        <v>816</v>
      </c>
      <c r="F943" s="1" t="str">
        <f t="shared" si="100"/>
        <v>Unique</v>
      </c>
      <c r="G943" s="1" t="s">
        <v>3490</v>
      </c>
      <c r="H943" s="1" t="str">
        <f t="shared" si="101"/>
        <v>SouthElectronics</v>
      </c>
      <c r="I943" s="1" t="s">
        <v>28</v>
      </c>
      <c r="J943" s="1" t="s">
        <v>15</v>
      </c>
      <c r="K943" s="1" t="s">
        <v>513</v>
      </c>
      <c r="L943" s="8">
        <v>1</v>
      </c>
      <c r="M943" s="8">
        <v>129.74</v>
      </c>
      <c r="N943" s="8">
        <v>129.74</v>
      </c>
      <c r="O943" s="10">
        <v>45476</v>
      </c>
      <c r="P943" s="9">
        <f t="shared" si="102"/>
        <v>3</v>
      </c>
      <c r="Q943" s="14">
        <f t="shared" si="103"/>
        <v>7</v>
      </c>
      <c r="R943" s="14">
        <f t="shared" si="104"/>
        <v>2024</v>
      </c>
      <c r="S943" s="1" t="s">
        <v>48</v>
      </c>
    </row>
    <row r="944" spans="1:19" ht="12.75" x14ac:dyDescent="0.2">
      <c r="A944" s="1" t="s">
        <v>3521</v>
      </c>
      <c r="B944" s="1" t="s">
        <v>3491</v>
      </c>
      <c r="C944" s="1" t="str">
        <f t="shared" si="98"/>
        <v>078e7639-36dc-47eb-93c0-3f14d2fd6cedZachary Simmons</v>
      </c>
      <c r="D944" s="1" t="str">
        <f t="shared" si="99"/>
        <v>Unique</v>
      </c>
      <c r="E944" s="1" t="s">
        <v>3492</v>
      </c>
      <c r="F944" s="1" t="str">
        <f t="shared" si="100"/>
        <v>Unique</v>
      </c>
      <c r="G944" s="1" t="s">
        <v>3493</v>
      </c>
      <c r="H944" s="1" t="str">
        <f t="shared" si="101"/>
        <v>EastElectronics</v>
      </c>
      <c r="I944" s="1" t="s">
        <v>14</v>
      </c>
      <c r="J944" s="1" t="s">
        <v>15</v>
      </c>
      <c r="K944" s="1" t="s">
        <v>1452</v>
      </c>
      <c r="L944" s="8">
        <v>10</v>
      </c>
      <c r="M944" s="8">
        <v>79.290000000000006</v>
      </c>
      <c r="N944" s="8">
        <v>792.9</v>
      </c>
      <c r="O944" s="10">
        <v>45631</v>
      </c>
      <c r="P944" s="9">
        <f t="shared" si="102"/>
        <v>5</v>
      </c>
      <c r="Q944" s="14">
        <f t="shared" si="103"/>
        <v>12</v>
      </c>
      <c r="R944" s="14">
        <f t="shared" si="104"/>
        <v>2024</v>
      </c>
      <c r="S944" s="1" t="s">
        <v>24</v>
      </c>
    </row>
    <row r="945" spans="1:19" ht="12.75" x14ac:dyDescent="0.2">
      <c r="A945" s="1" t="s">
        <v>3524</v>
      </c>
      <c r="B945" s="1" t="s">
        <v>3494</v>
      </c>
      <c r="C945" s="1" t="str">
        <f t="shared" si="98"/>
        <v>9f409e0a-93c4-4208-94f9-99ce16b896aeOmar White</v>
      </c>
      <c r="D945" s="1" t="str">
        <f t="shared" si="99"/>
        <v>Unique</v>
      </c>
      <c r="E945" s="1" t="s">
        <v>3495</v>
      </c>
      <c r="F945" s="1" t="str">
        <f t="shared" si="100"/>
        <v>Unique</v>
      </c>
      <c r="G945" s="1" t="s">
        <v>3496</v>
      </c>
      <c r="H945" s="1" t="str">
        <f t="shared" si="101"/>
        <v>NorthFood</v>
      </c>
      <c r="I945" s="1" t="s">
        <v>69</v>
      </c>
      <c r="J945" s="1" t="s">
        <v>29</v>
      </c>
      <c r="K945" s="1" t="s">
        <v>2298</v>
      </c>
      <c r="L945" s="8">
        <v>7</v>
      </c>
      <c r="M945" s="8">
        <v>37.729999999999997</v>
      </c>
      <c r="N945" s="8">
        <v>264.11</v>
      </c>
      <c r="O945" s="10" t="s">
        <v>1660</v>
      </c>
      <c r="P945" s="9" t="str">
        <f t="shared" si="102"/>
        <v>27</v>
      </c>
      <c r="Q945" s="14" t="str">
        <f t="shared" si="103"/>
        <v>6</v>
      </c>
      <c r="R945" s="14" t="str">
        <f t="shared" si="104"/>
        <v>2024</v>
      </c>
      <c r="S945" s="1" t="s">
        <v>48</v>
      </c>
    </row>
    <row r="946" spans="1:19" ht="12.75" x14ac:dyDescent="0.2">
      <c r="A946" s="1" t="s">
        <v>3528</v>
      </c>
      <c r="B946" s="1" t="s">
        <v>3497</v>
      </c>
      <c r="C946" s="1" t="str">
        <f t="shared" si="98"/>
        <v>c17b1cc2-81d6-42d3-b567-991fdced3e91Hunter Willis</v>
      </c>
      <c r="D946" s="1" t="str">
        <f t="shared" si="99"/>
        <v>Unique</v>
      </c>
      <c r="E946" s="1" t="s">
        <v>3498</v>
      </c>
      <c r="F946" s="1" t="str">
        <f t="shared" si="100"/>
        <v>Unique</v>
      </c>
      <c r="G946" s="1" t="s">
        <v>3499</v>
      </c>
      <c r="H946" s="1" t="str">
        <f t="shared" si="101"/>
        <v>SouthElectronics</v>
      </c>
      <c r="I946" s="1" t="s">
        <v>28</v>
      </c>
      <c r="J946" s="1" t="s">
        <v>15</v>
      </c>
      <c r="K946" s="1" t="s">
        <v>1005</v>
      </c>
      <c r="L946" s="8">
        <v>7</v>
      </c>
      <c r="M946" s="8">
        <v>494.06</v>
      </c>
      <c r="N946" s="8">
        <v>3458.42</v>
      </c>
      <c r="O946" s="10" t="s">
        <v>951</v>
      </c>
      <c r="P946" s="9" t="str">
        <f t="shared" si="102"/>
        <v>30</v>
      </c>
      <c r="Q946" s="14" t="str">
        <f t="shared" si="103"/>
        <v>5</v>
      </c>
      <c r="R946" s="14" t="str">
        <f t="shared" si="104"/>
        <v>2024</v>
      </c>
      <c r="S946" s="1" t="s">
        <v>48</v>
      </c>
    </row>
    <row r="947" spans="1:19" ht="12.75" x14ac:dyDescent="0.2">
      <c r="A947" s="1" t="s">
        <v>3533</v>
      </c>
      <c r="B947" s="1" t="s">
        <v>3500</v>
      </c>
      <c r="C947" s="1" t="str">
        <f t="shared" si="98"/>
        <v>678d84de-d0d7-4049-a96b-86805f08c170Raymond Sims</v>
      </c>
      <c r="D947" s="1" t="str">
        <f t="shared" si="99"/>
        <v>Unique</v>
      </c>
      <c r="E947" s="1" t="s">
        <v>3501</v>
      </c>
      <c r="F947" s="1" t="str">
        <f t="shared" si="100"/>
        <v>Unique</v>
      </c>
      <c r="G947" s="1" t="s">
        <v>3502</v>
      </c>
      <c r="H947" s="1" t="str">
        <f t="shared" si="101"/>
        <v>NorthFurniture</v>
      </c>
      <c r="I947" s="1" t="s">
        <v>69</v>
      </c>
      <c r="J947" s="1" t="s">
        <v>42</v>
      </c>
      <c r="K947" s="1" t="s">
        <v>3503</v>
      </c>
      <c r="L947" s="8">
        <v>17</v>
      </c>
      <c r="M947" s="8">
        <v>5.63</v>
      </c>
      <c r="N947" s="8">
        <v>95.71</v>
      </c>
      <c r="O947" s="10">
        <v>45355</v>
      </c>
      <c r="P947" s="9">
        <f t="shared" si="102"/>
        <v>4</v>
      </c>
      <c r="Q947" s="14">
        <f t="shared" si="103"/>
        <v>3</v>
      </c>
      <c r="R947" s="14">
        <f t="shared" si="104"/>
        <v>2024</v>
      </c>
      <c r="S947" s="1" t="s">
        <v>32</v>
      </c>
    </row>
    <row r="948" spans="1:19" ht="12.75" x14ac:dyDescent="0.2">
      <c r="A948" s="1" t="s">
        <v>3536</v>
      </c>
      <c r="B948" s="1" t="s">
        <v>3504</v>
      </c>
      <c r="C948" s="1" t="str">
        <f t="shared" si="98"/>
        <v>c774c9fa-7fea-406a-a257-fb1163c8b741Brian Romero</v>
      </c>
      <c r="D948" s="1" t="str">
        <f t="shared" si="99"/>
        <v>Unique</v>
      </c>
      <c r="E948" s="1" t="s">
        <v>3505</v>
      </c>
      <c r="F948" s="1" t="str">
        <f t="shared" si="100"/>
        <v>Unique</v>
      </c>
      <c r="G948" s="1" t="s">
        <v>3506</v>
      </c>
      <c r="H948" s="1" t="str">
        <f t="shared" si="101"/>
        <v>WestFood</v>
      </c>
      <c r="I948" s="1" t="s">
        <v>36</v>
      </c>
      <c r="J948" s="1" t="s">
        <v>29</v>
      </c>
      <c r="K948" s="1" t="s">
        <v>955</v>
      </c>
      <c r="L948" s="8">
        <v>1</v>
      </c>
      <c r="M948" s="8">
        <v>128.68</v>
      </c>
      <c r="N948" s="8">
        <v>128.68</v>
      </c>
      <c r="O948" s="10">
        <v>45633</v>
      </c>
      <c r="P948" s="9">
        <f t="shared" si="102"/>
        <v>7</v>
      </c>
      <c r="Q948" s="14">
        <f t="shared" si="103"/>
        <v>12</v>
      </c>
      <c r="R948" s="14">
        <f t="shared" si="104"/>
        <v>2024</v>
      </c>
      <c r="S948" s="1" t="s">
        <v>48</v>
      </c>
    </row>
    <row r="949" spans="1:19" ht="12.75" x14ac:dyDescent="0.2">
      <c r="A949" s="1" t="s">
        <v>3540</v>
      </c>
      <c r="B949" s="1" t="s">
        <v>3507</v>
      </c>
      <c r="C949" s="1" t="str">
        <f t="shared" si="98"/>
        <v>16a5c2ac-4faa-4fb4-a777-a55594410b47Kathleen Peterson</v>
      </c>
      <c r="D949" s="1" t="str">
        <f t="shared" si="99"/>
        <v>Unique</v>
      </c>
      <c r="E949" s="1" t="s">
        <v>3508</v>
      </c>
      <c r="F949" s="1" t="str">
        <f t="shared" si="100"/>
        <v>Unique</v>
      </c>
      <c r="G949" s="1" t="s">
        <v>3509</v>
      </c>
      <c r="H949" s="1" t="str">
        <f t="shared" si="101"/>
        <v>EastBooks</v>
      </c>
      <c r="I949" s="1" t="s">
        <v>14</v>
      </c>
      <c r="J949" s="1" t="s">
        <v>22</v>
      </c>
      <c r="K949" s="1" t="s">
        <v>2021</v>
      </c>
      <c r="L949" s="8">
        <v>16</v>
      </c>
      <c r="M949" s="8">
        <v>395.7</v>
      </c>
      <c r="N949" s="8">
        <v>6331.2</v>
      </c>
      <c r="O949" s="10">
        <v>45323</v>
      </c>
      <c r="P949" s="9">
        <f t="shared" si="102"/>
        <v>1</v>
      </c>
      <c r="Q949" s="14">
        <f t="shared" si="103"/>
        <v>2</v>
      </c>
      <c r="R949" s="14">
        <f t="shared" si="104"/>
        <v>2024</v>
      </c>
      <c r="S949" s="1" t="s">
        <v>32</v>
      </c>
    </row>
    <row r="950" spans="1:19" ht="12.75" x14ac:dyDescent="0.2">
      <c r="A950" s="1" t="s">
        <v>3543</v>
      </c>
      <c r="B950" s="1" t="s">
        <v>3510</v>
      </c>
      <c r="C950" s="1" t="str">
        <f t="shared" si="98"/>
        <v>690763d1-420c-4cab-8ab0-7ed732b4dad0Sheila Nixon</v>
      </c>
      <c r="D950" s="1" t="str">
        <f t="shared" si="99"/>
        <v>Unique</v>
      </c>
      <c r="E950" s="1" t="s">
        <v>3511</v>
      </c>
      <c r="F950" s="1" t="str">
        <f t="shared" si="100"/>
        <v>Unique</v>
      </c>
      <c r="G950" s="1" t="s">
        <v>3512</v>
      </c>
      <c r="H950" s="1" t="str">
        <f t="shared" si="101"/>
        <v>EastFood</v>
      </c>
      <c r="I950" s="1" t="s">
        <v>14</v>
      </c>
      <c r="J950" s="1" t="s">
        <v>29</v>
      </c>
      <c r="K950" s="1" t="s">
        <v>379</v>
      </c>
      <c r="L950" s="8">
        <v>20</v>
      </c>
      <c r="M950" s="8">
        <v>88.15</v>
      </c>
      <c r="N950" s="8">
        <v>1763</v>
      </c>
      <c r="O950" s="10">
        <v>45569</v>
      </c>
      <c r="P950" s="9">
        <f t="shared" si="102"/>
        <v>4</v>
      </c>
      <c r="Q950" s="14">
        <f t="shared" si="103"/>
        <v>10</v>
      </c>
      <c r="R950" s="14">
        <f t="shared" si="104"/>
        <v>2024</v>
      </c>
      <c r="S950" s="1" t="s">
        <v>24</v>
      </c>
    </row>
    <row r="951" spans="1:19" ht="12.75" x14ac:dyDescent="0.2">
      <c r="A951" s="1" t="s">
        <v>3546</v>
      </c>
      <c r="B951" s="1" t="s">
        <v>3513</v>
      </c>
      <c r="C951" s="1" t="str">
        <f t="shared" si="98"/>
        <v>df284005-f2f6-4d2d-aff4-60dcc9815622Heather Thornton</v>
      </c>
      <c r="D951" s="1" t="str">
        <f t="shared" si="99"/>
        <v>Unique</v>
      </c>
      <c r="E951" s="1" t="s">
        <v>3514</v>
      </c>
      <c r="F951" s="1" t="str">
        <f t="shared" si="100"/>
        <v>Unique</v>
      </c>
      <c r="H951" s="1" t="str">
        <f t="shared" si="101"/>
        <v>EastFurniture</v>
      </c>
      <c r="I951" s="1" t="s">
        <v>14</v>
      </c>
      <c r="J951" s="1" t="s">
        <v>42</v>
      </c>
      <c r="K951" s="1" t="s">
        <v>1616</v>
      </c>
      <c r="L951" s="8">
        <v>15</v>
      </c>
      <c r="M951" s="8">
        <v>493.96</v>
      </c>
      <c r="N951" s="8">
        <v>7409.4</v>
      </c>
      <c r="O951" s="10" t="s">
        <v>525</v>
      </c>
      <c r="P951" s="9" t="str">
        <f t="shared" si="102"/>
        <v>24</v>
      </c>
      <c r="Q951" s="14" t="str">
        <f t="shared" si="103"/>
        <v>7</v>
      </c>
      <c r="R951" s="14" t="str">
        <f t="shared" si="104"/>
        <v>2024</v>
      </c>
      <c r="S951" s="1" t="s">
        <v>32</v>
      </c>
    </row>
    <row r="952" spans="1:19" ht="12.75" x14ac:dyDescent="0.2">
      <c r="A952" s="1" t="s">
        <v>3548</v>
      </c>
      <c r="B952" s="1" t="s">
        <v>3515</v>
      </c>
      <c r="C952" s="1" t="str">
        <f t="shared" si="98"/>
        <v>335c892f-0e92-4ab3-a2ec-e2bc9eee2543Derek Chavez</v>
      </c>
      <c r="D952" s="1" t="str">
        <f t="shared" si="99"/>
        <v>Unique</v>
      </c>
      <c r="E952" s="1" t="s">
        <v>3516</v>
      </c>
      <c r="F952" s="1" t="str">
        <f t="shared" si="100"/>
        <v>Unique</v>
      </c>
      <c r="G952" s="1" t="s">
        <v>3517</v>
      </c>
      <c r="H952" s="1" t="str">
        <f t="shared" si="101"/>
        <v>SouthElectronics</v>
      </c>
      <c r="I952" s="1" t="s">
        <v>28</v>
      </c>
      <c r="J952" s="1" t="s">
        <v>15</v>
      </c>
      <c r="L952" s="8">
        <v>18</v>
      </c>
      <c r="M952" s="8">
        <v>284.08</v>
      </c>
      <c r="N952" s="8">
        <v>5113.4399999999996</v>
      </c>
      <c r="O952" s="10" t="s">
        <v>1845</v>
      </c>
      <c r="P952" s="9" t="str">
        <f t="shared" si="102"/>
        <v>14</v>
      </c>
      <c r="Q952" s="14" t="str">
        <f t="shared" si="103"/>
        <v>8</v>
      </c>
      <c r="R952" s="14" t="str">
        <f t="shared" si="104"/>
        <v>2024</v>
      </c>
      <c r="S952" s="1" t="s">
        <v>48</v>
      </c>
    </row>
    <row r="953" spans="1:19" ht="12.75" x14ac:dyDescent="0.2">
      <c r="A953" s="1" t="s">
        <v>3551</v>
      </c>
      <c r="B953" s="1" t="s">
        <v>3518</v>
      </c>
      <c r="C953" s="1" t="str">
        <f t="shared" si="98"/>
        <v>da7f83ee-3cd6-4aca-832c-e7b1de87a346Tracy Allison</v>
      </c>
      <c r="D953" s="1" t="str">
        <f t="shared" si="99"/>
        <v>Unique</v>
      </c>
      <c r="E953" s="1" t="s">
        <v>3519</v>
      </c>
      <c r="F953" s="1" t="str">
        <f t="shared" si="100"/>
        <v>Unique</v>
      </c>
      <c r="G953" s="1" t="s">
        <v>3520</v>
      </c>
      <c r="H953" s="1" t="str">
        <f t="shared" si="101"/>
        <v>SouthBooks</v>
      </c>
      <c r="I953" s="1" t="s">
        <v>28</v>
      </c>
      <c r="J953" s="1" t="s">
        <v>22</v>
      </c>
      <c r="K953" s="1" t="s">
        <v>776</v>
      </c>
      <c r="L953" s="8">
        <v>11</v>
      </c>
      <c r="M953" s="8">
        <v>209.11</v>
      </c>
      <c r="N953" s="8">
        <v>2300.21</v>
      </c>
      <c r="O953" s="10">
        <v>45416</v>
      </c>
      <c r="P953" s="9">
        <f t="shared" si="102"/>
        <v>4</v>
      </c>
      <c r="Q953" s="14">
        <f t="shared" si="103"/>
        <v>5</v>
      </c>
      <c r="R953" s="14">
        <f t="shared" si="104"/>
        <v>2024</v>
      </c>
      <c r="S953" s="1" t="s">
        <v>32</v>
      </c>
    </row>
    <row r="954" spans="1:19" ht="12.75" x14ac:dyDescent="0.2">
      <c r="A954" s="1" t="s">
        <v>3554</v>
      </c>
      <c r="B954" s="1" t="s">
        <v>3521</v>
      </c>
      <c r="C954" s="1" t="str">
        <f t="shared" si="98"/>
        <v>3abfab17-1988-400a-a04f-d2cc98fd8dd5Luis Dominguez</v>
      </c>
      <c r="D954" s="1" t="str">
        <f t="shared" si="99"/>
        <v>Unique</v>
      </c>
      <c r="E954" s="1" t="s">
        <v>3522</v>
      </c>
      <c r="F954" s="1" t="str">
        <f t="shared" si="100"/>
        <v>Unique</v>
      </c>
      <c r="G954" s="1" t="s">
        <v>3523</v>
      </c>
      <c r="H954" s="1" t="str">
        <f t="shared" si="101"/>
        <v>WestBooks</v>
      </c>
      <c r="I954" s="1" t="s">
        <v>36</v>
      </c>
      <c r="J954" s="1" t="s">
        <v>22</v>
      </c>
      <c r="K954" s="1" t="s">
        <v>74</v>
      </c>
      <c r="L954" s="8">
        <v>2</v>
      </c>
      <c r="M954" s="8">
        <v>355.94</v>
      </c>
      <c r="N954" s="8">
        <v>711.88</v>
      </c>
      <c r="O954" s="10">
        <v>45633</v>
      </c>
      <c r="P954" s="9">
        <f t="shared" si="102"/>
        <v>7</v>
      </c>
      <c r="Q954" s="14">
        <f t="shared" si="103"/>
        <v>12</v>
      </c>
      <c r="R954" s="14">
        <f t="shared" si="104"/>
        <v>2024</v>
      </c>
      <c r="S954" s="1" t="s">
        <v>24</v>
      </c>
    </row>
    <row r="955" spans="1:19" ht="12.75" x14ac:dyDescent="0.2">
      <c r="A955" s="1" t="s">
        <v>3558</v>
      </c>
      <c r="B955" s="1" t="s">
        <v>3524</v>
      </c>
      <c r="C955" s="1" t="str">
        <f t="shared" si="98"/>
        <v>e0d4f714-3657-41a6-9ee3-17198f82e71fRenee Campbell</v>
      </c>
      <c r="D955" s="1" t="str">
        <f t="shared" si="99"/>
        <v>Unique</v>
      </c>
      <c r="E955" s="1" t="s">
        <v>3525</v>
      </c>
      <c r="F955" s="1" t="str">
        <f t="shared" si="100"/>
        <v>Unique</v>
      </c>
      <c r="G955" s="1" t="s">
        <v>3526</v>
      </c>
      <c r="H955" s="1" t="str">
        <f t="shared" si="101"/>
        <v>SouthElectronics</v>
      </c>
      <c r="I955" s="1" t="s">
        <v>28</v>
      </c>
      <c r="J955" s="1" t="s">
        <v>15</v>
      </c>
      <c r="K955" s="1" t="s">
        <v>3527</v>
      </c>
      <c r="L955" s="8">
        <v>6</v>
      </c>
      <c r="M955" s="8">
        <v>424</v>
      </c>
      <c r="N955" s="8">
        <v>2544</v>
      </c>
      <c r="O955" s="10">
        <v>45542</v>
      </c>
      <c r="P955" s="9">
        <f t="shared" si="102"/>
        <v>7</v>
      </c>
      <c r="Q955" s="14">
        <f t="shared" si="103"/>
        <v>9</v>
      </c>
      <c r="R955" s="14">
        <f t="shared" si="104"/>
        <v>2024</v>
      </c>
      <c r="S955" s="1" t="s">
        <v>18</v>
      </c>
    </row>
    <row r="956" spans="1:19" ht="12.75" x14ac:dyDescent="0.2">
      <c r="A956" s="1" t="s">
        <v>3562</v>
      </c>
      <c r="B956" s="1" t="s">
        <v>3528</v>
      </c>
      <c r="C956" s="1" t="str">
        <f t="shared" si="98"/>
        <v>63064d58-4761-43f3-baf5-ef0cb6dbac3aKristina Schaefer</v>
      </c>
      <c r="D956" s="1" t="str">
        <f t="shared" si="99"/>
        <v>Unique</v>
      </c>
      <c r="E956" s="1" t="s">
        <v>3529</v>
      </c>
      <c r="F956" s="1" t="str">
        <f t="shared" si="100"/>
        <v>Unique</v>
      </c>
      <c r="G956" s="1" t="s">
        <v>3530</v>
      </c>
      <c r="H956" s="1" t="str">
        <f t="shared" si="101"/>
        <v>WestClothing</v>
      </c>
      <c r="I956" s="1" t="s">
        <v>36</v>
      </c>
      <c r="J956" s="1" t="s">
        <v>52</v>
      </c>
      <c r="K956" s="1" t="s">
        <v>3531</v>
      </c>
      <c r="L956" s="8">
        <v>14</v>
      </c>
      <c r="M956" s="8">
        <v>38.43</v>
      </c>
      <c r="N956" s="8">
        <v>538.02</v>
      </c>
      <c r="O956" s="10" t="s">
        <v>3532</v>
      </c>
      <c r="P956" s="9" t="str">
        <f t="shared" si="102"/>
        <v>28</v>
      </c>
      <c r="Q956" s="14" t="str">
        <f t="shared" si="103"/>
        <v>7</v>
      </c>
      <c r="R956" s="14" t="str">
        <f t="shared" si="104"/>
        <v>2024</v>
      </c>
      <c r="S956" s="1" t="s">
        <v>24</v>
      </c>
    </row>
    <row r="957" spans="1:19" ht="12.75" x14ac:dyDescent="0.2">
      <c r="A957" s="1" t="s">
        <v>3565</v>
      </c>
      <c r="B957" s="1" t="s">
        <v>3533</v>
      </c>
      <c r="C957" s="1" t="str">
        <f t="shared" si="98"/>
        <v>abd9ad38-af24-42e3-86db-2447bc0b6167Christian Benitez</v>
      </c>
      <c r="D957" s="1" t="str">
        <f t="shared" si="99"/>
        <v>Unique</v>
      </c>
      <c r="E957" s="1" t="s">
        <v>3534</v>
      </c>
      <c r="F957" s="1" t="str">
        <f t="shared" si="100"/>
        <v>Unique</v>
      </c>
      <c r="G957" s="1" t="s">
        <v>3535</v>
      </c>
      <c r="H957" s="1" t="str">
        <f t="shared" si="101"/>
        <v>SouthClothing</v>
      </c>
      <c r="I957" s="1" t="s">
        <v>28</v>
      </c>
      <c r="J957" s="1" t="s">
        <v>52</v>
      </c>
      <c r="K957" s="1" t="s">
        <v>669</v>
      </c>
      <c r="L957" s="8">
        <v>8</v>
      </c>
      <c r="M957" s="8">
        <v>417.88</v>
      </c>
      <c r="N957" s="8">
        <v>3343.04</v>
      </c>
      <c r="O957" s="10" t="s">
        <v>2252</v>
      </c>
      <c r="P957" s="9" t="str">
        <f t="shared" si="102"/>
        <v>16</v>
      </c>
      <c r="Q957" s="14" t="str">
        <f t="shared" si="103"/>
        <v>4</v>
      </c>
      <c r="R957" s="14" t="str">
        <f t="shared" si="104"/>
        <v>2024</v>
      </c>
      <c r="S957" s="1" t="s">
        <v>48</v>
      </c>
    </row>
    <row r="958" spans="1:19" ht="12.75" x14ac:dyDescent="0.2">
      <c r="A958" s="1" t="s">
        <v>3569</v>
      </c>
      <c r="B958" s="1" t="s">
        <v>3536</v>
      </c>
      <c r="C958" s="1" t="str">
        <f t="shared" si="98"/>
        <v>b1da29d7-989a-4846-8b3f-124010bc815dVictoria Monroe</v>
      </c>
      <c r="D958" s="1" t="str">
        <f t="shared" si="99"/>
        <v>Unique</v>
      </c>
      <c r="E958" s="1" t="s">
        <v>3537</v>
      </c>
      <c r="F958" s="1" t="str">
        <f t="shared" si="100"/>
        <v>Unique</v>
      </c>
      <c r="G958" s="1" t="s">
        <v>3538</v>
      </c>
      <c r="H958" s="1" t="str">
        <f t="shared" si="101"/>
        <v>EastFood</v>
      </c>
      <c r="I958" s="1" t="s">
        <v>14</v>
      </c>
      <c r="J958" s="1" t="s">
        <v>29</v>
      </c>
      <c r="K958" s="1" t="s">
        <v>3539</v>
      </c>
      <c r="L958" s="8">
        <v>19</v>
      </c>
      <c r="M958" s="8">
        <v>484.53</v>
      </c>
      <c r="N958" s="8">
        <v>9206.07</v>
      </c>
      <c r="O958" s="10" t="s">
        <v>1825</v>
      </c>
      <c r="P958" s="9" t="str">
        <f t="shared" si="102"/>
        <v>13</v>
      </c>
      <c r="Q958" s="14" t="str">
        <f t="shared" si="103"/>
        <v>1</v>
      </c>
      <c r="R958" s="14" t="str">
        <f t="shared" si="104"/>
        <v>2024</v>
      </c>
      <c r="S958" s="1" t="s">
        <v>18</v>
      </c>
    </row>
    <row r="959" spans="1:19" ht="12.75" x14ac:dyDescent="0.2">
      <c r="A959" s="1" t="s">
        <v>3571</v>
      </c>
      <c r="B959" s="1" t="s">
        <v>3540</v>
      </c>
      <c r="C959" s="1" t="str">
        <f t="shared" si="98"/>
        <v>dc675c79-dbc0-4423-bf41-69119c7df68cTim Dunlap</v>
      </c>
      <c r="D959" s="1" t="str">
        <f t="shared" si="99"/>
        <v>Unique</v>
      </c>
      <c r="E959" s="1" t="s">
        <v>3541</v>
      </c>
      <c r="F959" s="1" t="str">
        <f t="shared" si="100"/>
        <v>Unique</v>
      </c>
      <c r="G959" s="1" t="s">
        <v>3542</v>
      </c>
      <c r="H959" s="1" t="str">
        <f t="shared" si="101"/>
        <v>WestElectronics</v>
      </c>
      <c r="I959" s="1" t="s">
        <v>36</v>
      </c>
      <c r="J959" s="1" t="s">
        <v>15</v>
      </c>
      <c r="K959" s="1" t="s">
        <v>2926</v>
      </c>
      <c r="L959" s="8">
        <v>12</v>
      </c>
      <c r="M959" s="8">
        <v>132.65</v>
      </c>
      <c r="N959" s="8">
        <v>1591.8</v>
      </c>
      <c r="O959" s="10" t="s">
        <v>1966</v>
      </c>
      <c r="P959" s="9" t="str">
        <f t="shared" si="102"/>
        <v>13</v>
      </c>
      <c r="Q959" s="14" t="str">
        <f t="shared" si="103"/>
        <v>2</v>
      </c>
      <c r="R959" s="14" t="str">
        <f t="shared" si="104"/>
        <v>2024</v>
      </c>
      <c r="S959" s="1" t="s">
        <v>24</v>
      </c>
    </row>
    <row r="960" spans="1:19" ht="12.75" x14ac:dyDescent="0.2">
      <c r="A960" s="1" t="s">
        <v>3575</v>
      </c>
      <c r="B960" s="1" t="s">
        <v>3543</v>
      </c>
      <c r="C960" s="1" t="str">
        <f t="shared" si="98"/>
        <v>6aa0e87c-8b51-471c-825a-8f88a1ccf8e8Bradley Hunt</v>
      </c>
      <c r="D960" s="1" t="str">
        <f t="shared" si="99"/>
        <v>Unique</v>
      </c>
      <c r="E960" s="1" t="s">
        <v>3544</v>
      </c>
      <c r="F960" s="1" t="str">
        <f t="shared" si="100"/>
        <v>Unique</v>
      </c>
      <c r="G960" s="1" t="s">
        <v>3545</v>
      </c>
      <c r="H960" s="1" t="str">
        <f t="shared" si="101"/>
        <v>SouthClothing</v>
      </c>
      <c r="I960" s="1" t="s">
        <v>28</v>
      </c>
      <c r="J960" s="1" t="s">
        <v>52</v>
      </c>
      <c r="K960" s="1" t="s">
        <v>2380</v>
      </c>
      <c r="L960" s="8">
        <v>1</v>
      </c>
      <c r="M960" s="8">
        <v>296.45999999999998</v>
      </c>
      <c r="N960" s="8">
        <v>296.45999999999998</v>
      </c>
      <c r="O960" s="10">
        <v>45601</v>
      </c>
      <c r="P960" s="9">
        <f t="shared" si="102"/>
        <v>5</v>
      </c>
      <c r="Q960" s="14">
        <f t="shared" si="103"/>
        <v>11</v>
      </c>
      <c r="R960" s="14">
        <f t="shared" si="104"/>
        <v>2024</v>
      </c>
      <c r="S960" s="1" t="s">
        <v>48</v>
      </c>
    </row>
    <row r="961" spans="1:19" ht="12.75" x14ac:dyDescent="0.2">
      <c r="A961" s="1" t="s">
        <v>3578</v>
      </c>
      <c r="B961" s="1" t="s">
        <v>3546</v>
      </c>
      <c r="C961" s="1" t="str">
        <f t="shared" si="98"/>
        <v>d4e39a26-9aa0-45df-a2f9-5d337d6c20e7Jose Brown</v>
      </c>
      <c r="D961" s="1" t="str">
        <f t="shared" si="99"/>
        <v>Unique</v>
      </c>
      <c r="E961" s="1" t="s">
        <v>3547</v>
      </c>
      <c r="F961" s="1" t="str">
        <f t="shared" si="100"/>
        <v>Unique</v>
      </c>
      <c r="H961" s="1" t="str">
        <f t="shared" si="101"/>
        <v>EastFood</v>
      </c>
      <c r="I961" s="1" t="s">
        <v>14</v>
      </c>
      <c r="J961" s="1" t="s">
        <v>29</v>
      </c>
      <c r="K961" s="1" t="s">
        <v>1992</v>
      </c>
      <c r="L961" s="8">
        <v>12</v>
      </c>
      <c r="M961" s="8">
        <v>367.63</v>
      </c>
      <c r="N961" s="8">
        <v>4411.5600000000004</v>
      </c>
      <c r="O961" s="10">
        <v>45324</v>
      </c>
      <c r="P961" s="9">
        <f t="shared" si="102"/>
        <v>2</v>
      </c>
      <c r="Q961" s="14">
        <f t="shared" si="103"/>
        <v>2</v>
      </c>
      <c r="R961" s="14">
        <f t="shared" si="104"/>
        <v>2024</v>
      </c>
      <c r="S961" s="1" t="s">
        <v>24</v>
      </c>
    </row>
    <row r="962" spans="1:19" ht="12.75" x14ac:dyDescent="0.2">
      <c r="A962" s="1" t="s">
        <v>3582</v>
      </c>
      <c r="B962" s="1" t="s">
        <v>3548</v>
      </c>
      <c r="C962" s="1" t="str">
        <f t="shared" si="98"/>
        <v>d3026602-0e2d-4be6-bd0c-1f88e59afab8Kristy Lee</v>
      </c>
      <c r="D962" s="1" t="str">
        <f t="shared" si="99"/>
        <v>Unique</v>
      </c>
      <c r="E962" s="1" t="s">
        <v>3549</v>
      </c>
      <c r="F962" s="1" t="str">
        <f t="shared" si="100"/>
        <v>Unique</v>
      </c>
      <c r="G962" s="1" t="s">
        <v>3550</v>
      </c>
      <c r="H962" s="1" t="str">
        <f t="shared" si="101"/>
        <v>NorthFood</v>
      </c>
      <c r="I962" s="1" t="s">
        <v>69</v>
      </c>
      <c r="J962" s="1" t="s">
        <v>29</v>
      </c>
      <c r="K962" s="1" t="s">
        <v>2547</v>
      </c>
      <c r="L962" s="8">
        <v>15</v>
      </c>
      <c r="M962" s="8">
        <v>234.82</v>
      </c>
      <c r="N962" s="8">
        <v>3522.3</v>
      </c>
      <c r="O962" s="10" t="s">
        <v>38</v>
      </c>
      <c r="P962" s="9" t="str">
        <f t="shared" si="102"/>
        <v>19</v>
      </c>
      <c r="Q962" s="14" t="str">
        <f t="shared" si="103"/>
        <v>2</v>
      </c>
      <c r="R962" s="14" t="str">
        <f t="shared" si="104"/>
        <v>2024</v>
      </c>
      <c r="S962" s="1" t="s">
        <v>24</v>
      </c>
    </row>
    <row r="963" spans="1:19" ht="12.75" x14ac:dyDescent="0.2">
      <c r="A963" s="1" t="s">
        <v>3586</v>
      </c>
      <c r="B963" s="1" t="s">
        <v>3551</v>
      </c>
      <c r="C963" s="1" t="str">
        <f t="shared" ref="C963:C1011" si="105">CONCATENATE(B963,E963)</f>
        <v>9b5d0407-8ba8-4daa-884b-38dc8e17de47Tony Wright</v>
      </c>
      <c r="D963" s="1" t="str">
        <f t="shared" ref="D963:D1011" si="106">IF(COUNTIF(C:C,C963)&gt;1,"Duplicate","Unique")</f>
        <v>Unique</v>
      </c>
      <c r="E963" s="1" t="s">
        <v>3552</v>
      </c>
      <c r="F963" s="1" t="str">
        <f t="shared" ref="F963:F1011" si="107">IF(COUNTIF(G:G,G963)&gt;1,"Duplicate","Unique")</f>
        <v>Unique</v>
      </c>
      <c r="G963" s="1" t="s">
        <v>3553</v>
      </c>
      <c r="H963" s="1" t="str">
        <f t="shared" ref="H963:H1011" si="108">CONCATENATE(I963,J963)</f>
        <v>WestBooks</v>
      </c>
      <c r="I963" s="1" t="s">
        <v>36</v>
      </c>
      <c r="J963" s="1" t="s">
        <v>22</v>
      </c>
      <c r="K963" s="1" t="s">
        <v>3197</v>
      </c>
      <c r="L963" s="8">
        <v>11</v>
      </c>
      <c r="M963" s="8">
        <v>325.45</v>
      </c>
      <c r="N963" s="8">
        <v>3579.95</v>
      </c>
      <c r="O963" s="10" t="s">
        <v>17</v>
      </c>
      <c r="P963" s="9" t="str">
        <f t="shared" ref="P963:P1011" si="109">IFERROR(DAY(O963),TEXT(LEFT(O963,FIND("/",O963,1)-1),"0"))</f>
        <v>18</v>
      </c>
      <c r="Q963" s="14" t="str">
        <f t="shared" ref="Q963:Q1011" si="110">IFERROR(MONTH(O963),TEXT(MID(O963,4,FIND("/",O963,4)-4),"0"))</f>
        <v>5</v>
      </c>
      <c r="R963" s="14" t="str">
        <f t="shared" ref="R963:R1011" si="111">IFERROR(YEAR(O963),TEXT(RIGHT(O963,FIND("/",O963,4)-2),"0"))</f>
        <v>2024</v>
      </c>
      <c r="S963" s="1" t="s">
        <v>24</v>
      </c>
    </row>
    <row r="964" spans="1:19" ht="12.75" x14ac:dyDescent="0.2">
      <c r="A964" s="1" t="s">
        <v>3589</v>
      </c>
      <c r="B964" s="1" t="s">
        <v>3554</v>
      </c>
      <c r="C964" s="1" t="str">
        <f t="shared" si="105"/>
        <v>1b10aaae-d2c0-41f0-940c-32196d666243Gary Edwards Jr.</v>
      </c>
      <c r="D964" s="1" t="str">
        <f t="shared" si="106"/>
        <v>Unique</v>
      </c>
      <c r="E964" s="1" t="s">
        <v>3555</v>
      </c>
      <c r="F964" s="1" t="str">
        <f t="shared" si="107"/>
        <v>Unique</v>
      </c>
      <c r="G964" s="1" t="s">
        <v>3556</v>
      </c>
      <c r="H964" s="1" t="str">
        <f t="shared" si="108"/>
        <v>WestClothing</v>
      </c>
      <c r="I964" s="1" t="s">
        <v>36</v>
      </c>
      <c r="J964" s="1" t="s">
        <v>52</v>
      </c>
      <c r="K964" s="1" t="s">
        <v>3557</v>
      </c>
      <c r="L964" s="8">
        <v>15</v>
      </c>
      <c r="M964" s="8">
        <v>118.06</v>
      </c>
      <c r="N964" s="8">
        <v>1770.9</v>
      </c>
      <c r="O964" s="10" t="s">
        <v>915</v>
      </c>
      <c r="P964" s="9" t="str">
        <f t="shared" si="109"/>
        <v>15</v>
      </c>
      <c r="Q964" s="14" t="str">
        <f t="shared" si="110"/>
        <v>2</v>
      </c>
      <c r="R964" s="14" t="str">
        <f t="shared" si="111"/>
        <v>2024</v>
      </c>
      <c r="S964" s="1" t="s">
        <v>24</v>
      </c>
    </row>
    <row r="965" spans="1:19" ht="12.75" x14ac:dyDescent="0.2">
      <c r="A965" s="1" t="s">
        <v>3592</v>
      </c>
      <c r="B965" s="1" t="s">
        <v>3558</v>
      </c>
      <c r="C965" s="1" t="str">
        <f t="shared" si="105"/>
        <v>bef8a7a6-48ef-4a42-a51a-2cbd3730b8ebShannon Chung</v>
      </c>
      <c r="D965" s="1" t="str">
        <f t="shared" si="106"/>
        <v>Unique</v>
      </c>
      <c r="E965" s="1" t="s">
        <v>3559</v>
      </c>
      <c r="F965" s="1" t="str">
        <f t="shared" si="107"/>
        <v>Unique</v>
      </c>
      <c r="G965" s="1" t="s">
        <v>3560</v>
      </c>
      <c r="H965" s="1" t="str">
        <f t="shared" si="108"/>
        <v>EastFood</v>
      </c>
      <c r="I965" s="1" t="s">
        <v>14</v>
      </c>
      <c r="J965" s="1" t="s">
        <v>29</v>
      </c>
      <c r="K965" s="1" t="s">
        <v>2764</v>
      </c>
      <c r="L965" s="8">
        <v>11</v>
      </c>
      <c r="M965" s="8">
        <v>92.9</v>
      </c>
      <c r="N965" s="8">
        <v>1021.9</v>
      </c>
      <c r="O965" s="10" t="s">
        <v>3561</v>
      </c>
      <c r="P965" s="9" t="str">
        <f t="shared" si="109"/>
        <v>20</v>
      </c>
      <c r="Q965" s="14" t="str">
        <f t="shared" si="110"/>
        <v>8</v>
      </c>
      <c r="R965" s="14" t="str">
        <f t="shared" si="111"/>
        <v>2024</v>
      </c>
      <c r="S965" s="1" t="s">
        <v>18</v>
      </c>
    </row>
    <row r="966" spans="1:19" ht="12.75" x14ac:dyDescent="0.2">
      <c r="A966" s="1" t="s">
        <v>3594</v>
      </c>
      <c r="B966" s="1" t="s">
        <v>3562</v>
      </c>
      <c r="C966" s="1" t="str">
        <f t="shared" si="105"/>
        <v>99ce75f8-d37e-44e9-9ceb-c4d3f1b415c2Beverly Martin</v>
      </c>
      <c r="D966" s="1" t="str">
        <f t="shared" si="106"/>
        <v>Unique</v>
      </c>
      <c r="E966" s="1" t="s">
        <v>3563</v>
      </c>
      <c r="F966" s="1" t="str">
        <f t="shared" si="107"/>
        <v>Unique</v>
      </c>
      <c r="G966" s="1" t="s">
        <v>3564</v>
      </c>
      <c r="H966" s="1" t="str">
        <f t="shared" si="108"/>
        <v>WestClothing</v>
      </c>
      <c r="I966" s="1" t="s">
        <v>36</v>
      </c>
      <c r="J966" s="1" t="s">
        <v>52</v>
      </c>
      <c r="K966" s="1" t="s">
        <v>1631</v>
      </c>
      <c r="L966" s="8">
        <v>2</v>
      </c>
      <c r="M966" s="8">
        <v>205.17</v>
      </c>
      <c r="N966" s="8">
        <v>410.34</v>
      </c>
      <c r="O966" s="10">
        <v>45475</v>
      </c>
      <c r="P966" s="9">
        <f t="shared" si="109"/>
        <v>2</v>
      </c>
      <c r="Q966" s="14">
        <f t="shared" si="110"/>
        <v>7</v>
      </c>
      <c r="R966" s="14">
        <f t="shared" si="111"/>
        <v>2024</v>
      </c>
      <c r="S966" s="1" t="s">
        <v>24</v>
      </c>
    </row>
    <row r="967" spans="1:19" ht="12.75" x14ac:dyDescent="0.2">
      <c r="A967" s="1" t="s">
        <v>3598</v>
      </c>
      <c r="B967" s="1" t="s">
        <v>3565</v>
      </c>
      <c r="C967" s="1" t="str">
        <f t="shared" si="105"/>
        <v>21ee5517-943d-4896-9a7c-cd786cf1c3bbJessica Atkins</v>
      </c>
      <c r="D967" s="1" t="str">
        <f t="shared" si="106"/>
        <v>Unique</v>
      </c>
      <c r="E967" s="1" t="s">
        <v>3566</v>
      </c>
      <c r="F967" s="1" t="str">
        <f t="shared" si="107"/>
        <v>Unique</v>
      </c>
      <c r="G967" s="1" t="s">
        <v>3567</v>
      </c>
      <c r="H967" s="1" t="str">
        <f t="shared" si="108"/>
        <v>EastClothing</v>
      </c>
      <c r="I967" s="1" t="s">
        <v>14</v>
      </c>
      <c r="J967" s="1" t="s">
        <v>52</v>
      </c>
      <c r="K967" s="1" t="s">
        <v>3568</v>
      </c>
      <c r="L967" s="8">
        <v>5</v>
      </c>
      <c r="M967" s="8">
        <v>66.319999999999993</v>
      </c>
      <c r="N967" s="8">
        <v>331.6</v>
      </c>
      <c r="O967" s="10">
        <v>45292</v>
      </c>
      <c r="P967" s="9">
        <f t="shared" si="109"/>
        <v>1</v>
      </c>
      <c r="Q967" s="14">
        <f t="shared" si="110"/>
        <v>1</v>
      </c>
      <c r="R967" s="14">
        <f t="shared" si="111"/>
        <v>2024</v>
      </c>
      <c r="S967" s="1" t="s">
        <v>48</v>
      </c>
    </row>
    <row r="968" spans="1:19" ht="12.75" x14ac:dyDescent="0.2">
      <c r="A968" s="1" t="s">
        <v>3601</v>
      </c>
      <c r="B968" s="1" t="s">
        <v>3569</v>
      </c>
      <c r="C968" s="1" t="str">
        <f t="shared" si="105"/>
        <v>2cf44f9a-42c0-43f1-9993-477c015f937aJohnny Hernandez</v>
      </c>
      <c r="D968" s="1" t="str">
        <f t="shared" si="106"/>
        <v>Unique</v>
      </c>
      <c r="E968" s="1" t="s">
        <v>3570</v>
      </c>
      <c r="F968" s="1" t="str">
        <f t="shared" si="107"/>
        <v>Unique</v>
      </c>
      <c r="H968" s="1" t="str">
        <f t="shared" si="108"/>
        <v>EastClothing</v>
      </c>
      <c r="I968" s="1" t="s">
        <v>14</v>
      </c>
      <c r="J968" s="1" t="s">
        <v>52</v>
      </c>
      <c r="K968" s="1" t="s">
        <v>2831</v>
      </c>
      <c r="L968" s="8">
        <v>5</v>
      </c>
      <c r="M968" s="8">
        <v>198.41</v>
      </c>
      <c r="N968" s="8">
        <v>992.05</v>
      </c>
      <c r="O968" s="10" t="s">
        <v>1720</v>
      </c>
      <c r="P968" s="9" t="str">
        <f t="shared" si="109"/>
        <v>25</v>
      </c>
      <c r="Q968" s="14" t="str">
        <f t="shared" si="110"/>
        <v>1</v>
      </c>
      <c r="R968" s="14" t="str">
        <f t="shared" si="111"/>
        <v>2024</v>
      </c>
      <c r="S968" s="1" t="s">
        <v>32</v>
      </c>
    </row>
    <row r="969" spans="1:19" ht="12.75" x14ac:dyDescent="0.2">
      <c r="A969" s="1" t="s">
        <v>3604</v>
      </c>
      <c r="B969" s="1" t="s">
        <v>3571</v>
      </c>
      <c r="C969" s="1" t="str">
        <f t="shared" si="105"/>
        <v>81371b15-889f-431e-8151-9436d749ba19Justin Ramos</v>
      </c>
      <c r="D969" s="1" t="str">
        <f t="shared" si="106"/>
        <v>Unique</v>
      </c>
      <c r="E969" s="1" t="s">
        <v>3572</v>
      </c>
      <c r="F969" s="1" t="str">
        <f t="shared" si="107"/>
        <v>Unique</v>
      </c>
      <c r="G969" s="1" t="s">
        <v>3573</v>
      </c>
      <c r="H969" s="1" t="str">
        <f t="shared" si="108"/>
        <v>NorthBooks</v>
      </c>
      <c r="I969" s="1" t="s">
        <v>69</v>
      </c>
      <c r="J969" s="1" t="s">
        <v>22</v>
      </c>
      <c r="K969" s="1" t="s">
        <v>3574</v>
      </c>
      <c r="L969" s="8">
        <v>13</v>
      </c>
      <c r="M969" s="8">
        <v>494.75</v>
      </c>
      <c r="N969" s="8">
        <v>6431.75</v>
      </c>
      <c r="O969" s="10" t="s">
        <v>1296</v>
      </c>
      <c r="P969" s="9" t="str">
        <f t="shared" si="109"/>
        <v>17</v>
      </c>
      <c r="Q969" s="14" t="str">
        <f t="shared" si="110"/>
        <v>5</v>
      </c>
      <c r="R969" s="14" t="str">
        <f t="shared" si="111"/>
        <v>2024</v>
      </c>
      <c r="S969" s="1" t="s">
        <v>18</v>
      </c>
    </row>
    <row r="970" spans="1:19" ht="12.75" x14ac:dyDescent="0.2">
      <c r="A970" s="1" t="s">
        <v>3608</v>
      </c>
      <c r="B970" s="1" t="s">
        <v>3575</v>
      </c>
      <c r="C970" s="1" t="str">
        <f t="shared" si="105"/>
        <v>032c3987-ffb6-4880-981d-84708075d8d6Sandra Jones</v>
      </c>
      <c r="D970" s="1" t="str">
        <f t="shared" si="106"/>
        <v>Unique</v>
      </c>
      <c r="E970" s="1" t="s">
        <v>3576</v>
      </c>
      <c r="F970" s="1" t="str">
        <f t="shared" si="107"/>
        <v>Unique</v>
      </c>
      <c r="G970" s="1" t="s">
        <v>3577</v>
      </c>
      <c r="H970" s="1" t="str">
        <f t="shared" si="108"/>
        <v>NorthElectronics</v>
      </c>
      <c r="I970" s="1" t="s">
        <v>69</v>
      </c>
      <c r="J970" s="1" t="s">
        <v>15</v>
      </c>
      <c r="K970" s="1" t="s">
        <v>2004</v>
      </c>
      <c r="L970" s="8">
        <v>13</v>
      </c>
      <c r="M970" s="8">
        <v>293.25</v>
      </c>
      <c r="N970" s="8">
        <v>3812.25</v>
      </c>
      <c r="O970" s="10" t="s">
        <v>203</v>
      </c>
      <c r="P970" s="9" t="str">
        <f t="shared" si="109"/>
        <v>24</v>
      </c>
      <c r="Q970" s="14" t="str">
        <f t="shared" si="110"/>
        <v>8</v>
      </c>
      <c r="R970" s="14" t="str">
        <f t="shared" si="111"/>
        <v>2024</v>
      </c>
      <c r="S970" s="1" t="s">
        <v>48</v>
      </c>
    </row>
    <row r="971" spans="1:19" ht="12.75" x14ac:dyDescent="0.2">
      <c r="A971" s="1" t="s">
        <v>3611</v>
      </c>
      <c r="B971" s="1" t="s">
        <v>3578</v>
      </c>
      <c r="C971" s="1" t="str">
        <f t="shared" si="105"/>
        <v>b45d041c-9179-45d8-868c-1a40ffb021e1Jennifer Jackson</v>
      </c>
      <c r="D971" s="1" t="str">
        <f t="shared" si="106"/>
        <v>Unique</v>
      </c>
      <c r="E971" s="1" t="s">
        <v>3579</v>
      </c>
      <c r="F971" s="1" t="str">
        <f t="shared" si="107"/>
        <v>Unique</v>
      </c>
      <c r="G971" s="1" t="s">
        <v>3580</v>
      </c>
      <c r="H971" s="1" t="str">
        <f t="shared" si="108"/>
        <v>SouthBooks</v>
      </c>
      <c r="I971" s="1" t="s">
        <v>28</v>
      </c>
      <c r="J971" s="1" t="s">
        <v>22</v>
      </c>
      <c r="K971" s="1" t="s">
        <v>3581</v>
      </c>
      <c r="L971" s="8">
        <v>12</v>
      </c>
      <c r="M971" s="8">
        <v>423.2</v>
      </c>
      <c r="N971" s="8">
        <v>5078.3999999999996</v>
      </c>
      <c r="O971" s="10">
        <v>45570</v>
      </c>
      <c r="P971" s="9">
        <f t="shared" si="109"/>
        <v>5</v>
      </c>
      <c r="Q971" s="14">
        <f t="shared" si="110"/>
        <v>10</v>
      </c>
      <c r="R971" s="14">
        <f t="shared" si="111"/>
        <v>2024</v>
      </c>
      <c r="S971" s="1" t="s">
        <v>32</v>
      </c>
    </row>
    <row r="972" spans="1:19" ht="12.75" x14ac:dyDescent="0.2">
      <c r="A972" s="1" t="s">
        <v>3614</v>
      </c>
      <c r="B972" s="1" t="s">
        <v>3582</v>
      </c>
      <c r="C972" s="1" t="str">
        <f t="shared" si="105"/>
        <v>b6cc11dc-2d73-4a34-abcd-d0eefdc5375fSharon Ortiz</v>
      </c>
      <c r="D972" s="1" t="str">
        <f t="shared" si="106"/>
        <v>Unique</v>
      </c>
      <c r="E972" s="1" t="s">
        <v>3583</v>
      </c>
      <c r="F972" s="1" t="str">
        <f t="shared" si="107"/>
        <v>Unique</v>
      </c>
      <c r="G972" s="1" t="s">
        <v>3584</v>
      </c>
      <c r="H972" s="1" t="str">
        <f t="shared" si="108"/>
        <v>SouthElectronics</v>
      </c>
      <c r="I972" s="1" t="s">
        <v>28</v>
      </c>
      <c r="J972" s="1" t="s">
        <v>15</v>
      </c>
      <c r="K972" s="1" t="s">
        <v>3585</v>
      </c>
      <c r="L972" s="8">
        <v>10</v>
      </c>
      <c r="M972" s="8">
        <v>208.59</v>
      </c>
      <c r="N972" s="8">
        <v>2085.9</v>
      </c>
      <c r="O972" s="10">
        <v>45326</v>
      </c>
      <c r="P972" s="9">
        <f t="shared" si="109"/>
        <v>4</v>
      </c>
      <c r="Q972" s="14">
        <f t="shared" si="110"/>
        <v>2</v>
      </c>
      <c r="R972" s="14">
        <f t="shared" si="111"/>
        <v>2024</v>
      </c>
      <c r="S972" s="1" t="s">
        <v>24</v>
      </c>
    </row>
    <row r="973" spans="1:19" ht="12.75" x14ac:dyDescent="0.2">
      <c r="A973" s="1" t="s">
        <v>3617</v>
      </c>
      <c r="B973" s="1" t="s">
        <v>3586</v>
      </c>
      <c r="C973" s="1" t="str">
        <f t="shared" si="105"/>
        <v>5e4bd0a6-158c-4944-9eb8-dfc969fc782dMario Blake</v>
      </c>
      <c r="D973" s="1" t="str">
        <f t="shared" si="106"/>
        <v>Unique</v>
      </c>
      <c r="E973" s="1" t="s">
        <v>3587</v>
      </c>
      <c r="F973" s="1" t="str">
        <f t="shared" si="107"/>
        <v>Unique</v>
      </c>
      <c r="G973" s="1" t="s">
        <v>3588</v>
      </c>
      <c r="H973" s="1" t="str">
        <f t="shared" si="108"/>
        <v>NorthClothing</v>
      </c>
      <c r="I973" s="1" t="s">
        <v>69</v>
      </c>
      <c r="J973" s="1" t="s">
        <v>52</v>
      </c>
      <c r="K973" s="1" t="s">
        <v>3367</v>
      </c>
      <c r="L973" s="8">
        <v>17</v>
      </c>
      <c r="M973" s="8">
        <v>247.1</v>
      </c>
      <c r="N973" s="8">
        <v>4200.7</v>
      </c>
      <c r="O973" s="10" t="s">
        <v>1867</v>
      </c>
      <c r="P973" s="9" t="str">
        <f t="shared" si="109"/>
        <v>16</v>
      </c>
      <c r="Q973" s="14" t="str">
        <f t="shared" si="110"/>
        <v>5</v>
      </c>
      <c r="R973" s="14" t="str">
        <f t="shared" si="111"/>
        <v>2024</v>
      </c>
      <c r="S973" s="1" t="s">
        <v>32</v>
      </c>
    </row>
    <row r="974" spans="1:19" ht="12.75" x14ac:dyDescent="0.2">
      <c r="A974" s="1" t="s">
        <v>3620</v>
      </c>
      <c r="B974" s="1" t="s">
        <v>3589</v>
      </c>
      <c r="C974" s="1" t="str">
        <f t="shared" si="105"/>
        <v>c18a4cca-f92b-4adc-a7f0-4c32a5b3b417Margaret Anderson</v>
      </c>
      <c r="D974" s="1" t="str">
        <f t="shared" si="106"/>
        <v>Unique</v>
      </c>
      <c r="E974" s="1" t="s">
        <v>3590</v>
      </c>
      <c r="F974" s="1" t="str">
        <f t="shared" si="107"/>
        <v>Unique</v>
      </c>
      <c r="G974" s="1" t="s">
        <v>3591</v>
      </c>
      <c r="H974" s="1" t="str">
        <f t="shared" si="108"/>
        <v>EastClothing</v>
      </c>
      <c r="I974" s="1" t="s">
        <v>14</v>
      </c>
      <c r="J974" s="1" t="s">
        <v>52</v>
      </c>
      <c r="K974" s="1" t="s">
        <v>619</v>
      </c>
      <c r="L974" s="8">
        <v>7</v>
      </c>
      <c r="M974" s="8">
        <v>296.52999999999997</v>
      </c>
      <c r="N974" s="8">
        <v>2075.71</v>
      </c>
      <c r="O974" s="10">
        <v>45632</v>
      </c>
      <c r="P974" s="9">
        <f t="shared" si="109"/>
        <v>6</v>
      </c>
      <c r="Q974" s="14">
        <f t="shared" si="110"/>
        <v>12</v>
      </c>
      <c r="R974" s="14">
        <f t="shared" si="111"/>
        <v>2024</v>
      </c>
      <c r="S974" s="1" t="s">
        <v>32</v>
      </c>
    </row>
    <row r="975" spans="1:19" ht="12.75" x14ac:dyDescent="0.2">
      <c r="A975" s="1" t="s">
        <v>3623</v>
      </c>
      <c r="B975" s="1" t="s">
        <v>3592</v>
      </c>
      <c r="C975" s="1" t="str">
        <f t="shared" si="105"/>
        <v>c68da45a-f3a8-4166-93c8-4f6df1d987dcHailey Mann</v>
      </c>
      <c r="D975" s="1" t="str">
        <f t="shared" si="106"/>
        <v>Unique</v>
      </c>
      <c r="E975" s="1" t="s">
        <v>3593</v>
      </c>
      <c r="F975" s="1" t="str">
        <f t="shared" si="107"/>
        <v>Unique</v>
      </c>
      <c r="H975" s="1" t="str">
        <f t="shared" si="108"/>
        <v>NorthClothing</v>
      </c>
      <c r="I975" s="1" t="s">
        <v>69</v>
      </c>
      <c r="J975" s="1" t="s">
        <v>52</v>
      </c>
      <c r="K975" s="1" t="s">
        <v>1075</v>
      </c>
      <c r="L975" s="8">
        <v>8</v>
      </c>
      <c r="M975" s="8">
        <v>156.88</v>
      </c>
      <c r="N975" s="8">
        <v>1255.04</v>
      </c>
      <c r="O975" s="10" t="s">
        <v>2954</v>
      </c>
      <c r="P975" s="9" t="str">
        <f t="shared" si="109"/>
        <v>13</v>
      </c>
      <c r="Q975" s="14" t="str">
        <f t="shared" si="110"/>
        <v>3</v>
      </c>
      <c r="R975" s="14" t="str">
        <f t="shared" si="111"/>
        <v>2024</v>
      </c>
      <c r="S975" s="1" t="s">
        <v>24</v>
      </c>
    </row>
    <row r="976" spans="1:19" ht="12.75" x14ac:dyDescent="0.2">
      <c r="A976" s="1" t="s">
        <v>3626</v>
      </c>
      <c r="B976" s="1" t="s">
        <v>3594</v>
      </c>
      <c r="C976" s="1" t="str">
        <f t="shared" si="105"/>
        <v>d9bc266d-2b0b-41ee-8470-d2bac4da3f45David Turner</v>
      </c>
      <c r="D976" s="1" t="str">
        <f t="shared" si="106"/>
        <v>Unique</v>
      </c>
      <c r="E976" s="1" t="s">
        <v>3595</v>
      </c>
      <c r="F976" s="1" t="str">
        <f t="shared" si="107"/>
        <v>Unique</v>
      </c>
      <c r="G976" s="1" t="s">
        <v>3596</v>
      </c>
      <c r="H976" s="1" t="str">
        <f t="shared" si="108"/>
        <v>WestFurniture</v>
      </c>
      <c r="I976" s="1" t="s">
        <v>36</v>
      </c>
      <c r="J976" s="1" t="s">
        <v>42</v>
      </c>
      <c r="K976" s="1" t="s">
        <v>3597</v>
      </c>
      <c r="L976" s="8">
        <v>5</v>
      </c>
      <c r="M976" s="8">
        <v>485.5</v>
      </c>
      <c r="N976" s="8">
        <v>2427.5</v>
      </c>
      <c r="O976" s="10" t="s">
        <v>861</v>
      </c>
      <c r="P976" s="9" t="str">
        <f t="shared" si="109"/>
        <v>19</v>
      </c>
      <c r="Q976" s="14" t="str">
        <f t="shared" si="110"/>
        <v>6</v>
      </c>
      <c r="R976" s="14" t="str">
        <f t="shared" si="111"/>
        <v>2024</v>
      </c>
      <c r="S976" s="1" t="s">
        <v>24</v>
      </c>
    </row>
    <row r="977" spans="1:19" ht="12.75" x14ac:dyDescent="0.2">
      <c r="A977" s="1" t="s">
        <v>3630</v>
      </c>
      <c r="B977" s="1" t="s">
        <v>3598</v>
      </c>
      <c r="C977" s="1" t="str">
        <f t="shared" si="105"/>
        <v>0ab4e39b-3731-4ec2-bc3d-0c9d586e8b86Regina Ray</v>
      </c>
      <c r="D977" s="1" t="str">
        <f t="shared" si="106"/>
        <v>Unique</v>
      </c>
      <c r="E977" s="1" t="s">
        <v>3599</v>
      </c>
      <c r="F977" s="1" t="str">
        <f t="shared" si="107"/>
        <v>Unique</v>
      </c>
      <c r="G977" s="1" t="s">
        <v>3600</v>
      </c>
      <c r="H977" s="1" t="str">
        <f t="shared" si="108"/>
        <v>WestBooks</v>
      </c>
      <c r="I977" s="1" t="s">
        <v>36</v>
      </c>
      <c r="J977" s="1" t="s">
        <v>22</v>
      </c>
      <c r="L977" s="8">
        <v>13</v>
      </c>
      <c r="M977" s="8">
        <v>451.18</v>
      </c>
      <c r="N977" s="8">
        <v>5865.34</v>
      </c>
      <c r="O977" s="10">
        <v>45418</v>
      </c>
      <c r="P977" s="9">
        <f t="shared" si="109"/>
        <v>6</v>
      </c>
      <c r="Q977" s="14">
        <f t="shared" si="110"/>
        <v>5</v>
      </c>
      <c r="R977" s="14">
        <f t="shared" si="111"/>
        <v>2024</v>
      </c>
      <c r="S977" s="1" t="s">
        <v>48</v>
      </c>
    </row>
    <row r="978" spans="1:19" ht="12.75" x14ac:dyDescent="0.2">
      <c r="A978" s="1" t="s">
        <v>3634</v>
      </c>
      <c r="B978" s="1" t="s">
        <v>3601</v>
      </c>
      <c r="C978" s="1" t="str">
        <f t="shared" si="105"/>
        <v>fc6e38ee-30a7-4512-9144-131444fce62eBrandon Dickerson</v>
      </c>
      <c r="D978" s="1" t="str">
        <f t="shared" si="106"/>
        <v>Unique</v>
      </c>
      <c r="E978" s="1" t="s">
        <v>3602</v>
      </c>
      <c r="F978" s="1" t="str">
        <f t="shared" si="107"/>
        <v>Unique</v>
      </c>
      <c r="G978" s="1" t="s">
        <v>3603</v>
      </c>
      <c r="H978" s="1" t="str">
        <f t="shared" si="108"/>
        <v>EastElectronics</v>
      </c>
      <c r="I978" s="1" t="s">
        <v>14</v>
      </c>
      <c r="J978" s="1" t="s">
        <v>15</v>
      </c>
      <c r="K978" s="1" t="s">
        <v>583</v>
      </c>
      <c r="L978" s="8">
        <v>9</v>
      </c>
      <c r="M978" s="8">
        <v>143.53</v>
      </c>
      <c r="N978" s="8">
        <v>1291.77</v>
      </c>
      <c r="O978" s="10">
        <v>45326</v>
      </c>
      <c r="P978" s="9">
        <f t="shared" si="109"/>
        <v>4</v>
      </c>
      <c r="Q978" s="14">
        <f t="shared" si="110"/>
        <v>2</v>
      </c>
      <c r="R978" s="14">
        <f t="shared" si="111"/>
        <v>2024</v>
      </c>
      <c r="S978" s="1" t="s">
        <v>48</v>
      </c>
    </row>
    <row r="979" spans="1:19" ht="12.75" x14ac:dyDescent="0.2">
      <c r="A979" s="1" t="s">
        <v>3638</v>
      </c>
      <c r="B979" s="1" t="s">
        <v>3604</v>
      </c>
      <c r="C979" s="1" t="str">
        <f t="shared" si="105"/>
        <v>6f3da19e-735a-46e3-a331-fb806eda168dSteven Frost</v>
      </c>
      <c r="D979" s="1" t="str">
        <f t="shared" si="106"/>
        <v>Unique</v>
      </c>
      <c r="E979" s="1" t="s">
        <v>3605</v>
      </c>
      <c r="F979" s="1" t="str">
        <f t="shared" si="107"/>
        <v>Unique</v>
      </c>
      <c r="G979" s="1" t="s">
        <v>3606</v>
      </c>
      <c r="H979" s="1" t="str">
        <f t="shared" si="108"/>
        <v>SouthFood</v>
      </c>
      <c r="I979" s="1" t="s">
        <v>28</v>
      </c>
      <c r="J979" s="1" t="s">
        <v>29</v>
      </c>
      <c r="K979" s="1" t="s">
        <v>3607</v>
      </c>
      <c r="L979" s="8">
        <v>4</v>
      </c>
      <c r="M979" s="8">
        <v>350.84</v>
      </c>
      <c r="N979" s="8">
        <v>1403.36</v>
      </c>
      <c r="O979" s="10" t="s">
        <v>1035</v>
      </c>
      <c r="P979" s="9" t="str">
        <f t="shared" si="109"/>
        <v>13</v>
      </c>
      <c r="Q979" s="14" t="str">
        <f t="shared" si="110"/>
        <v>4</v>
      </c>
      <c r="R979" s="14" t="str">
        <f t="shared" si="111"/>
        <v>2024</v>
      </c>
      <c r="S979" s="1" t="s">
        <v>48</v>
      </c>
    </row>
    <row r="980" spans="1:19" ht="12.75" x14ac:dyDescent="0.2">
      <c r="A980" s="1" t="s">
        <v>3642</v>
      </c>
      <c r="B980" s="1" t="s">
        <v>3608</v>
      </c>
      <c r="C980" s="1" t="str">
        <f t="shared" si="105"/>
        <v>f5c97027-b52a-4a38-9ae3-673df54f27b8Jason Wood</v>
      </c>
      <c r="D980" s="1" t="str">
        <f t="shared" si="106"/>
        <v>Unique</v>
      </c>
      <c r="E980" s="1" t="s">
        <v>3609</v>
      </c>
      <c r="F980" s="1" t="str">
        <f t="shared" si="107"/>
        <v>Unique</v>
      </c>
      <c r="G980" s="1" t="s">
        <v>3610</v>
      </c>
      <c r="H980" s="1" t="str">
        <f t="shared" si="108"/>
        <v>SouthElectronics</v>
      </c>
      <c r="I980" s="1" t="s">
        <v>28</v>
      </c>
      <c r="J980" s="1" t="s">
        <v>15</v>
      </c>
      <c r="K980" s="1" t="s">
        <v>270</v>
      </c>
      <c r="L980" s="8">
        <v>15</v>
      </c>
      <c r="M980" s="8">
        <v>235.22</v>
      </c>
      <c r="N980" s="8">
        <v>3528.3</v>
      </c>
      <c r="O980" s="10" t="s">
        <v>1577</v>
      </c>
      <c r="P980" s="9" t="str">
        <f t="shared" si="109"/>
        <v>28</v>
      </c>
      <c r="Q980" s="14" t="str">
        <f t="shared" si="110"/>
        <v>1</v>
      </c>
      <c r="R980" s="14" t="str">
        <f t="shared" si="111"/>
        <v>2024</v>
      </c>
      <c r="S980" s="1" t="s">
        <v>24</v>
      </c>
    </row>
    <row r="981" spans="1:19" ht="12.75" x14ac:dyDescent="0.2">
      <c r="A981" s="1" t="s">
        <v>3646</v>
      </c>
      <c r="B981" s="1" t="s">
        <v>3611</v>
      </c>
      <c r="C981" s="1" t="str">
        <f t="shared" si="105"/>
        <v>6d7d9a6d-8df5-4283-bf1c-c57abf546707Andrea Wilson</v>
      </c>
      <c r="D981" s="1" t="str">
        <f t="shared" si="106"/>
        <v>Unique</v>
      </c>
      <c r="E981" s="1" t="s">
        <v>3612</v>
      </c>
      <c r="F981" s="1" t="str">
        <f t="shared" si="107"/>
        <v>Unique</v>
      </c>
      <c r="G981" s="1" t="s">
        <v>3613</v>
      </c>
      <c r="H981" s="1" t="str">
        <f t="shared" si="108"/>
        <v>EastBooks</v>
      </c>
      <c r="I981" s="1" t="s">
        <v>14</v>
      </c>
      <c r="J981" s="1" t="s">
        <v>22</v>
      </c>
      <c r="K981" s="1" t="s">
        <v>678</v>
      </c>
      <c r="L981" s="8">
        <v>18</v>
      </c>
      <c r="M981" s="8">
        <v>162.76</v>
      </c>
      <c r="N981" s="8">
        <v>2929.68</v>
      </c>
      <c r="O981" s="10">
        <v>45383</v>
      </c>
      <c r="P981" s="9">
        <f t="shared" si="109"/>
        <v>1</v>
      </c>
      <c r="Q981" s="14">
        <f t="shared" si="110"/>
        <v>4</v>
      </c>
      <c r="R981" s="14">
        <f t="shared" si="111"/>
        <v>2024</v>
      </c>
      <c r="S981" s="1" t="s">
        <v>48</v>
      </c>
    </row>
    <row r="982" spans="1:19" ht="12.75" x14ac:dyDescent="0.2">
      <c r="A982" s="1" t="s">
        <v>3650</v>
      </c>
      <c r="B982" s="1" t="s">
        <v>3614</v>
      </c>
      <c r="C982" s="1" t="str">
        <f t="shared" si="105"/>
        <v>e2d215b8-8dea-4ec8-87bd-8bfe289a4034Linda Garcia</v>
      </c>
      <c r="D982" s="1" t="str">
        <f t="shared" si="106"/>
        <v>Unique</v>
      </c>
      <c r="E982" s="1" t="s">
        <v>3615</v>
      </c>
      <c r="F982" s="1" t="str">
        <f t="shared" si="107"/>
        <v>Unique</v>
      </c>
      <c r="G982" s="1" t="s">
        <v>3616</v>
      </c>
      <c r="H982" s="1" t="str">
        <f t="shared" si="108"/>
        <v>NorthFood</v>
      </c>
      <c r="I982" s="1" t="s">
        <v>69</v>
      </c>
      <c r="J982" s="1" t="s">
        <v>29</v>
      </c>
      <c r="K982" s="1" t="s">
        <v>3396</v>
      </c>
      <c r="L982" s="8">
        <v>8</v>
      </c>
      <c r="M982" s="8">
        <v>453.73</v>
      </c>
      <c r="N982" s="8">
        <v>3629.84</v>
      </c>
      <c r="O982" s="10" t="s">
        <v>557</v>
      </c>
      <c r="P982" s="9" t="str">
        <f t="shared" si="109"/>
        <v>21</v>
      </c>
      <c r="Q982" s="14" t="str">
        <f t="shared" si="110"/>
        <v>4</v>
      </c>
      <c r="R982" s="14" t="str">
        <f t="shared" si="111"/>
        <v>2024</v>
      </c>
      <c r="S982" s="1" t="s">
        <v>24</v>
      </c>
    </row>
    <row r="983" spans="1:19" ht="12.75" x14ac:dyDescent="0.2">
      <c r="A983" s="1" t="s">
        <v>3652</v>
      </c>
      <c r="B983" s="1" t="s">
        <v>3617</v>
      </c>
      <c r="C983" s="1" t="str">
        <f t="shared" si="105"/>
        <v>89dc4128-14ac-4aa4-ba70-ac0bf854aed6Tiffany Smith</v>
      </c>
      <c r="D983" s="1" t="str">
        <f t="shared" si="106"/>
        <v>Unique</v>
      </c>
      <c r="E983" s="1" t="s">
        <v>3618</v>
      </c>
      <c r="F983" s="1" t="str">
        <f t="shared" si="107"/>
        <v>Unique</v>
      </c>
      <c r="G983" s="1" t="s">
        <v>3619</v>
      </c>
      <c r="H983" s="1" t="str">
        <f t="shared" si="108"/>
        <v>WestFood</v>
      </c>
      <c r="I983" s="1" t="s">
        <v>36</v>
      </c>
      <c r="J983" s="1" t="s">
        <v>29</v>
      </c>
      <c r="K983" s="1" t="s">
        <v>2236</v>
      </c>
      <c r="L983" s="8">
        <v>5</v>
      </c>
      <c r="M983" s="8">
        <v>284.95</v>
      </c>
      <c r="N983" s="8">
        <v>1424.75</v>
      </c>
      <c r="O983" s="10" t="s">
        <v>405</v>
      </c>
      <c r="P983" s="9" t="str">
        <f t="shared" si="109"/>
        <v>27</v>
      </c>
      <c r="Q983" s="14" t="str">
        <f t="shared" si="110"/>
        <v>5</v>
      </c>
      <c r="R983" s="14" t="str">
        <f t="shared" si="111"/>
        <v>2024</v>
      </c>
      <c r="S983" s="1" t="s">
        <v>24</v>
      </c>
    </row>
    <row r="984" spans="1:19" ht="12.75" x14ac:dyDescent="0.2">
      <c r="A984" s="1" t="s">
        <v>3656</v>
      </c>
      <c r="B984" s="1" t="s">
        <v>3620</v>
      </c>
      <c r="C984" s="1" t="str">
        <f t="shared" si="105"/>
        <v>3151700e-2531-482f-a9d5-89ac9e5c7cd6Joseph Eaton</v>
      </c>
      <c r="D984" s="1" t="str">
        <f t="shared" si="106"/>
        <v>Unique</v>
      </c>
      <c r="E984" s="1" t="s">
        <v>3621</v>
      </c>
      <c r="F984" s="1" t="str">
        <f t="shared" si="107"/>
        <v>Unique</v>
      </c>
      <c r="G984" s="1" t="s">
        <v>3622</v>
      </c>
      <c r="H984" s="1" t="str">
        <f t="shared" si="108"/>
        <v>WestFurniture</v>
      </c>
      <c r="I984" s="1" t="s">
        <v>36</v>
      </c>
      <c r="J984" s="1" t="s">
        <v>42</v>
      </c>
      <c r="K984" s="1" t="s">
        <v>2140</v>
      </c>
      <c r="L984" s="8">
        <v>8</v>
      </c>
      <c r="M984" s="8">
        <v>230.94</v>
      </c>
      <c r="N984" s="8">
        <v>1847.52</v>
      </c>
      <c r="O984" s="10" t="s">
        <v>250</v>
      </c>
      <c r="P984" s="9" t="str">
        <f t="shared" si="109"/>
        <v>24</v>
      </c>
      <c r="Q984" s="14" t="str">
        <f t="shared" si="110"/>
        <v>4</v>
      </c>
      <c r="R984" s="14" t="str">
        <f t="shared" si="111"/>
        <v>2024</v>
      </c>
      <c r="S984" s="1" t="s">
        <v>48</v>
      </c>
    </row>
    <row r="985" spans="1:19" ht="12.75" x14ac:dyDescent="0.2">
      <c r="A985" s="1" t="s">
        <v>3660</v>
      </c>
      <c r="B985" s="1" t="s">
        <v>3623</v>
      </c>
      <c r="C985" s="1" t="str">
        <f t="shared" si="105"/>
        <v>e981216f-2e6e-4576-a19c-5a0a2ee62023Frederick Morales</v>
      </c>
      <c r="D985" s="1" t="str">
        <f t="shared" si="106"/>
        <v>Unique</v>
      </c>
      <c r="E985" s="1" t="s">
        <v>3624</v>
      </c>
      <c r="F985" s="1" t="str">
        <f t="shared" si="107"/>
        <v>Unique</v>
      </c>
      <c r="G985" s="1" t="s">
        <v>3625</v>
      </c>
      <c r="H985" s="1" t="str">
        <f t="shared" si="108"/>
        <v>NorthClothing</v>
      </c>
      <c r="I985" s="1" t="s">
        <v>69</v>
      </c>
      <c r="J985" s="1" t="s">
        <v>52</v>
      </c>
      <c r="K985" s="1" t="s">
        <v>348</v>
      </c>
      <c r="L985" s="8">
        <v>8</v>
      </c>
      <c r="M985" s="8">
        <v>403.15</v>
      </c>
      <c r="N985" s="8">
        <v>3225.2</v>
      </c>
      <c r="O985" s="10">
        <v>45449</v>
      </c>
      <c r="P985" s="9">
        <f t="shared" si="109"/>
        <v>6</v>
      </c>
      <c r="Q985" s="14">
        <f t="shared" si="110"/>
        <v>6</v>
      </c>
      <c r="R985" s="14">
        <f t="shared" si="111"/>
        <v>2024</v>
      </c>
      <c r="S985" s="1" t="s">
        <v>24</v>
      </c>
    </row>
    <row r="986" spans="1:19" ht="12.75" x14ac:dyDescent="0.2">
      <c r="A986" s="1" t="s">
        <v>3663</v>
      </c>
      <c r="B986" s="1" t="s">
        <v>3626</v>
      </c>
      <c r="C986" s="1" t="str">
        <f t="shared" si="105"/>
        <v>6cbbc343-732e-4173-b91c-c37eda2ef24fStephanie Perkins</v>
      </c>
      <c r="D986" s="1" t="str">
        <f t="shared" si="106"/>
        <v>Unique</v>
      </c>
      <c r="E986" s="1" t="s">
        <v>3627</v>
      </c>
      <c r="F986" s="1" t="str">
        <f t="shared" si="107"/>
        <v>Unique</v>
      </c>
      <c r="G986" s="1" t="s">
        <v>3628</v>
      </c>
      <c r="H986" s="1" t="str">
        <f t="shared" si="108"/>
        <v>NorthFood</v>
      </c>
      <c r="I986" s="1" t="s">
        <v>69</v>
      </c>
      <c r="J986" s="1" t="s">
        <v>29</v>
      </c>
      <c r="K986" s="1" t="s">
        <v>3629</v>
      </c>
      <c r="L986" s="8">
        <v>11</v>
      </c>
      <c r="M986" s="8">
        <v>142.35</v>
      </c>
      <c r="N986" s="8">
        <v>1565.85</v>
      </c>
      <c r="O986" s="10" t="s">
        <v>344</v>
      </c>
      <c r="P986" s="9" t="str">
        <f t="shared" si="109"/>
        <v>14</v>
      </c>
      <c r="Q986" s="14" t="str">
        <f t="shared" si="110"/>
        <v>4</v>
      </c>
      <c r="R986" s="14" t="str">
        <f t="shared" si="111"/>
        <v>2024</v>
      </c>
      <c r="S986" s="1" t="s">
        <v>48</v>
      </c>
    </row>
    <row r="987" spans="1:19" ht="12.75" x14ac:dyDescent="0.2">
      <c r="A987" s="1" t="s">
        <v>3666</v>
      </c>
      <c r="B987" s="1" t="s">
        <v>3630</v>
      </c>
      <c r="C987" s="1" t="str">
        <f t="shared" si="105"/>
        <v>e1f21f48-6622-40f6-952f-e8243fc21710Paula Flores</v>
      </c>
      <c r="D987" s="1" t="str">
        <f t="shared" si="106"/>
        <v>Unique</v>
      </c>
      <c r="E987" s="1" t="s">
        <v>3631</v>
      </c>
      <c r="F987" s="1" t="str">
        <f t="shared" si="107"/>
        <v>Unique</v>
      </c>
      <c r="G987" s="1" t="s">
        <v>3632</v>
      </c>
      <c r="H987" s="1" t="str">
        <f t="shared" si="108"/>
        <v>SouthFurniture</v>
      </c>
      <c r="I987" s="1" t="s">
        <v>28</v>
      </c>
      <c r="J987" s="1" t="s">
        <v>42</v>
      </c>
      <c r="K987" s="1" t="s">
        <v>3633</v>
      </c>
      <c r="L987" s="8">
        <v>10</v>
      </c>
      <c r="M987" s="8">
        <v>200.52</v>
      </c>
      <c r="N987" s="8">
        <v>2005.2</v>
      </c>
      <c r="O987" s="10" t="s">
        <v>973</v>
      </c>
      <c r="P987" s="9" t="str">
        <f t="shared" si="109"/>
        <v>25</v>
      </c>
      <c r="Q987" s="14" t="str">
        <f t="shared" si="110"/>
        <v>4</v>
      </c>
      <c r="R987" s="14" t="str">
        <f t="shared" si="111"/>
        <v>2024</v>
      </c>
      <c r="S987" s="1" t="s">
        <v>48</v>
      </c>
    </row>
    <row r="988" spans="1:19" ht="12.75" x14ac:dyDescent="0.2">
      <c r="A988" s="1" t="s">
        <v>3669</v>
      </c>
      <c r="B988" s="1" t="s">
        <v>3634</v>
      </c>
      <c r="C988" s="1" t="str">
        <f t="shared" si="105"/>
        <v>70b3d4b5-1e08-4cd4-b470-0353ea4fa71fJames Reid</v>
      </c>
      <c r="D988" s="1" t="str">
        <f t="shared" si="106"/>
        <v>Unique</v>
      </c>
      <c r="E988" s="1" t="s">
        <v>3635</v>
      </c>
      <c r="F988" s="1" t="str">
        <f t="shared" si="107"/>
        <v>Unique</v>
      </c>
      <c r="G988" s="1" t="s">
        <v>3636</v>
      </c>
      <c r="H988" s="1" t="str">
        <f t="shared" si="108"/>
        <v>WestBooks</v>
      </c>
      <c r="I988" s="1" t="s">
        <v>36</v>
      </c>
      <c r="J988" s="1" t="s">
        <v>22</v>
      </c>
      <c r="K988" s="1" t="s">
        <v>3637</v>
      </c>
      <c r="L988" s="8">
        <v>15</v>
      </c>
      <c r="M988" s="8">
        <v>381.44</v>
      </c>
      <c r="N988" s="8">
        <v>5721.6</v>
      </c>
      <c r="O988" s="10" t="s">
        <v>1825</v>
      </c>
      <c r="P988" s="9" t="str">
        <f t="shared" si="109"/>
        <v>13</v>
      </c>
      <c r="Q988" s="14" t="str">
        <f t="shared" si="110"/>
        <v>1</v>
      </c>
      <c r="R988" s="14" t="str">
        <f t="shared" si="111"/>
        <v>2024</v>
      </c>
      <c r="S988" s="1" t="s">
        <v>48</v>
      </c>
    </row>
    <row r="989" spans="1:19" ht="12.75" x14ac:dyDescent="0.2">
      <c r="A989" s="1" t="s">
        <v>3672</v>
      </c>
      <c r="B989" s="1" t="s">
        <v>3638</v>
      </c>
      <c r="C989" s="1" t="str">
        <f t="shared" si="105"/>
        <v>c130394f-c8f0-493f-b0b2-5b984dbdb8aaJill Baker</v>
      </c>
      <c r="D989" s="1" t="str">
        <f t="shared" si="106"/>
        <v>Unique</v>
      </c>
      <c r="E989" s="1" t="s">
        <v>3639</v>
      </c>
      <c r="F989" s="1" t="str">
        <f t="shared" si="107"/>
        <v>Unique</v>
      </c>
      <c r="G989" s="1" t="s">
        <v>3640</v>
      </c>
      <c r="H989" s="1" t="str">
        <f t="shared" si="108"/>
        <v>SouthClothing</v>
      </c>
      <c r="I989" s="1" t="s">
        <v>28</v>
      </c>
      <c r="J989" s="1" t="s">
        <v>52</v>
      </c>
      <c r="K989" s="1" t="s">
        <v>3641</v>
      </c>
      <c r="L989" s="8">
        <v>19</v>
      </c>
      <c r="M989" s="8">
        <v>137.94</v>
      </c>
      <c r="N989" s="8">
        <v>2620.86</v>
      </c>
      <c r="O989" s="10">
        <v>45512</v>
      </c>
      <c r="P989" s="9">
        <f t="shared" si="109"/>
        <v>8</v>
      </c>
      <c r="Q989" s="14">
        <f t="shared" si="110"/>
        <v>8</v>
      </c>
      <c r="R989" s="14">
        <f t="shared" si="111"/>
        <v>2024</v>
      </c>
      <c r="S989" s="1" t="s">
        <v>32</v>
      </c>
    </row>
    <row r="990" spans="1:19" ht="12.75" x14ac:dyDescent="0.2">
      <c r="A990" s="1" t="s">
        <v>3675</v>
      </c>
      <c r="B990" s="1" t="s">
        <v>3642</v>
      </c>
      <c r="C990" s="1" t="str">
        <f t="shared" si="105"/>
        <v>07a2a894-440f-4cc4-9b98-6d85c51776f6Kelly Horton</v>
      </c>
      <c r="D990" s="1" t="str">
        <f t="shared" si="106"/>
        <v>Unique</v>
      </c>
      <c r="E990" s="1" t="s">
        <v>3643</v>
      </c>
      <c r="F990" s="1" t="str">
        <f t="shared" si="107"/>
        <v>Unique</v>
      </c>
      <c r="G990" s="1" t="s">
        <v>3644</v>
      </c>
      <c r="H990" s="1" t="str">
        <f t="shared" si="108"/>
        <v>NorthClothing</v>
      </c>
      <c r="I990" s="1" t="s">
        <v>69</v>
      </c>
      <c r="J990" s="1" t="s">
        <v>52</v>
      </c>
      <c r="K990" s="1" t="s">
        <v>3645</v>
      </c>
      <c r="L990" s="8">
        <v>15</v>
      </c>
      <c r="M990" s="8">
        <v>498.65</v>
      </c>
      <c r="N990" s="8">
        <v>7479.75</v>
      </c>
      <c r="O990" s="10" t="s">
        <v>31</v>
      </c>
      <c r="P990" s="9" t="str">
        <f t="shared" si="109"/>
        <v>27</v>
      </c>
      <c r="Q990" s="14" t="str">
        <f t="shared" si="110"/>
        <v>1</v>
      </c>
      <c r="R990" s="14" t="str">
        <f t="shared" si="111"/>
        <v>2024</v>
      </c>
      <c r="S990" s="1" t="s">
        <v>24</v>
      </c>
    </row>
    <row r="991" spans="1:19" ht="12.75" x14ac:dyDescent="0.2">
      <c r="A991" s="1" t="s">
        <v>3678</v>
      </c>
      <c r="B991" s="1" t="s">
        <v>3646</v>
      </c>
      <c r="C991" s="1" t="str">
        <f t="shared" si="105"/>
        <v>ef2b1dc5-494e-4490-8307-3afbde818a52Kristin Jenkins</v>
      </c>
      <c r="D991" s="1" t="str">
        <f t="shared" si="106"/>
        <v>Unique</v>
      </c>
      <c r="E991" s="1" t="s">
        <v>3647</v>
      </c>
      <c r="F991" s="1" t="str">
        <f t="shared" si="107"/>
        <v>Unique</v>
      </c>
      <c r="G991" s="1" t="s">
        <v>3648</v>
      </c>
      <c r="H991" s="1" t="str">
        <f t="shared" si="108"/>
        <v>WestFurniture</v>
      </c>
      <c r="I991" s="1" t="s">
        <v>36</v>
      </c>
      <c r="J991" s="1" t="s">
        <v>42</v>
      </c>
      <c r="K991" s="1" t="s">
        <v>3649</v>
      </c>
      <c r="L991" s="8">
        <v>16</v>
      </c>
      <c r="M991" s="8">
        <v>315.48</v>
      </c>
      <c r="N991" s="8">
        <v>5047.68</v>
      </c>
      <c r="O991" s="10">
        <v>45600</v>
      </c>
      <c r="P991" s="9">
        <f t="shared" si="109"/>
        <v>4</v>
      </c>
      <c r="Q991" s="14">
        <f t="shared" si="110"/>
        <v>11</v>
      </c>
      <c r="R991" s="14">
        <f t="shared" si="111"/>
        <v>2024</v>
      </c>
      <c r="S991" s="1" t="s">
        <v>18</v>
      </c>
    </row>
    <row r="992" spans="1:19" ht="12.75" x14ac:dyDescent="0.2">
      <c r="A992" s="1" t="s">
        <v>3682</v>
      </c>
      <c r="B992" s="1" t="s">
        <v>3650</v>
      </c>
      <c r="C992" s="1" t="str">
        <f t="shared" si="105"/>
        <v>ff328138-5228-4048-949b-320fc32d682aAaron Johnson</v>
      </c>
      <c r="D992" s="1" t="str">
        <f t="shared" si="106"/>
        <v>Unique</v>
      </c>
      <c r="E992" s="1" t="s">
        <v>3651</v>
      </c>
      <c r="F992" s="1" t="str">
        <f t="shared" si="107"/>
        <v>Unique</v>
      </c>
      <c r="H992" s="1" t="str">
        <f t="shared" si="108"/>
        <v>WestBooks</v>
      </c>
      <c r="I992" s="1" t="s">
        <v>36</v>
      </c>
      <c r="J992" s="1" t="s">
        <v>22</v>
      </c>
      <c r="K992" s="1" t="s">
        <v>1075</v>
      </c>
      <c r="L992" s="8">
        <v>3</v>
      </c>
      <c r="M992" s="8">
        <v>323.48</v>
      </c>
      <c r="N992" s="8">
        <v>970.44</v>
      </c>
      <c r="O992" s="10">
        <v>45326</v>
      </c>
      <c r="P992" s="9">
        <f t="shared" si="109"/>
        <v>4</v>
      </c>
      <c r="Q992" s="14">
        <f t="shared" si="110"/>
        <v>2</v>
      </c>
      <c r="R992" s="14">
        <f t="shared" si="111"/>
        <v>2024</v>
      </c>
      <c r="S992" s="1" t="s">
        <v>18</v>
      </c>
    </row>
    <row r="993" spans="1:19" ht="12.75" x14ac:dyDescent="0.2">
      <c r="A993" s="1" t="s">
        <v>3685</v>
      </c>
      <c r="B993" s="1" t="s">
        <v>3652</v>
      </c>
      <c r="C993" s="1" t="str">
        <f t="shared" si="105"/>
        <v>890992ce-5686-4d73-938d-9c350d2ad2fcHolly Lambert</v>
      </c>
      <c r="D993" s="1" t="str">
        <f t="shared" si="106"/>
        <v>Unique</v>
      </c>
      <c r="E993" s="1" t="s">
        <v>3653</v>
      </c>
      <c r="F993" s="1" t="str">
        <f t="shared" si="107"/>
        <v>Unique</v>
      </c>
      <c r="G993" s="1" t="s">
        <v>3654</v>
      </c>
      <c r="H993" s="1" t="str">
        <f t="shared" si="108"/>
        <v>NorthClothing</v>
      </c>
      <c r="I993" s="1" t="s">
        <v>69</v>
      </c>
      <c r="J993" s="1" t="s">
        <v>52</v>
      </c>
      <c r="K993" s="1" t="s">
        <v>3655</v>
      </c>
      <c r="L993" s="8">
        <v>19</v>
      </c>
      <c r="M993" s="8">
        <v>183.26</v>
      </c>
      <c r="N993" s="8">
        <v>3481.94</v>
      </c>
      <c r="O993" s="10">
        <v>45357</v>
      </c>
      <c r="P993" s="9">
        <f t="shared" si="109"/>
        <v>6</v>
      </c>
      <c r="Q993" s="14">
        <f t="shared" si="110"/>
        <v>3</v>
      </c>
      <c r="R993" s="14">
        <f t="shared" si="111"/>
        <v>2024</v>
      </c>
      <c r="S993" s="1" t="s">
        <v>32</v>
      </c>
    </row>
    <row r="994" spans="1:19" ht="12.75" x14ac:dyDescent="0.2">
      <c r="A994" s="1" t="s">
        <v>3688</v>
      </c>
      <c r="B994" s="1" t="s">
        <v>3656</v>
      </c>
      <c r="C994" s="1" t="str">
        <f t="shared" si="105"/>
        <v>806eae59-103e-40a7-ac4a-213807df7c31Adam Hudson</v>
      </c>
      <c r="D994" s="1" t="str">
        <f t="shared" si="106"/>
        <v>Unique</v>
      </c>
      <c r="E994" s="1" t="s">
        <v>3657</v>
      </c>
      <c r="F994" s="1" t="str">
        <f t="shared" si="107"/>
        <v>Unique</v>
      </c>
      <c r="G994" s="1" t="s">
        <v>3658</v>
      </c>
      <c r="H994" s="1" t="str">
        <f t="shared" si="108"/>
        <v>EastClothing</v>
      </c>
      <c r="I994" s="1" t="s">
        <v>14</v>
      </c>
      <c r="J994" s="1" t="s">
        <v>52</v>
      </c>
      <c r="K994" s="1" t="s">
        <v>3659</v>
      </c>
      <c r="L994" s="8">
        <v>3</v>
      </c>
      <c r="M994" s="8">
        <v>494.24</v>
      </c>
      <c r="N994" s="8">
        <v>1482.72</v>
      </c>
      <c r="O994" s="10">
        <v>45566</v>
      </c>
      <c r="P994" s="9">
        <f t="shared" si="109"/>
        <v>1</v>
      </c>
      <c r="Q994" s="14">
        <f t="shared" si="110"/>
        <v>10</v>
      </c>
      <c r="R994" s="14">
        <f t="shared" si="111"/>
        <v>2024</v>
      </c>
      <c r="S994" s="1" t="s">
        <v>18</v>
      </c>
    </row>
    <row r="995" spans="1:19" ht="12.75" x14ac:dyDescent="0.2">
      <c r="A995" s="1" t="s">
        <v>3691</v>
      </c>
      <c r="B995" s="1" t="s">
        <v>3660</v>
      </c>
      <c r="C995" s="1" t="str">
        <f t="shared" si="105"/>
        <v>eb136f3e-a81f-4cb8-850e-067041ee7f1dStephanie Martinez</v>
      </c>
      <c r="D995" s="1" t="str">
        <f t="shared" si="106"/>
        <v>Unique</v>
      </c>
      <c r="E995" s="1" t="s">
        <v>3661</v>
      </c>
      <c r="F995" s="1" t="str">
        <f t="shared" si="107"/>
        <v>Unique</v>
      </c>
      <c r="G995" s="1" t="s">
        <v>3662</v>
      </c>
      <c r="H995" s="1" t="str">
        <f t="shared" si="108"/>
        <v>SouthClothing</v>
      </c>
      <c r="I995" s="1" t="s">
        <v>28</v>
      </c>
      <c r="J995" s="1" t="s">
        <v>52</v>
      </c>
      <c r="K995" s="1" t="s">
        <v>2294</v>
      </c>
      <c r="L995" s="8">
        <v>5</v>
      </c>
      <c r="M995" s="8">
        <v>340.57</v>
      </c>
      <c r="N995" s="8">
        <v>1702.85</v>
      </c>
      <c r="O995" s="10" t="s">
        <v>1229</v>
      </c>
      <c r="P995" s="9" t="str">
        <f t="shared" si="109"/>
        <v>20</v>
      </c>
      <c r="Q995" s="14" t="str">
        <f t="shared" si="110"/>
        <v>2</v>
      </c>
      <c r="R995" s="14" t="str">
        <f t="shared" si="111"/>
        <v>2024</v>
      </c>
      <c r="S995" s="1" t="s">
        <v>24</v>
      </c>
    </row>
    <row r="996" spans="1:19" ht="12.75" x14ac:dyDescent="0.2">
      <c r="A996" s="1" t="s">
        <v>3694</v>
      </c>
      <c r="B996" s="1" t="s">
        <v>3663</v>
      </c>
      <c r="C996" s="1" t="str">
        <f t="shared" si="105"/>
        <v>349db6ee-8951-4ebb-9354-4e8f67131811Lawrence Hayes</v>
      </c>
      <c r="D996" s="1" t="str">
        <f t="shared" si="106"/>
        <v>Unique</v>
      </c>
      <c r="E996" s="1" t="s">
        <v>3664</v>
      </c>
      <c r="F996" s="1" t="str">
        <f t="shared" si="107"/>
        <v>Unique</v>
      </c>
      <c r="G996" s="1" t="s">
        <v>3665</v>
      </c>
      <c r="H996" s="1" t="str">
        <f t="shared" si="108"/>
        <v>SouthBooks</v>
      </c>
      <c r="I996" s="1" t="s">
        <v>28</v>
      </c>
      <c r="J996" s="1" t="s">
        <v>22</v>
      </c>
      <c r="K996" s="1" t="s">
        <v>1956</v>
      </c>
      <c r="L996" s="8">
        <v>5</v>
      </c>
      <c r="M996" s="8">
        <v>263.95999999999998</v>
      </c>
      <c r="N996" s="8">
        <v>1319.8</v>
      </c>
      <c r="O996" s="10" t="s">
        <v>2199</v>
      </c>
      <c r="P996" s="9" t="str">
        <f t="shared" si="109"/>
        <v>28</v>
      </c>
      <c r="Q996" s="14" t="str">
        <f t="shared" si="110"/>
        <v>4</v>
      </c>
      <c r="R996" s="14" t="str">
        <f t="shared" si="111"/>
        <v>2024</v>
      </c>
      <c r="S996" s="1" t="s">
        <v>18</v>
      </c>
    </row>
    <row r="997" spans="1:19" ht="12.75" x14ac:dyDescent="0.2">
      <c r="A997" s="1" t="s">
        <v>3697</v>
      </c>
      <c r="B997" s="1" t="s">
        <v>3666</v>
      </c>
      <c r="C997" s="1" t="str">
        <f t="shared" si="105"/>
        <v>f02a9a21-8b5a-4b31-9f4d-26b4eed2bf13Eric Oliver</v>
      </c>
      <c r="D997" s="1" t="str">
        <f t="shared" si="106"/>
        <v>Unique</v>
      </c>
      <c r="E997" s="1" t="s">
        <v>3667</v>
      </c>
      <c r="F997" s="1" t="str">
        <f t="shared" si="107"/>
        <v>Unique</v>
      </c>
      <c r="G997" s="1" t="s">
        <v>3668</v>
      </c>
      <c r="H997" s="1" t="str">
        <f t="shared" si="108"/>
        <v>WestFurniture</v>
      </c>
      <c r="I997" s="1" t="s">
        <v>36</v>
      </c>
      <c r="J997" s="1" t="s">
        <v>42</v>
      </c>
      <c r="K997" s="1" t="s">
        <v>181</v>
      </c>
      <c r="L997" s="8">
        <v>6</v>
      </c>
      <c r="M997" s="8">
        <v>380.86</v>
      </c>
      <c r="N997" s="8">
        <v>2285.16</v>
      </c>
      <c r="O997" s="10" t="s">
        <v>94</v>
      </c>
      <c r="P997" s="9" t="str">
        <f t="shared" si="109"/>
        <v>20</v>
      </c>
      <c r="Q997" s="14" t="str">
        <f t="shared" si="110"/>
        <v>1</v>
      </c>
      <c r="R997" s="14" t="str">
        <f t="shared" si="111"/>
        <v>2024</v>
      </c>
      <c r="S997" s="1" t="s">
        <v>32</v>
      </c>
    </row>
    <row r="998" spans="1:19" ht="12.75" x14ac:dyDescent="0.2">
      <c r="A998" s="1" t="s">
        <v>3700</v>
      </c>
      <c r="B998" s="1" t="s">
        <v>3669</v>
      </c>
      <c r="C998" s="1" t="str">
        <f t="shared" si="105"/>
        <v>3b194c7f-282d-473c-83c9-e21c84f77ef3Todd Avila</v>
      </c>
      <c r="D998" s="1" t="str">
        <f t="shared" si="106"/>
        <v>Unique</v>
      </c>
      <c r="E998" s="1" t="s">
        <v>3670</v>
      </c>
      <c r="F998" s="1" t="str">
        <f t="shared" si="107"/>
        <v>Unique</v>
      </c>
      <c r="G998" s="1" t="s">
        <v>3671</v>
      </c>
      <c r="H998" s="1" t="str">
        <f t="shared" si="108"/>
        <v>EastFurniture</v>
      </c>
      <c r="I998" s="1" t="s">
        <v>14</v>
      </c>
      <c r="J998" s="1" t="s">
        <v>42</v>
      </c>
      <c r="K998" s="1" t="s">
        <v>3503</v>
      </c>
      <c r="L998" s="8">
        <v>6</v>
      </c>
      <c r="M998" s="8">
        <v>133.41999999999999</v>
      </c>
      <c r="N998" s="8">
        <v>800.52</v>
      </c>
      <c r="O998" s="10" t="s">
        <v>349</v>
      </c>
      <c r="P998" s="9" t="str">
        <f t="shared" si="109"/>
        <v>14</v>
      </c>
      <c r="Q998" s="14" t="str">
        <f t="shared" si="110"/>
        <v>5</v>
      </c>
      <c r="R998" s="14" t="str">
        <f t="shared" si="111"/>
        <v>2024</v>
      </c>
      <c r="S998" s="1" t="s">
        <v>48</v>
      </c>
    </row>
    <row r="999" spans="1:19" ht="12.75" x14ac:dyDescent="0.2">
      <c r="A999" s="1" t="s">
        <v>3703</v>
      </c>
      <c r="B999" s="1" t="s">
        <v>3672</v>
      </c>
      <c r="C999" s="1" t="str">
        <f t="shared" si="105"/>
        <v>81838c55-d879-4aa0-86eb-e4fc231db1d7Ricky Nichols</v>
      </c>
      <c r="D999" s="1" t="str">
        <f t="shared" si="106"/>
        <v>Unique</v>
      </c>
      <c r="E999" s="1" t="s">
        <v>3673</v>
      </c>
      <c r="F999" s="1" t="str">
        <f t="shared" si="107"/>
        <v>Unique</v>
      </c>
      <c r="G999" s="1" t="s">
        <v>3674</v>
      </c>
      <c r="H999" s="1" t="str">
        <f t="shared" si="108"/>
        <v>NorthClothing</v>
      </c>
      <c r="I999" s="1" t="s">
        <v>69</v>
      </c>
      <c r="J999" s="1" t="s">
        <v>52</v>
      </c>
      <c r="K999" s="1" t="s">
        <v>1572</v>
      </c>
      <c r="L999" s="8">
        <v>18</v>
      </c>
      <c r="M999" s="8">
        <v>474.61</v>
      </c>
      <c r="N999" s="8">
        <v>8542.98</v>
      </c>
      <c r="O999" s="10">
        <v>45447</v>
      </c>
      <c r="P999" s="9">
        <f t="shared" si="109"/>
        <v>4</v>
      </c>
      <c r="Q999" s="14">
        <f t="shared" si="110"/>
        <v>6</v>
      </c>
      <c r="R999" s="14">
        <f t="shared" si="111"/>
        <v>2024</v>
      </c>
      <c r="S999" s="1" t="s">
        <v>18</v>
      </c>
    </row>
    <row r="1000" spans="1:19" ht="12.75" x14ac:dyDescent="0.2">
      <c r="A1000" s="1" t="s">
        <v>3706</v>
      </c>
      <c r="B1000" s="1" t="s">
        <v>3675</v>
      </c>
      <c r="C1000" s="1" t="str">
        <f t="shared" si="105"/>
        <v>698a4b5c-38e8-44c3-a76d-94042f10f65eKatherine Sharp</v>
      </c>
      <c r="D1000" s="1" t="str">
        <f t="shared" si="106"/>
        <v>Unique</v>
      </c>
      <c r="E1000" s="1" t="s">
        <v>3676</v>
      </c>
      <c r="F1000" s="1" t="str">
        <f t="shared" si="107"/>
        <v>Unique</v>
      </c>
      <c r="G1000" s="1" t="s">
        <v>3677</v>
      </c>
      <c r="H1000" s="1" t="str">
        <f t="shared" si="108"/>
        <v>WestFurniture</v>
      </c>
      <c r="I1000" s="1" t="s">
        <v>36</v>
      </c>
      <c r="J1000" s="1" t="s">
        <v>42</v>
      </c>
      <c r="K1000" s="1" t="s">
        <v>2891</v>
      </c>
      <c r="L1000" s="8">
        <v>7</v>
      </c>
      <c r="M1000" s="8">
        <v>58.48</v>
      </c>
      <c r="N1000" s="8">
        <v>409.36</v>
      </c>
      <c r="O1000" s="10" t="s">
        <v>1813</v>
      </c>
      <c r="P1000" s="9" t="str">
        <f t="shared" si="109"/>
        <v>23</v>
      </c>
      <c r="Q1000" s="14" t="str">
        <f t="shared" si="110"/>
        <v>5</v>
      </c>
      <c r="R1000" s="14" t="str">
        <f t="shared" si="111"/>
        <v>2024</v>
      </c>
      <c r="S1000" s="1" t="s">
        <v>18</v>
      </c>
    </row>
    <row r="1001" spans="1:19" ht="12.75" x14ac:dyDescent="0.2">
      <c r="A1001" s="1" t="s">
        <v>3709</v>
      </c>
      <c r="B1001" s="1" t="s">
        <v>3678</v>
      </c>
      <c r="C1001" s="1" t="str">
        <f t="shared" si="105"/>
        <v>06fbf025-f992-4bb8-96e7-62aeb96515caZachary Kane</v>
      </c>
      <c r="D1001" s="1" t="str">
        <f t="shared" si="106"/>
        <v>Unique</v>
      </c>
      <c r="E1001" s="1" t="s">
        <v>3679</v>
      </c>
      <c r="F1001" s="1" t="str">
        <f t="shared" si="107"/>
        <v>Unique</v>
      </c>
      <c r="G1001" s="1" t="s">
        <v>3680</v>
      </c>
      <c r="H1001" s="1" t="str">
        <f t="shared" si="108"/>
        <v>SouthBooks</v>
      </c>
      <c r="I1001" s="1" t="s">
        <v>28</v>
      </c>
      <c r="J1001" s="1" t="s">
        <v>22</v>
      </c>
      <c r="K1001" s="1" t="s">
        <v>3681</v>
      </c>
      <c r="L1001" s="8">
        <v>14</v>
      </c>
      <c r="M1001" s="8">
        <v>317.22000000000003</v>
      </c>
      <c r="N1001" s="8">
        <v>4441.08</v>
      </c>
      <c r="O1001" s="10">
        <v>45598</v>
      </c>
      <c r="P1001" s="9">
        <f t="shared" si="109"/>
        <v>2</v>
      </c>
      <c r="Q1001" s="14">
        <f t="shared" si="110"/>
        <v>11</v>
      </c>
      <c r="R1001" s="14">
        <f t="shared" si="111"/>
        <v>2024</v>
      </c>
      <c r="S1001" s="1" t="s">
        <v>24</v>
      </c>
    </row>
    <row r="1002" spans="1:19" ht="12.75" x14ac:dyDescent="0.2">
      <c r="B1002" s="1" t="s">
        <v>3682</v>
      </c>
      <c r="C1002" s="1" t="str">
        <f t="shared" si="105"/>
        <v>d1478ff2-cb48-481e-9e7d-c46a3fd15817Mr. William Lowe</v>
      </c>
      <c r="D1002" s="1" t="str">
        <f t="shared" si="106"/>
        <v>Unique</v>
      </c>
      <c r="E1002" s="1" t="s">
        <v>3683</v>
      </c>
      <c r="F1002" s="1" t="str">
        <f t="shared" si="107"/>
        <v>Unique</v>
      </c>
      <c r="G1002" s="1" t="s">
        <v>3684</v>
      </c>
      <c r="H1002" s="1" t="str">
        <f t="shared" si="108"/>
        <v>NorthBooks</v>
      </c>
      <c r="I1002" s="1" t="s">
        <v>69</v>
      </c>
      <c r="J1002" s="1" t="s">
        <v>22</v>
      </c>
      <c r="K1002" s="1" t="s">
        <v>903</v>
      </c>
      <c r="L1002" s="8">
        <v>11</v>
      </c>
      <c r="M1002" s="8">
        <v>387.21</v>
      </c>
      <c r="N1002" s="8">
        <v>4259.3100000000004</v>
      </c>
      <c r="O1002" s="10">
        <v>45420</v>
      </c>
      <c r="P1002" s="9">
        <f t="shared" si="109"/>
        <v>8</v>
      </c>
      <c r="Q1002" s="14">
        <f t="shared" si="110"/>
        <v>5</v>
      </c>
      <c r="R1002" s="14">
        <f t="shared" si="111"/>
        <v>2024</v>
      </c>
      <c r="S1002" s="1" t="s">
        <v>18</v>
      </c>
    </row>
    <row r="1003" spans="1:19" ht="12.75" x14ac:dyDescent="0.2">
      <c r="B1003" s="1" t="s">
        <v>3685</v>
      </c>
      <c r="C1003" s="1" t="str">
        <f t="shared" si="105"/>
        <v>e70b66b4-0473-4715-9962-ddf60af99ad1Robert Stewart</v>
      </c>
      <c r="D1003" s="1" t="str">
        <f t="shared" si="106"/>
        <v>Unique</v>
      </c>
      <c r="E1003" s="1" t="s">
        <v>3686</v>
      </c>
      <c r="F1003" s="1" t="str">
        <f t="shared" si="107"/>
        <v>Unique</v>
      </c>
      <c r="G1003" s="1" t="s">
        <v>3687</v>
      </c>
      <c r="H1003" s="1" t="str">
        <f t="shared" si="108"/>
        <v>SouthFurniture</v>
      </c>
      <c r="I1003" s="1" t="s">
        <v>28</v>
      </c>
      <c r="J1003" s="1" t="s">
        <v>42</v>
      </c>
      <c r="K1003" s="1" t="s">
        <v>1111</v>
      </c>
      <c r="L1003" s="8">
        <v>2</v>
      </c>
      <c r="M1003" s="8">
        <v>261.29000000000002</v>
      </c>
      <c r="N1003" s="8">
        <v>522.58000000000004</v>
      </c>
      <c r="O1003" s="10">
        <v>45481</v>
      </c>
      <c r="P1003" s="9">
        <f t="shared" si="109"/>
        <v>8</v>
      </c>
      <c r="Q1003" s="14">
        <f t="shared" si="110"/>
        <v>7</v>
      </c>
      <c r="R1003" s="14">
        <f t="shared" si="111"/>
        <v>2024</v>
      </c>
      <c r="S1003" s="1" t="s">
        <v>32</v>
      </c>
    </row>
    <row r="1004" spans="1:19" ht="12.75" x14ac:dyDescent="0.2">
      <c r="B1004" s="1" t="s">
        <v>3688</v>
      </c>
      <c r="C1004" s="1" t="str">
        <f t="shared" si="105"/>
        <v>368566c0-40f6-4f59-88c4-64882105a67bCarrie Orozco</v>
      </c>
      <c r="D1004" s="1" t="str">
        <f t="shared" si="106"/>
        <v>Unique</v>
      </c>
      <c r="E1004" s="1" t="s">
        <v>3689</v>
      </c>
      <c r="F1004" s="1" t="str">
        <f t="shared" si="107"/>
        <v>Unique</v>
      </c>
      <c r="G1004" s="1" t="s">
        <v>3690</v>
      </c>
      <c r="H1004" s="1" t="str">
        <f t="shared" si="108"/>
        <v>WestElectronics</v>
      </c>
      <c r="I1004" s="1" t="s">
        <v>36</v>
      </c>
      <c r="J1004" s="1" t="s">
        <v>15</v>
      </c>
      <c r="K1004" s="1" t="s">
        <v>2535</v>
      </c>
      <c r="L1004" s="8">
        <v>4</v>
      </c>
      <c r="M1004" s="8">
        <v>431.03</v>
      </c>
      <c r="N1004" s="8">
        <v>1724.12</v>
      </c>
      <c r="O1004" s="10" t="s">
        <v>1059</v>
      </c>
      <c r="P1004" s="9" t="str">
        <f t="shared" si="109"/>
        <v>15</v>
      </c>
      <c r="Q1004" s="14" t="str">
        <f t="shared" si="110"/>
        <v>6</v>
      </c>
      <c r="R1004" s="14" t="str">
        <f t="shared" si="111"/>
        <v>2024</v>
      </c>
      <c r="S1004" s="1" t="s">
        <v>48</v>
      </c>
    </row>
    <row r="1005" spans="1:19" ht="12.75" x14ac:dyDescent="0.2">
      <c r="B1005" s="1" t="s">
        <v>3691</v>
      </c>
      <c r="C1005" s="1" t="str">
        <f t="shared" si="105"/>
        <v>5b96b1df-c95b-489e-a215-dea752244137Christopher Williams</v>
      </c>
      <c r="D1005" s="1" t="str">
        <f t="shared" si="106"/>
        <v>Unique</v>
      </c>
      <c r="E1005" s="1" t="s">
        <v>3692</v>
      </c>
      <c r="F1005" s="1" t="str">
        <f t="shared" si="107"/>
        <v>Unique</v>
      </c>
      <c r="G1005" s="1" t="s">
        <v>3693</v>
      </c>
      <c r="H1005" s="1" t="str">
        <f t="shared" si="108"/>
        <v>WestFood</v>
      </c>
      <c r="I1005" s="1" t="s">
        <v>36</v>
      </c>
      <c r="J1005" s="1" t="s">
        <v>29</v>
      </c>
      <c r="K1005" s="1" t="s">
        <v>173</v>
      </c>
      <c r="L1005" s="8">
        <v>5</v>
      </c>
      <c r="M1005" s="8">
        <v>299.05</v>
      </c>
      <c r="N1005" s="8">
        <v>1495.25</v>
      </c>
      <c r="O1005" s="10">
        <v>45478</v>
      </c>
      <c r="P1005" s="9">
        <f t="shared" si="109"/>
        <v>5</v>
      </c>
      <c r="Q1005" s="14">
        <f t="shared" si="110"/>
        <v>7</v>
      </c>
      <c r="R1005" s="14">
        <f t="shared" si="111"/>
        <v>2024</v>
      </c>
      <c r="S1005" s="1" t="s">
        <v>18</v>
      </c>
    </row>
    <row r="1006" spans="1:19" ht="12.75" x14ac:dyDescent="0.2">
      <c r="B1006" s="1" t="s">
        <v>3694</v>
      </c>
      <c r="C1006" s="1" t="str">
        <f t="shared" si="105"/>
        <v>9429b680-f329-4fc8-83db-2b813683fc7bRebecca Gentry</v>
      </c>
      <c r="D1006" s="1" t="str">
        <f t="shared" si="106"/>
        <v>Unique</v>
      </c>
      <c r="E1006" s="1" t="s">
        <v>3695</v>
      </c>
      <c r="F1006" s="1" t="str">
        <f t="shared" si="107"/>
        <v>Unique</v>
      </c>
      <c r="G1006" s="1" t="s">
        <v>3696</v>
      </c>
      <c r="H1006" s="1" t="str">
        <f t="shared" si="108"/>
        <v>EastElectronics</v>
      </c>
      <c r="I1006" s="1" t="s">
        <v>14</v>
      </c>
      <c r="J1006" s="1" t="s">
        <v>15</v>
      </c>
      <c r="K1006" s="1" t="s">
        <v>520</v>
      </c>
      <c r="L1006" s="8">
        <v>1</v>
      </c>
      <c r="M1006" s="8">
        <v>321.36</v>
      </c>
      <c r="N1006" s="8">
        <v>321.36</v>
      </c>
      <c r="O1006" s="10">
        <v>45386</v>
      </c>
      <c r="P1006" s="9">
        <f t="shared" si="109"/>
        <v>4</v>
      </c>
      <c r="Q1006" s="14">
        <f t="shared" si="110"/>
        <v>4</v>
      </c>
      <c r="R1006" s="14">
        <f t="shared" si="111"/>
        <v>2024</v>
      </c>
      <c r="S1006" s="1" t="s">
        <v>24</v>
      </c>
    </row>
    <row r="1007" spans="1:19" ht="12.75" x14ac:dyDescent="0.2">
      <c r="B1007" s="1" t="s">
        <v>3697</v>
      </c>
      <c r="C1007" s="1" t="str">
        <f t="shared" si="105"/>
        <v>cdf25b8e-36e0-4361-90d6-a81c2b45b4e9Andrea Williams</v>
      </c>
      <c r="D1007" s="1" t="str">
        <f t="shared" si="106"/>
        <v>Unique</v>
      </c>
      <c r="E1007" s="1" t="s">
        <v>3698</v>
      </c>
      <c r="F1007" s="1" t="str">
        <f t="shared" si="107"/>
        <v>Unique</v>
      </c>
      <c r="G1007" s="1" t="s">
        <v>3699</v>
      </c>
      <c r="H1007" s="1" t="str">
        <f t="shared" si="108"/>
        <v>SouthClothing</v>
      </c>
      <c r="I1007" s="1" t="s">
        <v>28</v>
      </c>
      <c r="J1007" s="1" t="s">
        <v>52</v>
      </c>
      <c r="K1007" s="1" t="s">
        <v>1264</v>
      </c>
      <c r="L1007" s="8">
        <v>10</v>
      </c>
      <c r="M1007" s="8">
        <v>352.4</v>
      </c>
      <c r="N1007" s="8">
        <v>3524</v>
      </c>
      <c r="O1007" s="10" t="s">
        <v>353</v>
      </c>
      <c r="P1007" s="9" t="str">
        <f t="shared" si="109"/>
        <v>14</v>
      </c>
      <c r="Q1007" s="14" t="str">
        <f t="shared" si="110"/>
        <v>7</v>
      </c>
      <c r="R1007" s="14" t="str">
        <f t="shared" si="111"/>
        <v>2024</v>
      </c>
      <c r="S1007" s="1" t="s">
        <v>18</v>
      </c>
    </row>
    <row r="1008" spans="1:19" ht="12.75" x14ac:dyDescent="0.2">
      <c r="B1008" s="1" t="s">
        <v>3700</v>
      </c>
      <c r="C1008" s="1" t="str">
        <f t="shared" si="105"/>
        <v>90e7f876-5f5a-4c48-8d7f-11191397bfb3Tina Ortega</v>
      </c>
      <c r="D1008" s="1" t="str">
        <f t="shared" si="106"/>
        <v>Unique</v>
      </c>
      <c r="E1008" s="1" t="s">
        <v>3701</v>
      </c>
      <c r="F1008" s="1" t="str">
        <f t="shared" si="107"/>
        <v>Unique</v>
      </c>
      <c r="G1008" s="1" t="s">
        <v>3702</v>
      </c>
      <c r="H1008" s="1" t="str">
        <f t="shared" si="108"/>
        <v>NorthFurniture</v>
      </c>
      <c r="I1008" s="1" t="s">
        <v>69</v>
      </c>
      <c r="J1008" s="1" t="s">
        <v>42</v>
      </c>
      <c r="K1008" s="1" t="s">
        <v>882</v>
      </c>
      <c r="L1008" s="8">
        <v>11</v>
      </c>
      <c r="M1008" s="8">
        <v>248.35</v>
      </c>
      <c r="N1008" s="8">
        <v>2731.85</v>
      </c>
      <c r="O1008" s="10" t="s">
        <v>308</v>
      </c>
      <c r="P1008" s="9" t="str">
        <f t="shared" si="109"/>
        <v>16</v>
      </c>
      <c r="Q1008" s="14" t="str">
        <f t="shared" si="110"/>
        <v>3</v>
      </c>
      <c r="R1008" s="14" t="str">
        <f t="shared" si="111"/>
        <v>2024</v>
      </c>
      <c r="S1008" s="1" t="s">
        <v>32</v>
      </c>
    </row>
    <row r="1009" spans="2:19" ht="12.75" x14ac:dyDescent="0.2">
      <c r="B1009" s="1" t="s">
        <v>3703</v>
      </c>
      <c r="C1009" s="1" t="str">
        <f t="shared" si="105"/>
        <v>9fec81da-7ce7-417b-8063-a59ffb87420dDenise Hayes</v>
      </c>
      <c r="D1009" s="1" t="str">
        <f t="shared" si="106"/>
        <v>Unique</v>
      </c>
      <c r="E1009" s="1" t="s">
        <v>3704</v>
      </c>
      <c r="F1009" s="1" t="str">
        <f t="shared" si="107"/>
        <v>Unique</v>
      </c>
      <c r="G1009" s="1" t="s">
        <v>3705</v>
      </c>
      <c r="H1009" s="1" t="str">
        <f t="shared" si="108"/>
        <v>SouthBooks</v>
      </c>
      <c r="I1009" s="1" t="s">
        <v>28</v>
      </c>
      <c r="J1009" s="1" t="s">
        <v>22</v>
      </c>
      <c r="K1009" s="1" t="s">
        <v>3018</v>
      </c>
      <c r="L1009" s="8">
        <v>5</v>
      </c>
      <c r="M1009" s="8">
        <v>359.38</v>
      </c>
      <c r="N1009" s="8">
        <v>1796.9</v>
      </c>
      <c r="O1009" s="10">
        <v>45633</v>
      </c>
      <c r="P1009" s="9">
        <f t="shared" si="109"/>
        <v>7</v>
      </c>
      <c r="Q1009" s="14">
        <f t="shared" si="110"/>
        <v>12</v>
      </c>
      <c r="R1009" s="14">
        <f t="shared" si="111"/>
        <v>2024</v>
      </c>
      <c r="S1009" s="1" t="s">
        <v>18</v>
      </c>
    </row>
    <row r="1010" spans="2:19" ht="12.75" x14ac:dyDescent="0.2">
      <c r="B1010" s="1" t="s">
        <v>3706</v>
      </c>
      <c r="C1010" s="1" t="str">
        <f t="shared" si="105"/>
        <v>2b3d04a4-c3f5-43a9-94ff-e7cc41564601Whitney Carlson</v>
      </c>
      <c r="D1010" s="1" t="str">
        <f t="shared" si="106"/>
        <v>Unique</v>
      </c>
      <c r="E1010" s="1" t="s">
        <v>3707</v>
      </c>
      <c r="F1010" s="1" t="str">
        <f t="shared" si="107"/>
        <v>Unique</v>
      </c>
      <c r="G1010" s="1" t="s">
        <v>3708</v>
      </c>
      <c r="H1010" s="1" t="str">
        <f t="shared" si="108"/>
        <v>WestBooks</v>
      </c>
      <c r="I1010" s="1" t="s">
        <v>36</v>
      </c>
      <c r="J1010" s="1" t="s">
        <v>22</v>
      </c>
      <c r="K1010" s="1" t="s">
        <v>970</v>
      </c>
      <c r="L1010" s="8">
        <v>4</v>
      </c>
      <c r="M1010" s="8">
        <v>87.65</v>
      </c>
      <c r="N1010" s="8">
        <v>350.6</v>
      </c>
      <c r="O1010" s="10" t="s">
        <v>203</v>
      </c>
      <c r="P1010" s="9" t="str">
        <f t="shared" si="109"/>
        <v>24</v>
      </c>
      <c r="Q1010" s="14" t="str">
        <f t="shared" si="110"/>
        <v>8</v>
      </c>
      <c r="R1010" s="14" t="str">
        <f t="shared" si="111"/>
        <v>2024</v>
      </c>
      <c r="S1010" s="1" t="s">
        <v>32</v>
      </c>
    </row>
    <row r="1011" spans="2:19" ht="12.75" x14ac:dyDescent="0.2">
      <c r="B1011" s="1" t="s">
        <v>3709</v>
      </c>
      <c r="C1011" s="1" t="str">
        <f t="shared" si="105"/>
        <v>b81da8a0-f595-4a47-8750-611f075cbb3cAlyssa Sanchez</v>
      </c>
      <c r="D1011" s="1" t="str">
        <f t="shared" si="106"/>
        <v>Unique</v>
      </c>
      <c r="E1011" s="1" t="s">
        <v>3710</v>
      </c>
      <c r="F1011" s="1" t="str">
        <f t="shared" si="107"/>
        <v>Unique</v>
      </c>
      <c r="G1011" s="1" t="s">
        <v>3711</v>
      </c>
      <c r="H1011" s="1" t="str">
        <f t="shared" si="108"/>
        <v>SouthFurniture</v>
      </c>
      <c r="I1011" s="1" t="s">
        <v>28</v>
      </c>
      <c r="J1011" s="1" t="s">
        <v>42</v>
      </c>
      <c r="K1011" s="1" t="s">
        <v>3712</v>
      </c>
      <c r="L1011" s="8">
        <v>17</v>
      </c>
      <c r="M1011" s="8">
        <v>337.57</v>
      </c>
      <c r="N1011" s="8">
        <v>5738.69</v>
      </c>
      <c r="O1011" s="10">
        <v>45295</v>
      </c>
      <c r="P1011" s="9">
        <f t="shared" si="109"/>
        <v>4</v>
      </c>
      <c r="Q1011" s="14">
        <f t="shared" si="110"/>
        <v>1</v>
      </c>
      <c r="R1011" s="14">
        <f t="shared" si="111"/>
        <v>2024</v>
      </c>
      <c r="S1011" s="1" t="s">
        <v>18</v>
      </c>
    </row>
  </sheetData>
  <conditionalFormatting sqref="A1">
    <cfRule type="duplicateValues" dxfId="7" priority="5"/>
    <cfRule type="duplicateValues" dxfId="6" priority="6"/>
  </conditionalFormatting>
  <conditionalFormatting sqref="B1:B1048576">
    <cfRule type="duplicateValues" dxfId="5" priority="9"/>
  </conditionalFormatting>
  <conditionalFormatting sqref="B1:C1048576">
    <cfRule type="duplicateValues" dxfId="4" priority="13"/>
  </conditionalFormatting>
  <conditionalFormatting sqref="C2:C1011">
    <cfRule type="duplicateValues" dxfId="3" priority="11"/>
  </conditionalFormatting>
  <conditionalFormatting sqref="I1:I1011">
    <cfRule type="cellIs" dxfId="2" priority="4" operator="equal">
      <formula>""""""</formula>
    </cfRule>
  </conditionalFormatting>
  <conditionalFormatting sqref="M1:N1048576">
    <cfRule type="cellIs" dxfId="1" priority="14" operator="lessThan">
      <formula>0</formula>
    </cfRule>
  </conditionalFormatting>
  <hyperlinks>
    <hyperlink ref="G12" r:id="rId1" xr:uid="{CD42AB8D-78BD-4812-9885-F302D6C2B2B9}"/>
    <hyperlink ref="G13" r:id="rId2" xr:uid="{F3E1056A-D023-4DDA-9B72-A5344378C96C}"/>
    <hyperlink ref="G14" r:id="rId3" xr:uid="{F0E54488-5A75-47C1-97DA-26F4151EE74E}"/>
    <hyperlink ref="G37" r:id="rId4" xr:uid="{C406C9C6-A311-47B2-BB6C-C76613136CCF}"/>
    <hyperlink ref="G39" r:id="rId5" xr:uid="{D38AA566-A311-48A5-A1B2-C6FCAE5A2902}"/>
    <hyperlink ref="G40" r:id="rId6" xr:uid="{3D37F70C-3519-4A71-9921-B7E6D070224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0E9DB-0CB1-40E7-8E32-E710D1E39125}">
  <dimension ref="A1"/>
  <sheetViews>
    <sheetView workbookViewId="0">
      <selection activeCell="L4" sqref="L4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16B3A-1E6C-464F-A346-99864852CE9B}">
  <dimension ref="A1:B14"/>
  <sheetViews>
    <sheetView workbookViewId="0">
      <selection activeCell="E26" sqref="E26"/>
    </sheetView>
  </sheetViews>
  <sheetFormatPr defaultRowHeight="12.75" x14ac:dyDescent="0.2"/>
  <cols>
    <col min="1" max="1" width="21.140625" customWidth="1"/>
  </cols>
  <sheetData>
    <row r="1" spans="1:2" x14ac:dyDescent="0.2">
      <c r="A1" s="2" t="s">
        <v>3775</v>
      </c>
      <c r="B1" s="2" t="s">
        <v>8</v>
      </c>
    </row>
    <row r="2" spans="1:2" x14ac:dyDescent="0.2">
      <c r="A2">
        <v>1</v>
      </c>
      <c r="B2">
        <f>SUMIF(cleanedDataSet!M:M,salesPerMonth!A2,cleanedDataSet!J:J)</f>
        <v>324569.39999999973</v>
      </c>
    </row>
    <row r="3" spans="1:2" x14ac:dyDescent="0.2">
      <c r="A3">
        <v>2</v>
      </c>
      <c r="B3">
        <f>SUMIF(cleanedDataSet!M:M,salesPerMonth!A3,cleanedDataSet!J:J)</f>
        <v>286311.14999999997</v>
      </c>
    </row>
    <row r="4" spans="1:2" x14ac:dyDescent="0.2">
      <c r="A4">
        <v>3</v>
      </c>
      <c r="B4">
        <f>SUMIF(cleanedDataSet!M:M,salesPerMonth!A4,cleanedDataSet!J:J)</f>
        <v>315525.50000000006</v>
      </c>
    </row>
    <row r="5" spans="1:2" x14ac:dyDescent="0.2">
      <c r="A5">
        <v>4</v>
      </c>
      <c r="B5">
        <f>SUMIF(cleanedDataSet!M:M,salesPerMonth!A5,cleanedDataSet!J:J)</f>
        <v>236607.05000000005</v>
      </c>
    </row>
    <row r="6" spans="1:2" x14ac:dyDescent="0.2">
      <c r="A6">
        <v>5</v>
      </c>
      <c r="B6">
        <f>SUMIF(cleanedDataSet!M:M,salesPerMonth!A6,cleanedDataSet!J:J)</f>
        <v>328947.39999999979</v>
      </c>
    </row>
    <row r="7" spans="1:2" x14ac:dyDescent="0.2">
      <c r="A7">
        <v>6</v>
      </c>
      <c r="B7">
        <f>SUMIF(cleanedDataSet!M:M,salesPerMonth!A7,cleanedDataSet!J:J)</f>
        <v>379737.54000000015</v>
      </c>
    </row>
    <row r="8" spans="1:2" x14ac:dyDescent="0.2">
      <c r="A8">
        <v>7</v>
      </c>
      <c r="B8">
        <f>SUMIF(cleanedDataSet!M:M,salesPerMonth!A8,cleanedDataSet!J:J)</f>
        <v>280907.34999999998</v>
      </c>
    </row>
    <row r="9" spans="1:2" x14ac:dyDescent="0.2">
      <c r="A9">
        <v>8</v>
      </c>
      <c r="B9">
        <f>SUMIF(cleanedDataSet!M:M,salesPerMonth!A9,cleanedDataSet!J:J)</f>
        <v>220550.14</v>
      </c>
    </row>
    <row r="10" spans="1:2" x14ac:dyDescent="0.2">
      <c r="A10">
        <v>9</v>
      </c>
      <c r="B10">
        <f>SUMIF(cleanedDataSet!M:M,salesPerMonth!A10,cleanedDataSet!J:J)</f>
        <v>93712.69</v>
      </c>
    </row>
    <row r="11" spans="1:2" x14ac:dyDescent="0.2">
      <c r="A11">
        <v>10</v>
      </c>
      <c r="B11">
        <f>SUMIF(cleanedDataSet!M:M,salesPerMonth!A11,cleanedDataSet!J:J)</f>
        <v>90567.689999999973</v>
      </c>
    </row>
    <row r="12" spans="1:2" x14ac:dyDescent="0.2">
      <c r="A12">
        <v>11</v>
      </c>
      <c r="B12">
        <f>SUMIF(cleanedDataSet!M:M,salesPerMonth!A12,cleanedDataSet!J:J)</f>
        <v>95327.11</v>
      </c>
    </row>
    <row r="13" spans="1:2" x14ac:dyDescent="0.2">
      <c r="A13">
        <v>12</v>
      </c>
      <c r="B13">
        <f>SUMIF(cleanedDataSet!M:M,salesPerMonth!A13,cleanedDataSet!J:J)</f>
        <v>73451.659999999989</v>
      </c>
    </row>
    <row r="14" spans="1:2" x14ac:dyDescent="0.2">
      <c r="A14" s="2" t="s">
        <v>8</v>
      </c>
      <c r="B14">
        <f>SUM(B2:B13)</f>
        <v>2726214.6799999997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B3FDD-8099-4AAD-95B3-A63067C7682F}">
  <dimension ref="A1:B6"/>
  <sheetViews>
    <sheetView workbookViewId="0">
      <selection activeCell="A7" sqref="A7"/>
    </sheetView>
  </sheetViews>
  <sheetFormatPr defaultRowHeight="12.75" x14ac:dyDescent="0.2"/>
  <cols>
    <col min="1" max="1" width="30.5703125" customWidth="1"/>
  </cols>
  <sheetData>
    <row r="1" spans="1:2" x14ac:dyDescent="0.2">
      <c r="A1" s="2" t="s">
        <v>3735</v>
      </c>
      <c r="B1" s="2" t="s">
        <v>3736</v>
      </c>
    </row>
    <row r="2" spans="1:2" x14ac:dyDescent="0.2">
      <c r="A2" s="2" t="s">
        <v>15</v>
      </c>
      <c r="B2">
        <f>COUNTIF(cleanedDataSet!F:F,A2)</f>
        <v>188</v>
      </c>
    </row>
    <row r="3" spans="1:2" x14ac:dyDescent="0.2">
      <c r="A3" t="s">
        <v>22</v>
      </c>
      <c r="B3">
        <f>COUNTIF(cleanedDataSet!F:F,A3)</f>
        <v>215</v>
      </c>
    </row>
    <row r="4" spans="1:2" x14ac:dyDescent="0.2">
      <c r="A4" t="s">
        <v>29</v>
      </c>
      <c r="B4">
        <f>COUNTIF(cleanedDataSet!F:F,A4)</f>
        <v>196</v>
      </c>
    </row>
    <row r="5" spans="1:2" x14ac:dyDescent="0.2">
      <c r="A5" t="s">
        <v>42</v>
      </c>
      <c r="B5">
        <f>COUNTIF(cleanedDataSet!F:F,A5)</f>
        <v>182</v>
      </c>
    </row>
    <row r="6" spans="1:2" x14ac:dyDescent="0.2">
      <c r="A6" t="s">
        <v>52</v>
      </c>
      <c r="B6">
        <f>COUNTIF(cleanedDataSet!F:F,A6)</f>
        <v>219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84D98-35FD-46DB-B49C-7C9DAC82F2C4}">
  <dimension ref="A2:O25"/>
  <sheetViews>
    <sheetView workbookViewId="0">
      <selection activeCell="D19" sqref="D19"/>
    </sheetView>
  </sheetViews>
  <sheetFormatPr defaultRowHeight="12.75" x14ac:dyDescent="0.2"/>
  <cols>
    <col min="1" max="1" width="18.85546875" customWidth="1"/>
    <col min="2" max="2" width="11.140625" customWidth="1"/>
    <col min="3" max="3" width="21.42578125" customWidth="1"/>
    <col min="4" max="4" width="18.140625" customWidth="1"/>
    <col min="5" max="5" width="13.28515625" customWidth="1"/>
    <col min="9" max="9" width="20.42578125" customWidth="1"/>
    <col min="10" max="10" width="18.85546875" customWidth="1"/>
    <col min="11" max="11" width="9.5703125" customWidth="1"/>
  </cols>
  <sheetData>
    <row r="2" spans="1:15" x14ac:dyDescent="0.2">
      <c r="M2" s="2" t="s">
        <v>3715</v>
      </c>
      <c r="N2" s="2" t="s">
        <v>3716</v>
      </c>
    </row>
    <row r="3" spans="1:15" x14ac:dyDescent="0.2">
      <c r="M3" s="2" t="s">
        <v>15</v>
      </c>
      <c r="N3" t="s">
        <v>14</v>
      </c>
    </row>
    <row r="4" spans="1:15" x14ac:dyDescent="0.2">
      <c r="A4" s="2" t="s">
        <v>4</v>
      </c>
      <c r="B4" s="2" t="s">
        <v>3</v>
      </c>
      <c r="C4" s="2" t="s">
        <v>3718</v>
      </c>
      <c r="D4" s="2" t="s">
        <v>3714</v>
      </c>
      <c r="E4" s="2" t="s">
        <v>3713</v>
      </c>
      <c r="G4" s="2" t="s">
        <v>4</v>
      </c>
      <c r="H4" s="2" t="s">
        <v>3</v>
      </c>
      <c r="I4" s="2" t="s">
        <v>3718</v>
      </c>
      <c r="J4" s="2" t="s">
        <v>3714</v>
      </c>
      <c r="K4" s="16" t="s">
        <v>3713</v>
      </c>
      <c r="M4" t="s">
        <v>22</v>
      </c>
      <c r="N4" t="s">
        <v>28</v>
      </c>
    </row>
    <row r="5" spans="1:15" x14ac:dyDescent="0.2">
      <c r="A5" s="2" t="str">
        <f>M3</f>
        <v>Electronics</v>
      </c>
      <c r="D5">
        <f>COUNTIF(cleanedDataSet!$F$2:$F$1001,A5)</f>
        <v>188</v>
      </c>
      <c r="E5">
        <f>SUMIF(cleanedDataSet!F:F,A5,cleanedDataSet!$J:$J)</f>
        <v>445824.59000000026</v>
      </c>
      <c r="G5" s="2" t="str">
        <f>$M$4</f>
        <v>Books</v>
      </c>
      <c r="H5" s="2" t="str">
        <f>N3</f>
        <v>East</v>
      </c>
      <c r="I5" s="2" t="str">
        <f>CONCATENATE(H5,G5)</f>
        <v>EastBooks</v>
      </c>
      <c r="J5">
        <f>COUNTIF(cleanedDataSet!$D$2:$D$1001,I5)</f>
        <v>62</v>
      </c>
      <c r="K5" s="15">
        <f>SUMIF(cleanedDataSet!D:D,topPerformers!I5,cleanedDataSet!J:J)</f>
        <v>190850.37</v>
      </c>
      <c r="M5" t="s">
        <v>29</v>
      </c>
      <c r="N5" t="s">
        <v>36</v>
      </c>
    </row>
    <row r="6" spans="1:15" x14ac:dyDescent="0.2">
      <c r="A6" s="2" t="str">
        <f>M4</f>
        <v>Books</v>
      </c>
      <c r="D6">
        <f>COUNTIF(cleanedDataSet!$F$2:$F$1001,A6)</f>
        <v>215</v>
      </c>
      <c r="E6">
        <f>SUMIF(cleanedDataSet!F:F,A6,cleanedDataSet!$J:$J)</f>
        <v>651525</v>
      </c>
      <c r="G6" s="2" t="str">
        <f>$M$4</f>
        <v>Books</v>
      </c>
      <c r="H6" s="2" t="str">
        <f>N4</f>
        <v>South</v>
      </c>
      <c r="I6" s="2" t="str">
        <f t="shared" ref="I6:I8" si="0">CONCATENATE(H6,G6)</f>
        <v>SouthBooks</v>
      </c>
      <c r="J6">
        <f>COUNTIF(cleanedDataSet!$D$2:$D$1001,I6)</f>
        <v>40</v>
      </c>
      <c r="K6" s="15">
        <f>SUMIF(cleanedDataSet!D:D,topPerformers!I6,cleanedDataSet!J:J)</f>
        <v>119820.39000000003</v>
      </c>
      <c r="M6" t="s">
        <v>42</v>
      </c>
      <c r="N6" t="s">
        <v>69</v>
      </c>
    </row>
    <row r="7" spans="1:15" x14ac:dyDescent="0.2">
      <c r="A7" s="2" t="str">
        <f>M5</f>
        <v>Food</v>
      </c>
      <c r="D7">
        <f>COUNTIF(cleanedDataSet!$F$2:$F$1001,A7)</f>
        <v>196</v>
      </c>
      <c r="E7">
        <f>SUMIF(cleanedDataSet!F:F,A7,cleanedDataSet!$J:$J)</f>
        <v>535532.33999999973</v>
      </c>
      <c r="G7" s="2" t="str">
        <f>$M$4</f>
        <v>Books</v>
      </c>
      <c r="H7" s="2" t="str">
        <f>N5</f>
        <v>West</v>
      </c>
      <c r="I7" s="2" t="str">
        <f t="shared" si="0"/>
        <v>WestBooks</v>
      </c>
      <c r="J7">
        <f>COUNTIF(cleanedDataSet!$D$2:$D$1001,I7)</f>
        <v>62</v>
      </c>
      <c r="K7" s="15">
        <f>SUMIF(cleanedDataSet!D:D,topPerformers!I7,cleanedDataSet!J:J)</f>
        <v>189803</v>
      </c>
      <c r="M7" t="s">
        <v>52</v>
      </c>
    </row>
    <row r="8" spans="1:15" x14ac:dyDescent="0.2">
      <c r="A8" s="2" t="str">
        <f>M6</f>
        <v>Furniture</v>
      </c>
      <c r="D8">
        <f>COUNTIF(cleanedDataSet!$F$2:$F$1001,A8)</f>
        <v>182</v>
      </c>
      <c r="E8">
        <f>SUMIF(cleanedDataSet!F:F,A8,cleanedDataSet!$J:$J)</f>
        <v>448690.16000000009</v>
      </c>
      <c r="G8" s="2" t="str">
        <f>$M$4</f>
        <v>Books</v>
      </c>
      <c r="H8" s="2" t="str">
        <f>N6</f>
        <v>North</v>
      </c>
      <c r="I8" s="2" t="str">
        <f t="shared" si="0"/>
        <v>NorthBooks</v>
      </c>
      <c r="J8">
        <f>COUNTIF(cleanedDataSet!$D$2:$D$1001,I8)</f>
        <v>51</v>
      </c>
      <c r="K8" s="15">
        <f>SUMIF(cleanedDataSet!D:D,topPerformers!I8,cleanedDataSet!J:J)</f>
        <v>151051.24</v>
      </c>
    </row>
    <row r="9" spans="1:15" x14ac:dyDescent="0.2">
      <c r="A9" s="2" t="str">
        <f>M7</f>
        <v>Clothing</v>
      </c>
      <c r="D9">
        <f>COUNTIF(cleanedDataSet!$F$2:$F$1001,A9)</f>
        <v>219</v>
      </c>
      <c r="E9">
        <f>SUMIF(cleanedDataSet!F:F,A9,cleanedDataSet!$J:$J)</f>
        <v>644642.58999999962</v>
      </c>
      <c r="G9" s="18" t="s">
        <v>3731</v>
      </c>
      <c r="H9" s="19"/>
      <c r="I9" s="18" t="s">
        <v>3732</v>
      </c>
      <c r="J9" s="19"/>
      <c r="K9" s="19">
        <f>MAX(K5:K8)</f>
        <v>190850.37</v>
      </c>
      <c r="M9" s="2" t="s">
        <v>3717</v>
      </c>
      <c r="N9" s="2" t="s">
        <v>4</v>
      </c>
      <c r="O9" s="2" t="s">
        <v>3</v>
      </c>
    </row>
    <row r="10" spans="1:15" x14ac:dyDescent="0.2">
      <c r="A10" s="18" t="s">
        <v>3731</v>
      </c>
      <c r="B10" s="18" t="s">
        <v>22</v>
      </c>
      <c r="C10" s="19"/>
      <c r="D10" s="19"/>
      <c r="E10" s="19">
        <f>MAX(E5:E9)</f>
        <v>651525</v>
      </c>
      <c r="G10" s="25" t="s">
        <v>3779</v>
      </c>
      <c r="H10" s="25"/>
      <c r="I10" s="25" t="s">
        <v>3780</v>
      </c>
      <c r="J10" s="25"/>
      <c r="K10" s="25">
        <f>MIN(totalSalesByCategoryAndRegion[Sales Total])</f>
        <v>119820.39000000003</v>
      </c>
      <c r="M10" s="3">
        <f>MAX(E5:E9)</f>
        <v>651525</v>
      </c>
      <c r="N10" s="2" t="s">
        <v>22</v>
      </c>
    </row>
    <row r="11" spans="1:15" x14ac:dyDescent="0.2">
      <c r="A11" s="25" t="s">
        <v>3779</v>
      </c>
      <c r="B11" s="25" t="s">
        <v>15</v>
      </c>
      <c r="C11" s="25"/>
      <c r="D11" s="25"/>
      <c r="E11" s="25">
        <f>MIN(totalSalesByCategory[Sales Total])</f>
        <v>445824.59000000026</v>
      </c>
      <c r="M11" s="4">
        <f>MAX(K5:K8)</f>
        <v>190850.37</v>
      </c>
      <c r="N11" s="2" t="s">
        <v>22</v>
      </c>
      <c r="O11" s="2" t="s">
        <v>14</v>
      </c>
    </row>
    <row r="12" spans="1:15" x14ac:dyDescent="0.2">
      <c r="M12" s="5">
        <f>MAX(E19:E22)</f>
        <v>702844.59000000043</v>
      </c>
      <c r="O12" s="2" t="s">
        <v>36</v>
      </c>
    </row>
    <row r="13" spans="1:15" x14ac:dyDescent="0.2">
      <c r="M13" s="6">
        <f>MAX(K19:K23)</f>
        <v>189803</v>
      </c>
      <c r="N13" s="2" t="s">
        <v>22</v>
      </c>
      <c r="O13" s="2" t="s">
        <v>36</v>
      </c>
    </row>
    <row r="18" spans="1:11" x14ac:dyDescent="0.2">
      <c r="A18" s="2" t="s">
        <v>4</v>
      </c>
      <c r="B18" s="2" t="s">
        <v>3</v>
      </c>
      <c r="C18" s="2" t="s">
        <v>3718</v>
      </c>
      <c r="D18" s="2" t="s">
        <v>3714</v>
      </c>
      <c r="E18" s="17" t="s">
        <v>3713</v>
      </c>
      <c r="G18" t="s">
        <v>4</v>
      </c>
      <c r="H18" s="2" t="s">
        <v>3</v>
      </c>
      <c r="I18" t="s">
        <v>3718</v>
      </c>
      <c r="J18" t="s">
        <v>3714</v>
      </c>
      <c r="K18" t="s">
        <v>3713</v>
      </c>
    </row>
    <row r="19" spans="1:11" x14ac:dyDescent="0.2">
      <c r="B19" s="2" t="str">
        <f>N3</f>
        <v>East</v>
      </c>
      <c r="D19">
        <f>COUNTIF(cleanedDataSet!$E$2:$E$1001,B19)</f>
        <v>250</v>
      </c>
      <c r="E19">
        <f>SUMIF(cleanedDataSet!E:E,topPerformers!B19,cleanedDataSet!J:J)</f>
        <v>682254.61999999965</v>
      </c>
      <c r="G19" t="str">
        <f>M3</f>
        <v>Electronics</v>
      </c>
      <c r="H19" s="2" t="str">
        <f>$N$5</f>
        <v>West</v>
      </c>
      <c r="I19" t="str">
        <f>CONCATENATE(H19,G19)</f>
        <v>WestElectronics</v>
      </c>
      <c r="J19">
        <f>COUNTIF(cleanedDataSet!$D$2:$D$1001,topPerformers!I19)</f>
        <v>46</v>
      </c>
      <c r="K19">
        <f>SUMIF(cleanedDataSet!D:D,topPerformers!I19,cleanedDataSet!J:J)</f>
        <v>120547.55999999998</v>
      </c>
    </row>
    <row r="20" spans="1:11" x14ac:dyDescent="0.2">
      <c r="B20" s="2" t="str">
        <f>N4</f>
        <v>South</v>
      </c>
      <c r="D20">
        <f>COUNTIF(cleanedDataSet!$E$2:$E$1001,B20)</f>
        <v>243</v>
      </c>
      <c r="E20">
        <f>SUMIF(cleanedDataSet!E:E,topPerformers!B20,cleanedDataSet!J:J)</f>
        <v>673729.56000000052</v>
      </c>
      <c r="G20" t="str">
        <f>M4</f>
        <v>Books</v>
      </c>
      <c r="H20" s="2" t="str">
        <f>$N$5</f>
        <v>West</v>
      </c>
      <c r="I20" t="str">
        <f t="shared" ref="I20:I23" si="1">CONCATENATE(H20,G20)</f>
        <v>WestBooks</v>
      </c>
      <c r="J20">
        <f>COUNTIF(cleanedDataSet!$D$2:$D$1001,topPerformers!I20)</f>
        <v>62</v>
      </c>
      <c r="K20">
        <f>SUMIF(cleanedDataSet!D:D,topPerformers!I20,cleanedDataSet!J:J)</f>
        <v>189803</v>
      </c>
    </row>
    <row r="21" spans="1:11" x14ac:dyDescent="0.2">
      <c r="B21" s="2" t="str">
        <f>N5</f>
        <v>West</v>
      </c>
      <c r="D21">
        <f>COUNTIF(cleanedDataSet!$E$2:$E$1001,B21)</f>
        <v>264</v>
      </c>
      <c r="E21">
        <f>SUMIF(cleanedDataSet!E:E,topPerformers!B21,cleanedDataSet!J:J)</f>
        <v>702844.59000000043</v>
      </c>
      <c r="G21" t="str">
        <f>M5</f>
        <v>Food</v>
      </c>
      <c r="H21" s="2" t="str">
        <f>$N$5</f>
        <v>West</v>
      </c>
      <c r="I21" t="str">
        <f t="shared" si="1"/>
        <v>WestFood</v>
      </c>
      <c r="J21">
        <f>COUNTIF(cleanedDataSet!$D$2:$D$1001,topPerformers!I21)</f>
        <v>44</v>
      </c>
      <c r="K21">
        <f>SUMIF(cleanedDataSet!D:D,topPerformers!I21,cleanedDataSet!J:J)</f>
        <v>99348.469999999987</v>
      </c>
    </row>
    <row r="22" spans="1:11" x14ac:dyDescent="0.2">
      <c r="B22" s="2" t="str">
        <f>N6</f>
        <v>North</v>
      </c>
      <c r="D22">
        <f>COUNTIF(cleanedDataSet!$E$2:$E$1001,B22)</f>
        <v>243</v>
      </c>
      <c r="E22">
        <f>SUMIF(cleanedDataSet!E:E,topPerformers!B22,cleanedDataSet!J:J)</f>
        <v>667385.90999999992</v>
      </c>
      <c r="G22" t="str">
        <f>M6</f>
        <v>Furniture</v>
      </c>
      <c r="H22" s="2" t="str">
        <f>$N$5</f>
        <v>West</v>
      </c>
      <c r="I22" t="str">
        <f t="shared" si="1"/>
        <v>WestFurniture</v>
      </c>
      <c r="J22">
        <f>COUNTIF(cleanedDataSet!$D$2:$D$1001,topPerformers!I22)</f>
        <v>49</v>
      </c>
      <c r="K22">
        <f>SUMIF(cleanedDataSet!D:D,topPerformers!I22,cleanedDataSet!J:J)</f>
        <v>126878.62000000001</v>
      </c>
    </row>
    <row r="23" spans="1:11" x14ac:dyDescent="0.2">
      <c r="A23" s="18" t="s">
        <v>3731</v>
      </c>
      <c r="B23" s="18" t="s">
        <v>36</v>
      </c>
      <c r="C23" s="19"/>
      <c r="D23" s="19"/>
      <c r="E23" s="19">
        <f>MAX(E19:E22)</f>
        <v>702844.59000000043</v>
      </c>
      <c r="G23" t="str">
        <f>M7</f>
        <v>Clothing</v>
      </c>
      <c r="H23" s="2" t="str">
        <f>$N$5</f>
        <v>West</v>
      </c>
      <c r="I23" t="str">
        <f t="shared" si="1"/>
        <v>WestClothing</v>
      </c>
      <c r="J23">
        <f>COUNTIF(cleanedDataSet!$D$2:$D$1001,topPerformers!I23)</f>
        <v>63</v>
      </c>
      <c r="K23">
        <f>SUMIF(cleanedDataSet!D:D,topPerformers!I23,cleanedDataSet!J:J)</f>
        <v>166266.93999999997</v>
      </c>
    </row>
    <row r="24" spans="1:11" x14ac:dyDescent="0.2">
      <c r="A24" s="25" t="s">
        <v>3779</v>
      </c>
      <c r="B24" s="25" t="s">
        <v>69</v>
      </c>
      <c r="C24" s="25"/>
      <c r="D24" s="25"/>
      <c r="E24" s="25">
        <f>MIN(totalSalesByRegion[Sales Total])</f>
        <v>667385.90999999992</v>
      </c>
      <c r="G24" s="18" t="s">
        <v>3733</v>
      </c>
      <c r="H24" s="19"/>
      <c r="I24" s="18" t="s">
        <v>3734</v>
      </c>
      <c r="J24" s="19"/>
      <c r="K24" s="19">
        <f>MAX(K19:K23)</f>
        <v>189803</v>
      </c>
    </row>
    <row r="25" spans="1:11" x14ac:dyDescent="0.2">
      <c r="G25" s="25" t="s">
        <v>3779</v>
      </c>
      <c r="H25" s="25"/>
      <c r="I25" s="25" t="s">
        <v>3781</v>
      </c>
      <c r="J25" s="25"/>
      <c r="K25" s="25">
        <f>MIN(totalSalesByCategoriesInWest[Sales Total])</f>
        <v>99348.469999999987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031CA-9CD5-406F-896F-6C984806DA96}">
  <dimension ref="A4:E15"/>
  <sheetViews>
    <sheetView tabSelected="1" workbookViewId="0">
      <selection activeCell="G13" sqref="G13"/>
    </sheetView>
  </sheetViews>
  <sheetFormatPr defaultRowHeight="12.75" x14ac:dyDescent="0.2"/>
  <sheetData>
    <row r="4" spans="1:5" x14ac:dyDescent="0.2">
      <c r="A4" s="31" t="s">
        <v>3782</v>
      </c>
      <c r="B4" s="32"/>
      <c r="C4" s="28" t="s">
        <v>22</v>
      </c>
      <c r="D4" s="29" t="s">
        <v>14</v>
      </c>
      <c r="E4" s="18" t="s">
        <v>36</v>
      </c>
    </row>
    <row r="5" spans="1:5" x14ac:dyDescent="0.2">
      <c r="A5" s="32"/>
      <c r="B5" s="32"/>
      <c r="C5" s="18" t="s">
        <v>52</v>
      </c>
    </row>
    <row r="6" spans="1:5" x14ac:dyDescent="0.2">
      <c r="A6" s="32"/>
      <c r="B6" s="32"/>
    </row>
    <row r="7" spans="1:5" x14ac:dyDescent="0.2">
      <c r="A7" s="32"/>
      <c r="B7" s="32"/>
      <c r="C7" s="30" t="s">
        <v>36</v>
      </c>
      <c r="D7" s="30" t="s">
        <v>22</v>
      </c>
      <c r="E7" s="18" t="s">
        <v>52</v>
      </c>
    </row>
    <row r="9" spans="1:5" x14ac:dyDescent="0.2">
      <c r="A9" s="33" t="s">
        <v>3783</v>
      </c>
      <c r="B9" s="34"/>
      <c r="C9" s="26" t="s">
        <v>15</v>
      </c>
      <c r="D9" s="27"/>
    </row>
    <row r="10" spans="1:5" x14ac:dyDescent="0.2">
      <c r="A10" s="34"/>
      <c r="B10" s="34"/>
      <c r="C10" s="27"/>
      <c r="D10" s="27"/>
    </row>
    <row r="11" spans="1:5" x14ac:dyDescent="0.2">
      <c r="A11" s="34"/>
      <c r="B11" s="34"/>
      <c r="C11" s="26" t="s">
        <v>28</v>
      </c>
      <c r="D11" s="26" t="s">
        <v>22</v>
      </c>
    </row>
    <row r="12" spans="1:5" x14ac:dyDescent="0.2">
      <c r="A12" s="34"/>
      <c r="B12" s="34"/>
      <c r="C12" s="27"/>
      <c r="D12" s="27"/>
    </row>
    <row r="13" spans="1:5" x14ac:dyDescent="0.2">
      <c r="A13" s="34"/>
      <c r="B13" s="34"/>
      <c r="C13" s="26" t="s">
        <v>69</v>
      </c>
      <c r="D13" s="27"/>
    </row>
    <row r="14" spans="1:5" x14ac:dyDescent="0.2">
      <c r="A14" s="34"/>
      <c r="B14" s="34"/>
      <c r="C14" s="27"/>
      <c r="D14" s="27"/>
    </row>
    <row r="15" spans="1:5" x14ac:dyDescent="0.2">
      <c r="A15" s="34"/>
      <c r="B15" s="34"/>
      <c r="C15" s="26" t="s">
        <v>36</v>
      </c>
      <c r="D15" s="26" t="s">
        <v>29</v>
      </c>
    </row>
  </sheetData>
  <mergeCells count="2">
    <mergeCell ref="A4:B7"/>
    <mergeCell ref="A9:B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465EA-962E-4F42-A70E-119542BE4638}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F21D-02B8-4735-9607-55FFB49AB4BD}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8E3AA-F77D-4548-9AA3-0A3562F31CB5}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206D-500C-4F69-8B71-54567CDB5124}">
  <dimension ref="A1:M7"/>
  <sheetViews>
    <sheetView workbookViewId="0">
      <selection activeCell="D6" sqref="D6"/>
    </sheetView>
  </sheetViews>
  <sheetFormatPr defaultRowHeight="12.75" x14ac:dyDescent="0.2"/>
  <cols>
    <col min="1" max="1" width="30.140625" customWidth="1"/>
    <col min="2" max="2" width="12.85546875" bestFit="1" customWidth="1"/>
    <col min="3" max="3" width="14.5703125" bestFit="1" customWidth="1"/>
    <col min="4" max="4" width="14.42578125" bestFit="1" customWidth="1"/>
    <col min="5" max="5" width="12.28515625" bestFit="1" customWidth="1"/>
    <col min="6" max="6" width="6.7109375" bestFit="1" customWidth="1"/>
    <col min="7" max="7" width="15.5703125" bestFit="1" customWidth="1"/>
    <col min="8" max="8" width="7.42578125" bestFit="1" customWidth="1"/>
    <col min="9" max="9" width="8.42578125" bestFit="1" customWidth="1"/>
    <col min="11" max="11" width="10.28515625" bestFit="1" customWidth="1"/>
    <col min="12" max="12" width="15.140625" bestFit="1" customWidth="1"/>
    <col min="13" max="13" width="15.28515625" bestFit="1" customWidth="1"/>
  </cols>
  <sheetData>
    <row r="1" spans="1:13" x14ac:dyDescent="0.2">
      <c r="A1" s="2" t="s">
        <v>74</v>
      </c>
      <c r="B1" t="str">
        <f>rawData!B1</f>
        <v>Transaction ID</v>
      </c>
      <c r="C1" t="str">
        <f>rawData!E1</f>
        <v>Customer Name</v>
      </c>
      <c r="D1" t="str">
        <f>rawData!G1</f>
        <v>Customer Email</v>
      </c>
      <c r="E1" t="str">
        <f>rawData!H1</f>
        <v>helperColumn</v>
      </c>
      <c r="F1" t="str">
        <f>rawData!I1</f>
        <v>Region</v>
      </c>
      <c r="G1" t="str">
        <f>rawData!J1</f>
        <v>Product Category</v>
      </c>
      <c r="H1" t="str">
        <f>rawData!K1</f>
        <v>Product</v>
      </c>
      <c r="I1" t="str">
        <f>rawData!L1</f>
        <v>Quantity</v>
      </c>
      <c r="J1" t="str">
        <f>rawData!M1</f>
        <v>Unit Price</v>
      </c>
      <c r="K1" t="str">
        <f>rawData!N1</f>
        <v>Total Sales</v>
      </c>
      <c r="L1" t="str">
        <f>rawData!O1</f>
        <v>Transaction Date</v>
      </c>
      <c r="M1" t="str">
        <f>rawData!S1</f>
        <v>Payment Method</v>
      </c>
    </row>
    <row r="2" spans="1:13" x14ac:dyDescent="0.2">
      <c r="A2" s="2" t="s">
        <v>3719</v>
      </c>
      <c r="I2">
        <f>COUNTIF(rawData!L:L,"&lt;0")</f>
        <v>0</v>
      </c>
      <c r="J2">
        <f>COUNTIF(rawData!M:M,"&lt;0")</f>
        <v>0</v>
      </c>
      <c r="K2">
        <f>COUNTIF(rawData!N:N,"&lt;0")</f>
        <v>0</v>
      </c>
    </row>
    <row r="3" spans="1:13" x14ac:dyDescent="0.2">
      <c r="A3" s="2" t="s">
        <v>3720</v>
      </c>
      <c r="D3">
        <f>COUNTIF(rawData!G:G,"*@*")</f>
        <v>961</v>
      </c>
    </row>
    <row r="4" spans="1:13" x14ac:dyDescent="0.2">
      <c r="A4" s="2" t="s">
        <v>3725</v>
      </c>
      <c r="B4">
        <f>COUNTIF(rawData!B1:B1011,"")</f>
        <v>0</v>
      </c>
      <c r="C4">
        <f>COUNTIF(rawData!E1:E1011,"")</f>
        <v>0</v>
      </c>
      <c r="D4">
        <f>COUNTIF(rawData!G1:G1011,"")</f>
        <v>49</v>
      </c>
      <c r="E4">
        <f>COUNTIF(rawData!H1:H1011,"")</f>
        <v>0</v>
      </c>
      <c r="F4">
        <f>COUNTIF(rawData!I1:I1011,"")</f>
        <v>0</v>
      </c>
      <c r="G4">
        <f>COUNTIF(rawData!J1:J1011,"")</f>
        <v>0</v>
      </c>
      <c r="H4">
        <f>COUNTIF(rawData!K1:K1011,"")</f>
        <v>30</v>
      </c>
      <c r="I4">
        <f>COUNTIF(rawData!L1:L1011,"")</f>
        <v>0</v>
      </c>
      <c r="J4">
        <f>COUNTIF(rawData!M1:M1011,"")</f>
        <v>0</v>
      </c>
      <c r="K4">
        <f>COUNTIF(rawData!N1:N1011,"")</f>
        <v>0</v>
      </c>
      <c r="L4">
        <f>COUNTIF(rawData!O1:O1011,"")</f>
        <v>0</v>
      </c>
      <c r="M4">
        <f>COUNTIF(rawData!S1:S1011,"")</f>
        <v>0</v>
      </c>
    </row>
    <row r="5" spans="1:13" x14ac:dyDescent="0.2">
      <c r="A5" s="2" t="s">
        <v>3737</v>
      </c>
      <c r="D5">
        <f>COUNTIF(rawData!G2:G1011,"&lt;&gt;*@*")</f>
        <v>49</v>
      </c>
    </row>
    <row r="6" spans="1:13" x14ac:dyDescent="0.2">
      <c r="A6" s="2" t="s">
        <v>3723</v>
      </c>
      <c r="B6">
        <f>COUNTIF(rawData!$D:$D,"Duplicate")</f>
        <v>20</v>
      </c>
      <c r="C6">
        <f>COUNTIF(rawData!$D:$D,"Duplicate")</f>
        <v>20</v>
      </c>
      <c r="D6">
        <f>COUNTIF(rawData!$F:$F,"Duplicate")</f>
        <v>20</v>
      </c>
    </row>
    <row r="7" spans="1:13" x14ac:dyDescent="0.2">
      <c r="A7" s="2" t="s">
        <v>3730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0</v>
      </c>
      <c r="M7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0C227-EF8A-424E-A010-948C5C59265C}">
  <dimension ref="A1:M1001"/>
  <sheetViews>
    <sheetView topLeftCell="C1" workbookViewId="0">
      <pane ySplit="1" topLeftCell="A976" activePane="bottomLeft" state="frozen"/>
      <selection pane="bottomLeft" activeCell="I985" sqref="I985"/>
    </sheetView>
  </sheetViews>
  <sheetFormatPr defaultRowHeight="12.75" x14ac:dyDescent="0.2"/>
  <cols>
    <col min="1" max="1" width="36.140625" bestFit="1" customWidth="1"/>
    <col min="2" max="2" width="24.28515625" bestFit="1" customWidth="1"/>
    <col min="3" max="3" width="35.85546875" bestFit="1" customWidth="1"/>
    <col min="4" max="4" width="7.85546875" hidden="1" customWidth="1"/>
    <col min="5" max="5" width="6.7109375" bestFit="1" customWidth="1"/>
    <col min="6" max="6" width="15.5703125" bestFit="1" customWidth="1"/>
    <col min="7" max="7" width="12.85546875" bestFit="1" customWidth="1"/>
    <col min="8" max="8" width="8" bestFit="1" customWidth="1"/>
    <col min="10" max="10" width="10.28515625" bestFit="1" customWidth="1"/>
    <col min="11" max="11" width="15.140625" bestFit="1" customWidth="1"/>
    <col min="12" max="12" width="15.28515625" bestFit="1" customWidth="1"/>
  </cols>
  <sheetData>
    <row r="1" spans="1:13" x14ac:dyDescent="0.2">
      <c r="A1" s="2" t="s">
        <v>0</v>
      </c>
      <c r="B1" t="str">
        <f>TRIM(VLOOKUP(A1,rawData!B:S,4,0))</f>
        <v>Customer Name</v>
      </c>
      <c r="C1" t="str">
        <f>IF(TRIM(VLOOKUP(A1,rawData!B:S,6,0))="","replacement@mail.com",TRIM(VLOOKUP(A1,rawData!B:S,6,0)))</f>
        <v>Customer Email</v>
      </c>
      <c r="D1" s="2" t="s">
        <v>3718</v>
      </c>
      <c r="E1" t="str">
        <f>TRIM(VLOOKUP(A1,rawData!B:S,8,0))</f>
        <v>Region</v>
      </c>
      <c r="F1" t="str">
        <f>TRIM(VLOOKUP(A1,rawData!B:S,9,0))</f>
        <v>Product Category</v>
      </c>
      <c r="G1" t="str">
        <f>IF(TRIM(VLOOKUP(A1,rawData!B:S,10,0))="","Blank",TRIM(VLOOKUP(A1,rawData!B:S,10,0)))</f>
        <v>Product</v>
      </c>
      <c r="H1" s="9" t="str">
        <f>TRIM(VLOOKUP(A1,rawData!B:S,11,0))</f>
        <v>Quantity</v>
      </c>
      <c r="I1" s="9" t="str">
        <f>TRIM(VLOOKUP(A1,rawData!B:S,12,0))</f>
        <v>Unit Price</v>
      </c>
      <c r="J1" s="9" t="str">
        <f>TRIM(VLOOKUP(A1,rawData!B:S,13,0))</f>
        <v>Total Sales</v>
      </c>
      <c r="K1" s="2" t="s">
        <v>9</v>
      </c>
      <c r="L1" t="str">
        <f>TRIM(VLOOKUP(A1,rawData!B:S,18,0))</f>
        <v>Payment Method</v>
      </c>
      <c r="M1" s="2" t="s">
        <v>3775</v>
      </c>
    </row>
    <row r="2" spans="1:13" x14ac:dyDescent="0.2">
      <c r="A2" t="str">
        <f>TRIM(rawData!A957)</f>
        <v>21ee5517-943d-4896-9a7c-cd786cf1c3bb</v>
      </c>
      <c r="B2" t="str">
        <f>TRIM(VLOOKUP(A2,rawData!B:S,4,0))</f>
        <v>Jessica Atkins</v>
      </c>
      <c r="C2" t="str">
        <f>IF(TRIM(VLOOKUP(A2,rawData!B:S,6,0))="","replacement@mail.com",TRIM(VLOOKUP(A2,rawData!B:S,6,0)))</f>
        <v>stokeskyle@gmail.com</v>
      </c>
      <c r="D2" t="str">
        <f t="shared" ref="D2:D65" si="0">CONCATENATE(E2,F2)</f>
        <v>EastClothing</v>
      </c>
      <c r="E2" t="str">
        <f>TRIM(VLOOKUP(A2,rawData!B:S,8,0))</f>
        <v>East</v>
      </c>
      <c r="F2" t="str">
        <f>TRIM(VLOOKUP(A2,rawData!B:S,9,0))</f>
        <v>Clothing</v>
      </c>
      <c r="G2" t="str">
        <f>IF(TRIM(VLOOKUP(A2,rawData!B:S,10,0))="","Blank",TRIM(VLOOKUP(A2,rawData!B:S,10,0)))</f>
        <v>With</v>
      </c>
      <c r="H2" s="9">
        <f>_xlfn.NUMBERVALUE(TRIM(VLOOKUP(A2,rawData!B:S,11,0)))</f>
        <v>5</v>
      </c>
      <c r="I2" s="9">
        <f>_xlfn.NUMBERVALUE(TRIM(VLOOKUP(A2,rawData!B:S,12,0)))</f>
        <v>66.319999999999993</v>
      </c>
      <c r="J2" s="9">
        <f>_xlfn.NUMBERVALUE(TRIM(VLOOKUP(A2,rawData!B:S,13,0)))</f>
        <v>331.6</v>
      </c>
      <c r="K2" s="11">
        <f>DATE(VLOOKUP(A2,rawData!$B$2:$S$1011,17,0),VLOOKUP(A2,rawData!$B$2:$S$1011,16,0),VLOOKUP(A2,rawData!$B$2:$S$1011,15,0))</f>
        <v>45292</v>
      </c>
      <c r="L2" t="str">
        <f>TRIM(VLOOKUP(A2,rawData!B:S,18,0))</f>
        <v>PayPal</v>
      </c>
      <c r="M2">
        <f>MONTH(K2)</f>
        <v>1</v>
      </c>
    </row>
    <row r="3" spans="1:13" x14ac:dyDescent="0.2">
      <c r="A3" t="str">
        <f>TRIM(rawData!A264)</f>
        <v>158b8521-c5d5-4bcc-b23e-5f331cabda22</v>
      </c>
      <c r="B3" t="str">
        <f>TRIM(VLOOKUP(A3,rawData!B:S,4,0))</f>
        <v>Patricia Summers</v>
      </c>
      <c r="C3" t="str">
        <f>IF(TRIM(VLOOKUP(A3,rawData!B:S,6,0))="","replacement@mail.com",TRIM(VLOOKUP(A3,rawData!B:S,6,0)))</f>
        <v>kathryn99@hotmail.com</v>
      </c>
      <c r="D3" t="str">
        <f t="shared" si="0"/>
        <v>EastElectronics</v>
      </c>
      <c r="E3" t="str">
        <f>TRIM(VLOOKUP(A3,rawData!B:S,8,0))</f>
        <v>East</v>
      </c>
      <c r="F3" t="str">
        <f>TRIM(VLOOKUP(A3,rawData!B:S,9,0))</f>
        <v>Electronics</v>
      </c>
      <c r="G3" t="str">
        <f>IF(TRIM(VLOOKUP(A3,rawData!B:S,10,0))="","Blank",TRIM(VLOOKUP(A3,rawData!B:S,10,0)))</f>
        <v>As</v>
      </c>
      <c r="H3" s="9">
        <f>_xlfn.NUMBERVALUE(TRIM(VLOOKUP(A3,rawData!B:S,11,0)))</f>
        <v>9</v>
      </c>
      <c r="I3" s="9">
        <f>_xlfn.NUMBERVALUE(TRIM(VLOOKUP(A3,rawData!B:S,12,0)))</f>
        <v>128.5</v>
      </c>
      <c r="J3" s="9">
        <f>_xlfn.NUMBERVALUE(TRIM(VLOOKUP(A3,rawData!B:S,13,0)))</f>
        <v>1156.5</v>
      </c>
      <c r="K3" s="11">
        <f>DATE(VLOOKUP(A3,rawData!$B$2:$S$1011,17,0),VLOOKUP(A3,rawData!$B$2:$S$1011,16,0),VLOOKUP(A3,rawData!$B$2:$S$1011,15,0))</f>
        <v>45292</v>
      </c>
      <c r="L3" t="str">
        <f>TRIM(VLOOKUP(A3,rawData!B:S,18,0))</f>
        <v>PayPal</v>
      </c>
      <c r="M3">
        <f t="shared" ref="M3:M66" si="1">MONTH(K3)</f>
        <v>1</v>
      </c>
    </row>
    <row r="4" spans="1:13" x14ac:dyDescent="0.2">
      <c r="A4" t="str">
        <f>TRIM(rawData!A204)</f>
        <v>f02908d8-40f8-406a-a252-be9b3eafefa2</v>
      </c>
      <c r="B4" t="str">
        <f>TRIM(VLOOKUP(A4,rawData!B:S,4,0))</f>
        <v>Frank Ford</v>
      </c>
      <c r="C4" t="str">
        <f>IF(TRIM(VLOOKUP(A4,rawData!B:S,6,0))="","replacement@mail.com",TRIM(VLOOKUP(A4,rawData!B:S,6,0)))</f>
        <v>castillocarrie@gmail.com</v>
      </c>
      <c r="D4" t="str">
        <f t="shared" si="0"/>
        <v>EastClothing</v>
      </c>
      <c r="E4" t="str">
        <f>TRIM(VLOOKUP(A4,rawData!B:S,8,0))</f>
        <v>East</v>
      </c>
      <c r="F4" t="str">
        <f>TRIM(VLOOKUP(A4,rawData!B:S,9,0))</f>
        <v>Clothing</v>
      </c>
      <c r="G4" t="str">
        <f>IF(TRIM(VLOOKUP(A4,rawData!B:S,10,0))="","Blank",TRIM(VLOOKUP(A4,rawData!B:S,10,0)))</f>
        <v>Whole</v>
      </c>
      <c r="H4" s="9">
        <f>_xlfn.NUMBERVALUE(TRIM(VLOOKUP(A4,rawData!B:S,11,0)))</f>
        <v>7</v>
      </c>
      <c r="I4" s="9">
        <f>_xlfn.NUMBERVALUE(TRIM(VLOOKUP(A4,rawData!B:S,12,0)))</f>
        <v>274.33999999999997</v>
      </c>
      <c r="J4" s="9">
        <f>_xlfn.NUMBERVALUE(TRIM(VLOOKUP(A4,rawData!B:S,13,0)))</f>
        <v>1920.38</v>
      </c>
      <c r="K4" s="11">
        <f>DATE(VLOOKUP(A4,rawData!$B$2:$S$1011,17,0),VLOOKUP(A4,rawData!$B$2:$S$1011,16,0),VLOOKUP(A4,rawData!$B$2:$S$1011,15,0))</f>
        <v>45292</v>
      </c>
      <c r="L4" t="str">
        <f>TRIM(VLOOKUP(A4,rawData!B:S,18,0))</f>
        <v>Bank Transfer</v>
      </c>
      <c r="M4">
        <f t="shared" si="1"/>
        <v>1</v>
      </c>
    </row>
    <row r="5" spans="1:13" x14ac:dyDescent="0.2">
      <c r="A5" t="str">
        <f>TRIM(rawData!A356)</f>
        <v>4925d52e-aa3d-4e47-8c90-19fd563c19a9</v>
      </c>
      <c r="B5" t="str">
        <f>TRIM(VLOOKUP(A5,rawData!B:S,4,0))</f>
        <v>Crystal Acevedo</v>
      </c>
      <c r="C5" t="str">
        <f>IF(TRIM(VLOOKUP(A5,rawData!B:S,6,0))="","replacement@mail.com",TRIM(VLOOKUP(A5,rawData!B:S,6,0)))</f>
        <v>chaneybarry@morales.biz</v>
      </c>
      <c r="D5" t="str">
        <f t="shared" si="0"/>
        <v>WestClothing</v>
      </c>
      <c r="E5" t="str">
        <f>TRIM(VLOOKUP(A5,rawData!B:S,8,0))</f>
        <v>West</v>
      </c>
      <c r="F5" t="str">
        <f>TRIM(VLOOKUP(A5,rawData!B:S,9,0))</f>
        <v>Clothing</v>
      </c>
      <c r="G5" t="str">
        <f>IF(TRIM(VLOOKUP(A5,rawData!B:S,10,0))="","Blank",TRIM(VLOOKUP(A5,rawData!B:S,10,0)))</f>
        <v>Glass</v>
      </c>
      <c r="H5" s="9">
        <f>_xlfn.NUMBERVALUE(TRIM(VLOOKUP(A5,rawData!B:S,11,0)))</f>
        <v>16</v>
      </c>
      <c r="I5" s="9">
        <f>_xlfn.NUMBERVALUE(TRIM(VLOOKUP(A5,rawData!B:S,12,0)))</f>
        <v>391.25</v>
      </c>
      <c r="J5" s="9">
        <f>_xlfn.NUMBERVALUE(TRIM(VLOOKUP(A5,rawData!B:S,13,0)))</f>
        <v>6260</v>
      </c>
      <c r="K5" s="11">
        <f>DATE(VLOOKUP(A5,rawData!$B$2:$S$1011,17,0),VLOOKUP(A5,rawData!$B$2:$S$1011,16,0),VLOOKUP(A5,rawData!$B$2:$S$1011,15,0))</f>
        <v>45292</v>
      </c>
      <c r="L5" t="str">
        <f>TRIM(VLOOKUP(A5,rawData!B:S,18,0))</f>
        <v>Credit Card</v>
      </c>
      <c r="M5">
        <f t="shared" si="1"/>
        <v>1</v>
      </c>
    </row>
    <row r="6" spans="1:13" x14ac:dyDescent="0.2">
      <c r="A6" t="str">
        <f>TRIM(rawData!A731)</f>
        <v>fe1f4335-ed07-4e90-b710-3109cfe28218</v>
      </c>
      <c r="B6" t="str">
        <f>TRIM(VLOOKUP(A6,rawData!B:S,4,0))</f>
        <v>Daniel Anderson</v>
      </c>
      <c r="C6" t="str">
        <f>IF(TRIM(VLOOKUP(A6,rawData!B:S,6,0))="","replacement@mail.com",TRIM(VLOOKUP(A6,rawData!B:S,6,0)))</f>
        <v>bridgetrice@yahoo.com</v>
      </c>
      <c r="D6" t="str">
        <f t="shared" si="0"/>
        <v>WestBooks</v>
      </c>
      <c r="E6" t="str">
        <f>TRIM(VLOOKUP(A6,rawData!B:S,8,0))</f>
        <v>West</v>
      </c>
      <c r="F6" t="str">
        <f>TRIM(VLOOKUP(A6,rawData!B:S,9,0))</f>
        <v>Books</v>
      </c>
      <c r="G6" t="str">
        <f>IF(TRIM(VLOOKUP(A6,rawData!B:S,10,0))="","Blank",TRIM(VLOOKUP(A6,rawData!B:S,10,0)))</f>
        <v>Green</v>
      </c>
      <c r="H6" s="9">
        <f>_xlfn.NUMBERVALUE(TRIM(VLOOKUP(A6,rawData!B:S,11,0)))</f>
        <v>7</v>
      </c>
      <c r="I6" s="9">
        <f>_xlfn.NUMBERVALUE(TRIM(VLOOKUP(A6,rawData!B:S,12,0)))</f>
        <v>8.16</v>
      </c>
      <c r="J6" s="9">
        <f>_xlfn.NUMBERVALUE(TRIM(VLOOKUP(A6,rawData!B:S,13,0)))</f>
        <v>57.12</v>
      </c>
      <c r="K6" s="11">
        <f>DATE(VLOOKUP(A6,rawData!$B$2:$S$1011,17,0),VLOOKUP(A6,rawData!$B$2:$S$1011,16,0),VLOOKUP(A6,rawData!$B$2:$S$1011,15,0))</f>
        <v>45293</v>
      </c>
      <c r="L6" t="str">
        <f>TRIM(VLOOKUP(A6,rawData!B:S,18,0))</f>
        <v>Bank Transfer</v>
      </c>
      <c r="M6">
        <f t="shared" si="1"/>
        <v>1</v>
      </c>
    </row>
    <row r="7" spans="1:13" x14ac:dyDescent="0.2">
      <c r="A7" t="str">
        <f>TRIM(rawData!A259)</f>
        <v>d3229b6b-478e-4eb5-9a0c-91f9ec22db4e</v>
      </c>
      <c r="B7" t="str">
        <f>TRIM(VLOOKUP(A7,rawData!B:S,4,0))</f>
        <v>Tammy Curry</v>
      </c>
      <c r="C7" t="str">
        <f>IF(TRIM(VLOOKUP(A7,rawData!B:S,6,0))="","replacement@mail.com",TRIM(VLOOKUP(A7,rawData!B:S,6,0)))</f>
        <v>morenomichelle@mcdaniel.com</v>
      </c>
      <c r="D7" t="str">
        <f t="shared" si="0"/>
        <v>WestFurniture</v>
      </c>
      <c r="E7" t="str">
        <f>TRIM(VLOOKUP(A7,rawData!B:S,8,0))</f>
        <v>West</v>
      </c>
      <c r="F7" t="str">
        <f>TRIM(VLOOKUP(A7,rawData!B:S,9,0))</f>
        <v>Furniture</v>
      </c>
      <c r="G7" t="str">
        <f>IF(TRIM(VLOOKUP(A7,rawData!B:S,10,0))="","Blank",TRIM(VLOOKUP(A7,rawData!B:S,10,0)))</f>
        <v>After</v>
      </c>
      <c r="H7" s="9">
        <f>_xlfn.NUMBERVALUE(TRIM(VLOOKUP(A7,rawData!B:S,11,0)))</f>
        <v>18</v>
      </c>
      <c r="I7" s="9">
        <f>_xlfn.NUMBERVALUE(TRIM(VLOOKUP(A7,rawData!B:S,12,0)))</f>
        <v>150.80000000000001</v>
      </c>
      <c r="J7" s="9">
        <f>_xlfn.NUMBERVALUE(TRIM(VLOOKUP(A7,rawData!B:S,13,0)))</f>
        <v>2714.4</v>
      </c>
      <c r="K7" s="11">
        <f>DATE(VLOOKUP(A7,rawData!$B$2:$S$1011,17,0),VLOOKUP(A7,rawData!$B$2:$S$1011,16,0),VLOOKUP(A7,rawData!$B$2:$S$1011,15,0))</f>
        <v>45293</v>
      </c>
      <c r="L7" t="str">
        <f>TRIM(VLOOKUP(A7,rawData!B:S,18,0))</f>
        <v>Bank Transfer</v>
      </c>
      <c r="M7">
        <f t="shared" si="1"/>
        <v>1</v>
      </c>
    </row>
    <row r="8" spans="1:13" x14ac:dyDescent="0.2">
      <c r="A8" t="str">
        <f>TRIM(rawData!A398)</f>
        <v>b3d56611-f754-4ef9-83ee-8b668deb7a53</v>
      </c>
      <c r="B8" t="str">
        <f>TRIM(VLOOKUP(A8,rawData!B:S,4,0))</f>
        <v>Michael Castaneda</v>
      </c>
      <c r="C8" t="str">
        <f>IF(TRIM(VLOOKUP(A8,rawData!B:S,6,0))="","replacement@mail.com",TRIM(VLOOKUP(A8,rawData!B:S,6,0)))</f>
        <v>holtlauren@hotmail.com</v>
      </c>
      <c r="D8" t="str">
        <f t="shared" si="0"/>
        <v>WestFood</v>
      </c>
      <c r="E8" t="str">
        <f>TRIM(VLOOKUP(A8,rawData!B:S,8,0))</f>
        <v>West</v>
      </c>
      <c r="F8" t="str">
        <f>TRIM(VLOOKUP(A8,rawData!B:S,9,0))</f>
        <v>Food</v>
      </c>
      <c r="G8" t="str">
        <f>IF(TRIM(VLOOKUP(A8,rawData!B:S,10,0))="","Blank",TRIM(VLOOKUP(A8,rawData!B:S,10,0)))</f>
        <v>Participant</v>
      </c>
      <c r="H8" s="9">
        <f>_xlfn.NUMBERVALUE(TRIM(VLOOKUP(A8,rawData!B:S,11,0)))</f>
        <v>17</v>
      </c>
      <c r="I8" s="9">
        <f>_xlfn.NUMBERVALUE(TRIM(VLOOKUP(A8,rawData!B:S,12,0)))</f>
        <v>343.19</v>
      </c>
      <c r="J8" s="9">
        <f>_xlfn.NUMBERVALUE(TRIM(VLOOKUP(A8,rawData!B:S,13,0)))</f>
        <v>5834.23</v>
      </c>
      <c r="K8" s="11">
        <f>DATE(VLOOKUP(A8,rawData!$B$2:$S$1011,17,0),VLOOKUP(A8,rawData!$B$2:$S$1011,16,0),VLOOKUP(A8,rawData!$B$2:$S$1011,15,0))</f>
        <v>45293</v>
      </c>
      <c r="L8" t="str">
        <f>TRIM(VLOOKUP(A8,rawData!B:S,18,0))</f>
        <v>Debit Card</v>
      </c>
      <c r="M8">
        <f t="shared" si="1"/>
        <v>1</v>
      </c>
    </row>
    <row r="9" spans="1:13" x14ac:dyDescent="0.2">
      <c r="A9" t="str">
        <f>TRIM(rawData!A587)</f>
        <v>a5d927ff-58cc-41e3-94f2-0a2dab3102e9</v>
      </c>
      <c r="B9" t="str">
        <f>TRIM(VLOOKUP(A9,rawData!B:S,4,0))</f>
        <v>Alison Murphy</v>
      </c>
      <c r="C9" t="str">
        <f>IF(TRIM(VLOOKUP(A9,rawData!B:S,6,0))="","replacement@mail.com",TRIM(VLOOKUP(A9,rawData!B:S,6,0)))</f>
        <v>tyler84@bell-stewart.com</v>
      </c>
      <c r="D9" t="str">
        <f t="shared" si="0"/>
        <v>NorthFood</v>
      </c>
      <c r="E9" t="str">
        <f>TRIM(VLOOKUP(A9,rawData!B:S,8,0))</f>
        <v>North</v>
      </c>
      <c r="F9" t="str">
        <f>TRIM(VLOOKUP(A9,rawData!B:S,9,0))</f>
        <v>Food</v>
      </c>
      <c r="G9" t="str">
        <f>IF(TRIM(VLOOKUP(A9,rawData!B:S,10,0))="","Blank",TRIM(VLOOKUP(A9,rawData!B:S,10,0)))</f>
        <v>Commercial</v>
      </c>
      <c r="H9" s="9">
        <f>_xlfn.NUMBERVALUE(TRIM(VLOOKUP(A9,rawData!B:S,11,0)))</f>
        <v>19</v>
      </c>
      <c r="I9" s="9">
        <f>_xlfn.NUMBERVALUE(TRIM(VLOOKUP(A9,rawData!B:S,12,0)))</f>
        <v>348.31</v>
      </c>
      <c r="J9" s="9">
        <f>_xlfn.NUMBERVALUE(TRIM(VLOOKUP(A9,rawData!B:S,13,0)))</f>
        <v>6617.89</v>
      </c>
      <c r="K9" s="11">
        <f>DATE(VLOOKUP(A9,rawData!$B$2:$S$1011,17,0),VLOOKUP(A9,rawData!$B$2:$S$1011,16,0),VLOOKUP(A9,rawData!$B$2:$S$1011,15,0))</f>
        <v>45293</v>
      </c>
      <c r="L9" t="str">
        <f>TRIM(VLOOKUP(A9,rawData!B:S,18,0))</f>
        <v>PayPal</v>
      </c>
      <c r="M9">
        <f t="shared" si="1"/>
        <v>1</v>
      </c>
    </row>
    <row r="10" spans="1:13" x14ac:dyDescent="0.2">
      <c r="A10" t="str">
        <f>TRIM(rawData!A785)</f>
        <v>bf3299c2-ff32-4786-b1cf-f628fe0a3e7a</v>
      </c>
      <c r="B10" t="str">
        <f>TRIM(VLOOKUP(A10,rawData!B:S,4,0))</f>
        <v>Benjamin Olson</v>
      </c>
      <c r="C10" t="str">
        <f>IF(TRIM(VLOOKUP(A10,rawData!B:S,6,0))="","replacement@mail.com",TRIM(VLOOKUP(A10,rawData!B:S,6,0)))</f>
        <v>hayden44@stewart.info</v>
      </c>
      <c r="D10" t="str">
        <f t="shared" si="0"/>
        <v>SouthFurniture</v>
      </c>
      <c r="E10" t="str">
        <f>TRIM(VLOOKUP(A10,rawData!B:S,8,0))</f>
        <v>South</v>
      </c>
      <c r="F10" t="str">
        <f>TRIM(VLOOKUP(A10,rawData!B:S,9,0))</f>
        <v>Furniture</v>
      </c>
      <c r="G10" t="str">
        <f>IF(TRIM(VLOOKUP(A10,rawData!B:S,10,0))="","Blank",TRIM(VLOOKUP(A10,rawData!B:S,10,0)))</f>
        <v>Free</v>
      </c>
      <c r="H10" s="9">
        <f>_xlfn.NUMBERVALUE(TRIM(VLOOKUP(A10,rawData!B:S,11,0)))</f>
        <v>1</v>
      </c>
      <c r="I10" s="9">
        <f>_xlfn.NUMBERVALUE(TRIM(VLOOKUP(A10,rawData!B:S,12,0)))</f>
        <v>164.5</v>
      </c>
      <c r="J10" s="9">
        <f>_xlfn.NUMBERVALUE(TRIM(VLOOKUP(A10,rawData!B:S,13,0)))</f>
        <v>164.5</v>
      </c>
      <c r="K10" s="11">
        <f>DATE(VLOOKUP(A10,rawData!$B$2:$S$1011,17,0),VLOOKUP(A10,rawData!$B$2:$S$1011,16,0),VLOOKUP(A10,rawData!$B$2:$S$1011,15,0))</f>
        <v>45294</v>
      </c>
      <c r="L10" t="str">
        <f>TRIM(VLOOKUP(A10,rawData!B:S,18,0))</f>
        <v>Credit Card</v>
      </c>
      <c r="M10">
        <f t="shared" si="1"/>
        <v>1</v>
      </c>
    </row>
    <row r="11" spans="1:13" x14ac:dyDescent="0.2">
      <c r="A11" t="str">
        <f>TRIM(rawData!A645)</f>
        <v>3b673403-8308-4c5c-b1c2-00a030943e04</v>
      </c>
      <c r="B11" t="str">
        <f>TRIM(VLOOKUP(A11,rawData!B:S,4,0))</f>
        <v>Chad Johnson</v>
      </c>
      <c r="C11" t="str">
        <f>IF(TRIM(VLOOKUP(A11,rawData!B:S,6,0))="","replacement@mail.com",TRIM(VLOOKUP(A11,rawData!B:S,6,0)))</f>
        <v>andersonpatricia@cervantes-collins.info</v>
      </c>
      <c r="D11" t="str">
        <f t="shared" si="0"/>
        <v>SouthFurniture</v>
      </c>
      <c r="E11" t="str">
        <f>TRIM(VLOOKUP(A11,rawData!B:S,8,0))</f>
        <v>South</v>
      </c>
      <c r="F11" t="str">
        <f>TRIM(VLOOKUP(A11,rawData!B:S,9,0))</f>
        <v>Furniture</v>
      </c>
      <c r="G11" t="str">
        <f>IF(TRIM(VLOOKUP(A11,rawData!B:S,10,0))="","Blank",TRIM(VLOOKUP(A11,rawData!B:S,10,0)))</f>
        <v>Professor</v>
      </c>
      <c r="H11" s="9">
        <f>_xlfn.NUMBERVALUE(TRIM(VLOOKUP(A11,rawData!B:S,11,0)))</f>
        <v>6</v>
      </c>
      <c r="I11" s="9">
        <f>_xlfn.NUMBERVALUE(TRIM(VLOOKUP(A11,rawData!B:S,12,0)))</f>
        <v>252.29</v>
      </c>
      <c r="J11" s="9">
        <f>_xlfn.NUMBERVALUE(TRIM(VLOOKUP(A11,rawData!B:S,13,0)))</f>
        <v>1513.74</v>
      </c>
      <c r="K11" s="11">
        <f>DATE(VLOOKUP(A11,rawData!$B$2:$S$1011,17,0),VLOOKUP(A11,rawData!$B$2:$S$1011,16,0),VLOOKUP(A11,rawData!$B$2:$S$1011,15,0))</f>
        <v>45294</v>
      </c>
      <c r="L11" t="str">
        <f>TRIM(VLOOKUP(A11,rawData!B:S,18,0))</f>
        <v>PayPal</v>
      </c>
      <c r="M11">
        <f t="shared" si="1"/>
        <v>1</v>
      </c>
    </row>
    <row r="12" spans="1:13" x14ac:dyDescent="0.2">
      <c r="A12" t="str">
        <f>TRIM(rawData!A776)</f>
        <v>ed35526b-1809-4ce2-830e-177ccfda9f41</v>
      </c>
      <c r="B12" t="str">
        <f>TRIM(VLOOKUP(A12,rawData!B:S,4,0))</f>
        <v>Lisa Beck</v>
      </c>
      <c r="C12" t="str">
        <f>IF(TRIM(VLOOKUP(A12,rawData!B:S,6,0))="","replacement@mail.com",TRIM(VLOOKUP(A12,rawData!B:S,6,0)))</f>
        <v>sevans@adams-fernandez.com</v>
      </c>
      <c r="D12" t="str">
        <f t="shared" si="0"/>
        <v>NorthBooks</v>
      </c>
      <c r="E12" t="str">
        <f>TRIM(VLOOKUP(A12,rawData!B:S,8,0))</f>
        <v>North</v>
      </c>
      <c r="F12" t="str">
        <f>TRIM(VLOOKUP(A12,rawData!B:S,9,0))</f>
        <v>Books</v>
      </c>
      <c r="G12" t="str">
        <f>IF(TRIM(VLOOKUP(A12,rawData!B:S,10,0))="","Blank",TRIM(VLOOKUP(A12,rawData!B:S,10,0)))</f>
        <v>So</v>
      </c>
      <c r="H12" s="9">
        <f>_xlfn.NUMBERVALUE(TRIM(VLOOKUP(A12,rawData!B:S,11,0)))</f>
        <v>6</v>
      </c>
      <c r="I12" s="9">
        <f>_xlfn.NUMBERVALUE(TRIM(VLOOKUP(A12,rawData!B:S,12,0)))</f>
        <v>367.33</v>
      </c>
      <c r="J12" s="9">
        <f>_xlfn.NUMBERVALUE(TRIM(VLOOKUP(A12,rawData!B:S,13,0)))</f>
        <v>2203.98</v>
      </c>
      <c r="K12" s="11">
        <f>DATE(VLOOKUP(A12,rawData!$B$2:$S$1011,17,0),VLOOKUP(A12,rawData!$B$2:$S$1011,16,0),VLOOKUP(A12,rawData!$B$2:$S$1011,15,0))</f>
        <v>45294</v>
      </c>
      <c r="L12" t="str">
        <f>TRIM(VLOOKUP(A12,rawData!B:S,18,0))</f>
        <v>Bank Transfer</v>
      </c>
      <c r="M12">
        <f t="shared" si="1"/>
        <v>1</v>
      </c>
    </row>
    <row r="13" spans="1:13" x14ac:dyDescent="0.2">
      <c r="A13" t="str">
        <f>TRIM(rawData!A780)</f>
        <v>05ff055d-a098-4129-8612-bf73a8cc33a2</v>
      </c>
      <c r="B13" t="str">
        <f>TRIM(VLOOKUP(A13,rawData!B:S,4,0))</f>
        <v>Emily Burns</v>
      </c>
      <c r="C13" t="str">
        <f>IF(TRIM(VLOOKUP(A13,rawData!B:S,6,0))="","replacement@mail.com",TRIM(VLOOKUP(A13,rawData!B:S,6,0)))</f>
        <v>bbrown@evans-smith.com</v>
      </c>
      <c r="D13" t="str">
        <f t="shared" si="0"/>
        <v>NorthFurniture</v>
      </c>
      <c r="E13" t="str">
        <f>TRIM(VLOOKUP(A13,rawData!B:S,8,0))</f>
        <v>North</v>
      </c>
      <c r="F13" t="str">
        <f>TRIM(VLOOKUP(A13,rawData!B:S,9,0))</f>
        <v>Furniture</v>
      </c>
      <c r="G13" t="str">
        <f>IF(TRIM(VLOOKUP(A13,rawData!B:S,10,0))="","Blank",TRIM(VLOOKUP(A13,rawData!B:S,10,0)))</f>
        <v>According</v>
      </c>
      <c r="H13" s="9">
        <f>_xlfn.NUMBERVALUE(TRIM(VLOOKUP(A13,rawData!B:S,11,0)))</f>
        <v>14</v>
      </c>
      <c r="I13" s="9">
        <f>_xlfn.NUMBERVALUE(TRIM(VLOOKUP(A13,rawData!B:S,12,0)))</f>
        <v>190.85</v>
      </c>
      <c r="J13" s="9">
        <f>_xlfn.NUMBERVALUE(TRIM(VLOOKUP(A13,rawData!B:S,13,0)))</f>
        <v>2671.9</v>
      </c>
      <c r="K13" s="11">
        <f>DATE(VLOOKUP(A13,rawData!$B$2:$S$1011,17,0),VLOOKUP(A13,rawData!$B$2:$S$1011,16,0),VLOOKUP(A13,rawData!$B$2:$S$1011,15,0))</f>
        <v>45294</v>
      </c>
      <c r="L13" t="str">
        <f>TRIM(VLOOKUP(A13,rawData!B:S,18,0))</f>
        <v>PayPal</v>
      </c>
      <c r="M13">
        <f t="shared" si="1"/>
        <v>1</v>
      </c>
    </row>
    <row r="14" spans="1:13" x14ac:dyDescent="0.2">
      <c r="A14" t="str">
        <f>TRIM(rawData!A883)</f>
        <v>459ceaea-1deb-48f9-b046-87fb94cf9e85</v>
      </c>
      <c r="B14" t="str">
        <f>TRIM(VLOOKUP(A14,rawData!B:S,4,0))</f>
        <v>Michael Smith</v>
      </c>
      <c r="C14" t="str">
        <f>IF(TRIM(VLOOKUP(A14,rawData!B:S,6,0))="","replacement@mail.com",TRIM(VLOOKUP(A14,rawData!B:S,6,0)))</f>
        <v>kaylabrown@hoffman-aguirre.com</v>
      </c>
      <c r="D14" t="str">
        <f t="shared" si="0"/>
        <v>NorthElectronics</v>
      </c>
      <c r="E14" t="str">
        <f>TRIM(VLOOKUP(A14,rawData!B:S,8,0))</f>
        <v>North</v>
      </c>
      <c r="F14" t="str">
        <f>TRIM(VLOOKUP(A14,rawData!B:S,9,0))</f>
        <v>Electronics</v>
      </c>
      <c r="G14" t="str">
        <f>IF(TRIM(VLOOKUP(A14,rawData!B:S,10,0))="","Blank",TRIM(VLOOKUP(A14,rawData!B:S,10,0)))</f>
        <v>Maybe</v>
      </c>
      <c r="H14" s="9">
        <f>_xlfn.NUMBERVALUE(TRIM(VLOOKUP(A14,rawData!B:S,11,0)))</f>
        <v>7</v>
      </c>
      <c r="I14" s="9">
        <f>_xlfn.NUMBERVALUE(TRIM(VLOOKUP(A14,rawData!B:S,12,0)))</f>
        <v>441.41</v>
      </c>
      <c r="J14" s="9">
        <f>_xlfn.NUMBERVALUE(TRIM(VLOOKUP(A14,rawData!B:S,13,0)))</f>
        <v>3089.87</v>
      </c>
      <c r="K14" s="11">
        <f>DATE(VLOOKUP(A14,rawData!$B$2:$S$1011,17,0),VLOOKUP(A14,rawData!$B$2:$S$1011,16,0),VLOOKUP(A14,rawData!$B$2:$S$1011,15,0))</f>
        <v>45294</v>
      </c>
      <c r="L14" t="str">
        <f>TRIM(VLOOKUP(A14,rawData!B:S,18,0))</f>
        <v>Credit Card</v>
      </c>
      <c r="M14">
        <f t="shared" si="1"/>
        <v>1</v>
      </c>
    </row>
    <row r="15" spans="1:13" x14ac:dyDescent="0.2">
      <c r="A15" t="str">
        <f>TRIM(rawData!A363)</f>
        <v>0dc09c72-5c72-47df-a73f-52221d1f2b17</v>
      </c>
      <c r="B15" t="str">
        <f>TRIM(VLOOKUP(A15,rawData!B:S,4,0))</f>
        <v>David Jackson</v>
      </c>
      <c r="C15" t="str">
        <f>IF(TRIM(VLOOKUP(A15,rawData!B:S,6,0))="","replacement@mail.com",TRIM(VLOOKUP(A15,rawData!B:S,6,0)))</f>
        <v>anthonygrant@hotmail.com</v>
      </c>
      <c r="D15" t="str">
        <f t="shared" si="0"/>
        <v>EastClothing</v>
      </c>
      <c r="E15" t="str">
        <f>TRIM(VLOOKUP(A15,rawData!B:S,8,0))</f>
        <v>East</v>
      </c>
      <c r="F15" t="str">
        <f>TRIM(VLOOKUP(A15,rawData!B:S,9,0))</f>
        <v>Clothing</v>
      </c>
      <c r="G15" t="str">
        <f>IF(TRIM(VLOOKUP(A15,rawData!B:S,10,0))="","Blank",TRIM(VLOOKUP(A15,rawData!B:S,10,0)))</f>
        <v>Least</v>
      </c>
      <c r="H15" s="9">
        <f>_xlfn.NUMBERVALUE(TRIM(VLOOKUP(A15,rawData!B:S,11,0)))</f>
        <v>11</v>
      </c>
      <c r="I15" s="9">
        <f>_xlfn.NUMBERVALUE(TRIM(VLOOKUP(A15,rawData!B:S,12,0)))</f>
        <v>306.37</v>
      </c>
      <c r="J15" s="9">
        <f>_xlfn.NUMBERVALUE(TRIM(VLOOKUP(A15,rawData!B:S,13,0)))</f>
        <v>3370.07</v>
      </c>
      <c r="K15" s="11">
        <f>DATE(VLOOKUP(A15,rawData!$B$2:$S$1011,17,0),VLOOKUP(A15,rawData!$B$2:$S$1011,16,0),VLOOKUP(A15,rawData!$B$2:$S$1011,15,0))</f>
        <v>45294</v>
      </c>
      <c r="L15" t="str">
        <f>TRIM(VLOOKUP(A15,rawData!B:S,18,0))</f>
        <v>Debit Card</v>
      </c>
      <c r="M15">
        <f t="shared" si="1"/>
        <v>1</v>
      </c>
    </row>
    <row r="16" spans="1:13" x14ac:dyDescent="0.2">
      <c r="A16" t="str">
        <f>TRIM(rawData!A464)</f>
        <v>76f02c96-0b47-46c7-a012-7fba61d00469</v>
      </c>
      <c r="B16" t="str">
        <f>TRIM(VLOOKUP(A16,rawData!B:S,4,0))</f>
        <v>Sheila Terry</v>
      </c>
      <c r="C16" t="str">
        <f>IF(TRIM(VLOOKUP(A16,rawData!B:S,6,0))="","replacement@mail.com",TRIM(VLOOKUP(A16,rawData!B:S,6,0)))</f>
        <v>qsalinas@johnson.biz</v>
      </c>
      <c r="D16" t="str">
        <f t="shared" si="0"/>
        <v>SouthBooks</v>
      </c>
      <c r="E16" t="str">
        <f>TRIM(VLOOKUP(A16,rawData!B:S,8,0))</f>
        <v>South</v>
      </c>
      <c r="F16" t="str">
        <f>TRIM(VLOOKUP(A16,rawData!B:S,9,0))</f>
        <v>Books</v>
      </c>
      <c r="G16" t="str">
        <f>IF(TRIM(VLOOKUP(A16,rawData!B:S,10,0))="","Blank",TRIM(VLOOKUP(A16,rawData!B:S,10,0)))</f>
        <v>Risk</v>
      </c>
      <c r="H16" s="9">
        <f>_xlfn.NUMBERVALUE(TRIM(VLOOKUP(A16,rawData!B:S,11,0)))</f>
        <v>15</v>
      </c>
      <c r="I16" s="9">
        <f>_xlfn.NUMBERVALUE(TRIM(VLOOKUP(A16,rawData!B:S,12,0)))</f>
        <v>229.96</v>
      </c>
      <c r="J16" s="9">
        <f>_xlfn.NUMBERVALUE(TRIM(VLOOKUP(A16,rawData!B:S,13,0)))</f>
        <v>3449.4</v>
      </c>
      <c r="K16" s="11">
        <f>DATE(VLOOKUP(A16,rawData!$B$2:$S$1011,17,0),VLOOKUP(A16,rawData!$B$2:$S$1011,16,0),VLOOKUP(A16,rawData!$B$2:$S$1011,15,0))</f>
        <v>45294</v>
      </c>
      <c r="L16" t="str">
        <f>TRIM(VLOOKUP(A16,rawData!B:S,18,0))</f>
        <v>PayPal</v>
      </c>
      <c r="M16">
        <f t="shared" si="1"/>
        <v>1</v>
      </c>
    </row>
    <row r="17" spans="1:13" x14ac:dyDescent="0.2">
      <c r="A17" t="str">
        <f>TRIM(rawData!A62)</f>
        <v>a4c1f929-6cf0-465f-a9ad-42ebc34ff113</v>
      </c>
      <c r="B17" t="str">
        <f>TRIM(VLOOKUP(A17,rawData!B:S,4,0))</f>
        <v>Jordan Lane</v>
      </c>
      <c r="C17" t="str">
        <f>IF(TRIM(VLOOKUP(A17,rawData!B:S,6,0))="","replacement@mail.com",TRIM(VLOOKUP(A17,rawData!B:S,6,0)))</f>
        <v>david80@hotmail.com</v>
      </c>
      <c r="D17" t="str">
        <f t="shared" si="0"/>
        <v>WestBooks</v>
      </c>
      <c r="E17" t="str">
        <f>TRIM(VLOOKUP(A17,rawData!B:S,8,0))</f>
        <v>West</v>
      </c>
      <c r="F17" t="str">
        <f>TRIM(VLOOKUP(A17,rawData!B:S,9,0))</f>
        <v>Books</v>
      </c>
      <c r="G17" t="str">
        <f>IF(TRIM(VLOOKUP(A17,rawData!B:S,10,0))="","Blank",TRIM(VLOOKUP(A17,rawData!B:S,10,0)))</f>
        <v>During</v>
      </c>
      <c r="H17" s="9">
        <f>_xlfn.NUMBERVALUE(TRIM(VLOOKUP(A17,rawData!B:S,11,0)))</f>
        <v>15</v>
      </c>
      <c r="I17" s="9">
        <f>_xlfn.NUMBERVALUE(TRIM(VLOOKUP(A17,rawData!B:S,12,0)))</f>
        <v>306.27999999999997</v>
      </c>
      <c r="J17" s="9">
        <f>_xlfn.NUMBERVALUE(TRIM(VLOOKUP(A17,rawData!B:S,13,0)))</f>
        <v>4594.2</v>
      </c>
      <c r="K17" s="11">
        <f>DATE(VLOOKUP(A17,rawData!$B$2:$S$1011,17,0),VLOOKUP(A17,rawData!$B$2:$S$1011,16,0),VLOOKUP(A17,rawData!$B$2:$S$1011,15,0))</f>
        <v>45294</v>
      </c>
      <c r="L17" t="str">
        <f>TRIM(VLOOKUP(A17,rawData!B:S,18,0))</f>
        <v>Debit Card</v>
      </c>
      <c r="M17">
        <f t="shared" si="1"/>
        <v>1</v>
      </c>
    </row>
    <row r="18" spans="1:13" x14ac:dyDescent="0.2">
      <c r="A18" t="str">
        <f>TRIM(rawData!A372)</f>
        <v>be108e95-6d67-4c80-a79b-5239ade17bb0</v>
      </c>
      <c r="B18" t="str">
        <f>TRIM(VLOOKUP(A18,rawData!B:S,4,0))</f>
        <v>Corey Hicks</v>
      </c>
      <c r="C18" t="str">
        <f>IF(TRIM(VLOOKUP(A18,rawData!B:S,6,0))="","replacement@mail.com",TRIM(VLOOKUP(A18,rawData!B:S,6,0)))</f>
        <v>mark78@hotmail.com</v>
      </c>
      <c r="D18" t="str">
        <f t="shared" si="0"/>
        <v>SouthClothing</v>
      </c>
      <c r="E18" t="str">
        <f>TRIM(VLOOKUP(A18,rawData!B:S,8,0))</f>
        <v>South</v>
      </c>
      <c r="F18" t="str">
        <f>TRIM(VLOOKUP(A18,rawData!B:S,9,0))</f>
        <v>Clothing</v>
      </c>
      <c r="G18" t="str">
        <f>IF(TRIM(VLOOKUP(A18,rawData!B:S,10,0))="","Blank",TRIM(VLOOKUP(A18,rawData!B:S,10,0)))</f>
        <v>Item</v>
      </c>
      <c r="H18" s="9">
        <f>_xlfn.NUMBERVALUE(TRIM(VLOOKUP(A18,rawData!B:S,11,0)))</f>
        <v>12</v>
      </c>
      <c r="I18" s="9">
        <f>_xlfn.NUMBERVALUE(TRIM(VLOOKUP(A18,rawData!B:S,12,0)))</f>
        <v>459.04</v>
      </c>
      <c r="J18" s="9">
        <f>_xlfn.NUMBERVALUE(TRIM(VLOOKUP(A18,rawData!B:S,13,0)))</f>
        <v>5508.48</v>
      </c>
      <c r="K18" s="11">
        <f>DATE(VLOOKUP(A18,rawData!$B$2:$S$1011,17,0),VLOOKUP(A18,rawData!$B$2:$S$1011,16,0),VLOOKUP(A18,rawData!$B$2:$S$1011,15,0))</f>
        <v>45294</v>
      </c>
      <c r="L18" t="str">
        <f>TRIM(VLOOKUP(A18,rawData!B:S,18,0))</f>
        <v>Credit Card</v>
      </c>
      <c r="M18">
        <f t="shared" si="1"/>
        <v>1</v>
      </c>
    </row>
    <row r="19" spans="1:13" x14ac:dyDescent="0.2">
      <c r="A19" t="str">
        <f>TRIM(rawData!A623)</f>
        <v>a06718bf-2b5d-4b51-a48d-621d736dc150</v>
      </c>
      <c r="B19" t="str">
        <f>TRIM(VLOOKUP(A19,rawData!B:S,4,0))</f>
        <v>Jason Reid</v>
      </c>
      <c r="C19" t="str">
        <f>IF(TRIM(VLOOKUP(A19,rawData!B:S,6,0))="","replacement@mail.com",TRIM(VLOOKUP(A19,rawData!B:S,6,0)))</f>
        <v>codynguyen@coleman.info</v>
      </c>
      <c r="D19" t="str">
        <f t="shared" si="0"/>
        <v>SouthBooks</v>
      </c>
      <c r="E19" t="str">
        <f>TRIM(VLOOKUP(A19,rawData!B:S,8,0))</f>
        <v>South</v>
      </c>
      <c r="F19" t="str">
        <f>TRIM(VLOOKUP(A19,rawData!B:S,9,0))</f>
        <v>Books</v>
      </c>
      <c r="G19" t="str">
        <f>IF(TRIM(VLOOKUP(A19,rawData!B:S,10,0))="","Blank",TRIM(VLOOKUP(A19,rawData!B:S,10,0)))</f>
        <v>General</v>
      </c>
      <c r="H19" s="9">
        <f>_xlfn.NUMBERVALUE(TRIM(VLOOKUP(A19,rawData!B:S,11,0)))</f>
        <v>17</v>
      </c>
      <c r="I19" s="9">
        <f>_xlfn.NUMBERVALUE(TRIM(VLOOKUP(A19,rawData!B:S,12,0)))</f>
        <v>476.74</v>
      </c>
      <c r="J19" s="9">
        <f>_xlfn.NUMBERVALUE(TRIM(VLOOKUP(A19,rawData!B:S,13,0)))</f>
        <v>8104.58</v>
      </c>
      <c r="K19" s="11">
        <f>DATE(VLOOKUP(A19,rawData!$B$2:$S$1011,17,0),VLOOKUP(A19,rawData!$B$2:$S$1011,16,0),VLOOKUP(A19,rawData!$B$2:$S$1011,15,0))</f>
        <v>45294</v>
      </c>
      <c r="L19" t="str">
        <f>TRIM(VLOOKUP(A19,rawData!B:S,18,0))</f>
        <v>Credit Card</v>
      </c>
      <c r="M19">
        <f t="shared" si="1"/>
        <v>1</v>
      </c>
    </row>
    <row r="20" spans="1:13" x14ac:dyDescent="0.2">
      <c r="A20" t="str">
        <f>TRIM(rawData!A502)</f>
        <v>5d67b412-f652-467e-b36b-909bdec07109</v>
      </c>
      <c r="B20" t="str">
        <f>TRIM(VLOOKUP(A20,rawData!B:S,4,0))</f>
        <v>Mike Goodwin</v>
      </c>
      <c r="C20" t="str">
        <f>IF(TRIM(VLOOKUP(A20,rawData!B:S,6,0))="","replacement@mail.com",TRIM(VLOOKUP(A20,rawData!B:S,6,0)))</f>
        <v>patrickjensen@terry.com</v>
      </c>
      <c r="D20" t="str">
        <f t="shared" si="0"/>
        <v>WestElectronics</v>
      </c>
      <c r="E20" t="str">
        <f>TRIM(VLOOKUP(A20,rawData!B:S,8,0))</f>
        <v>West</v>
      </c>
      <c r="F20" t="str">
        <f>TRIM(VLOOKUP(A20,rawData!B:S,9,0))</f>
        <v>Electronics</v>
      </c>
      <c r="G20" t="str">
        <f>IF(TRIM(VLOOKUP(A20,rawData!B:S,10,0))="","Blank",TRIM(VLOOKUP(A20,rawData!B:S,10,0)))</f>
        <v>Anything</v>
      </c>
      <c r="H20" s="9">
        <f>_xlfn.NUMBERVALUE(TRIM(VLOOKUP(A20,rawData!B:S,11,0)))</f>
        <v>19</v>
      </c>
      <c r="I20" s="9">
        <f>_xlfn.NUMBERVALUE(TRIM(VLOOKUP(A20,rawData!B:S,12,0)))</f>
        <v>434.11</v>
      </c>
      <c r="J20" s="9">
        <f>_xlfn.NUMBERVALUE(TRIM(VLOOKUP(A20,rawData!B:S,13,0)))</f>
        <v>8248.09</v>
      </c>
      <c r="K20" s="11">
        <f>DATE(VLOOKUP(A20,rawData!$B$2:$S$1011,17,0),VLOOKUP(A20,rawData!$B$2:$S$1011,16,0),VLOOKUP(A20,rawData!$B$2:$S$1011,15,0))</f>
        <v>45294</v>
      </c>
      <c r="L20" t="str">
        <f>TRIM(VLOOKUP(A20,rawData!B:S,18,0))</f>
        <v>Credit Card</v>
      </c>
      <c r="M20">
        <f t="shared" si="1"/>
        <v>1</v>
      </c>
    </row>
    <row r="21" spans="1:13" x14ac:dyDescent="0.2">
      <c r="A21" t="str">
        <f>TRIM(rawData!A462)</f>
        <v>1ce54b44-2274-4b58-8610-e63965e4ade3</v>
      </c>
      <c r="B21" t="str">
        <f>TRIM(VLOOKUP(A21,rawData!B:S,4,0))</f>
        <v>Brian Ramos</v>
      </c>
      <c r="C21" t="str">
        <f>IF(TRIM(VLOOKUP(A21,rawData!B:S,6,0))="","replacement@mail.com",TRIM(VLOOKUP(A21,rawData!B:S,6,0)))</f>
        <v>ericjohnson@hotmail.com</v>
      </c>
      <c r="D21" t="str">
        <f t="shared" si="0"/>
        <v>WestClothing</v>
      </c>
      <c r="E21" t="str">
        <f>TRIM(VLOOKUP(A21,rawData!B:S,8,0))</f>
        <v>West</v>
      </c>
      <c r="F21" t="str">
        <f>TRIM(VLOOKUP(A21,rawData!B:S,9,0))</f>
        <v>Clothing</v>
      </c>
      <c r="G21" t="str">
        <f>IF(TRIM(VLOOKUP(A21,rawData!B:S,10,0))="","Blank",TRIM(VLOOKUP(A21,rawData!B:S,10,0)))</f>
        <v>Let</v>
      </c>
      <c r="H21" s="9">
        <f>_xlfn.NUMBERVALUE(TRIM(VLOOKUP(A21,rawData!B:S,11,0)))</f>
        <v>3</v>
      </c>
      <c r="I21" s="9">
        <f>_xlfn.NUMBERVALUE(TRIM(VLOOKUP(A21,rawData!B:S,12,0)))</f>
        <v>29.57</v>
      </c>
      <c r="J21" s="9">
        <f>_xlfn.NUMBERVALUE(TRIM(VLOOKUP(A21,rawData!B:S,13,0)))</f>
        <v>88.71</v>
      </c>
      <c r="K21" s="11">
        <f>DATE(VLOOKUP(A21,rawData!$B$2:$S$1011,17,0),VLOOKUP(A21,rawData!$B$2:$S$1011,16,0),VLOOKUP(A21,rawData!$B$2:$S$1011,15,0))</f>
        <v>45295</v>
      </c>
      <c r="L21" t="str">
        <f>TRIM(VLOOKUP(A21,rawData!B:S,18,0))</f>
        <v>Debit Card</v>
      </c>
      <c r="M21">
        <f t="shared" si="1"/>
        <v>1</v>
      </c>
    </row>
    <row r="22" spans="1:13" x14ac:dyDescent="0.2">
      <c r="A22" t="str">
        <f>TRIM(rawData!A585)</f>
        <v>0f1a321d-11a2-45ed-9a91-85f433d90e73</v>
      </c>
      <c r="B22" t="str">
        <f>TRIM(VLOOKUP(A22,rawData!B:S,4,0))</f>
        <v>Thomas Carter</v>
      </c>
      <c r="C22" t="str">
        <f>IF(TRIM(VLOOKUP(A22,rawData!B:S,6,0))="","replacement@mail.com",TRIM(VLOOKUP(A22,rawData!B:S,6,0)))</f>
        <v>michelle10@yahoo.com</v>
      </c>
      <c r="D22" t="str">
        <f t="shared" si="0"/>
        <v>EastClothing</v>
      </c>
      <c r="E22" t="str">
        <f>TRIM(VLOOKUP(A22,rawData!B:S,8,0))</f>
        <v>East</v>
      </c>
      <c r="F22" t="str">
        <f>TRIM(VLOOKUP(A22,rawData!B:S,9,0))</f>
        <v>Clothing</v>
      </c>
      <c r="G22" t="str">
        <f>IF(TRIM(VLOOKUP(A22,rawData!B:S,10,0))="","Blank",TRIM(VLOOKUP(A22,rawData!B:S,10,0)))</f>
        <v>Peace</v>
      </c>
      <c r="H22" s="9">
        <f>_xlfn.NUMBERVALUE(TRIM(VLOOKUP(A22,rawData!B:S,11,0)))</f>
        <v>1</v>
      </c>
      <c r="I22" s="9">
        <f>_xlfn.NUMBERVALUE(TRIM(VLOOKUP(A22,rawData!B:S,12,0)))</f>
        <v>132.05000000000001</v>
      </c>
      <c r="J22" s="9">
        <f>_xlfn.NUMBERVALUE(TRIM(VLOOKUP(A22,rawData!B:S,13,0)))</f>
        <v>132.05000000000001</v>
      </c>
      <c r="K22" s="11">
        <f>DATE(VLOOKUP(A22,rawData!$B$2:$S$1011,17,0),VLOOKUP(A22,rawData!$B$2:$S$1011,16,0),VLOOKUP(A22,rawData!$B$2:$S$1011,15,0))</f>
        <v>45295</v>
      </c>
      <c r="L22" t="str">
        <f>TRIM(VLOOKUP(A22,rawData!B:S,18,0))</f>
        <v>Bank Transfer</v>
      </c>
      <c r="M22">
        <f t="shared" si="1"/>
        <v>1</v>
      </c>
    </row>
    <row r="23" spans="1:13" x14ac:dyDescent="0.2">
      <c r="A23" t="str">
        <f>TRIM(rawData!A199)</f>
        <v>80519b50-a6d3-47c2-aa39-c66e33acdd17</v>
      </c>
      <c r="B23" t="str">
        <f>TRIM(VLOOKUP(A23,rawData!B:S,4,0))</f>
        <v>Chad Bean</v>
      </c>
      <c r="C23" t="str">
        <f>IF(TRIM(VLOOKUP(A23,rawData!B:S,6,0))="","replacement@mail.com",TRIM(VLOOKUP(A23,rawData!B:S,6,0)))</f>
        <v>oscar75@gmail.com</v>
      </c>
      <c r="D23" t="str">
        <f t="shared" si="0"/>
        <v>WestBooks</v>
      </c>
      <c r="E23" t="str">
        <f>TRIM(VLOOKUP(A23,rawData!B:S,8,0))</f>
        <v>West</v>
      </c>
      <c r="F23" t="str">
        <f>TRIM(VLOOKUP(A23,rawData!B:S,9,0))</f>
        <v>Books</v>
      </c>
      <c r="G23" t="str">
        <f>IF(TRIM(VLOOKUP(A23,rawData!B:S,10,0))="","Blank",TRIM(VLOOKUP(A23,rawData!B:S,10,0)))</f>
        <v>Maybe</v>
      </c>
      <c r="H23" s="9">
        <f>_xlfn.NUMBERVALUE(TRIM(VLOOKUP(A23,rawData!B:S,11,0)))</f>
        <v>4</v>
      </c>
      <c r="I23" s="9">
        <f>_xlfn.NUMBERVALUE(TRIM(VLOOKUP(A23,rawData!B:S,12,0)))</f>
        <v>340.38</v>
      </c>
      <c r="J23" s="9">
        <f>_xlfn.NUMBERVALUE(TRIM(VLOOKUP(A23,rawData!B:S,13,0)))</f>
        <v>1361.52</v>
      </c>
      <c r="K23" s="11">
        <f>DATE(VLOOKUP(A23,rawData!$B$2:$S$1011,17,0),VLOOKUP(A23,rawData!$B$2:$S$1011,16,0),VLOOKUP(A23,rawData!$B$2:$S$1011,15,0))</f>
        <v>45295</v>
      </c>
      <c r="L23" t="str">
        <f>TRIM(VLOOKUP(A23,rawData!B:S,18,0))</f>
        <v>PayPal</v>
      </c>
      <c r="M23">
        <f t="shared" si="1"/>
        <v>1</v>
      </c>
    </row>
    <row r="24" spans="1:13" x14ac:dyDescent="0.2">
      <c r="A24" t="str">
        <f>TRIM(rawData!A1001)</f>
        <v>b81da8a0-f595-4a47-8750-611f075cbb3c</v>
      </c>
      <c r="B24" t="str">
        <f>TRIM(VLOOKUP(A24,rawData!B:S,4,0))</f>
        <v>Alyssa Sanchez</v>
      </c>
      <c r="C24" t="str">
        <f>IF(TRIM(VLOOKUP(A24,rawData!B:S,6,0))="","replacement@mail.com",TRIM(VLOOKUP(A24,rawData!B:S,6,0)))</f>
        <v>xjones@miller.org</v>
      </c>
      <c r="D24" t="str">
        <f t="shared" si="0"/>
        <v>SouthFurniture</v>
      </c>
      <c r="E24" t="str">
        <f>TRIM(VLOOKUP(A24,rawData!B:S,8,0))</f>
        <v>South</v>
      </c>
      <c r="F24" t="str">
        <f>TRIM(VLOOKUP(A24,rawData!B:S,9,0))</f>
        <v>Furniture</v>
      </c>
      <c r="G24" t="str">
        <f>IF(TRIM(VLOOKUP(A24,rawData!B:S,10,0))="","Blank",TRIM(VLOOKUP(A24,rawData!B:S,10,0)))</f>
        <v>Return</v>
      </c>
      <c r="H24" s="9">
        <f>_xlfn.NUMBERVALUE(TRIM(VLOOKUP(A24,rawData!B:S,11,0)))</f>
        <v>17</v>
      </c>
      <c r="I24" s="9">
        <f>_xlfn.NUMBERVALUE(TRIM(VLOOKUP(A24,rawData!B:S,12,0)))</f>
        <v>337.57</v>
      </c>
      <c r="J24" s="9">
        <f>_xlfn.NUMBERVALUE(TRIM(VLOOKUP(A24,rawData!B:S,13,0)))</f>
        <v>5738.69</v>
      </c>
      <c r="K24" s="11">
        <f>DATE(VLOOKUP(A24,rawData!$B$2:$S$1011,17,0),VLOOKUP(A24,rawData!$B$2:$S$1011,16,0),VLOOKUP(A24,rawData!$B$2:$S$1011,15,0))</f>
        <v>45295</v>
      </c>
      <c r="L24" t="str">
        <f>TRIM(VLOOKUP(A24,rawData!B:S,18,0))</f>
        <v>Debit Card</v>
      </c>
      <c r="M24">
        <f t="shared" si="1"/>
        <v>1</v>
      </c>
    </row>
    <row r="25" spans="1:13" x14ac:dyDescent="0.2">
      <c r="A25" t="str">
        <f>TRIM(rawData!A403)</f>
        <v>4fa8c435-8fca-491e-847c-371991281751</v>
      </c>
      <c r="B25" t="str">
        <f>TRIM(VLOOKUP(A25,rawData!B:S,4,0))</f>
        <v>James Stanley</v>
      </c>
      <c r="C25" t="str">
        <f>IF(TRIM(VLOOKUP(A25,rawData!B:S,6,0))="","replacement@mail.com",TRIM(VLOOKUP(A25,rawData!B:S,6,0)))</f>
        <v>icole@hotmail.com</v>
      </c>
      <c r="D25" t="str">
        <f t="shared" si="0"/>
        <v>EastFurniture</v>
      </c>
      <c r="E25" t="str">
        <f>TRIM(VLOOKUP(A25,rawData!B:S,8,0))</f>
        <v>East</v>
      </c>
      <c r="F25" t="str">
        <f>TRIM(VLOOKUP(A25,rawData!B:S,9,0))</f>
        <v>Furniture</v>
      </c>
      <c r="G25" t="str">
        <f>IF(TRIM(VLOOKUP(A25,rawData!B:S,10,0))="","Blank",TRIM(VLOOKUP(A25,rawData!B:S,10,0)))</f>
        <v>Rest</v>
      </c>
      <c r="H25" s="9">
        <f>_xlfn.NUMBERVALUE(TRIM(VLOOKUP(A25,rawData!B:S,11,0)))</f>
        <v>3</v>
      </c>
      <c r="I25" s="9">
        <f>_xlfn.NUMBERVALUE(TRIM(VLOOKUP(A25,rawData!B:S,12,0)))</f>
        <v>74.2</v>
      </c>
      <c r="J25" s="9">
        <f>_xlfn.NUMBERVALUE(TRIM(VLOOKUP(A25,rawData!B:S,13,0)))</f>
        <v>222.6</v>
      </c>
      <c r="K25" s="11">
        <f>DATE(VLOOKUP(A25,rawData!$B$2:$S$1011,17,0),VLOOKUP(A25,rawData!$B$2:$S$1011,16,0),VLOOKUP(A25,rawData!$B$2:$S$1011,15,0))</f>
        <v>45296</v>
      </c>
      <c r="L25" t="str">
        <f>TRIM(VLOOKUP(A25,rawData!B:S,18,0))</f>
        <v>Bank Transfer</v>
      </c>
      <c r="M25">
        <f t="shared" si="1"/>
        <v>1</v>
      </c>
    </row>
    <row r="26" spans="1:13" x14ac:dyDescent="0.2">
      <c r="A26" t="str">
        <f>TRIM(rawData!A888)</f>
        <v>98702051-5659-4c21-8c8b-91163a68a2e7</v>
      </c>
      <c r="B26" t="str">
        <f>TRIM(VLOOKUP(A26,rawData!B:S,4,0))</f>
        <v>Adrienne Walter</v>
      </c>
      <c r="C26" t="str">
        <f>IF(TRIM(VLOOKUP(A26,rawData!B:S,6,0))="","replacement@mail.com",TRIM(VLOOKUP(A26,rawData!B:S,6,0)))</f>
        <v>fmcgrath@anthony-davis.com</v>
      </c>
      <c r="D26" t="str">
        <f t="shared" si="0"/>
        <v>NorthElectronics</v>
      </c>
      <c r="E26" t="str">
        <f>TRIM(VLOOKUP(A26,rawData!B:S,8,0))</f>
        <v>North</v>
      </c>
      <c r="F26" t="str">
        <f>TRIM(VLOOKUP(A26,rawData!B:S,9,0))</f>
        <v>Electronics</v>
      </c>
      <c r="G26" t="str">
        <f>IF(TRIM(VLOOKUP(A26,rawData!B:S,10,0))="","Blank",TRIM(VLOOKUP(A26,rawData!B:S,10,0)))</f>
        <v>Half</v>
      </c>
      <c r="H26" s="9">
        <f>_xlfn.NUMBERVALUE(TRIM(VLOOKUP(A26,rawData!B:S,11,0)))</f>
        <v>8</v>
      </c>
      <c r="I26" s="9">
        <f>_xlfn.NUMBERVALUE(TRIM(VLOOKUP(A26,rawData!B:S,12,0)))</f>
        <v>64.540000000000006</v>
      </c>
      <c r="J26" s="9">
        <f>_xlfn.NUMBERVALUE(TRIM(VLOOKUP(A26,rawData!B:S,13,0)))</f>
        <v>516.32000000000005</v>
      </c>
      <c r="K26" s="11">
        <f>DATE(VLOOKUP(A26,rawData!$B$2:$S$1011,17,0),VLOOKUP(A26,rawData!$B$2:$S$1011,16,0),VLOOKUP(A26,rawData!$B$2:$S$1011,15,0))</f>
        <v>45296</v>
      </c>
      <c r="L26" t="str">
        <f>TRIM(VLOOKUP(A26,rawData!B:S,18,0))</f>
        <v>Bank Transfer</v>
      </c>
      <c r="M26">
        <f t="shared" si="1"/>
        <v>1</v>
      </c>
    </row>
    <row r="27" spans="1:13" x14ac:dyDescent="0.2">
      <c r="A27" t="str">
        <f>TRIM(rawData!A182)</f>
        <v>0f1c5206-48a1-4b7c-aa2e-fd0b8478f001</v>
      </c>
      <c r="B27" t="str">
        <f>TRIM(VLOOKUP(A27,rawData!B:S,4,0))</f>
        <v>Derek Webb</v>
      </c>
      <c r="C27" t="str">
        <f>IF(TRIM(VLOOKUP(A27,rawData!B:S,6,0))="","replacement@mail.com",TRIM(VLOOKUP(A27,rawData!B:S,6,0)))</f>
        <v>kylepatel@yahoo.com</v>
      </c>
      <c r="D27" t="str">
        <f t="shared" si="0"/>
        <v>NorthFurniture</v>
      </c>
      <c r="E27" t="str">
        <f>TRIM(VLOOKUP(A27,rawData!B:S,8,0))</f>
        <v>North</v>
      </c>
      <c r="F27" t="str">
        <f>TRIM(VLOOKUP(A27,rawData!B:S,9,0))</f>
        <v>Furniture</v>
      </c>
      <c r="G27" t="str">
        <f>IF(TRIM(VLOOKUP(A27,rawData!B:S,10,0))="","Blank",TRIM(VLOOKUP(A27,rawData!B:S,10,0)))</f>
        <v>Citizen</v>
      </c>
      <c r="H27" s="9">
        <f>_xlfn.NUMBERVALUE(TRIM(VLOOKUP(A27,rawData!B:S,11,0)))</f>
        <v>15</v>
      </c>
      <c r="I27" s="9">
        <f>_xlfn.NUMBERVALUE(TRIM(VLOOKUP(A27,rawData!B:S,12,0)))</f>
        <v>181.09</v>
      </c>
      <c r="J27" s="9">
        <f>_xlfn.NUMBERVALUE(TRIM(VLOOKUP(A27,rawData!B:S,13,0)))</f>
        <v>2716.35</v>
      </c>
      <c r="K27" s="11">
        <f>DATE(VLOOKUP(A27,rawData!$B$2:$S$1011,17,0),VLOOKUP(A27,rawData!$B$2:$S$1011,16,0),VLOOKUP(A27,rawData!$B$2:$S$1011,15,0))</f>
        <v>45296</v>
      </c>
      <c r="L27" t="str">
        <f>TRIM(VLOOKUP(A27,rawData!B:S,18,0))</f>
        <v>Bank Transfer</v>
      </c>
      <c r="M27">
        <f t="shared" si="1"/>
        <v>1</v>
      </c>
    </row>
    <row r="28" spans="1:13" x14ac:dyDescent="0.2">
      <c r="A28" t="str">
        <f>TRIM(rawData!A847)</f>
        <v>261e9d66-c3a5-48e5-9d6d-aea4a8fe0fde</v>
      </c>
      <c r="B28" t="str">
        <f>TRIM(VLOOKUP(A28,rawData!B:S,4,0))</f>
        <v>Tyler Ruiz</v>
      </c>
      <c r="C28" t="str">
        <f>IF(TRIM(VLOOKUP(A28,rawData!B:S,6,0))="","replacement@mail.com",TRIM(VLOOKUP(A28,rawData!B:S,6,0)))</f>
        <v>hpitts@hotmail.com</v>
      </c>
      <c r="D28" t="str">
        <f t="shared" si="0"/>
        <v>EastFurniture</v>
      </c>
      <c r="E28" t="str">
        <f>TRIM(VLOOKUP(A28,rawData!B:S,8,0))</f>
        <v>East</v>
      </c>
      <c r="F28" t="str">
        <f>TRIM(VLOOKUP(A28,rawData!B:S,9,0))</f>
        <v>Furniture</v>
      </c>
      <c r="G28" t="str">
        <f>IF(TRIM(VLOOKUP(A28,rawData!B:S,10,0))="","Blank",TRIM(VLOOKUP(A28,rawData!B:S,10,0)))</f>
        <v>Best</v>
      </c>
      <c r="H28" s="9">
        <f>_xlfn.NUMBERVALUE(TRIM(VLOOKUP(A28,rawData!B:S,11,0)))</f>
        <v>3</v>
      </c>
      <c r="I28" s="9">
        <f>_xlfn.NUMBERVALUE(TRIM(VLOOKUP(A28,rawData!B:S,12,0)))</f>
        <v>48.92</v>
      </c>
      <c r="J28" s="9">
        <f>_xlfn.NUMBERVALUE(TRIM(VLOOKUP(A28,rawData!B:S,13,0)))</f>
        <v>146.76</v>
      </c>
      <c r="K28" s="11">
        <f>DATE(VLOOKUP(A28,rawData!$B$2:$S$1011,17,0),VLOOKUP(A28,rawData!$B$2:$S$1011,16,0),VLOOKUP(A28,rawData!$B$2:$S$1011,15,0))</f>
        <v>45297</v>
      </c>
      <c r="L28" t="str">
        <f>TRIM(VLOOKUP(A28,rawData!B:S,18,0))</f>
        <v>Debit Card</v>
      </c>
      <c r="M28">
        <f t="shared" si="1"/>
        <v>1</v>
      </c>
    </row>
    <row r="29" spans="1:13" x14ac:dyDescent="0.2">
      <c r="A29" t="str">
        <f>TRIM(rawData!A463)</f>
        <v>7c854996-8531-4424-895e-ed5de2d446c7</v>
      </c>
      <c r="B29" t="str">
        <f>TRIM(VLOOKUP(A29,rawData!B:S,4,0))</f>
        <v>Tim Warner</v>
      </c>
      <c r="C29" t="str">
        <f>IF(TRIM(VLOOKUP(A29,rawData!B:S,6,0))="","replacement@mail.com",TRIM(VLOOKUP(A29,rawData!B:S,6,0)))</f>
        <v>replacement@mail.com</v>
      </c>
      <c r="D29" t="str">
        <f t="shared" si="0"/>
        <v>NorthBooks</v>
      </c>
      <c r="E29" t="str">
        <f>TRIM(VLOOKUP(A29,rawData!B:S,8,0))</f>
        <v>North</v>
      </c>
      <c r="F29" t="str">
        <f>TRIM(VLOOKUP(A29,rawData!B:S,9,0))</f>
        <v>Books</v>
      </c>
      <c r="G29" t="str">
        <f>IF(TRIM(VLOOKUP(A29,rawData!B:S,10,0))="","Blank",TRIM(VLOOKUP(A29,rawData!B:S,10,0)))</f>
        <v>Event</v>
      </c>
      <c r="H29" s="9">
        <f>_xlfn.NUMBERVALUE(TRIM(VLOOKUP(A29,rawData!B:S,11,0)))</f>
        <v>2</v>
      </c>
      <c r="I29" s="9">
        <f>_xlfn.NUMBERVALUE(TRIM(VLOOKUP(A29,rawData!B:S,12,0)))</f>
        <v>256.63</v>
      </c>
      <c r="J29" s="9">
        <f>_xlfn.NUMBERVALUE(TRIM(VLOOKUP(A29,rawData!B:S,13,0)))</f>
        <v>513.26</v>
      </c>
      <c r="K29" s="11">
        <f>DATE(VLOOKUP(A29,rawData!$B$2:$S$1011,17,0),VLOOKUP(A29,rawData!$B$2:$S$1011,16,0),VLOOKUP(A29,rawData!$B$2:$S$1011,15,0))</f>
        <v>45297</v>
      </c>
      <c r="L29" t="str">
        <f>TRIM(VLOOKUP(A29,rawData!B:S,18,0))</f>
        <v>Credit Card</v>
      </c>
      <c r="M29">
        <f t="shared" si="1"/>
        <v>1</v>
      </c>
    </row>
    <row r="30" spans="1:13" x14ac:dyDescent="0.2">
      <c r="A30" t="str">
        <f>TRIM(rawData!A332)</f>
        <v>cdcd4dca-11fa-4ef3-b5b9-b4f998b27122</v>
      </c>
      <c r="B30" t="str">
        <f>TRIM(VLOOKUP(A30,rawData!B:S,4,0))</f>
        <v>Shannon Jenkins</v>
      </c>
      <c r="C30" t="str">
        <f>IF(TRIM(VLOOKUP(A30,rawData!B:S,6,0))="","replacement@mail.com",TRIM(VLOOKUP(A30,rawData!B:S,6,0)))</f>
        <v>russellmichael@jacobs.com</v>
      </c>
      <c r="D30" t="str">
        <f t="shared" si="0"/>
        <v>NorthFood</v>
      </c>
      <c r="E30" t="str">
        <f>TRIM(VLOOKUP(A30,rawData!B:S,8,0))</f>
        <v>North</v>
      </c>
      <c r="F30" t="str">
        <f>TRIM(VLOOKUP(A30,rawData!B:S,9,0))</f>
        <v>Food</v>
      </c>
      <c r="G30" t="str">
        <f>IF(TRIM(VLOOKUP(A30,rawData!B:S,10,0))="","Blank",TRIM(VLOOKUP(A30,rawData!B:S,10,0)))</f>
        <v>Himself</v>
      </c>
      <c r="H30" s="9">
        <f>_xlfn.NUMBERVALUE(TRIM(VLOOKUP(A30,rawData!B:S,11,0)))</f>
        <v>14</v>
      </c>
      <c r="I30" s="9">
        <f>_xlfn.NUMBERVALUE(TRIM(VLOOKUP(A30,rawData!B:S,12,0)))</f>
        <v>169.09</v>
      </c>
      <c r="J30" s="9">
        <f>_xlfn.NUMBERVALUE(TRIM(VLOOKUP(A30,rawData!B:S,13,0)))</f>
        <v>2367.2600000000002</v>
      </c>
      <c r="K30" s="11">
        <f>DATE(VLOOKUP(A30,rawData!$B$2:$S$1011,17,0),VLOOKUP(A30,rawData!$B$2:$S$1011,16,0),VLOOKUP(A30,rawData!$B$2:$S$1011,15,0))</f>
        <v>45297</v>
      </c>
      <c r="L30" t="str">
        <f>TRIM(VLOOKUP(A30,rawData!B:S,18,0))</f>
        <v>Debit Card</v>
      </c>
      <c r="M30">
        <f t="shared" si="1"/>
        <v>1</v>
      </c>
    </row>
    <row r="31" spans="1:13" x14ac:dyDescent="0.2">
      <c r="A31" t="str">
        <f>TRIM(rawData!A234)</f>
        <v>de070892-6cad-45f9-9cff-90bcbf8452d2</v>
      </c>
      <c r="B31" t="str">
        <f>TRIM(VLOOKUP(A31,rawData!B:S,4,0))</f>
        <v>Jason Vasquez</v>
      </c>
      <c r="C31" t="str">
        <f>IF(TRIM(VLOOKUP(A31,rawData!B:S,6,0))="","replacement@mail.com",TRIM(VLOOKUP(A31,rawData!B:S,6,0)))</f>
        <v>rperez@rodriguez-coleman.com</v>
      </c>
      <c r="D31" t="str">
        <f t="shared" si="0"/>
        <v>EastElectronics</v>
      </c>
      <c r="E31" t="str">
        <f>TRIM(VLOOKUP(A31,rawData!B:S,8,0))</f>
        <v>East</v>
      </c>
      <c r="F31" t="str">
        <f>TRIM(VLOOKUP(A31,rawData!B:S,9,0))</f>
        <v>Electronics</v>
      </c>
      <c r="G31" t="str">
        <f>IF(TRIM(VLOOKUP(A31,rawData!B:S,10,0))="","Blank",TRIM(VLOOKUP(A31,rawData!B:S,10,0)))</f>
        <v>Enter</v>
      </c>
      <c r="H31" s="9">
        <f>_xlfn.NUMBERVALUE(TRIM(VLOOKUP(A31,rawData!B:S,11,0)))</f>
        <v>7</v>
      </c>
      <c r="I31" s="9">
        <f>_xlfn.NUMBERVALUE(TRIM(VLOOKUP(A31,rawData!B:S,12,0)))</f>
        <v>474.04</v>
      </c>
      <c r="J31" s="9">
        <f>_xlfn.NUMBERVALUE(TRIM(VLOOKUP(A31,rawData!B:S,13,0)))</f>
        <v>3318.28</v>
      </c>
      <c r="K31" s="11">
        <f>DATE(VLOOKUP(A31,rawData!$B$2:$S$1011,17,0),VLOOKUP(A31,rawData!$B$2:$S$1011,16,0),VLOOKUP(A31,rawData!$B$2:$S$1011,15,0))</f>
        <v>45297</v>
      </c>
      <c r="L31" t="str">
        <f>TRIM(VLOOKUP(A31,rawData!B:S,18,0))</f>
        <v>Debit Card</v>
      </c>
      <c r="M31">
        <f t="shared" si="1"/>
        <v>1</v>
      </c>
    </row>
    <row r="32" spans="1:13" x14ac:dyDescent="0.2">
      <c r="A32" t="str">
        <f>TRIM(rawData!A143)</f>
        <v>2c9fd721-5c70-4c37-a8d9-ee3acd6a4c01</v>
      </c>
      <c r="B32" t="str">
        <f>TRIM(VLOOKUP(A32,rawData!B:S,4,0))</f>
        <v>Robert Joseph</v>
      </c>
      <c r="C32" t="str">
        <f>IF(TRIM(VLOOKUP(A32,rawData!B:S,6,0))="","replacement@mail.com",TRIM(VLOOKUP(A32,rawData!B:S,6,0)))</f>
        <v>gibbsphilip@gmail.com</v>
      </c>
      <c r="D32" t="str">
        <f t="shared" si="0"/>
        <v>EastClothing</v>
      </c>
      <c r="E32" t="str">
        <f>TRIM(VLOOKUP(A32,rawData!B:S,8,0))</f>
        <v>East</v>
      </c>
      <c r="F32" t="str">
        <f>TRIM(VLOOKUP(A32,rawData!B:S,9,0))</f>
        <v>Clothing</v>
      </c>
      <c r="G32" t="str">
        <f>IF(TRIM(VLOOKUP(A32,rawData!B:S,10,0))="","Blank",TRIM(VLOOKUP(A32,rawData!B:S,10,0)))</f>
        <v>Human</v>
      </c>
      <c r="H32" s="9">
        <f>_xlfn.NUMBERVALUE(TRIM(VLOOKUP(A32,rawData!B:S,11,0)))</f>
        <v>15</v>
      </c>
      <c r="I32" s="9">
        <f>_xlfn.NUMBERVALUE(TRIM(VLOOKUP(A32,rawData!B:S,12,0)))</f>
        <v>409.06</v>
      </c>
      <c r="J32" s="9">
        <f>_xlfn.NUMBERVALUE(TRIM(VLOOKUP(A32,rawData!B:S,13,0)))</f>
        <v>6135.9</v>
      </c>
      <c r="K32" s="11">
        <f>DATE(VLOOKUP(A32,rawData!$B$2:$S$1011,17,0),VLOOKUP(A32,rawData!$B$2:$S$1011,16,0),VLOOKUP(A32,rawData!$B$2:$S$1011,15,0))</f>
        <v>45297</v>
      </c>
      <c r="L32" t="str">
        <f>TRIM(VLOOKUP(A32,rawData!B:S,18,0))</f>
        <v>PayPal</v>
      </c>
      <c r="M32">
        <f t="shared" si="1"/>
        <v>1</v>
      </c>
    </row>
    <row r="33" spans="1:13" x14ac:dyDescent="0.2">
      <c r="A33" t="str">
        <f>TRIM(rawData!A818)</f>
        <v>d36cc214-7696-4ca6-a8b1-978a4b912be1</v>
      </c>
      <c r="B33" t="str">
        <f>TRIM(VLOOKUP(A33,rawData!B:S,4,0))</f>
        <v>John Williams</v>
      </c>
      <c r="C33" t="str">
        <f>IF(TRIM(VLOOKUP(A33,rawData!B:S,6,0))="","replacement@mail.com",TRIM(VLOOKUP(A33,rawData!B:S,6,0)))</f>
        <v>kennedykatherine@hotmail.com</v>
      </c>
      <c r="D33" t="str">
        <f t="shared" si="0"/>
        <v>WestFood</v>
      </c>
      <c r="E33" t="str">
        <f>TRIM(VLOOKUP(A33,rawData!B:S,8,0))</f>
        <v>West</v>
      </c>
      <c r="F33" t="str">
        <f>TRIM(VLOOKUP(A33,rawData!B:S,9,0))</f>
        <v>Food</v>
      </c>
      <c r="G33" t="str">
        <f>IF(TRIM(VLOOKUP(A33,rawData!B:S,10,0))="","Blank",TRIM(VLOOKUP(A33,rawData!B:S,10,0)))</f>
        <v>Job</v>
      </c>
      <c r="H33" s="9">
        <f>_xlfn.NUMBERVALUE(TRIM(VLOOKUP(A33,rawData!B:S,11,0)))</f>
        <v>15</v>
      </c>
      <c r="I33" s="9">
        <f>_xlfn.NUMBERVALUE(TRIM(VLOOKUP(A33,rawData!B:S,12,0)))</f>
        <v>426.08</v>
      </c>
      <c r="J33" s="9">
        <f>_xlfn.NUMBERVALUE(TRIM(VLOOKUP(A33,rawData!B:S,13,0)))</f>
        <v>6391.2</v>
      </c>
      <c r="K33" s="11">
        <f>DATE(VLOOKUP(A33,rawData!$B$2:$S$1011,17,0),VLOOKUP(A33,rawData!$B$2:$S$1011,16,0),VLOOKUP(A33,rawData!$B$2:$S$1011,15,0))</f>
        <v>45297</v>
      </c>
      <c r="L33" t="str">
        <f>TRIM(VLOOKUP(A33,rawData!B:S,18,0))</f>
        <v>Credit Card</v>
      </c>
      <c r="M33">
        <f t="shared" si="1"/>
        <v>1</v>
      </c>
    </row>
    <row r="34" spans="1:13" x14ac:dyDescent="0.2">
      <c r="A34" t="str">
        <f>TRIM(rawData!A610)</f>
        <v>90bc8e42-a3a7-4bd5-bc0f-0319ed99cda0</v>
      </c>
      <c r="B34" t="str">
        <f>TRIM(VLOOKUP(A34,rawData!B:S,4,0))</f>
        <v>Sylvia Goodman</v>
      </c>
      <c r="C34" t="str">
        <f>IF(TRIM(VLOOKUP(A34,rawData!B:S,6,0))="","replacement@mail.com",TRIM(VLOOKUP(A34,rawData!B:S,6,0)))</f>
        <v>brittneyevans@yahoo.com</v>
      </c>
      <c r="D34" t="str">
        <f t="shared" si="0"/>
        <v>NorthBooks</v>
      </c>
      <c r="E34" t="str">
        <f>TRIM(VLOOKUP(A34,rawData!B:S,8,0))</f>
        <v>North</v>
      </c>
      <c r="F34" t="str">
        <f>TRIM(VLOOKUP(A34,rawData!B:S,9,0))</f>
        <v>Books</v>
      </c>
      <c r="G34" t="str">
        <f>IF(TRIM(VLOOKUP(A34,rawData!B:S,10,0))="","Blank",TRIM(VLOOKUP(A34,rawData!B:S,10,0)))</f>
        <v>Night</v>
      </c>
      <c r="H34" s="9">
        <f>_xlfn.NUMBERVALUE(TRIM(VLOOKUP(A34,rawData!B:S,11,0)))</f>
        <v>1</v>
      </c>
      <c r="I34" s="9">
        <f>_xlfn.NUMBERVALUE(TRIM(VLOOKUP(A34,rawData!B:S,12,0)))</f>
        <v>53.62</v>
      </c>
      <c r="J34" s="9">
        <f>_xlfn.NUMBERVALUE(TRIM(VLOOKUP(A34,rawData!B:S,13,0)))</f>
        <v>53.62</v>
      </c>
      <c r="K34" s="11">
        <f>DATE(VLOOKUP(A34,rawData!$B$2:$S$1011,17,0),VLOOKUP(A34,rawData!$B$2:$S$1011,16,0),VLOOKUP(A34,rawData!$B$2:$S$1011,15,0))</f>
        <v>45298</v>
      </c>
      <c r="L34" t="str">
        <f>TRIM(VLOOKUP(A34,rawData!B:S,18,0))</f>
        <v>PayPal</v>
      </c>
      <c r="M34">
        <f t="shared" si="1"/>
        <v>1</v>
      </c>
    </row>
    <row r="35" spans="1:13" x14ac:dyDescent="0.2">
      <c r="A35" t="str">
        <f>TRIM(rawData!A194)</f>
        <v>1500ecef-7d33-4a65-8976-8227d136911f</v>
      </c>
      <c r="B35" t="str">
        <f>TRIM(VLOOKUP(A35,rawData!B:S,4,0))</f>
        <v>Amanda Garcia</v>
      </c>
      <c r="C35" t="str">
        <f>IF(TRIM(VLOOKUP(A35,rawData!B:S,6,0))="","replacement@mail.com",TRIM(VLOOKUP(A35,rawData!B:S,6,0)))</f>
        <v>patriciastevens@cummings.com</v>
      </c>
      <c r="D35" t="str">
        <f t="shared" si="0"/>
        <v>NorthFood</v>
      </c>
      <c r="E35" t="str">
        <f>TRIM(VLOOKUP(A35,rawData!B:S,8,0))</f>
        <v>North</v>
      </c>
      <c r="F35" t="str">
        <f>TRIM(VLOOKUP(A35,rawData!B:S,9,0))</f>
        <v>Food</v>
      </c>
      <c r="G35" t="str">
        <f>IF(TRIM(VLOOKUP(A35,rawData!B:S,10,0))="","Blank",TRIM(VLOOKUP(A35,rawData!B:S,10,0)))</f>
        <v>Reality</v>
      </c>
      <c r="H35" s="9">
        <f>_xlfn.NUMBERVALUE(TRIM(VLOOKUP(A35,rawData!B:S,11,0)))</f>
        <v>1</v>
      </c>
      <c r="I35" s="9">
        <f>_xlfn.NUMBERVALUE(TRIM(VLOOKUP(A35,rawData!B:S,12,0)))</f>
        <v>83.02</v>
      </c>
      <c r="J35" s="9">
        <f>_xlfn.NUMBERVALUE(TRIM(VLOOKUP(A35,rawData!B:S,13,0)))</f>
        <v>83.02</v>
      </c>
      <c r="K35" s="11">
        <f>DATE(VLOOKUP(A35,rawData!$B$2:$S$1011,17,0),VLOOKUP(A35,rawData!$B$2:$S$1011,16,0),VLOOKUP(A35,rawData!$B$2:$S$1011,15,0))</f>
        <v>45298</v>
      </c>
      <c r="L35" t="str">
        <f>TRIM(VLOOKUP(A35,rawData!B:S,18,0))</f>
        <v>PayPal</v>
      </c>
      <c r="M35">
        <f t="shared" si="1"/>
        <v>1</v>
      </c>
    </row>
    <row r="36" spans="1:13" x14ac:dyDescent="0.2">
      <c r="A36" t="str">
        <f>TRIM(rawData!A84)</f>
        <v>8b4d67a3-cc97-49b8-b8e8-e3693f5735bf</v>
      </c>
      <c r="B36" t="str">
        <f>TRIM(VLOOKUP(A36,rawData!B:S,4,0))</f>
        <v>Catherine Smith</v>
      </c>
      <c r="C36" t="str">
        <f>IF(TRIM(VLOOKUP(A36,rawData!B:S,6,0))="","replacement@mail.com",TRIM(VLOOKUP(A36,rawData!B:S,6,0)))</f>
        <v>robert62@ramsey-hogan.org</v>
      </c>
      <c r="D36" t="str">
        <f t="shared" si="0"/>
        <v>WestClothing</v>
      </c>
      <c r="E36" t="str">
        <f>TRIM(VLOOKUP(A36,rawData!B:S,8,0))</f>
        <v>West</v>
      </c>
      <c r="F36" t="str">
        <f>TRIM(VLOOKUP(A36,rawData!B:S,9,0))</f>
        <v>Clothing</v>
      </c>
      <c r="G36" t="str">
        <f>IF(TRIM(VLOOKUP(A36,rawData!B:S,10,0))="","Blank",TRIM(VLOOKUP(A36,rawData!B:S,10,0)))</f>
        <v>Story</v>
      </c>
      <c r="H36" s="9">
        <f>_xlfn.NUMBERVALUE(TRIM(VLOOKUP(A36,rawData!B:S,11,0)))</f>
        <v>14</v>
      </c>
      <c r="I36" s="9">
        <f>_xlfn.NUMBERVALUE(TRIM(VLOOKUP(A36,rawData!B:S,12,0)))</f>
        <v>47.03</v>
      </c>
      <c r="J36" s="9">
        <f>_xlfn.NUMBERVALUE(TRIM(VLOOKUP(A36,rawData!B:S,13,0)))</f>
        <v>658.42</v>
      </c>
      <c r="K36" s="11">
        <f>DATE(VLOOKUP(A36,rawData!$B$2:$S$1011,17,0),VLOOKUP(A36,rawData!$B$2:$S$1011,16,0),VLOOKUP(A36,rawData!$B$2:$S$1011,15,0))</f>
        <v>45298</v>
      </c>
      <c r="L36" t="str">
        <f>TRIM(VLOOKUP(A36,rawData!B:S,18,0))</f>
        <v>Credit Card</v>
      </c>
      <c r="M36">
        <f t="shared" si="1"/>
        <v>1</v>
      </c>
    </row>
    <row r="37" spans="1:13" x14ac:dyDescent="0.2">
      <c r="A37" t="str">
        <f>TRIM(rawData!A397)</f>
        <v>59f5e44c-2c99-473e-a1c2-5f8b6b1b62d7</v>
      </c>
      <c r="B37" t="str">
        <f>TRIM(VLOOKUP(A37,rawData!B:S,4,0))</f>
        <v>Tracey Clark</v>
      </c>
      <c r="C37" t="str">
        <f>IF(TRIM(VLOOKUP(A37,rawData!B:S,6,0))="","replacement@mail.com",TRIM(VLOOKUP(A37,rawData!B:S,6,0)))</f>
        <v>nicoledavis@compton-lucas.info</v>
      </c>
      <c r="D37" t="str">
        <f t="shared" si="0"/>
        <v>WestElectronics</v>
      </c>
      <c r="E37" t="str">
        <f>TRIM(VLOOKUP(A37,rawData!B:S,8,0))</f>
        <v>West</v>
      </c>
      <c r="F37" t="str">
        <f>TRIM(VLOOKUP(A37,rawData!B:S,9,0))</f>
        <v>Electronics</v>
      </c>
      <c r="G37" t="str">
        <f>IF(TRIM(VLOOKUP(A37,rawData!B:S,10,0))="","Blank",TRIM(VLOOKUP(A37,rawData!B:S,10,0)))</f>
        <v>Food</v>
      </c>
      <c r="H37" s="9">
        <f>_xlfn.NUMBERVALUE(TRIM(VLOOKUP(A37,rawData!B:S,11,0)))</f>
        <v>5</v>
      </c>
      <c r="I37" s="9">
        <f>_xlfn.NUMBERVALUE(TRIM(VLOOKUP(A37,rawData!B:S,12,0)))</f>
        <v>402.07</v>
      </c>
      <c r="J37" s="9">
        <f>_xlfn.NUMBERVALUE(TRIM(VLOOKUP(A37,rawData!B:S,13,0)))</f>
        <v>2010.35</v>
      </c>
      <c r="K37" s="11">
        <f>DATE(VLOOKUP(A37,rawData!$B$2:$S$1011,17,0),VLOOKUP(A37,rawData!$B$2:$S$1011,16,0),VLOOKUP(A37,rawData!$B$2:$S$1011,15,0))</f>
        <v>45298</v>
      </c>
      <c r="L37" t="str">
        <f>TRIM(VLOOKUP(A37,rawData!B:S,18,0))</f>
        <v>PayPal</v>
      </c>
      <c r="M37">
        <f t="shared" si="1"/>
        <v>1</v>
      </c>
    </row>
    <row r="38" spans="1:13" x14ac:dyDescent="0.2">
      <c r="A38" t="str">
        <f>TRIM(rawData!A45)</f>
        <v>6ec2dd08-6cb8-41b0-a5ec-122039b486aa</v>
      </c>
      <c r="B38" t="str">
        <f>TRIM(VLOOKUP(A38,rawData!B:S,4,0))</f>
        <v>Stacey Smith</v>
      </c>
      <c r="C38" t="str">
        <f>IF(TRIM(VLOOKUP(A38,rawData!B:S,6,0))="","replacement@mail.com",TRIM(VLOOKUP(A38,rawData!B:S,6,0)))</f>
        <v>michael49@miller-graves.net</v>
      </c>
      <c r="D38" t="str">
        <f t="shared" si="0"/>
        <v>NorthElectronics</v>
      </c>
      <c r="E38" t="str">
        <f>TRIM(VLOOKUP(A38,rawData!B:S,8,0))</f>
        <v>North</v>
      </c>
      <c r="F38" t="str">
        <f>TRIM(VLOOKUP(A38,rawData!B:S,9,0))</f>
        <v>Electronics</v>
      </c>
      <c r="G38" t="str">
        <f>IF(TRIM(VLOOKUP(A38,rawData!B:S,10,0))="","Blank",TRIM(VLOOKUP(A38,rawData!B:S,10,0)))</f>
        <v>Which</v>
      </c>
      <c r="H38" s="9">
        <f>_xlfn.NUMBERVALUE(TRIM(VLOOKUP(A38,rawData!B:S,11,0)))</f>
        <v>18</v>
      </c>
      <c r="I38" s="9">
        <f>_xlfn.NUMBERVALUE(TRIM(VLOOKUP(A38,rawData!B:S,12,0)))</f>
        <v>160.68</v>
      </c>
      <c r="J38" s="9">
        <f>_xlfn.NUMBERVALUE(TRIM(VLOOKUP(A38,rawData!B:S,13,0)))</f>
        <v>2892.24</v>
      </c>
      <c r="K38" s="11">
        <f>DATE(VLOOKUP(A38,rawData!$B$2:$S$1011,17,0),VLOOKUP(A38,rawData!$B$2:$S$1011,16,0),VLOOKUP(A38,rawData!$B$2:$S$1011,15,0))</f>
        <v>45298</v>
      </c>
      <c r="L38" t="str">
        <f>TRIM(VLOOKUP(A38,rawData!B:S,18,0))</f>
        <v>PayPal</v>
      </c>
      <c r="M38">
        <f t="shared" si="1"/>
        <v>1</v>
      </c>
    </row>
    <row r="39" spans="1:13" x14ac:dyDescent="0.2">
      <c r="A39" t="str">
        <f>TRIM(rawData!A837)</f>
        <v>be6ec741-5612-4b72-8e59-4e96066fb8bd</v>
      </c>
      <c r="B39" t="str">
        <f>TRIM(VLOOKUP(A39,rawData!B:S,4,0))</f>
        <v>Lisa Smith</v>
      </c>
      <c r="C39" t="str">
        <f>IF(TRIM(VLOOKUP(A39,rawData!B:S,6,0))="","replacement@mail.com",TRIM(VLOOKUP(A39,rawData!B:S,6,0)))</f>
        <v>deborahsmith@hotmail.com</v>
      </c>
      <c r="D39" t="str">
        <f t="shared" si="0"/>
        <v>SouthClothing</v>
      </c>
      <c r="E39" t="str">
        <f>TRIM(VLOOKUP(A39,rawData!B:S,8,0))</f>
        <v>South</v>
      </c>
      <c r="F39" t="str">
        <f>TRIM(VLOOKUP(A39,rawData!B:S,9,0))</f>
        <v>Clothing</v>
      </c>
      <c r="G39" t="str">
        <f>IF(TRIM(VLOOKUP(A39,rawData!B:S,10,0))="","Blank",TRIM(VLOOKUP(A39,rawData!B:S,10,0)))</f>
        <v>Really</v>
      </c>
      <c r="H39" s="9">
        <f>_xlfn.NUMBERVALUE(TRIM(VLOOKUP(A39,rawData!B:S,11,0)))</f>
        <v>8</v>
      </c>
      <c r="I39" s="9">
        <f>_xlfn.NUMBERVALUE(TRIM(VLOOKUP(A39,rawData!B:S,12,0)))</f>
        <v>58.34</v>
      </c>
      <c r="J39" s="9">
        <f>_xlfn.NUMBERVALUE(TRIM(VLOOKUP(A39,rawData!B:S,13,0)))</f>
        <v>466.72</v>
      </c>
      <c r="K39" s="11">
        <f>DATE(VLOOKUP(A39,rawData!$B$2:$S$1011,17,0),VLOOKUP(A39,rawData!$B$2:$S$1011,16,0),VLOOKUP(A39,rawData!$B$2:$S$1011,15,0))</f>
        <v>45299</v>
      </c>
      <c r="L39" t="str">
        <f>TRIM(VLOOKUP(A39,rawData!B:S,18,0))</f>
        <v>PayPal</v>
      </c>
      <c r="M39">
        <f t="shared" si="1"/>
        <v>1</v>
      </c>
    </row>
    <row r="40" spans="1:13" x14ac:dyDescent="0.2">
      <c r="A40" t="str">
        <f>TRIM(rawData!A121)</f>
        <v>dee9fe39-c954-47ca-ab9c-309a608db629</v>
      </c>
      <c r="B40" t="str">
        <f>TRIM(VLOOKUP(A40,rawData!B:S,4,0))</f>
        <v>Kimberly Wilson</v>
      </c>
      <c r="C40" t="str">
        <f>IF(TRIM(VLOOKUP(A40,rawData!B:S,6,0))="","replacement@mail.com",TRIM(VLOOKUP(A40,rawData!B:S,6,0)))</f>
        <v>larryjefferson@yahoo.com</v>
      </c>
      <c r="D40" t="str">
        <f t="shared" si="0"/>
        <v>SouthFood</v>
      </c>
      <c r="E40" t="str">
        <f>TRIM(VLOOKUP(A40,rawData!B:S,8,0))</f>
        <v>South</v>
      </c>
      <c r="F40" t="str">
        <f>TRIM(VLOOKUP(A40,rawData!B:S,9,0))</f>
        <v>Food</v>
      </c>
      <c r="G40" t="str">
        <f>IF(TRIM(VLOOKUP(A40,rawData!B:S,10,0))="","Blank",TRIM(VLOOKUP(A40,rawData!B:S,10,0)))</f>
        <v>Prove</v>
      </c>
      <c r="H40" s="9">
        <f>_xlfn.NUMBERVALUE(TRIM(VLOOKUP(A40,rawData!B:S,11,0)))</f>
        <v>3</v>
      </c>
      <c r="I40" s="9">
        <f>_xlfn.NUMBERVALUE(TRIM(VLOOKUP(A40,rawData!B:S,12,0)))</f>
        <v>417.3</v>
      </c>
      <c r="J40" s="9">
        <f>_xlfn.NUMBERVALUE(TRIM(VLOOKUP(A40,rawData!B:S,13,0)))</f>
        <v>1251.9000000000001</v>
      </c>
      <c r="K40" s="11">
        <f>DATE(VLOOKUP(A40,rawData!$B$2:$S$1011,17,0),VLOOKUP(A40,rawData!$B$2:$S$1011,16,0),VLOOKUP(A40,rawData!$B$2:$S$1011,15,0))</f>
        <v>45299</v>
      </c>
      <c r="L40" t="str">
        <f>TRIM(VLOOKUP(A40,rawData!B:S,18,0))</f>
        <v>Credit Card</v>
      </c>
      <c r="M40">
        <f t="shared" si="1"/>
        <v>1</v>
      </c>
    </row>
    <row r="41" spans="1:13" x14ac:dyDescent="0.2">
      <c r="A41" t="str">
        <f>TRIM(rawData!A125)</f>
        <v>ff0f3618-f755-48d0-86c3-e6a7a2567e5b</v>
      </c>
      <c r="B41" t="str">
        <f>TRIM(VLOOKUP(A41,rawData!B:S,4,0))</f>
        <v>Michael Hensley</v>
      </c>
      <c r="C41" t="str">
        <f>IF(TRIM(VLOOKUP(A41,rawData!B:S,6,0))="","replacement@mail.com",TRIM(VLOOKUP(A41,rawData!B:S,6,0)))</f>
        <v>hillkathy@hickman.com</v>
      </c>
      <c r="D41" t="str">
        <f t="shared" si="0"/>
        <v>WestFood</v>
      </c>
      <c r="E41" t="str">
        <f>TRIM(VLOOKUP(A41,rawData!B:S,8,0))</f>
        <v>West</v>
      </c>
      <c r="F41" t="str">
        <f>TRIM(VLOOKUP(A41,rawData!B:S,9,0))</f>
        <v>Food</v>
      </c>
      <c r="G41" t="str">
        <f>IF(TRIM(VLOOKUP(A41,rawData!B:S,10,0))="","Blank",TRIM(VLOOKUP(A41,rawData!B:S,10,0)))</f>
        <v>Game</v>
      </c>
      <c r="H41" s="9">
        <f>_xlfn.NUMBERVALUE(TRIM(VLOOKUP(A41,rawData!B:S,11,0)))</f>
        <v>18</v>
      </c>
      <c r="I41" s="9">
        <f>_xlfn.NUMBERVALUE(TRIM(VLOOKUP(A41,rawData!B:S,12,0)))</f>
        <v>418.78</v>
      </c>
      <c r="J41" s="9">
        <f>_xlfn.NUMBERVALUE(TRIM(VLOOKUP(A41,rawData!B:S,13,0)))</f>
        <v>7538.04</v>
      </c>
      <c r="K41" s="11">
        <f>DATE(VLOOKUP(A41,rawData!$B$2:$S$1011,17,0),VLOOKUP(A41,rawData!$B$2:$S$1011,16,0),VLOOKUP(A41,rawData!$B$2:$S$1011,15,0))</f>
        <v>45299</v>
      </c>
      <c r="L41" t="str">
        <f>TRIM(VLOOKUP(A41,rawData!B:S,18,0))</f>
        <v>Credit Card</v>
      </c>
      <c r="M41">
        <f t="shared" si="1"/>
        <v>1</v>
      </c>
    </row>
    <row r="42" spans="1:13" x14ac:dyDescent="0.2">
      <c r="A42" t="str">
        <f>TRIM(rawData!A589)</f>
        <v>c9122341-16ba-4df0-b4db-9e6d11bb7f10</v>
      </c>
      <c r="B42" t="str">
        <f>TRIM(VLOOKUP(A42,rawData!B:S,4,0))</f>
        <v>Zachary Moreno</v>
      </c>
      <c r="C42" t="str">
        <f>IF(TRIM(VLOOKUP(A42,rawData!B:S,6,0))="","replacement@mail.com",TRIM(VLOOKUP(A42,rawData!B:S,6,0)))</f>
        <v>replacement@mail.com</v>
      </c>
      <c r="D42" t="str">
        <f t="shared" si="0"/>
        <v>SouthFood</v>
      </c>
      <c r="E42" t="str">
        <f>TRIM(VLOOKUP(A42,rawData!B:S,8,0))</f>
        <v>South</v>
      </c>
      <c r="F42" t="str">
        <f>TRIM(VLOOKUP(A42,rawData!B:S,9,0))</f>
        <v>Food</v>
      </c>
      <c r="G42" t="str">
        <f>IF(TRIM(VLOOKUP(A42,rawData!B:S,10,0))="","Blank",TRIM(VLOOKUP(A42,rawData!B:S,10,0)))</f>
        <v>Five</v>
      </c>
      <c r="H42" s="9">
        <f>_xlfn.NUMBERVALUE(TRIM(VLOOKUP(A42,rawData!B:S,11,0)))</f>
        <v>10</v>
      </c>
      <c r="I42" s="9">
        <f>_xlfn.NUMBERVALUE(TRIM(VLOOKUP(A42,rawData!B:S,12,0)))</f>
        <v>131.62</v>
      </c>
      <c r="J42" s="9">
        <f>_xlfn.NUMBERVALUE(TRIM(VLOOKUP(A42,rawData!B:S,13,0)))</f>
        <v>1316.2</v>
      </c>
      <c r="K42" s="11">
        <f>DATE(VLOOKUP(A42,rawData!$B$2:$S$1011,17,0),VLOOKUP(A42,rawData!$B$2:$S$1011,16,0),VLOOKUP(A42,rawData!$B$2:$S$1011,15,0))</f>
        <v>45304</v>
      </c>
      <c r="L42" t="str">
        <f>TRIM(VLOOKUP(A42,rawData!B:S,18,0))</f>
        <v>Credit Card</v>
      </c>
      <c r="M42">
        <f t="shared" si="1"/>
        <v>1</v>
      </c>
    </row>
    <row r="43" spans="1:13" x14ac:dyDescent="0.2">
      <c r="A43" t="str">
        <f>TRIM(rawData!A978)</f>
        <v>70b3d4b5-1e08-4cd4-b470-0353ea4fa71f</v>
      </c>
      <c r="B43" t="str">
        <f>TRIM(VLOOKUP(A43,rawData!B:S,4,0))</f>
        <v>James Reid</v>
      </c>
      <c r="C43" t="str">
        <f>IF(TRIM(VLOOKUP(A43,rawData!B:S,6,0))="","replacement@mail.com",TRIM(VLOOKUP(A43,rawData!B:S,6,0)))</f>
        <v>codydonovan@green.com</v>
      </c>
      <c r="D43" t="str">
        <f t="shared" si="0"/>
        <v>WestBooks</v>
      </c>
      <c r="E43" t="str">
        <f>TRIM(VLOOKUP(A43,rawData!B:S,8,0))</f>
        <v>West</v>
      </c>
      <c r="F43" t="str">
        <f>TRIM(VLOOKUP(A43,rawData!B:S,9,0))</f>
        <v>Books</v>
      </c>
      <c r="G43" t="str">
        <f>IF(TRIM(VLOOKUP(A43,rawData!B:S,10,0))="","Blank",TRIM(VLOOKUP(A43,rawData!B:S,10,0)))</f>
        <v>Station</v>
      </c>
      <c r="H43" s="9">
        <f>_xlfn.NUMBERVALUE(TRIM(VLOOKUP(A43,rawData!B:S,11,0)))</f>
        <v>15</v>
      </c>
      <c r="I43" s="9">
        <f>_xlfn.NUMBERVALUE(TRIM(VLOOKUP(A43,rawData!B:S,12,0)))</f>
        <v>381.44</v>
      </c>
      <c r="J43" s="9">
        <f>_xlfn.NUMBERVALUE(TRIM(VLOOKUP(A43,rawData!B:S,13,0)))</f>
        <v>5721.6</v>
      </c>
      <c r="K43" s="11">
        <f>DATE(VLOOKUP(A43,rawData!$B$2:$S$1011,17,0),VLOOKUP(A43,rawData!$B$2:$S$1011,16,0),VLOOKUP(A43,rawData!$B$2:$S$1011,15,0))</f>
        <v>45304</v>
      </c>
      <c r="L43" t="str">
        <f>TRIM(VLOOKUP(A43,rawData!B:S,18,0))</f>
        <v>PayPal</v>
      </c>
      <c r="M43">
        <f t="shared" si="1"/>
        <v>1</v>
      </c>
    </row>
    <row r="44" spans="1:13" x14ac:dyDescent="0.2">
      <c r="A44" t="str">
        <f>TRIM(rawData!A454)</f>
        <v>14085d84-0871-4f3c-93f3-a3b1316398e1</v>
      </c>
      <c r="B44" t="str">
        <f>TRIM(VLOOKUP(A44,rawData!B:S,4,0))</f>
        <v>Jennifer Evans</v>
      </c>
      <c r="C44" t="str">
        <f>IF(TRIM(VLOOKUP(A44,rawData!B:S,6,0))="","replacement@mail.com",TRIM(VLOOKUP(A44,rawData!B:S,6,0)))</f>
        <v>bhughes@weeks.com</v>
      </c>
      <c r="D44" t="str">
        <f t="shared" si="0"/>
        <v>NorthFood</v>
      </c>
      <c r="E44" t="str">
        <f>TRIM(VLOOKUP(A44,rawData!B:S,8,0))</f>
        <v>North</v>
      </c>
      <c r="F44" t="str">
        <f>TRIM(VLOOKUP(A44,rawData!B:S,9,0))</f>
        <v>Food</v>
      </c>
      <c r="G44" t="str">
        <f>IF(TRIM(VLOOKUP(A44,rawData!B:S,10,0))="","Blank",TRIM(VLOOKUP(A44,rawData!B:S,10,0)))</f>
        <v>Data</v>
      </c>
      <c r="H44" s="9">
        <f>_xlfn.NUMBERVALUE(TRIM(VLOOKUP(A44,rawData!B:S,11,0)))</f>
        <v>15</v>
      </c>
      <c r="I44" s="9">
        <f>_xlfn.NUMBERVALUE(TRIM(VLOOKUP(A44,rawData!B:S,12,0)))</f>
        <v>463.68</v>
      </c>
      <c r="J44" s="9">
        <f>_xlfn.NUMBERVALUE(TRIM(VLOOKUP(A44,rawData!B:S,13,0)))</f>
        <v>6955.2</v>
      </c>
      <c r="K44" s="11">
        <f>DATE(VLOOKUP(A44,rawData!$B$2:$S$1011,17,0),VLOOKUP(A44,rawData!$B$2:$S$1011,16,0),VLOOKUP(A44,rawData!$B$2:$S$1011,15,0))</f>
        <v>45304</v>
      </c>
      <c r="L44" t="str">
        <f>TRIM(VLOOKUP(A44,rawData!B:S,18,0))</f>
        <v>Bank Transfer</v>
      </c>
      <c r="M44">
        <f t="shared" si="1"/>
        <v>1</v>
      </c>
    </row>
    <row r="45" spans="1:13" x14ac:dyDescent="0.2">
      <c r="A45" t="str">
        <f>TRIM(rawData!A948)</f>
        <v>b1da29d7-989a-4846-8b3f-124010bc815d</v>
      </c>
      <c r="B45" t="str">
        <f>TRIM(VLOOKUP(A45,rawData!B:S,4,0))</f>
        <v>Victoria Monroe</v>
      </c>
      <c r="C45" t="str">
        <f>IF(TRIM(VLOOKUP(A45,rawData!B:S,6,0))="","replacement@mail.com",TRIM(VLOOKUP(A45,rawData!B:S,6,0)))</f>
        <v>swatson@watkins.com</v>
      </c>
      <c r="D45" t="str">
        <f t="shared" si="0"/>
        <v>EastFood</v>
      </c>
      <c r="E45" t="str">
        <f>TRIM(VLOOKUP(A45,rawData!B:S,8,0))</f>
        <v>East</v>
      </c>
      <c r="F45" t="str">
        <f>TRIM(VLOOKUP(A45,rawData!B:S,9,0))</f>
        <v>Food</v>
      </c>
      <c r="G45" t="str">
        <f>IF(TRIM(VLOOKUP(A45,rawData!B:S,10,0))="","Blank",TRIM(VLOOKUP(A45,rawData!B:S,10,0)))</f>
        <v>Relate</v>
      </c>
      <c r="H45" s="9">
        <f>_xlfn.NUMBERVALUE(TRIM(VLOOKUP(A45,rawData!B:S,11,0)))</f>
        <v>19</v>
      </c>
      <c r="I45" s="9">
        <f>_xlfn.NUMBERVALUE(TRIM(VLOOKUP(A45,rawData!B:S,12,0)))</f>
        <v>484.53</v>
      </c>
      <c r="J45" s="9">
        <f>_xlfn.NUMBERVALUE(TRIM(VLOOKUP(A45,rawData!B:S,13,0)))</f>
        <v>9206.07</v>
      </c>
      <c r="K45" s="11">
        <f>DATE(VLOOKUP(A45,rawData!$B$2:$S$1011,17,0),VLOOKUP(A45,rawData!$B$2:$S$1011,16,0),VLOOKUP(A45,rawData!$B$2:$S$1011,15,0))</f>
        <v>45304</v>
      </c>
      <c r="L45" t="str">
        <f>TRIM(VLOOKUP(A45,rawData!B:S,18,0))</f>
        <v>Debit Card</v>
      </c>
      <c r="M45">
        <f t="shared" si="1"/>
        <v>1</v>
      </c>
    </row>
    <row r="46" spans="1:13" x14ac:dyDescent="0.2">
      <c r="A46" t="str">
        <f>TRIM(rawData!A655)</f>
        <v>8f6ede96-9d2d-4f78-87ea-5f2d73c274eb</v>
      </c>
      <c r="B46" t="str">
        <f>TRIM(VLOOKUP(A46,rawData!B:S,4,0))</f>
        <v>Beth Young</v>
      </c>
      <c r="C46" t="str">
        <f>IF(TRIM(VLOOKUP(A46,rawData!B:S,6,0))="","replacement@mail.com",TRIM(VLOOKUP(A46,rawData!B:S,6,0)))</f>
        <v>gonzalezmichael@merritt-griffin.biz</v>
      </c>
      <c r="D46" t="str">
        <f t="shared" si="0"/>
        <v>NorthFurniture</v>
      </c>
      <c r="E46" t="str">
        <f>TRIM(VLOOKUP(A46,rawData!B:S,8,0))</f>
        <v>North</v>
      </c>
      <c r="F46" t="str">
        <f>TRIM(VLOOKUP(A46,rawData!B:S,9,0))</f>
        <v>Furniture</v>
      </c>
      <c r="G46" t="str">
        <f>IF(TRIM(VLOOKUP(A46,rawData!B:S,10,0))="","Blank",TRIM(VLOOKUP(A46,rawData!B:S,10,0)))</f>
        <v>Art</v>
      </c>
      <c r="H46" s="9">
        <f>_xlfn.NUMBERVALUE(TRIM(VLOOKUP(A46,rawData!B:S,11,0)))</f>
        <v>3</v>
      </c>
      <c r="I46" s="9">
        <f>_xlfn.NUMBERVALUE(TRIM(VLOOKUP(A46,rawData!B:S,12,0)))</f>
        <v>169</v>
      </c>
      <c r="J46" s="9">
        <f>_xlfn.NUMBERVALUE(TRIM(VLOOKUP(A46,rawData!B:S,13,0)))</f>
        <v>507</v>
      </c>
      <c r="K46" s="11">
        <f>DATE(VLOOKUP(A46,rawData!$B$2:$S$1011,17,0),VLOOKUP(A46,rawData!$B$2:$S$1011,16,0),VLOOKUP(A46,rawData!$B$2:$S$1011,15,0))</f>
        <v>45305</v>
      </c>
      <c r="L46" t="str">
        <f>TRIM(VLOOKUP(A46,rawData!B:S,18,0))</f>
        <v>PayPal</v>
      </c>
      <c r="M46">
        <f t="shared" si="1"/>
        <v>1</v>
      </c>
    </row>
    <row r="47" spans="1:13" x14ac:dyDescent="0.2">
      <c r="A47" t="str">
        <f>TRIM(rawData!A47)</f>
        <v>79ab1b26-057c-490f-bd35-76cef5c5106d</v>
      </c>
      <c r="B47" t="str">
        <f>TRIM(VLOOKUP(A47,rawData!B:S,4,0))</f>
        <v>Christina Johnson</v>
      </c>
      <c r="C47" t="str">
        <f>IF(TRIM(VLOOKUP(A47,rawData!B:S,6,0))="","replacement@mail.com",TRIM(VLOOKUP(A47,rawData!B:S,6,0)))</f>
        <v>walkergeorge@pope.com</v>
      </c>
      <c r="D47" t="str">
        <f t="shared" si="0"/>
        <v>NorthFurniture</v>
      </c>
      <c r="E47" t="str">
        <f>TRIM(VLOOKUP(A47,rawData!B:S,8,0))</f>
        <v>North</v>
      </c>
      <c r="F47" t="str">
        <f>TRIM(VLOOKUP(A47,rawData!B:S,9,0))</f>
        <v>Furniture</v>
      </c>
      <c r="G47" t="str">
        <f>IF(TRIM(VLOOKUP(A47,rawData!B:S,10,0))="","Blank",TRIM(VLOOKUP(A47,rawData!B:S,10,0)))</f>
        <v>Everyone</v>
      </c>
      <c r="H47" s="9">
        <f>_xlfn.NUMBERVALUE(TRIM(VLOOKUP(A47,rawData!B:S,11,0)))</f>
        <v>10</v>
      </c>
      <c r="I47" s="9">
        <f>_xlfn.NUMBERVALUE(TRIM(VLOOKUP(A47,rawData!B:S,12,0)))</f>
        <v>104.15</v>
      </c>
      <c r="J47" s="9">
        <f>_xlfn.NUMBERVALUE(TRIM(VLOOKUP(A47,rawData!B:S,13,0)))</f>
        <v>1041.5</v>
      </c>
      <c r="K47" s="11">
        <f>DATE(VLOOKUP(A47,rawData!$B$2:$S$1011,17,0),VLOOKUP(A47,rawData!$B$2:$S$1011,16,0),VLOOKUP(A47,rawData!$B$2:$S$1011,15,0))</f>
        <v>45305</v>
      </c>
      <c r="L47" t="str">
        <f>TRIM(VLOOKUP(A47,rawData!B:S,18,0))</f>
        <v>Bank Transfer</v>
      </c>
      <c r="M47">
        <f t="shared" si="1"/>
        <v>1</v>
      </c>
    </row>
    <row r="48" spans="1:13" x14ac:dyDescent="0.2">
      <c r="A48" t="str">
        <f>TRIM(rawData!A113)</f>
        <v>86c7a098-81a4-45ca-beeb-d575d8e515ba</v>
      </c>
      <c r="B48" t="str">
        <f>TRIM(VLOOKUP(A48,rawData!B:S,4,0))</f>
        <v>Noah Garcia</v>
      </c>
      <c r="C48" t="str">
        <f>IF(TRIM(VLOOKUP(A48,rawData!B:S,6,0))="","replacement@mail.com",TRIM(VLOOKUP(A48,rawData!B:S,6,0)))</f>
        <v>pfuentes@dickson.com</v>
      </c>
      <c r="D48" t="str">
        <f t="shared" si="0"/>
        <v>WestFood</v>
      </c>
      <c r="E48" t="str">
        <f>TRIM(VLOOKUP(A48,rawData!B:S,8,0))</f>
        <v>West</v>
      </c>
      <c r="F48" t="str">
        <f>TRIM(VLOOKUP(A48,rawData!B:S,9,0))</f>
        <v>Food</v>
      </c>
      <c r="G48" t="str">
        <f>IF(TRIM(VLOOKUP(A48,rawData!B:S,10,0))="","Blank",TRIM(VLOOKUP(A48,rawData!B:S,10,0)))</f>
        <v>Audience</v>
      </c>
      <c r="H48" s="9">
        <f>_xlfn.NUMBERVALUE(TRIM(VLOOKUP(A48,rawData!B:S,11,0)))</f>
        <v>5</v>
      </c>
      <c r="I48" s="9">
        <f>_xlfn.NUMBERVALUE(TRIM(VLOOKUP(A48,rawData!B:S,12,0)))</f>
        <v>263.94</v>
      </c>
      <c r="J48" s="9">
        <f>_xlfn.NUMBERVALUE(TRIM(VLOOKUP(A48,rawData!B:S,13,0)))</f>
        <v>1319.7</v>
      </c>
      <c r="K48" s="11">
        <f>DATE(VLOOKUP(A48,rawData!$B$2:$S$1011,17,0),VLOOKUP(A48,rawData!$B$2:$S$1011,16,0),VLOOKUP(A48,rawData!$B$2:$S$1011,15,0))</f>
        <v>45305</v>
      </c>
      <c r="L48" t="str">
        <f>TRIM(VLOOKUP(A48,rawData!B:S,18,0))</f>
        <v>PayPal</v>
      </c>
      <c r="M48">
        <f t="shared" si="1"/>
        <v>1</v>
      </c>
    </row>
    <row r="49" spans="1:13" x14ac:dyDescent="0.2">
      <c r="A49" t="str">
        <f>TRIM(rawData!A586)</f>
        <v>d3c46506-0efd-4ae7-a642-3dcec0338cf1</v>
      </c>
      <c r="B49" t="str">
        <f>TRIM(VLOOKUP(A49,rawData!B:S,4,0))</f>
        <v>Robert Durham DDS</v>
      </c>
      <c r="C49" t="str">
        <f>IF(TRIM(VLOOKUP(A49,rawData!B:S,6,0))="","replacement@mail.com",TRIM(VLOOKUP(A49,rawData!B:S,6,0)))</f>
        <v>limckenzie@yahoo.com</v>
      </c>
      <c r="D49" t="str">
        <f t="shared" si="0"/>
        <v>EastElectronics</v>
      </c>
      <c r="E49" t="str">
        <f>TRIM(VLOOKUP(A49,rawData!B:S,8,0))</f>
        <v>East</v>
      </c>
      <c r="F49" t="str">
        <f>TRIM(VLOOKUP(A49,rawData!B:S,9,0))</f>
        <v>Electronics</v>
      </c>
      <c r="G49" t="str">
        <f>IF(TRIM(VLOOKUP(A49,rawData!B:S,10,0))="","Blank",TRIM(VLOOKUP(A49,rawData!B:S,10,0)))</f>
        <v>Shoulder</v>
      </c>
      <c r="H49" s="9">
        <f>_xlfn.NUMBERVALUE(TRIM(VLOOKUP(A49,rawData!B:S,11,0)))</f>
        <v>6</v>
      </c>
      <c r="I49" s="9">
        <f>_xlfn.NUMBERVALUE(TRIM(VLOOKUP(A49,rawData!B:S,12,0)))</f>
        <v>373.94</v>
      </c>
      <c r="J49" s="9">
        <f>_xlfn.NUMBERVALUE(TRIM(VLOOKUP(A49,rawData!B:S,13,0)))</f>
        <v>2243.64</v>
      </c>
      <c r="K49" s="11">
        <f>DATE(VLOOKUP(A49,rawData!$B$2:$S$1011,17,0),VLOOKUP(A49,rawData!$B$2:$S$1011,16,0),VLOOKUP(A49,rawData!$B$2:$S$1011,15,0))</f>
        <v>45305</v>
      </c>
      <c r="L49" t="str">
        <f>TRIM(VLOOKUP(A49,rawData!B:S,18,0))</f>
        <v>Bank Transfer</v>
      </c>
      <c r="M49">
        <f t="shared" si="1"/>
        <v>1</v>
      </c>
    </row>
    <row r="50" spans="1:13" x14ac:dyDescent="0.2">
      <c r="A50" t="str">
        <f>TRIM(rawData!A705)</f>
        <v>9db143e9-4058-4a1d-afaf-f8856e58f915</v>
      </c>
      <c r="B50" t="str">
        <f>TRIM(VLOOKUP(A50,rawData!B:S,4,0))</f>
        <v>Barbara Taylor</v>
      </c>
      <c r="C50" t="str">
        <f>IF(TRIM(VLOOKUP(A50,rawData!B:S,6,0))="","replacement@mail.com",TRIM(VLOOKUP(A50,rawData!B:S,6,0)))</f>
        <v>susanvazquez@gmail.com</v>
      </c>
      <c r="D50" t="str">
        <f t="shared" si="0"/>
        <v>EastElectronics</v>
      </c>
      <c r="E50" t="str">
        <f>TRIM(VLOOKUP(A50,rawData!B:S,8,0))</f>
        <v>East</v>
      </c>
      <c r="F50" t="str">
        <f>TRIM(VLOOKUP(A50,rawData!B:S,9,0))</f>
        <v>Electronics</v>
      </c>
      <c r="G50" t="str">
        <f>IF(TRIM(VLOOKUP(A50,rawData!B:S,10,0))="","Blank",TRIM(VLOOKUP(A50,rawData!B:S,10,0)))</f>
        <v>Response</v>
      </c>
      <c r="H50" s="9">
        <f>_xlfn.NUMBERVALUE(TRIM(VLOOKUP(A50,rawData!B:S,11,0)))</f>
        <v>9</v>
      </c>
      <c r="I50" s="9">
        <f>_xlfn.NUMBERVALUE(TRIM(VLOOKUP(A50,rawData!B:S,12,0)))</f>
        <v>342.12</v>
      </c>
      <c r="J50" s="9">
        <f>_xlfn.NUMBERVALUE(TRIM(VLOOKUP(A50,rawData!B:S,13,0)))</f>
        <v>3079.08</v>
      </c>
      <c r="K50" s="11">
        <f>DATE(VLOOKUP(A50,rawData!$B$2:$S$1011,17,0),VLOOKUP(A50,rawData!$B$2:$S$1011,16,0),VLOOKUP(A50,rawData!$B$2:$S$1011,15,0))</f>
        <v>45305</v>
      </c>
      <c r="L50" t="str">
        <f>TRIM(VLOOKUP(A50,rawData!B:S,18,0))</f>
        <v>Bank Transfer</v>
      </c>
      <c r="M50">
        <f t="shared" si="1"/>
        <v>1</v>
      </c>
    </row>
    <row r="51" spans="1:13" x14ac:dyDescent="0.2">
      <c r="A51" t="str">
        <f>TRIM(rawData!A664)</f>
        <v>bb9bba65-e776-42f5-b795-c9a457550143</v>
      </c>
      <c r="B51" t="str">
        <f>TRIM(VLOOKUP(A51,rawData!B:S,4,0))</f>
        <v>Joy Griffin</v>
      </c>
      <c r="C51" t="str">
        <f>IF(TRIM(VLOOKUP(A51,rawData!B:S,6,0))="","replacement@mail.com",TRIM(VLOOKUP(A51,rawData!B:S,6,0)))</f>
        <v>matthewrichardson@morales.net</v>
      </c>
      <c r="D51" t="str">
        <f t="shared" si="0"/>
        <v>WestFurniture</v>
      </c>
      <c r="E51" t="str">
        <f>TRIM(VLOOKUP(A51,rawData!B:S,8,0))</f>
        <v>West</v>
      </c>
      <c r="F51" t="str">
        <f>TRIM(VLOOKUP(A51,rawData!B:S,9,0))</f>
        <v>Furniture</v>
      </c>
      <c r="G51" t="str">
        <f>IF(TRIM(VLOOKUP(A51,rawData!B:S,10,0))="","Blank",TRIM(VLOOKUP(A51,rawData!B:S,10,0)))</f>
        <v>Account</v>
      </c>
      <c r="H51" s="9">
        <f>_xlfn.NUMBERVALUE(TRIM(VLOOKUP(A51,rawData!B:S,11,0)))</f>
        <v>15</v>
      </c>
      <c r="I51" s="9">
        <f>_xlfn.NUMBERVALUE(TRIM(VLOOKUP(A51,rawData!B:S,12,0)))</f>
        <v>6.36</v>
      </c>
      <c r="J51" s="9">
        <f>_xlfn.NUMBERVALUE(TRIM(VLOOKUP(A51,rawData!B:S,13,0)))</f>
        <v>95.4</v>
      </c>
      <c r="K51" s="11">
        <f>DATE(VLOOKUP(A51,rawData!$B$2:$S$1011,17,0),VLOOKUP(A51,rawData!$B$2:$S$1011,16,0),VLOOKUP(A51,rawData!$B$2:$S$1011,15,0))</f>
        <v>45306</v>
      </c>
      <c r="L51" t="str">
        <f>TRIM(VLOOKUP(A51,rawData!B:S,18,0))</f>
        <v>Debit Card</v>
      </c>
      <c r="M51">
        <f t="shared" si="1"/>
        <v>1</v>
      </c>
    </row>
    <row r="52" spans="1:13" x14ac:dyDescent="0.2">
      <c r="A52" t="str">
        <f>TRIM(rawData!A563)</f>
        <v>e81bf59c-af3f-4bbf-91c0-32f208108254</v>
      </c>
      <c r="B52" t="str">
        <f>TRIM(VLOOKUP(A52,rawData!B:S,4,0))</f>
        <v>Lisa Hamilton</v>
      </c>
      <c r="C52" t="str">
        <f>IF(TRIM(VLOOKUP(A52,rawData!B:S,6,0))="","replacement@mail.com",TRIM(VLOOKUP(A52,rawData!B:S,6,0)))</f>
        <v>tspencer@schultz.com</v>
      </c>
      <c r="D52" t="str">
        <f t="shared" si="0"/>
        <v>WestFood</v>
      </c>
      <c r="E52" t="str">
        <f>TRIM(VLOOKUP(A52,rawData!B:S,8,0))</f>
        <v>West</v>
      </c>
      <c r="F52" t="str">
        <f>TRIM(VLOOKUP(A52,rawData!B:S,9,0))</f>
        <v>Food</v>
      </c>
      <c r="G52" t="str">
        <f>IF(TRIM(VLOOKUP(A52,rawData!B:S,10,0))="","Blank",TRIM(VLOOKUP(A52,rawData!B:S,10,0)))</f>
        <v>Book</v>
      </c>
      <c r="H52" s="9">
        <f>_xlfn.NUMBERVALUE(TRIM(VLOOKUP(A52,rawData!B:S,11,0)))</f>
        <v>2</v>
      </c>
      <c r="I52" s="9">
        <f>_xlfn.NUMBERVALUE(TRIM(VLOOKUP(A52,rawData!B:S,12,0)))</f>
        <v>57.6</v>
      </c>
      <c r="J52" s="9">
        <f>_xlfn.NUMBERVALUE(TRIM(VLOOKUP(A52,rawData!B:S,13,0)))</f>
        <v>115.2</v>
      </c>
      <c r="K52" s="11">
        <f>DATE(VLOOKUP(A52,rawData!$B$2:$S$1011,17,0),VLOOKUP(A52,rawData!$B$2:$S$1011,16,0),VLOOKUP(A52,rawData!$B$2:$S$1011,15,0))</f>
        <v>45306</v>
      </c>
      <c r="L52" t="str">
        <f>TRIM(VLOOKUP(A52,rawData!B:S,18,0))</f>
        <v>PayPal</v>
      </c>
      <c r="M52">
        <f t="shared" si="1"/>
        <v>1</v>
      </c>
    </row>
    <row r="53" spans="1:13" x14ac:dyDescent="0.2">
      <c r="A53" t="str">
        <f>TRIM(rawData!A343)</f>
        <v>842689ed-7bb6-43b3-8470-d9b2f7466bb9</v>
      </c>
      <c r="B53" t="str">
        <f>TRIM(VLOOKUP(A53,rawData!B:S,4,0))</f>
        <v>David Ray</v>
      </c>
      <c r="C53" t="str">
        <f>IF(TRIM(VLOOKUP(A53,rawData!B:S,6,0))="","replacement@mail.com",TRIM(VLOOKUP(A53,rawData!B:S,6,0)))</f>
        <v>cirwin@hale-hawkins.com</v>
      </c>
      <c r="D53" t="str">
        <f t="shared" si="0"/>
        <v>SouthFurniture</v>
      </c>
      <c r="E53" t="str">
        <f>TRIM(VLOOKUP(A53,rawData!B:S,8,0))</f>
        <v>South</v>
      </c>
      <c r="F53" t="str">
        <f>TRIM(VLOOKUP(A53,rawData!B:S,9,0))</f>
        <v>Furniture</v>
      </c>
      <c r="G53" t="str">
        <f>IF(TRIM(VLOOKUP(A53,rawData!B:S,10,0))="","Blank",TRIM(VLOOKUP(A53,rawData!B:S,10,0)))</f>
        <v>Trade</v>
      </c>
      <c r="H53" s="9">
        <f>_xlfn.NUMBERVALUE(TRIM(VLOOKUP(A53,rawData!B:S,11,0)))</f>
        <v>17</v>
      </c>
      <c r="I53" s="9">
        <f>_xlfn.NUMBERVALUE(TRIM(VLOOKUP(A53,rawData!B:S,12,0)))</f>
        <v>40.25</v>
      </c>
      <c r="J53" s="9">
        <f>_xlfn.NUMBERVALUE(TRIM(VLOOKUP(A53,rawData!B:S,13,0)))</f>
        <v>684.25</v>
      </c>
      <c r="K53" s="11">
        <f>DATE(VLOOKUP(A53,rawData!$B$2:$S$1011,17,0),VLOOKUP(A53,rawData!$B$2:$S$1011,16,0),VLOOKUP(A53,rawData!$B$2:$S$1011,15,0))</f>
        <v>45306</v>
      </c>
      <c r="L53" t="str">
        <f>TRIM(VLOOKUP(A53,rawData!B:S,18,0))</f>
        <v>Bank Transfer</v>
      </c>
      <c r="M53">
        <f t="shared" si="1"/>
        <v>1</v>
      </c>
    </row>
    <row r="54" spans="1:13" x14ac:dyDescent="0.2">
      <c r="A54" t="str">
        <f>TRIM(rawData!A743)</f>
        <v>31e80c7d-07b9-4f2e-89f2-a570b941264a</v>
      </c>
      <c r="B54" t="str">
        <f>TRIM(VLOOKUP(A54,rawData!B:S,4,0))</f>
        <v>Lindsey Clark</v>
      </c>
      <c r="C54" t="str">
        <f>IF(TRIM(VLOOKUP(A54,rawData!B:S,6,0))="","replacement@mail.com",TRIM(VLOOKUP(A54,rawData!B:S,6,0)))</f>
        <v>lutzjonathan@mcdonald.com</v>
      </c>
      <c r="D54" t="str">
        <f t="shared" si="0"/>
        <v>NorthElectronics</v>
      </c>
      <c r="E54" t="str">
        <f>TRIM(VLOOKUP(A54,rawData!B:S,8,0))</f>
        <v>North</v>
      </c>
      <c r="F54" t="str">
        <f>TRIM(VLOOKUP(A54,rawData!B:S,9,0))</f>
        <v>Electronics</v>
      </c>
      <c r="G54" t="str">
        <f>IF(TRIM(VLOOKUP(A54,rawData!B:S,10,0))="","Blank",TRIM(VLOOKUP(A54,rawData!B:S,10,0)))</f>
        <v>Carry</v>
      </c>
      <c r="H54" s="9">
        <f>_xlfn.NUMBERVALUE(TRIM(VLOOKUP(A54,rawData!B:S,11,0)))</f>
        <v>12</v>
      </c>
      <c r="I54" s="9">
        <f>_xlfn.NUMBERVALUE(TRIM(VLOOKUP(A54,rawData!B:S,12,0)))</f>
        <v>182.51</v>
      </c>
      <c r="J54" s="9">
        <f>_xlfn.NUMBERVALUE(TRIM(VLOOKUP(A54,rawData!B:S,13,0)))</f>
        <v>2190.12</v>
      </c>
      <c r="K54" s="11">
        <f>DATE(VLOOKUP(A54,rawData!$B$2:$S$1011,17,0),VLOOKUP(A54,rawData!$B$2:$S$1011,16,0),VLOOKUP(A54,rawData!$B$2:$S$1011,15,0))</f>
        <v>45306</v>
      </c>
      <c r="L54" t="str">
        <f>TRIM(VLOOKUP(A54,rawData!B:S,18,0))</f>
        <v>Bank Transfer</v>
      </c>
      <c r="M54">
        <f t="shared" si="1"/>
        <v>1</v>
      </c>
    </row>
    <row r="55" spans="1:13" x14ac:dyDescent="0.2">
      <c r="A55" t="str">
        <f>TRIM(rawData!A680)</f>
        <v>d58205fc-893f-45f8-8f7e-f58d5a1fd889</v>
      </c>
      <c r="B55" t="str">
        <f>TRIM(VLOOKUP(A55,rawData!B:S,4,0))</f>
        <v>Eric Bruce</v>
      </c>
      <c r="C55" t="str">
        <f>IF(TRIM(VLOOKUP(A55,rawData!B:S,6,0))="","replacement@mail.com",TRIM(VLOOKUP(A55,rawData!B:S,6,0)))</f>
        <v>flemingkylie@gmail.com</v>
      </c>
      <c r="D55" t="str">
        <f t="shared" si="0"/>
        <v>EastFood</v>
      </c>
      <c r="E55" t="str">
        <f>TRIM(VLOOKUP(A55,rawData!B:S,8,0))</f>
        <v>East</v>
      </c>
      <c r="F55" t="str">
        <f>TRIM(VLOOKUP(A55,rawData!B:S,9,0))</f>
        <v>Food</v>
      </c>
      <c r="G55" t="str">
        <f>IF(TRIM(VLOOKUP(A55,rawData!B:S,10,0))="","Blank",TRIM(VLOOKUP(A55,rawData!B:S,10,0)))</f>
        <v>Nice</v>
      </c>
      <c r="H55" s="9">
        <f>_xlfn.NUMBERVALUE(TRIM(VLOOKUP(A55,rawData!B:S,11,0)))</f>
        <v>16</v>
      </c>
      <c r="I55" s="9">
        <f>_xlfn.NUMBERVALUE(TRIM(VLOOKUP(A55,rawData!B:S,12,0)))</f>
        <v>277.58999999999997</v>
      </c>
      <c r="J55" s="9">
        <f>_xlfn.NUMBERVALUE(TRIM(VLOOKUP(A55,rawData!B:S,13,0)))</f>
        <v>4441.4399999999996</v>
      </c>
      <c r="K55" s="11">
        <f>DATE(VLOOKUP(A55,rawData!$B$2:$S$1011,17,0),VLOOKUP(A55,rawData!$B$2:$S$1011,16,0),VLOOKUP(A55,rawData!$B$2:$S$1011,15,0))</f>
        <v>45306</v>
      </c>
      <c r="L55" t="str">
        <f>TRIM(VLOOKUP(A55,rawData!B:S,18,0))</f>
        <v>Debit Card</v>
      </c>
      <c r="M55">
        <f t="shared" si="1"/>
        <v>1</v>
      </c>
    </row>
    <row r="56" spans="1:13" x14ac:dyDescent="0.2">
      <c r="A56" t="str">
        <f>TRIM(rawData!A809)</f>
        <v>08cf71f2-4768-4a43-9d13-326e236786e2</v>
      </c>
      <c r="B56" t="str">
        <f>TRIM(VLOOKUP(A56,rawData!B:S,4,0))</f>
        <v>Kara Bender</v>
      </c>
      <c r="C56" t="str">
        <f>IF(TRIM(VLOOKUP(A56,rawData!B:S,6,0))="","replacement@mail.com",TRIM(VLOOKUP(A56,rawData!B:S,6,0)))</f>
        <v>brendamathews@griffin.com</v>
      </c>
      <c r="D56" t="str">
        <f t="shared" si="0"/>
        <v>NorthBooks</v>
      </c>
      <c r="E56" t="str">
        <f>TRIM(VLOOKUP(A56,rawData!B:S,8,0))</f>
        <v>North</v>
      </c>
      <c r="F56" t="str">
        <f>TRIM(VLOOKUP(A56,rawData!B:S,9,0))</f>
        <v>Books</v>
      </c>
      <c r="G56" t="str">
        <f>IF(TRIM(VLOOKUP(A56,rawData!B:S,10,0))="","Blank",TRIM(VLOOKUP(A56,rawData!B:S,10,0)))</f>
        <v>Right</v>
      </c>
      <c r="H56" s="9">
        <f>_xlfn.NUMBERVALUE(TRIM(VLOOKUP(A56,rawData!B:S,11,0)))</f>
        <v>15</v>
      </c>
      <c r="I56" s="9">
        <f>_xlfn.NUMBERVALUE(TRIM(VLOOKUP(A56,rawData!B:S,12,0)))</f>
        <v>475.43</v>
      </c>
      <c r="J56" s="9">
        <f>_xlfn.NUMBERVALUE(TRIM(VLOOKUP(A56,rawData!B:S,13,0)))</f>
        <v>7131.45</v>
      </c>
      <c r="K56" s="11">
        <f>DATE(VLOOKUP(A56,rawData!$B$2:$S$1011,17,0),VLOOKUP(A56,rawData!$B$2:$S$1011,16,0),VLOOKUP(A56,rawData!$B$2:$S$1011,15,0))</f>
        <v>45306</v>
      </c>
      <c r="L56" t="str">
        <f>TRIM(VLOOKUP(A56,rawData!B:S,18,0))</f>
        <v>PayPal</v>
      </c>
      <c r="M56">
        <f t="shared" si="1"/>
        <v>1</v>
      </c>
    </row>
    <row r="57" spans="1:13" x14ac:dyDescent="0.2">
      <c r="A57" t="str">
        <f>TRIM(rawData!A524)</f>
        <v>57314abe-2792-46e9-b7c4-8cbee407bd6b</v>
      </c>
      <c r="B57" t="str">
        <f>TRIM(VLOOKUP(A57,rawData!B:S,4,0))</f>
        <v>Corey Clark</v>
      </c>
      <c r="C57" t="str">
        <f>IF(TRIM(VLOOKUP(A57,rawData!B:S,6,0))="","replacement@mail.com",TRIM(VLOOKUP(A57,rawData!B:S,6,0)))</f>
        <v>cristinagraham@gmail.com</v>
      </c>
      <c r="D57" t="str">
        <f t="shared" si="0"/>
        <v>SouthBooks</v>
      </c>
      <c r="E57" t="str">
        <f>TRIM(VLOOKUP(A57,rawData!B:S,8,0))</f>
        <v>South</v>
      </c>
      <c r="F57" t="str">
        <f>TRIM(VLOOKUP(A57,rawData!B:S,9,0))</f>
        <v>Books</v>
      </c>
      <c r="G57" t="str">
        <f>IF(TRIM(VLOOKUP(A57,rawData!B:S,10,0))="","Blank",TRIM(VLOOKUP(A57,rawData!B:S,10,0)))</f>
        <v>Hospital</v>
      </c>
      <c r="H57" s="9">
        <f>_xlfn.NUMBERVALUE(TRIM(VLOOKUP(A57,rawData!B:S,11,0)))</f>
        <v>20</v>
      </c>
      <c r="I57" s="9">
        <f>_xlfn.NUMBERVALUE(TRIM(VLOOKUP(A57,rawData!B:S,12,0)))</f>
        <v>361.54</v>
      </c>
      <c r="J57" s="9">
        <f>_xlfn.NUMBERVALUE(TRIM(VLOOKUP(A57,rawData!B:S,13,0)))</f>
        <v>7230.8</v>
      </c>
      <c r="K57" s="11">
        <f>DATE(VLOOKUP(A57,rawData!$B$2:$S$1011,17,0),VLOOKUP(A57,rawData!$B$2:$S$1011,16,0),VLOOKUP(A57,rawData!$B$2:$S$1011,15,0))</f>
        <v>45306</v>
      </c>
      <c r="L57" t="str">
        <f>TRIM(VLOOKUP(A57,rawData!B:S,18,0))</f>
        <v>Credit Card</v>
      </c>
      <c r="M57">
        <f t="shared" si="1"/>
        <v>1</v>
      </c>
    </row>
    <row r="58" spans="1:13" x14ac:dyDescent="0.2">
      <c r="A58" t="str">
        <f>TRIM(rawData!A350)</f>
        <v>1c4996a6-b4c7-43f4-b85d-4e916b7512a4</v>
      </c>
      <c r="B58" t="str">
        <f>TRIM(VLOOKUP(A58,rawData!B:S,4,0))</f>
        <v>Christopher Acosta</v>
      </c>
      <c r="C58" t="str">
        <f>IF(TRIM(VLOOKUP(A58,rawData!B:S,6,0))="","replacement@mail.com",TRIM(VLOOKUP(A58,rawData!B:S,6,0)))</f>
        <v>dukestephen@hotmail.com</v>
      </c>
      <c r="D58" t="str">
        <f t="shared" si="0"/>
        <v>WestFood</v>
      </c>
      <c r="E58" t="str">
        <f>TRIM(VLOOKUP(A58,rawData!B:S,8,0))</f>
        <v>West</v>
      </c>
      <c r="F58" t="str">
        <f>TRIM(VLOOKUP(A58,rawData!B:S,9,0))</f>
        <v>Food</v>
      </c>
      <c r="G58" t="str">
        <f>IF(TRIM(VLOOKUP(A58,rawData!B:S,10,0))="","Blank",TRIM(VLOOKUP(A58,rawData!B:S,10,0)))</f>
        <v>Heavy</v>
      </c>
      <c r="H58" s="9">
        <f>_xlfn.NUMBERVALUE(TRIM(VLOOKUP(A58,rawData!B:S,11,0)))</f>
        <v>8</v>
      </c>
      <c r="I58" s="9">
        <f>_xlfn.NUMBERVALUE(TRIM(VLOOKUP(A58,rawData!B:S,12,0)))</f>
        <v>49.59</v>
      </c>
      <c r="J58" s="9">
        <f>_xlfn.NUMBERVALUE(TRIM(VLOOKUP(A58,rawData!B:S,13,0)))</f>
        <v>396.72</v>
      </c>
      <c r="K58" s="11">
        <f>DATE(VLOOKUP(A58,rawData!$B$2:$S$1011,17,0),VLOOKUP(A58,rawData!$B$2:$S$1011,16,0),VLOOKUP(A58,rawData!$B$2:$S$1011,15,0))</f>
        <v>45307</v>
      </c>
      <c r="L58" t="str">
        <f>TRIM(VLOOKUP(A58,rawData!B:S,18,0))</f>
        <v>Bank Transfer</v>
      </c>
      <c r="M58">
        <f t="shared" si="1"/>
        <v>1</v>
      </c>
    </row>
    <row r="59" spans="1:13" x14ac:dyDescent="0.2">
      <c r="A59" t="str">
        <f>TRIM(rawData!A748)</f>
        <v>5c73a6a7-9739-44b3-98a2-16c1555a5964</v>
      </c>
      <c r="B59" t="str">
        <f>TRIM(VLOOKUP(A59,rawData!B:S,4,0))</f>
        <v>Jamie Hoffman</v>
      </c>
      <c r="C59" t="str">
        <f>IF(TRIM(VLOOKUP(A59,rawData!B:S,6,0))="","replacement@mail.com",TRIM(VLOOKUP(A59,rawData!B:S,6,0)))</f>
        <v>proctorjames@gonzalez-davies.com</v>
      </c>
      <c r="D59" t="str">
        <f t="shared" si="0"/>
        <v>WestClothing</v>
      </c>
      <c r="E59" t="str">
        <f>TRIM(VLOOKUP(A59,rawData!B:S,8,0))</f>
        <v>West</v>
      </c>
      <c r="F59" t="str">
        <f>TRIM(VLOOKUP(A59,rawData!B:S,9,0))</f>
        <v>Clothing</v>
      </c>
      <c r="G59" t="str">
        <f>IF(TRIM(VLOOKUP(A59,rawData!B:S,10,0))="","Blank",TRIM(VLOOKUP(A59,rawData!B:S,10,0)))</f>
        <v>Sell</v>
      </c>
      <c r="H59" s="9">
        <f>_xlfn.NUMBERVALUE(TRIM(VLOOKUP(A59,rawData!B:S,11,0)))</f>
        <v>4</v>
      </c>
      <c r="I59" s="9">
        <f>_xlfn.NUMBERVALUE(TRIM(VLOOKUP(A59,rawData!B:S,12,0)))</f>
        <v>228</v>
      </c>
      <c r="J59" s="9">
        <f>_xlfn.NUMBERVALUE(TRIM(VLOOKUP(A59,rawData!B:S,13,0)))</f>
        <v>912</v>
      </c>
      <c r="K59" s="11">
        <f>DATE(VLOOKUP(A59,rawData!$B$2:$S$1011,17,0),VLOOKUP(A59,rawData!$B$2:$S$1011,16,0),VLOOKUP(A59,rawData!$B$2:$S$1011,15,0))</f>
        <v>45307</v>
      </c>
      <c r="L59" t="str">
        <f>TRIM(VLOOKUP(A59,rawData!B:S,18,0))</f>
        <v>Debit Card</v>
      </c>
      <c r="M59">
        <f t="shared" si="1"/>
        <v>1</v>
      </c>
    </row>
    <row r="60" spans="1:13" x14ac:dyDescent="0.2">
      <c r="A60" t="str">
        <f>TRIM(rawData!A520)</f>
        <v>8e6f23d1-9174-41d0-90f0-559b11019ad9</v>
      </c>
      <c r="B60" t="str">
        <f>TRIM(VLOOKUP(A60,rawData!B:S,4,0))</f>
        <v>Shelby Garza</v>
      </c>
      <c r="C60" t="str">
        <f>IF(TRIM(VLOOKUP(A60,rawData!B:S,6,0))="","replacement@mail.com",TRIM(VLOOKUP(A60,rawData!B:S,6,0)))</f>
        <v>smartinez@cole-scott.com</v>
      </c>
      <c r="D60" t="str">
        <f t="shared" si="0"/>
        <v>EastFurniture</v>
      </c>
      <c r="E60" t="str">
        <f>TRIM(VLOOKUP(A60,rawData!B:S,8,0))</f>
        <v>East</v>
      </c>
      <c r="F60" t="str">
        <f>TRIM(VLOOKUP(A60,rawData!B:S,9,0))</f>
        <v>Furniture</v>
      </c>
      <c r="G60" t="str">
        <f>IF(TRIM(VLOOKUP(A60,rawData!B:S,10,0))="","Blank",TRIM(VLOOKUP(A60,rawData!B:S,10,0)))</f>
        <v>Effect</v>
      </c>
      <c r="H60" s="9">
        <f>_xlfn.NUMBERVALUE(TRIM(VLOOKUP(A60,rawData!B:S,11,0)))</f>
        <v>8</v>
      </c>
      <c r="I60" s="9">
        <f>_xlfn.NUMBERVALUE(TRIM(VLOOKUP(A60,rawData!B:S,12,0)))</f>
        <v>244.92</v>
      </c>
      <c r="J60" s="9">
        <f>_xlfn.NUMBERVALUE(TRIM(VLOOKUP(A60,rawData!B:S,13,0)))</f>
        <v>1959.36</v>
      </c>
      <c r="K60" s="11">
        <f>DATE(VLOOKUP(A60,rawData!$B$2:$S$1011,17,0),VLOOKUP(A60,rawData!$B$2:$S$1011,16,0),VLOOKUP(A60,rawData!$B$2:$S$1011,15,0))</f>
        <v>45307</v>
      </c>
      <c r="L60" t="str">
        <f>TRIM(VLOOKUP(A60,rawData!B:S,18,0))</f>
        <v>PayPal</v>
      </c>
      <c r="M60">
        <f t="shared" si="1"/>
        <v>1</v>
      </c>
    </row>
    <row r="61" spans="1:13" x14ac:dyDescent="0.2">
      <c r="A61" t="str">
        <f>TRIM(rawData!A684)</f>
        <v>98586b5d-24e8-4442-a3ab-e3963e0829d0</v>
      </c>
      <c r="B61" t="str">
        <f>TRIM(VLOOKUP(A61,rawData!B:S,4,0))</f>
        <v>Cody Mccann</v>
      </c>
      <c r="C61" t="str">
        <f>IF(TRIM(VLOOKUP(A61,rawData!B:S,6,0))="","replacement@mail.com",TRIM(VLOOKUP(A61,rawData!B:S,6,0)))</f>
        <v>williamcombs@adams.com</v>
      </c>
      <c r="D61" t="str">
        <f t="shared" si="0"/>
        <v>WestBooks</v>
      </c>
      <c r="E61" t="str">
        <f>TRIM(VLOOKUP(A61,rawData!B:S,8,0))</f>
        <v>West</v>
      </c>
      <c r="F61" t="str">
        <f>TRIM(VLOOKUP(A61,rawData!B:S,9,0))</f>
        <v>Books</v>
      </c>
      <c r="G61" t="str">
        <f>IF(TRIM(VLOOKUP(A61,rawData!B:S,10,0))="","Blank",TRIM(VLOOKUP(A61,rawData!B:S,10,0)))</f>
        <v>Which</v>
      </c>
      <c r="H61" s="9">
        <f>_xlfn.NUMBERVALUE(TRIM(VLOOKUP(A61,rawData!B:S,11,0)))</f>
        <v>14</v>
      </c>
      <c r="I61" s="9">
        <f>_xlfn.NUMBERVALUE(TRIM(VLOOKUP(A61,rawData!B:S,12,0)))</f>
        <v>440.27</v>
      </c>
      <c r="J61" s="9">
        <f>_xlfn.NUMBERVALUE(TRIM(VLOOKUP(A61,rawData!B:S,13,0)))</f>
        <v>6163.78</v>
      </c>
      <c r="K61" s="11">
        <f>DATE(VLOOKUP(A61,rawData!$B$2:$S$1011,17,0),VLOOKUP(A61,rawData!$B$2:$S$1011,16,0),VLOOKUP(A61,rawData!$B$2:$S$1011,15,0))</f>
        <v>45307</v>
      </c>
      <c r="L61" t="str">
        <f>TRIM(VLOOKUP(A61,rawData!B:S,18,0))</f>
        <v>Credit Card</v>
      </c>
      <c r="M61">
        <f t="shared" si="1"/>
        <v>1</v>
      </c>
    </row>
    <row r="62" spans="1:13" x14ac:dyDescent="0.2">
      <c r="A62" t="str">
        <f>TRIM(rawData!A227)</f>
        <v>dfe975e0-cced-402f-b45a-7294f7676188</v>
      </c>
      <c r="B62" t="str">
        <f>TRIM(VLOOKUP(A62,rawData!B:S,4,0))</f>
        <v>Cynthia Brooks</v>
      </c>
      <c r="C62" t="str">
        <f>IF(TRIM(VLOOKUP(A62,rawData!B:S,6,0))="","replacement@mail.com",TRIM(VLOOKUP(A62,rawData!B:S,6,0)))</f>
        <v>joeljordan@bailey.com</v>
      </c>
      <c r="D62" t="str">
        <f t="shared" si="0"/>
        <v>NorthFood</v>
      </c>
      <c r="E62" t="str">
        <f>TRIM(VLOOKUP(A62,rawData!B:S,8,0))</f>
        <v>North</v>
      </c>
      <c r="F62" t="str">
        <f>TRIM(VLOOKUP(A62,rawData!B:S,9,0))</f>
        <v>Food</v>
      </c>
      <c r="G62" t="str">
        <f>IF(TRIM(VLOOKUP(A62,rawData!B:S,10,0))="","Blank",TRIM(VLOOKUP(A62,rawData!B:S,10,0)))</f>
        <v>TRUE</v>
      </c>
      <c r="H62" s="9">
        <f>_xlfn.NUMBERVALUE(TRIM(VLOOKUP(A62,rawData!B:S,11,0)))</f>
        <v>15</v>
      </c>
      <c r="I62" s="9">
        <f>_xlfn.NUMBERVALUE(TRIM(VLOOKUP(A62,rawData!B:S,12,0)))</f>
        <v>34.65</v>
      </c>
      <c r="J62" s="9">
        <f>_xlfn.NUMBERVALUE(TRIM(VLOOKUP(A62,rawData!B:S,13,0)))</f>
        <v>519.75</v>
      </c>
      <c r="K62" s="11">
        <f>DATE(VLOOKUP(A62,rawData!$B$2:$S$1011,17,0),VLOOKUP(A62,rawData!$B$2:$S$1011,16,0),VLOOKUP(A62,rawData!$B$2:$S$1011,15,0))</f>
        <v>45308</v>
      </c>
      <c r="L62" t="str">
        <f>TRIM(VLOOKUP(A62,rawData!B:S,18,0))</f>
        <v>Credit Card</v>
      </c>
      <c r="M62">
        <f t="shared" si="1"/>
        <v>1</v>
      </c>
    </row>
    <row r="63" spans="1:13" x14ac:dyDescent="0.2">
      <c r="A63" t="str">
        <f>TRIM(rawData!A632)</f>
        <v>d7eae0c5-0a0a-4e36-a767-85f71acbf16e</v>
      </c>
      <c r="B63" t="str">
        <f>TRIM(VLOOKUP(A63,rawData!B:S,4,0))</f>
        <v>Michael Suarez</v>
      </c>
      <c r="C63" t="str">
        <f>IF(TRIM(VLOOKUP(A63,rawData!B:S,6,0))="","replacement@mail.com",TRIM(VLOOKUP(A63,rawData!B:S,6,0)))</f>
        <v>rkim@smith.com</v>
      </c>
      <c r="D63" t="str">
        <f t="shared" si="0"/>
        <v>NorthFood</v>
      </c>
      <c r="E63" t="str">
        <f>TRIM(VLOOKUP(A63,rawData!B:S,8,0))</f>
        <v>North</v>
      </c>
      <c r="F63" t="str">
        <f>TRIM(VLOOKUP(A63,rawData!B:S,9,0))</f>
        <v>Food</v>
      </c>
      <c r="G63" t="str">
        <f>IF(TRIM(VLOOKUP(A63,rawData!B:S,10,0))="","Blank",TRIM(VLOOKUP(A63,rawData!B:S,10,0)))</f>
        <v>Quickly</v>
      </c>
      <c r="H63" s="9">
        <f>_xlfn.NUMBERVALUE(TRIM(VLOOKUP(A63,rawData!B:S,11,0)))</f>
        <v>17</v>
      </c>
      <c r="I63" s="9">
        <f>_xlfn.NUMBERVALUE(TRIM(VLOOKUP(A63,rawData!B:S,12,0)))</f>
        <v>68.75</v>
      </c>
      <c r="J63" s="9">
        <f>_xlfn.NUMBERVALUE(TRIM(VLOOKUP(A63,rawData!B:S,13,0)))</f>
        <v>1168.75</v>
      </c>
      <c r="K63" s="11">
        <f>DATE(VLOOKUP(A63,rawData!$B$2:$S$1011,17,0),VLOOKUP(A63,rawData!$B$2:$S$1011,16,0),VLOOKUP(A63,rawData!$B$2:$S$1011,15,0))</f>
        <v>45308</v>
      </c>
      <c r="L63" t="str">
        <f>TRIM(VLOOKUP(A63,rawData!B:S,18,0))</f>
        <v>Debit Card</v>
      </c>
      <c r="M63">
        <f t="shared" si="1"/>
        <v>1</v>
      </c>
    </row>
    <row r="64" spans="1:13" x14ac:dyDescent="0.2">
      <c r="A64" t="str">
        <f>TRIM(rawData!A795)</f>
        <v>46a41ab9-cbd0-4aaa-a6cf-476588d40b44</v>
      </c>
      <c r="B64" t="str">
        <f>TRIM(VLOOKUP(A64,rawData!B:S,4,0))</f>
        <v>Spencer Harris</v>
      </c>
      <c r="C64" t="str">
        <f>IF(TRIM(VLOOKUP(A64,rawData!B:S,6,0))="","replacement@mail.com",TRIM(VLOOKUP(A64,rawData!B:S,6,0)))</f>
        <v>kingmadison@yahoo.com</v>
      </c>
      <c r="D64" t="str">
        <f t="shared" si="0"/>
        <v>SouthClothing</v>
      </c>
      <c r="E64" t="str">
        <f>TRIM(VLOOKUP(A64,rawData!B:S,8,0))</f>
        <v>South</v>
      </c>
      <c r="F64" t="str">
        <f>TRIM(VLOOKUP(A64,rawData!B:S,9,0))</f>
        <v>Clothing</v>
      </c>
      <c r="G64" t="str">
        <f>IF(TRIM(VLOOKUP(A64,rawData!B:S,10,0))="","Blank",TRIM(VLOOKUP(A64,rawData!B:S,10,0)))</f>
        <v>Affect</v>
      </c>
      <c r="H64" s="9">
        <f>_xlfn.NUMBERVALUE(TRIM(VLOOKUP(A64,rawData!B:S,11,0)))</f>
        <v>17</v>
      </c>
      <c r="I64" s="9">
        <f>_xlfn.NUMBERVALUE(TRIM(VLOOKUP(A64,rawData!B:S,12,0)))</f>
        <v>79.22</v>
      </c>
      <c r="J64" s="9">
        <f>_xlfn.NUMBERVALUE(TRIM(VLOOKUP(A64,rawData!B:S,13,0)))</f>
        <v>1346.74</v>
      </c>
      <c r="K64" s="11">
        <f>DATE(VLOOKUP(A64,rawData!$B$2:$S$1011,17,0),VLOOKUP(A64,rawData!$B$2:$S$1011,16,0),VLOOKUP(A64,rawData!$B$2:$S$1011,15,0))</f>
        <v>45308</v>
      </c>
      <c r="L64" t="str">
        <f>TRIM(VLOOKUP(A64,rawData!B:S,18,0))</f>
        <v>Bank Transfer</v>
      </c>
      <c r="M64">
        <f t="shared" si="1"/>
        <v>1</v>
      </c>
    </row>
    <row r="65" spans="1:13" x14ac:dyDescent="0.2">
      <c r="A65" t="str">
        <f>TRIM(rawData!A900)</f>
        <v>127141e3-84a3-4c70-b38b-ecef6b657d50</v>
      </c>
      <c r="B65" t="str">
        <f>TRIM(VLOOKUP(A65,rawData!B:S,4,0))</f>
        <v>Cynthia Morrison</v>
      </c>
      <c r="C65" t="str">
        <f>IF(TRIM(VLOOKUP(A65,rawData!B:S,6,0))="","replacement@mail.com",TRIM(VLOOKUP(A65,rawData!B:S,6,0)))</f>
        <v>brian87@gmail.com</v>
      </c>
      <c r="D65" t="str">
        <f t="shared" si="0"/>
        <v>SouthClothing</v>
      </c>
      <c r="E65" t="str">
        <f>TRIM(VLOOKUP(A65,rawData!B:S,8,0))</f>
        <v>South</v>
      </c>
      <c r="F65" t="str">
        <f>TRIM(VLOOKUP(A65,rawData!B:S,9,0))</f>
        <v>Clothing</v>
      </c>
      <c r="G65" t="str">
        <f>IF(TRIM(VLOOKUP(A65,rawData!B:S,10,0))="","Blank",TRIM(VLOOKUP(A65,rawData!B:S,10,0)))</f>
        <v>Chance</v>
      </c>
      <c r="H65" s="9">
        <f>_xlfn.NUMBERVALUE(TRIM(VLOOKUP(A65,rawData!B:S,11,0)))</f>
        <v>5</v>
      </c>
      <c r="I65" s="9">
        <f>_xlfn.NUMBERVALUE(TRIM(VLOOKUP(A65,rawData!B:S,12,0)))</f>
        <v>341.46</v>
      </c>
      <c r="J65" s="9">
        <f>_xlfn.NUMBERVALUE(TRIM(VLOOKUP(A65,rawData!B:S,13,0)))</f>
        <v>1707.3</v>
      </c>
      <c r="K65" s="11">
        <f>DATE(VLOOKUP(A65,rawData!$B$2:$S$1011,17,0),VLOOKUP(A65,rawData!$B$2:$S$1011,16,0),VLOOKUP(A65,rawData!$B$2:$S$1011,15,0))</f>
        <v>45308</v>
      </c>
      <c r="L65" t="str">
        <f>TRIM(VLOOKUP(A65,rawData!B:S,18,0))</f>
        <v>Credit Card</v>
      </c>
      <c r="M65">
        <f t="shared" si="1"/>
        <v>1</v>
      </c>
    </row>
    <row r="66" spans="1:13" x14ac:dyDescent="0.2">
      <c r="A66" t="str">
        <f>TRIM(rawData!A887)</f>
        <v>5b52e295-1faf-43a2-9c25-3c5403e96ec2</v>
      </c>
      <c r="B66" t="str">
        <f>TRIM(VLOOKUP(A66,rawData!B:S,4,0))</f>
        <v>Erin Brewer</v>
      </c>
      <c r="C66" t="str">
        <f>IF(TRIM(VLOOKUP(A66,rawData!B:S,6,0))="","replacement@mail.com",TRIM(VLOOKUP(A66,rawData!B:S,6,0)))</f>
        <v>jimeneztodd@hotmail.com</v>
      </c>
      <c r="D66" t="str">
        <f t="shared" ref="D66:D129" si="2">CONCATENATE(E66,F66)</f>
        <v>NorthFood</v>
      </c>
      <c r="E66" t="str">
        <f>TRIM(VLOOKUP(A66,rawData!B:S,8,0))</f>
        <v>North</v>
      </c>
      <c r="F66" t="str">
        <f>TRIM(VLOOKUP(A66,rawData!B:S,9,0))</f>
        <v>Food</v>
      </c>
      <c r="G66" t="str">
        <f>IF(TRIM(VLOOKUP(A66,rawData!B:S,10,0))="","Blank",TRIM(VLOOKUP(A66,rawData!B:S,10,0)))</f>
        <v>Least</v>
      </c>
      <c r="H66" s="9">
        <f>_xlfn.NUMBERVALUE(TRIM(VLOOKUP(A66,rawData!B:S,11,0)))</f>
        <v>8</v>
      </c>
      <c r="I66" s="9">
        <f>_xlfn.NUMBERVALUE(TRIM(VLOOKUP(A66,rawData!B:S,12,0)))</f>
        <v>415.53</v>
      </c>
      <c r="J66" s="9">
        <f>_xlfn.NUMBERVALUE(TRIM(VLOOKUP(A66,rawData!B:S,13,0)))</f>
        <v>3324.24</v>
      </c>
      <c r="K66" s="11">
        <f>DATE(VLOOKUP(A66,rawData!$B$2:$S$1011,17,0),VLOOKUP(A66,rawData!$B$2:$S$1011,16,0),VLOOKUP(A66,rawData!$B$2:$S$1011,15,0))</f>
        <v>45308</v>
      </c>
      <c r="L66" t="str">
        <f>TRIM(VLOOKUP(A66,rawData!B:S,18,0))</f>
        <v>Credit Card</v>
      </c>
      <c r="M66">
        <f t="shared" si="1"/>
        <v>1</v>
      </c>
    </row>
    <row r="67" spans="1:13" x14ac:dyDescent="0.2">
      <c r="A67" t="str">
        <f>TRIM(rawData!A92)</f>
        <v>3ba90b64-c9a0-4864-bcee-34a907c73eb9</v>
      </c>
      <c r="B67" t="str">
        <f>TRIM(VLOOKUP(A67,rawData!B:S,4,0))</f>
        <v>Kenneth Franco</v>
      </c>
      <c r="C67" t="str">
        <f>IF(TRIM(VLOOKUP(A67,rawData!B:S,6,0))="","replacement@mail.com",TRIM(VLOOKUP(A67,rawData!B:S,6,0)))</f>
        <v>mosborne@hunter.com</v>
      </c>
      <c r="D67" t="str">
        <f t="shared" si="2"/>
        <v>EastFurniture</v>
      </c>
      <c r="E67" t="str">
        <f>TRIM(VLOOKUP(A67,rawData!B:S,8,0))</f>
        <v>East</v>
      </c>
      <c r="F67" t="str">
        <f>TRIM(VLOOKUP(A67,rawData!B:S,9,0))</f>
        <v>Furniture</v>
      </c>
      <c r="G67" t="str">
        <f>IF(TRIM(VLOOKUP(A67,rawData!B:S,10,0))="","Blank",TRIM(VLOOKUP(A67,rawData!B:S,10,0)))</f>
        <v>Blank</v>
      </c>
      <c r="H67" s="9">
        <f>_xlfn.NUMBERVALUE(TRIM(VLOOKUP(A67,rawData!B:S,11,0)))</f>
        <v>15</v>
      </c>
      <c r="I67" s="9">
        <f>_xlfn.NUMBERVALUE(TRIM(VLOOKUP(A67,rawData!B:S,12,0)))</f>
        <v>258.10000000000002</v>
      </c>
      <c r="J67" s="9">
        <f>_xlfn.NUMBERVALUE(TRIM(VLOOKUP(A67,rawData!B:S,13,0)))</f>
        <v>3871.5</v>
      </c>
      <c r="K67" s="11">
        <f>DATE(VLOOKUP(A67,rawData!$B$2:$S$1011,17,0),VLOOKUP(A67,rawData!$B$2:$S$1011,16,0),VLOOKUP(A67,rawData!$B$2:$S$1011,15,0))</f>
        <v>45308</v>
      </c>
      <c r="L67" t="str">
        <f>TRIM(VLOOKUP(A67,rawData!B:S,18,0))</f>
        <v>Debit Card</v>
      </c>
      <c r="M67">
        <f t="shared" ref="M67:M130" si="3">MONTH(K67)</f>
        <v>1</v>
      </c>
    </row>
    <row r="68" spans="1:13" x14ac:dyDescent="0.2">
      <c r="A68" t="str">
        <f>TRIM(rawData!A238)</f>
        <v>dfbe1279-b0b5-4796-9e96-3ff753523fca</v>
      </c>
      <c r="B68" t="str">
        <f>TRIM(VLOOKUP(A68,rawData!B:S,4,0))</f>
        <v>Katherine Harris</v>
      </c>
      <c r="C68" t="str">
        <f>IF(TRIM(VLOOKUP(A68,rawData!B:S,6,0))="","replacement@mail.com",TRIM(VLOOKUP(A68,rawData!B:S,6,0)))</f>
        <v>fcarlson@arellano.org</v>
      </c>
      <c r="D68" t="str">
        <f t="shared" si="2"/>
        <v>EastClothing</v>
      </c>
      <c r="E68" t="str">
        <f>TRIM(VLOOKUP(A68,rawData!B:S,8,0))</f>
        <v>East</v>
      </c>
      <c r="F68" t="str">
        <f>TRIM(VLOOKUP(A68,rawData!B:S,9,0))</f>
        <v>Clothing</v>
      </c>
      <c r="G68" t="str">
        <f>IF(TRIM(VLOOKUP(A68,rawData!B:S,10,0))="","Blank",TRIM(VLOOKUP(A68,rawData!B:S,10,0)))</f>
        <v>Section</v>
      </c>
      <c r="H68" s="9">
        <f>_xlfn.NUMBERVALUE(TRIM(VLOOKUP(A68,rawData!B:S,11,0)))</f>
        <v>1</v>
      </c>
      <c r="I68" s="9">
        <f>_xlfn.NUMBERVALUE(TRIM(VLOOKUP(A68,rawData!B:S,12,0)))</f>
        <v>480.53</v>
      </c>
      <c r="J68" s="9">
        <f>_xlfn.NUMBERVALUE(TRIM(VLOOKUP(A68,rawData!B:S,13,0)))</f>
        <v>480.53</v>
      </c>
      <c r="K68" s="11">
        <f>DATE(VLOOKUP(A68,rawData!$B$2:$S$1011,17,0),VLOOKUP(A68,rawData!$B$2:$S$1011,16,0),VLOOKUP(A68,rawData!$B$2:$S$1011,15,0))</f>
        <v>45309</v>
      </c>
      <c r="L68" t="str">
        <f>TRIM(VLOOKUP(A68,rawData!B:S,18,0))</f>
        <v>Debit Card</v>
      </c>
      <c r="M68">
        <f t="shared" si="3"/>
        <v>1</v>
      </c>
    </row>
    <row r="69" spans="1:13" x14ac:dyDescent="0.2">
      <c r="A69" t="str">
        <f>TRIM(rawData!A392)</f>
        <v>2d39bf64-32eb-4cce-80d1-5279e076dab2</v>
      </c>
      <c r="B69" t="str">
        <f>TRIM(VLOOKUP(A69,rawData!B:S,4,0))</f>
        <v>Andre Myers</v>
      </c>
      <c r="C69" t="str">
        <f>IF(TRIM(VLOOKUP(A69,rawData!B:S,6,0))="","replacement@mail.com",TRIM(VLOOKUP(A69,rawData!B:S,6,0)))</f>
        <v>debra65@hotmail.com</v>
      </c>
      <c r="D69" t="str">
        <f t="shared" si="2"/>
        <v>WestFood</v>
      </c>
      <c r="E69" t="str">
        <f>TRIM(VLOOKUP(A69,rawData!B:S,8,0))</f>
        <v>West</v>
      </c>
      <c r="F69" t="str">
        <f>TRIM(VLOOKUP(A69,rawData!B:S,9,0))</f>
        <v>Food</v>
      </c>
      <c r="G69" t="str">
        <f>IF(TRIM(VLOOKUP(A69,rawData!B:S,10,0))="","Blank",TRIM(VLOOKUP(A69,rawData!B:S,10,0)))</f>
        <v>Imagine</v>
      </c>
      <c r="H69" s="9">
        <f>_xlfn.NUMBERVALUE(TRIM(VLOOKUP(A69,rawData!B:S,11,0)))</f>
        <v>3</v>
      </c>
      <c r="I69" s="9">
        <f>_xlfn.NUMBERVALUE(TRIM(VLOOKUP(A69,rawData!B:S,12,0)))</f>
        <v>189.38</v>
      </c>
      <c r="J69" s="9">
        <f>_xlfn.NUMBERVALUE(TRIM(VLOOKUP(A69,rawData!B:S,13,0)))</f>
        <v>568.14</v>
      </c>
      <c r="K69" s="11">
        <f>DATE(VLOOKUP(A69,rawData!$B$2:$S$1011,17,0),VLOOKUP(A69,rawData!$B$2:$S$1011,16,0),VLOOKUP(A69,rawData!$B$2:$S$1011,15,0))</f>
        <v>45309</v>
      </c>
      <c r="L69" t="str">
        <f>TRIM(VLOOKUP(A69,rawData!B:S,18,0))</f>
        <v>PayPal</v>
      </c>
      <c r="M69">
        <f t="shared" si="3"/>
        <v>1</v>
      </c>
    </row>
    <row r="70" spans="1:13" x14ac:dyDescent="0.2">
      <c r="A70" t="str">
        <f>TRIM(rawData!A562)</f>
        <v>c914d7f5-50a8-4179-95ca-429af92761fd</v>
      </c>
      <c r="B70" t="str">
        <f>TRIM(VLOOKUP(A70,rawData!B:S,4,0))</f>
        <v>Steven Clark</v>
      </c>
      <c r="C70" t="str">
        <f>IF(TRIM(VLOOKUP(A70,rawData!B:S,6,0))="","replacement@mail.com",TRIM(VLOOKUP(A70,rawData!B:S,6,0)))</f>
        <v>jeffrey27@yahoo.com</v>
      </c>
      <c r="D70" t="str">
        <f t="shared" si="2"/>
        <v>NorthElectronics</v>
      </c>
      <c r="E70" t="str">
        <f>TRIM(VLOOKUP(A70,rawData!B:S,8,0))</f>
        <v>North</v>
      </c>
      <c r="F70" t="str">
        <f>TRIM(VLOOKUP(A70,rawData!B:S,9,0))</f>
        <v>Electronics</v>
      </c>
      <c r="G70" t="str">
        <f>IF(TRIM(VLOOKUP(A70,rawData!B:S,10,0))="","Blank",TRIM(VLOOKUP(A70,rawData!B:S,10,0)))</f>
        <v>Employee</v>
      </c>
      <c r="H70" s="9">
        <f>_xlfn.NUMBERVALUE(TRIM(VLOOKUP(A70,rawData!B:S,11,0)))</f>
        <v>19</v>
      </c>
      <c r="I70" s="9">
        <f>_xlfn.NUMBERVALUE(TRIM(VLOOKUP(A70,rawData!B:S,12,0)))</f>
        <v>103.71</v>
      </c>
      <c r="J70" s="9">
        <f>_xlfn.NUMBERVALUE(TRIM(VLOOKUP(A70,rawData!B:S,13,0)))</f>
        <v>1970.49</v>
      </c>
      <c r="K70" s="11">
        <f>DATE(VLOOKUP(A70,rawData!$B$2:$S$1011,17,0),VLOOKUP(A70,rawData!$B$2:$S$1011,16,0),VLOOKUP(A70,rawData!$B$2:$S$1011,15,0))</f>
        <v>45309</v>
      </c>
      <c r="L70" t="str">
        <f>TRIM(VLOOKUP(A70,rawData!B:S,18,0))</f>
        <v>Bank Transfer</v>
      </c>
      <c r="M70">
        <f t="shared" si="3"/>
        <v>1</v>
      </c>
    </row>
    <row r="71" spans="1:13" x14ac:dyDescent="0.2">
      <c r="A71" t="str">
        <f>TRIM(rawData!A173)</f>
        <v>f8499420-38f0-4783-9ee3-b1e8b5ea4b9d</v>
      </c>
      <c r="B71" t="str">
        <f>TRIM(VLOOKUP(A71,rawData!B:S,4,0))</f>
        <v>Kyle Hester</v>
      </c>
      <c r="C71" t="str">
        <f>IF(TRIM(VLOOKUP(A71,rawData!B:S,6,0))="","replacement@mail.com",TRIM(VLOOKUP(A71,rawData!B:S,6,0)))</f>
        <v>replacement@mail.com</v>
      </c>
      <c r="D71" t="str">
        <f t="shared" si="2"/>
        <v>SouthFood</v>
      </c>
      <c r="E71" t="str">
        <f>TRIM(VLOOKUP(A71,rawData!B:S,8,0))</f>
        <v>South</v>
      </c>
      <c r="F71" t="str">
        <f>TRIM(VLOOKUP(A71,rawData!B:S,9,0))</f>
        <v>Food</v>
      </c>
      <c r="G71" t="str">
        <f>IF(TRIM(VLOOKUP(A71,rawData!B:S,10,0))="","Blank",TRIM(VLOOKUP(A71,rawData!B:S,10,0)))</f>
        <v>Continue</v>
      </c>
      <c r="H71" s="9">
        <f>_xlfn.NUMBERVALUE(TRIM(VLOOKUP(A71,rawData!B:S,11,0)))</f>
        <v>17</v>
      </c>
      <c r="I71" s="9">
        <f>_xlfn.NUMBERVALUE(TRIM(VLOOKUP(A71,rawData!B:S,12,0)))</f>
        <v>160.55000000000001</v>
      </c>
      <c r="J71" s="9">
        <f>_xlfn.NUMBERVALUE(TRIM(VLOOKUP(A71,rawData!B:S,13,0)))</f>
        <v>2729.35</v>
      </c>
      <c r="K71" s="11">
        <f>DATE(VLOOKUP(A71,rawData!$B$2:$S$1011,17,0),VLOOKUP(A71,rawData!$B$2:$S$1011,16,0),VLOOKUP(A71,rawData!$B$2:$S$1011,15,0))</f>
        <v>45309</v>
      </c>
      <c r="L71" t="str">
        <f>TRIM(VLOOKUP(A71,rawData!B:S,18,0))</f>
        <v>PayPal</v>
      </c>
      <c r="M71">
        <f t="shared" si="3"/>
        <v>1</v>
      </c>
    </row>
    <row r="72" spans="1:13" x14ac:dyDescent="0.2">
      <c r="A72" t="str">
        <f>TRIM(rawData!A452)</f>
        <v>25a6d09b-c041-4e9b-b17b-9f4e1baa7245</v>
      </c>
      <c r="B72" t="str">
        <f>TRIM(VLOOKUP(A72,rawData!B:S,4,0))</f>
        <v>Pamela Edwards</v>
      </c>
      <c r="C72" t="str">
        <f>IF(TRIM(VLOOKUP(A72,rawData!B:S,6,0))="","replacement@mail.com",TRIM(VLOOKUP(A72,rawData!B:S,6,0)))</f>
        <v>sscott@turner-arnold.org</v>
      </c>
      <c r="D72" t="str">
        <f t="shared" si="2"/>
        <v>EastClothing</v>
      </c>
      <c r="E72" t="str">
        <f>TRIM(VLOOKUP(A72,rawData!B:S,8,0))</f>
        <v>East</v>
      </c>
      <c r="F72" t="str">
        <f>TRIM(VLOOKUP(A72,rawData!B:S,9,0))</f>
        <v>Clothing</v>
      </c>
      <c r="G72" t="str">
        <f>IF(TRIM(VLOOKUP(A72,rawData!B:S,10,0))="","Blank",TRIM(VLOOKUP(A72,rawData!B:S,10,0)))</f>
        <v>Focus</v>
      </c>
      <c r="H72" s="9">
        <f>_xlfn.NUMBERVALUE(TRIM(VLOOKUP(A72,rawData!B:S,11,0)))</f>
        <v>9</v>
      </c>
      <c r="I72" s="9">
        <f>_xlfn.NUMBERVALUE(TRIM(VLOOKUP(A72,rawData!B:S,12,0)))</f>
        <v>326.33999999999997</v>
      </c>
      <c r="J72" s="9">
        <f>_xlfn.NUMBERVALUE(TRIM(VLOOKUP(A72,rawData!B:S,13,0)))</f>
        <v>2937.06</v>
      </c>
      <c r="K72" s="11">
        <f>DATE(VLOOKUP(A72,rawData!$B$2:$S$1011,17,0),VLOOKUP(A72,rawData!$B$2:$S$1011,16,0),VLOOKUP(A72,rawData!$B$2:$S$1011,15,0))</f>
        <v>45309</v>
      </c>
      <c r="L72" t="str">
        <f>TRIM(VLOOKUP(A72,rawData!B:S,18,0))</f>
        <v>Bank Transfer</v>
      </c>
      <c r="M72">
        <f t="shared" si="3"/>
        <v>1</v>
      </c>
    </row>
    <row r="73" spans="1:13" x14ac:dyDescent="0.2">
      <c r="A73" t="str">
        <f>TRIM(rawData!A168)</f>
        <v>7a348bab-fb02-4cde-af94-1c9b69aaeb67</v>
      </c>
      <c r="B73" t="str">
        <f>TRIM(VLOOKUP(A73,rawData!B:S,4,0))</f>
        <v>David Harrison</v>
      </c>
      <c r="C73" t="str">
        <f>IF(TRIM(VLOOKUP(A73,rawData!B:S,6,0))="","replacement@mail.com",TRIM(VLOOKUP(A73,rawData!B:S,6,0)))</f>
        <v>ybell@davenport-mccoy.info</v>
      </c>
      <c r="D73" t="str">
        <f t="shared" si="2"/>
        <v>NorthClothing</v>
      </c>
      <c r="E73" t="str">
        <f>TRIM(VLOOKUP(A73,rawData!B:S,8,0))</f>
        <v>North</v>
      </c>
      <c r="F73" t="str">
        <f>TRIM(VLOOKUP(A73,rawData!B:S,9,0))</f>
        <v>Clothing</v>
      </c>
      <c r="G73" t="str">
        <f>IF(TRIM(VLOOKUP(A73,rawData!B:S,10,0))="","Blank",TRIM(VLOOKUP(A73,rawData!B:S,10,0)))</f>
        <v>Structure</v>
      </c>
      <c r="H73" s="9">
        <f>_xlfn.NUMBERVALUE(TRIM(VLOOKUP(A73,rawData!B:S,11,0)))</f>
        <v>2</v>
      </c>
      <c r="I73" s="9">
        <f>_xlfn.NUMBERVALUE(TRIM(VLOOKUP(A73,rawData!B:S,12,0)))</f>
        <v>42.04</v>
      </c>
      <c r="J73" s="9">
        <f>_xlfn.NUMBERVALUE(TRIM(VLOOKUP(A73,rawData!B:S,13,0)))</f>
        <v>84.08</v>
      </c>
      <c r="K73" s="11">
        <f>DATE(VLOOKUP(A73,rawData!$B$2:$S$1011,17,0),VLOOKUP(A73,rawData!$B$2:$S$1011,16,0),VLOOKUP(A73,rawData!$B$2:$S$1011,15,0))</f>
        <v>45310</v>
      </c>
      <c r="L73" t="str">
        <f>TRIM(VLOOKUP(A73,rawData!B:S,18,0))</f>
        <v>Credit Card</v>
      </c>
      <c r="M73">
        <f t="shared" si="3"/>
        <v>1</v>
      </c>
    </row>
    <row r="74" spans="1:13" x14ac:dyDescent="0.2">
      <c r="A74" t="str">
        <f>TRIM(rawData!A239)</f>
        <v>59d1fa12-b8cc-4ac5-8b81-9a3b24aeb997</v>
      </c>
      <c r="B74" t="str">
        <f>TRIM(VLOOKUP(A74,rawData!B:S,4,0))</f>
        <v>Michelle Norris</v>
      </c>
      <c r="C74" t="str">
        <f>IF(TRIM(VLOOKUP(A74,rawData!B:S,6,0))="","replacement@mail.com",TRIM(VLOOKUP(A74,rawData!B:S,6,0)))</f>
        <v>hkane@hotmail.com</v>
      </c>
      <c r="D74" t="str">
        <f t="shared" si="2"/>
        <v>SouthFood</v>
      </c>
      <c r="E74" t="str">
        <f>TRIM(VLOOKUP(A74,rawData!B:S,8,0))</f>
        <v>South</v>
      </c>
      <c r="F74" t="str">
        <f>TRIM(VLOOKUP(A74,rawData!B:S,9,0))</f>
        <v>Food</v>
      </c>
      <c r="G74" t="str">
        <f>IF(TRIM(VLOOKUP(A74,rawData!B:S,10,0))="","Blank",TRIM(VLOOKUP(A74,rawData!B:S,10,0)))</f>
        <v>Early</v>
      </c>
      <c r="H74" s="9">
        <f>_xlfn.NUMBERVALUE(TRIM(VLOOKUP(A74,rawData!B:S,11,0)))</f>
        <v>3</v>
      </c>
      <c r="I74" s="9">
        <f>_xlfn.NUMBERVALUE(TRIM(VLOOKUP(A74,rawData!B:S,12,0)))</f>
        <v>392.58</v>
      </c>
      <c r="J74" s="9">
        <f>_xlfn.NUMBERVALUE(TRIM(VLOOKUP(A74,rawData!B:S,13,0)))</f>
        <v>1177.74</v>
      </c>
      <c r="K74" s="11">
        <f>DATE(VLOOKUP(A74,rawData!$B$2:$S$1011,17,0),VLOOKUP(A74,rawData!$B$2:$S$1011,16,0),VLOOKUP(A74,rawData!$B$2:$S$1011,15,0))</f>
        <v>45310</v>
      </c>
      <c r="L74" t="str">
        <f>TRIM(VLOOKUP(A74,rawData!B:S,18,0))</f>
        <v>Debit Card</v>
      </c>
      <c r="M74">
        <f t="shared" si="3"/>
        <v>1</v>
      </c>
    </row>
    <row r="75" spans="1:13" x14ac:dyDescent="0.2">
      <c r="A75" t="str">
        <f>TRIM(rawData!A193)</f>
        <v>9cd34870-3e67-42a7-981d-5f45e10a0e91</v>
      </c>
      <c r="B75" t="str">
        <f>TRIM(VLOOKUP(A75,rawData!B:S,4,0))</f>
        <v>Christopher Freeman</v>
      </c>
      <c r="C75" t="str">
        <f>IF(TRIM(VLOOKUP(A75,rawData!B:S,6,0))="","replacement@mail.com",TRIM(VLOOKUP(A75,rawData!B:S,6,0)))</f>
        <v>virginiaboyd@carr.com</v>
      </c>
      <c r="D75" t="str">
        <f t="shared" si="2"/>
        <v>EastElectronics</v>
      </c>
      <c r="E75" t="str">
        <f>TRIM(VLOOKUP(A75,rawData!B:S,8,0))</f>
        <v>East</v>
      </c>
      <c r="F75" t="str">
        <f>TRIM(VLOOKUP(A75,rawData!B:S,9,0))</f>
        <v>Electronics</v>
      </c>
      <c r="G75" t="str">
        <f>IF(TRIM(VLOOKUP(A75,rawData!B:S,10,0))="","Blank",TRIM(VLOOKUP(A75,rawData!B:S,10,0)))</f>
        <v>Want</v>
      </c>
      <c r="H75" s="9">
        <f>_xlfn.NUMBERVALUE(TRIM(VLOOKUP(A75,rawData!B:S,11,0)))</f>
        <v>14</v>
      </c>
      <c r="I75" s="9">
        <f>_xlfn.NUMBERVALUE(TRIM(VLOOKUP(A75,rawData!B:S,12,0)))</f>
        <v>189.69</v>
      </c>
      <c r="J75" s="9">
        <f>_xlfn.NUMBERVALUE(TRIM(VLOOKUP(A75,rawData!B:S,13,0)))</f>
        <v>2655.66</v>
      </c>
      <c r="K75" s="11">
        <f>DATE(VLOOKUP(A75,rawData!$B$2:$S$1011,17,0),VLOOKUP(A75,rawData!$B$2:$S$1011,16,0),VLOOKUP(A75,rawData!$B$2:$S$1011,15,0))</f>
        <v>45310</v>
      </c>
      <c r="L75" t="str">
        <f>TRIM(VLOOKUP(A75,rawData!B:S,18,0))</f>
        <v>Bank Transfer</v>
      </c>
      <c r="M75">
        <f t="shared" si="3"/>
        <v>1</v>
      </c>
    </row>
    <row r="76" spans="1:13" x14ac:dyDescent="0.2">
      <c r="A76" t="str">
        <f>TRIM(rawData!A17)</f>
        <v>997d0ee2-fdc7-4ea9-b543-c36171743659</v>
      </c>
      <c r="B76" t="str">
        <f>TRIM(VLOOKUP(A76,rawData!B:S,4,0))</f>
        <v>Judith Thompson</v>
      </c>
      <c r="C76" t="str">
        <f>IF(TRIM(VLOOKUP(A76,rawData!B:S,6,0))="","replacement@mail.com",TRIM(VLOOKUP(A76,rawData!B:S,6,0)))</f>
        <v>isalas@hoffman.com</v>
      </c>
      <c r="D76" t="str">
        <f t="shared" si="2"/>
        <v>WestElectronics</v>
      </c>
      <c r="E76" t="str">
        <f>TRIM(VLOOKUP(A76,rawData!B:S,8,0))</f>
        <v>West</v>
      </c>
      <c r="F76" t="str">
        <f>TRIM(VLOOKUP(A76,rawData!B:S,9,0))</f>
        <v>Electronics</v>
      </c>
      <c r="G76" t="str">
        <f>IF(TRIM(VLOOKUP(A76,rawData!B:S,10,0))="","Blank",TRIM(VLOOKUP(A76,rawData!B:S,10,0)))</f>
        <v>Where</v>
      </c>
      <c r="H76" s="9">
        <f>_xlfn.NUMBERVALUE(TRIM(VLOOKUP(A76,rawData!B:S,11,0)))</f>
        <v>13</v>
      </c>
      <c r="I76" s="9">
        <f>_xlfn.NUMBERVALUE(TRIM(VLOOKUP(A76,rawData!B:S,12,0)))</f>
        <v>44.08</v>
      </c>
      <c r="J76" s="9">
        <f>_xlfn.NUMBERVALUE(TRIM(VLOOKUP(A76,rawData!B:S,13,0)))</f>
        <v>573.04</v>
      </c>
      <c r="K76" s="11">
        <f>DATE(VLOOKUP(A76,rawData!$B$2:$S$1011,17,0),VLOOKUP(A76,rawData!$B$2:$S$1011,16,0),VLOOKUP(A76,rawData!$B$2:$S$1011,15,0))</f>
        <v>45311</v>
      </c>
      <c r="L76" t="str">
        <f>TRIM(VLOOKUP(A76,rawData!B:S,18,0))</f>
        <v>PayPal</v>
      </c>
      <c r="M76">
        <f t="shared" si="3"/>
        <v>1</v>
      </c>
    </row>
    <row r="77" spans="1:13" x14ac:dyDescent="0.2">
      <c r="A77" t="str">
        <f>TRIM(rawData!A782)</f>
        <v>535115f9-f0c3-4f56-b179-0d3bb8262462</v>
      </c>
      <c r="B77" t="str">
        <f>TRIM(VLOOKUP(A77,rawData!B:S,4,0))</f>
        <v>Jacob Newton</v>
      </c>
      <c r="C77" t="str">
        <f>IF(TRIM(VLOOKUP(A77,rawData!B:S,6,0))="","replacement@mail.com",TRIM(VLOOKUP(A77,rawData!B:S,6,0)))</f>
        <v>johnsonjulie@yahoo.com</v>
      </c>
      <c r="D77" t="str">
        <f t="shared" si="2"/>
        <v>WestClothing</v>
      </c>
      <c r="E77" t="str">
        <f>TRIM(VLOOKUP(A77,rawData!B:S,8,0))</f>
        <v>West</v>
      </c>
      <c r="F77" t="str">
        <f>TRIM(VLOOKUP(A77,rawData!B:S,9,0))</f>
        <v>Clothing</v>
      </c>
      <c r="G77" t="str">
        <f>IF(TRIM(VLOOKUP(A77,rawData!B:S,10,0))="","Blank",TRIM(VLOOKUP(A77,rawData!B:S,10,0)))</f>
        <v>Crime</v>
      </c>
      <c r="H77" s="9">
        <f>_xlfn.NUMBERVALUE(TRIM(VLOOKUP(A77,rawData!B:S,11,0)))</f>
        <v>5</v>
      </c>
      <c r="I77" s="9">
        <f>_xlfn.NUMBERVALUE(TRIM(VLOOKUP(A77,rawData!B:S,12,0)))</f>
        <v>249.21</v>
      </c>
      <c r="J77" s="9">
        <f>_xlfn.NUMBERVALUE(TRIM(VLOOKUP(A77,rawData!B:S,13,0)))</f>
        <v>1246.05</v>
      </c>
      <c r="K77" s="11">
        <f>DATE(VLOOKUP(A77,rawData!$B$2:$S$1011,17,0),VLOOKUP(A77,rawData!$B$2:$S$1011,16,0),VLOOKUP(A77,rawData!$B$2:$S$1011,15,0))</f>
        <v>45311</v>
      </c>
      <c r="L77" t="str">
        <f>TRIM(VLOOKUP(A77,rawData!B:S,18,0))</f>
        <v>Bank Transfer</v>
      </c>
      <c r="M77">
        <f t="shared" si="3"/>
        <v>1</v>
      </c>
    </row>
    <row r="78" spans="1:13" x14ac:dyDescent="0.2">
      <c r="A78" t="str">
        <f>TRIM(rawData!A987)</f>
        <v>f02a9a21-8b5a-4b31-9f4d-26b4eed2bf13</v>
      </c>
      <c r="B78" t="str">
        <f>TRIM(VLOOKUP(A78,rawData!B:S,4,0))</f>
        <v>Eric Oliver</v>
      </c>
      <c r="C78" t="str">
        <f>IF(TRIM(VLOOKUP(A78,rawData!B:S,6,0))="","replacement@mail.com",TRIM(VLOOKUP(A78,rawData!B:S,6,0)))</f>
        <v>deborahhunt@gmail.com</v>
      </c>
      <c r="D78" t="str">
        <f t="shared" si="2"/>
        <v>WestFurniture</v>
      </c>
      <c r="E78" t="str">
        <f>TRIM(VLOOKUP(A78,rawData!B:S,8,0))</f>
        <v>West</v>
      </c>
      <c r="F78" t="str">
        <f>TRIM(VLOOKUP(A78,rawData!B:S,9,0))</f>
        <v>Furniture</v>
      </c>
      <c r="G78" t="str">
        <f>IF(TRIM(VLOOKUP(A78,rawData!B:S,10,0))="","Blank",TRIM(VLOOKUP(A78,rawData!B:S,10,0)))</f>
        <v>To</v>
      </c>
      <c r="H78" s="9">
        <f>_xlfn.NUMBERVALUE(TRIM(VLOOKUP(A78,rawData!B:S,11,0)))</f>
        <v>6</v>
      </c>
      <c r="I78" s="9">
        <f>_xlfn.NUMBERVALUE(TRIM(VLOOKUP(A78,rawData!B:S,12,0)))</f>
        <v>380.86</v>
      </c>
      <c r="J78" s="9">
        <f>_xlfn.NUMBERVALUE(TRIM(VLOOKUP(A78,rawData!B:S,13,0)))</f>
        <v>2285.16</v>
      </c>
      <c r="K78" s="11">
        <f>DATE(VLOOKUP(A78,rawData!$B$2:$S$1011,17,0),VLOOKUP(A78,rawData!$B$2:$S$1011,16,0),VLOOKUP(A78,rawData!$B$2:$S$1011,15,0))</f>
        <v>45311</v>
      </c>
      <c r="L78" t="str">
        <f>TRIM(VLOOKUP(A78,rawData!B:S,18,0))</f>
        <v>Credit Card</v>
      </c>
      <c r="M78">
        <f t="shared" si="3"/>
        <v>1</v>
      </c>
    </row>
    <row r="79" spans="1:13" x14ac:dyDescent="0.2">
      <c r="A79" t="str">
        <f>TRIM(rawData!A493)</f>
        <v>df1a0a2b-d8ed-4521-b589-5d87d81b6f6e</v>
      </c>
      <c r="B79" t="str">
        <f>TRIM(VLOOKUP(A79,rawData!B:S,4,0))</f>
        <v>Mrs. Patricia Bullock</v>
      </c>
      <c r="C79" t="str">
        <f>IF(TRIM(VLOOKUP(A79,rawData!B:S,6,0))="","replacement@mail.com",TRIM(VLOOKUP(A79,rawData!B:S,6,0)))</f>
        <v>davidmiranda@clark-hayes.org</v>
      </c>
      <c r="D79" t="str">
        <f t="shared" si="2"/>
        <v>NorthBooks</v>
      </c>
      <c r="E79" t="str">
        <f>TRIM(VLOOKUP(A79,rawData!B:S,8,0))</f>
        <v>North</v>
      </c>
      <c r="F79" t="str">
        <f>TRIM(VLOOKUP(A79,rawData!B:S,9,0))</f>
        <v>Books</v>
      </c>
      <c r="G79" t="str">
        <f>IF(TRIM(VLOOKUP(A79,rawData!B:S,10,0))="","Blank",TRIM(VLOOKUP(A79,rawData!B:S,10,0)))</f>
        <v>Star</v>
      </c>
      <c r="H79" s="9">
        <f>_xlfn.NUMBERVALUE(TRIM(VLOOKUP(A79,rawData!B:S,11,0)))</f>
        <v>16</v>
      </c>
      <c r="I79" s="9">
        <f>_xlfn.NUMBERVALUE(TRIM(VLOOKUP(A79,rawData!B:S,12,0)))</f>
        <v>180.87</v>
      </c>
      <c r="J79" s="9">
        <f>_xlfn.NUMBERVALUE(TRIM(VLOOKUP(A79,rawData!B:S,13,0)))</f>
        <v>2893.92</v>
      </c>
      <c r="K79" s="11">
        <f>DATE(VLOOKUP(A79,rawData!$B$2:$S$1011,17,0),VLOOKUP(A79,rawData!$B$2:$S$1011,16,0),VLOOKUP(A79,rawData!$B$2:$S$1011,15,0))</f>
        <v>45311</v>
      </c>
      <c r="L79" t="str">
        <f>TRIM(VLOOKUP(A79,rawData!B:S,18,0))</f>
        <v>Credit Card</v>
      </c>
      <c r="M79">
        <f t="shared" si="3"/>
        <v>1</v>
      </c>
    </row>
    <row r="80" spans="1:13" x14ac:dyDescent="0.2">
      <c r="A80" t="str">
        <f>TRIM(rawData!A491)</f>
        <v>ed6d350f-6d98-4777-ac91-73bcf6521fad</v>
      </c>
      <c r="B80" t="str">
        <f>TRIM(VLOOKUP(A80,rawData!B:S,4,0))</f>
        <v>Andrew Harris</v>
      </c>
      <c r="C80" t="str">
        <f>IF(TRIM(VLOOKUP(A80,rawData!B:S,6,0))="","replacement@mail.com",TRIM(VLOOKUP(A80,rawData!B:S,6,0)))</f>
        <v>maurice74@lowe-white.com</v>
      </c>
      <c r="D80" t="str">
        <f t="shared" si="2"/>
        <v>EastFurniture</v>
      </c>
      <c r="E80" t="str">
        <f>TRIM(VLOOKUP(A80,rawData!B:S,8,0))</f>
        <v>East</v>
      </c>
      <c r="F80" t="str">
        <f>TRIM(VLOOKUP(A80,rawData!B:S,9,0))</f>
        <v>Furniture</v>
      </c>
      <c r="G80" t="str">
        <f>IF(TRIM(VLOOKUP(A80,rawData!B:S,10,0))="","Blank",TRIM(VLOOKUP(A80,rawData!B:S,10,0)))</f>
        <v>Various</v>
      </c>
      <c r="H80" s="9">
        <f>_xlfn.NUMBERVALUE(TRIM(VLOOKUP(A80,rawData!B:S,11,0)))</f>
        <v>9</v>
      </c>
      <c r="I80" s="9">
        <f>_xlfn.NUMBERVALUE(TRIM(VLOOKUP(A80,rawData!B:S,12,0)))</f>
        <v>339.99</v>
      </c>
      <c r="J80" s="9">
        <f>_xlfn.NUMBERVALUE(TRIM(VLOOKUP(A80,rawData!B:S,13,0)))</f>
        <v>3059.91</v>
      </c>
      <c r="K80" s="11">
        <f>DATE(VLOOKUP(A80,rawData!$B$2:$S$1011,17,0),VLOOKUP(A80,rawData!$B$2:$S$1011,16,0),VLOOKUP(A80,rawData!$B$2:$S$1011,15,0))</f>
        <v>45311</v>
      </c>
      <c r="L80" t="str">
        <f>TRIM(VLOOKUP(A80,rawData!B:S,18,0))</f>
        <v>Debit Card</v>
      </c>
      <c r="M80">
        <f t="shared" si="3"/>
        <v>1</v>
      </c>
    </row>
    <row r="81" spans="1:13" x14ac:dyDescent="0.2">
      <c r="A81" t="str">
        <f>TRIM(rawData!A823)</f>
        <v>f268b062-8b20-44d3-bbf1-3da3bc16a274</v>
      </c>
      <c r="B81" t="str">
        <f>TRIM(VLOOKUP(A81,rawData!B:S,4,0))</f>
        <v>Sandra Bradley</v>
      </c>
      <c r="C81" t="str">
        <f>IF(TRIM(VLOOKUP(A81,rawData!B:S,6,0))="","replacement@mail.com",TRIM(VLOOKUP(A81,rawData!B:S,6,0)))</f>
        <v>heidiware@hotmail.com</v>
      </c>
      <c r="D81" t="str">
        <f t="shared" si="2"/>
        <v>SouthClothing</v>
      </c>
      <c r="E81" t="str">
        <f>TRIM(VLOOKUP(A81,rawData!B:S,8,0))</f>
        <v>South</v>
      </c>
      <c r="F81" t="str">
        <f>TRIM(VLOOKUP(A81,rawData!B:S,9,0))</f>
        <v>Clothing</v>
      </c>
      <c r="G81" t="str">
        <f>IF(TRIM(VLOOKUP(A81,rawData!B:S,10,0))="","Blank",TRIM(VLOOKUP(A81,rawData!B:S,10,0)))</f>
        <v>Example</v>
      </c>
      <c r="H81" s="9">
        <f>_xlfn.NUMBERVALUE(TRIM(VLOOKUP(A81,rawData!B:S,11,0)))</f>
        <v>2</v>
      </c>
      <c r="I81" s="9">
        <f>_xlfn.NUMBERVALUE(TRIM(VLOOKUP(A81,rawData!B:S,12,0)))</f>
        <v>35.18</v>
      </c>
      <c r="J81" s="9">
        <f>_xlfn.NUMBERVALUE(TRIM(VLOOKUP(A81,rawData!B:S,13,0)))</f>
        <v>70.36</v>
      </c>
      <c r="K81" s="11">
        <f>DATE(VLOOKUP(A81,rawData!$B$2:$S$1011,17,0),VLOOKUP(A81,rawData!$B$2:$S$1011,16,0),VLOOKUP(A81,rawData!$B$2:$S$1011,15,0))</f>
        <v>45312</v>
      </c>
      <c r="L81" t="str">
        <f>TRIM(VLOOKUP(A81,rawData!B:S,18,0))</f>
        <v>Debit Card</v>
      </c>
      <c r="M81">
        <f t="shared" si="3"/>
        <v>1</v>
      </c>
    </row>
    <row r="82" spans="1:13" x14ac:dyDescent="0.2">
      <c r="A82" t="str">
        <f>TRIM(rawData!A750)</f>
        <v>971ee3e4-5e5d-4d95-906a-9619be080fc5</v>
      </c>
      <c r="B82" t="str">
        <f>TRIM(VLOOKUP(A82,rawData!B:S,4,0))</f>
        <v>Dawn Conner</v>
      </c>
      <c r="C82" t="str">
        <f>IF(TRIM(VLOOKUP(A82,rawData!B:S,6,0))="","replacement@mail.com",TRIM(VLOOKUP(A82,rawData!B:S,6,0)))</f>
        <v>sheri54@gmail.com</v>
      </c>
      <c r="D82" t="str">
        <f t="shared" si="2"/>
        <v>WestElectronics</v>
      </c>
      <c r="E82" t="str">
        <f>TRIM(VLOOKUP(A82,rawData!B:S,8,0))</f>
        <v>West</v>
      </c>
      <c r="F82" t="str">
        <f>TRIM(VLOOKUP(A82,rawData!B:S,9,0))</f>
        <v>Electronics</v>
      </c>
      <c r="G82" t="str">
        <f>IF(TRIM(VLOOKUP(A82,rawData!B:S,10,0))="","Blank",TRIM(VLOOKUP(A82,rawData!B:S,10,0)))</f>
        <v>Clear</v>
      </c>
      <c r="H82" s="9">
        <f>_xlfn.NUMBERVALUE(TRIM(VLOOKUP(A82,rawData!B:S,11,0)))</f>
        <v>5</v>
      </c>
      <c r="I82" s="9">
        <f>_xlfn.NUMBERVALUE(TRIM(VLOOKUP(A82,rawData!B:S,12,0)))</f>
        <v>83.69</v>
      </c>
      <c r="J82" s="9">
        <f>_xlfn.NUMBERVALUE(TRIM(VLOOKUP(A82,rawData!B:S,13,0)))</f>
        <v>418.45</v>
      </c>
      <c r="K82" s="11">
        <f>DATE(VLOOKUP(A82,rawData!$B$2:$S$1011,17,0),VLOOKUP(A82,rawData!$B$2:$S$1011,16,0),VLOOKUP(A82,rawData!$B$2:$S$1011,15,0))</f>
        <v>45312</v>
      </c>
      <c r="L82" t="str">
        <f>TRIM(VLOOKUP(A82,rawData!B:S,18,0))</f>
        <v>Bank Transfer</v>
      </c>
      <c r="M82">
        <f t="shared" si="3"/>
        <v>1</v>
      </c>
    </row>
    <row r="83" spans="1:13" x14ac:dyDescent="0.2">
      <c r="A83" t="str">
        <f>TRIM(rawData!A517)</f>
        <v>17141a87-b3b2-434c-bd95-961d1118ad59</v>
      </c>
      <c r="B83" t="str">
        <f>TRIM(VLOOKUP(A83,rawData!B:S,4,0))</f>
        <v>Sheila Martinez</v>
      </c>
      <c r="C83" t="str">
        <f>IF(TRIM(VLOOKUP(A83,rawData!B:S,6,0))="","replacement@mail.com",TRIM(VLOOKUP(A83,rawData!B:S,6,0)))</f>
        <v>jeffvaldez@yahoo.com</v>
      </c>
      <c r="D83" t="str">
        <f t="shared" si="2"/>
        <v>WestClothing</v>
      </c>
      <c r="E83" t="str">
        <f>TRIM(VLOOKUP(A83,rawData!B:S,8,0))</f>
        <v>West</v>
      </c>
      <c r="F83" t="str">
        <f>TRIM(VLOOKUP(A83,rawData!B:S,9,0))</f>
        <v>Clothing</v>
      </c>
      <c r="G83" t="str">
        <f>IF(TRIM(VLOOKUP(A83,rawData!B:S,10,0))="","Blank",TRIM(VLOOKUP(A83,rawData!B:S,10,0)))</f>
        <v>Response</v>
      </c>
      <c r="H83" s="9">
        <f>_xlfn.NUMBERVALUE(TRIM(VLOOKUP(A83,rawData!B:S,11,0)))</f>
        <v>2</v>
      </c>
      <c r="I83" s="9">
        <f>_xlfn.NUMBERVALUE(TRIM(VLOOKUP(A83,rawData!B:S,12,0)))</f>
        <v>443.23</v>
      </c>
      <c r="J83" s="9">
        <f>_xlfn.NUMBERVALUE(TRIM(VLOOKUP(A83,rawData!B:S,13,0)))</f>
        <v>886.46</v>
      </c>
      <c r="K83" s="11">
        <f>DATE(VLOOKUP(A83,rawData!$B$2:$S$1011,17,0),VLOOKUP(A83,rawData!$B$2:$S$1011,16,0),VLOOKUP(A83,rawData!$B$2:$S$1011,15,0))</f>
        <v>45312</v>
      </c>
      <c r="L83" t="str">
        <f>TRIM(VLOOKUP(A83,rawData!B:S,18,0))</f>
        <v>Bank Transfer</v>
      </c>
      <c r="M83">
        <f t="shared" si="3"/>
        <v>1</v>
      </c>
    </row>
    <row r="84" spans="1:13" x14ac:dyDescent="0.2">
      <c r="A84" t="str">
        <f>TRIM(rawData!A185)</f>
        <v>150c5ea6-2d31-49a9-8f91-9deb47da2fe5</v>
      </c>
      <c r="B84" t="str">
        <f>TRIM(VLOOKUP(A84,rawData!B:S,4,0))</f>
        <v>John Alvarez</v>
      </c>
      <c r="C84" t="str">
        <f>IF(TRIM(VLOOKUP(A84,rawData!B:S,6,0))="","replacement@mail.com",TRIM(VLOOKUP(A84,rawData!B:S,6,0)))</f>
        <v>qlozano@horn.com</v>
      </c>
      <c r="D84" t="str">
        <f t="shared" si="2"/>
        <v>SouthBooks</v>
      </c>
      <c r="E84" t="str">
        <f>TRIM(VLOOKUP(A84,rawData!B:S,8,0))</f>
        <v>South</v>
      </c>
      <c r="F84" t="str">
        <f>TRIM(VLOOKUP(A84,rawData!B:S,9,0))</f>
        <v>Books</v>
      </c>
      <c r="G84" t="str">
        <f>IF(TRIM(VLOOKUP(A84,rawData!B:S,10,0))="","Blank",TRIM(VLOOKUP(A84,rawData!B:S,10,0)))</f>
        <v>Structure</v>
      </c>
      <c r="H84" s="9">
        <f>_xlfn.NUMBERVALUE(TRIM(VLOOKUP(A84,rawData!B:S,11,0)))</f>
        <v>15</v>
      </c>
      <c r="I84" s="9">
        <f>_xlfn.NUMBERVALUE(TRIM(VLOOKUP(A84,rawData!B:S,12,0)))</f>
        <v>152.69</v>
      </c>
      <c r="J84" s="9">
        <f>_xlfn.NUMBERVALUE(TRIM(VLOOKUP(A84,rawData!B:S,13,0)))</f>
        <v>2290.35</v>
      </c>
      <c r="K84" s="11">
        <f>DATE(VLOOKUP(A84,rawData!$B$2:$S$1011,17,0),VLOOKUP(A84,rawData!$B$2:$S$1011,16,0),VLOOKUP(A84,rawData!$B$2:$S$1011,15,0))</f>
        <v>45312</v>
      </c>
      <c r="L84" t="str">
        <f>TRIM(VLOOKUP(A84,rawData!B:S,18,0))</f>
        <v>Credit Card</v>
      </c>
      <c r="M84">
        <f t="shared" si="3"/>
        <v>1</v>
      </c>
    </row>
    <row r="85" spans="1:13" x14ac:dyDescent="0.2">
      <c r="A85" t="str">
        <f>TRIM(rawData!A852)</f>
        <v>e7482830-b11b-44e4-9b04-4c41e8cd0a4c</v>
      </c>
      <c r="B85" t="str">
        <f>TRIM(VLOOKUP(A85,rawData!B:S,4,0))</f>
        <v>Mr. Joseph Washington</v>
      </c>
      <c r="C85" t="str">
        <f>IF(TRIM(VLOOKUP(A85,rawData!B:S,6,0))="","replacement@mail.com",TRIM(VLOOKUP(A85,rawData!B:S,6,0)))</f>
        <v>hallglenn@gmail.com</v>
      </c>
      <c r="D85" t="str">
        <f t="shared" si="2"/>
        <v>NorthElectronics</v>
      </c>
      <c r="E85" t="str">
        <f>TRIM(VLOOKUP(A85,rawData!B:S,8,0))</f>
        <v>North</v>
      </c>
      <c r="F85" t="str">
        <f>TRIM(VLOOKUP(A85,rawData!B:S,9,0))</f>
        <v>Electronics</v>
      </c>
      <c r="G85" t="str">
        <f>IF(TRIM(VLOOKUP(A85,rawData!B:S,10,0))="","Blank",TRIM(VLOOKUP(A85,rawData!B:S,10,0)))</f>
        <v>Their</v>
      </c>
      <c r="H85" s="9">
        <f>_xlfn.NUMBERVALUE(TRIM(VLOOKUP(A85,rawData!B:S,11,0)))</f>
        <v>7</v>
      </c>
      <c r="I85" s="9">
        <f>_xlfn.NUMBERVALUE(TRIM(VLOOKUP(A85,rawData!B:S,12,0)))</f>
        <v>351.51</v>
      </c>
      <c r="J85" s="9">
        <f>_xlfn.NUMBERVALUE(TRIM(VLOOKUP(A85,rawData!B:S,13,0)))</f>
        <v>2460.5700000000002</v>
      </c>
      <c r="K85" s="11">
        <f>DATE(VLOOKUP(A85,rawData!$B$2:$S$1011,17,0),VLOOKUP(A85,rawData!$B$2:$S$1011,16,0),VLOOKUP(A85,rawData!$B$2:$S$1011,15,0))</f>
        <v>45312</v>
      </c>
      <c r="L85" t="str">
        <f>TRIM(VLOOKUP(A85,rawData!B:S,18,0))</f>
        <v>Debit Card</v>
      </c>
      <c r="M85">
        <f t="shared" si="3"/>
        <v>1</v>
      </c>
    </row>
    <row r="86" spans="1:13" x14ac:dyDescent="0.2">
      <c r="A86" t="str">
        <f>TRIM(rawData!A663)</f>
        <v>7ecc03bd-95b5-4046-a3e9-98cf40c1f67f</v>
      </c>
      <c r="B86" t="str">
        <f>TRIM(VLOOKUP(A86,rawData!B:S,4,0))</f>
        <v>Joseph Clark</v>
      </c>
      <c r="C86" t="str">
        <f>IF(TRIM(VLOOKUP(A86,rawData!B:S,6,0))="","replacement@mail.com",TRIM(VLOOKUP(A86,rawData!B:S,6,0)))</f>
        <v>fishermichael@gmail.com</v>
      </c>
      <c r="D86" t="str">
        <f t="shared" si="2"/>
        <v>WestBooks</v>
      </c>
      <c r="E86" t="str">
        <f>TRIM(VLOOKUP(A86,rawData!B:S,8,0))</f>
        <v>West</v>
      </c>
      <c r="F86" t="str">
        <f>TRIM(VLOOKUP(A86,rawData!B:S,9,0))</f>
        <v>Books</v>
      </c>
      <c r="G86" t="str">
        <f>IF(TRIM(VLOOKUP(A86,rawData!B:S,10,0))="","Blank",TRIM(VLOOKUP(A86,rawData!B:S,10,0)))</f>
        <v>Tree</v>
      </c>
      <c r="H86" s="9">
        <f>_xlfn.NUMBERVALUE(TRIM(VLOOKUP(A86,rawData!B:S,11,0)))</f>
        <v>9</v>
      </c>
      <c r="I86" s="9">
        <f>_xlfn.NUMBERVALUE(TRIM(VLOOKUP(A86,rawData!B:S,12,0)))</f>
        <v>487.12</v>
      </c>
      <c r="J86" s="9">
        <f>_xlfn.NUMBERVALUE(TRIM(VLOOKUP(A86,rawData!B:S,13,0)))</f>
        <v>4384.08</v>
      </c>
      <c r="K86" s="11">
        <f>DATE(VLOOKUP(A86,rawData!$B$2:$S$1011,17,0),VLOOKUP(A86,rawData!$B$2:$S$1011,16,0),VLOOKUP(A86,rawData!$B$2:$S$1011,15,0))</f>
        <v>45312</v>
      </c>
      <c r="L86" t="str">
        <f>TRIM(VLOOKUP(A86,rawData!B:S,18,0))</f>
        <v>PayPal</v>
      </c>
      <c r="M86">
        <f t="shared" si="3"/>
        <v>1</v>
      </c>
    </row>
    <row r="87" spans="1:13" x14ac:dyDescent="0.2">
      <c r="A87" t="str">
        <f>TRIM(rawData!A796)</f>
        <v>17e6323a-e6d3-45b6-a58f-e8f176c3ef3f</v>
      </c>
      <c r="B87" t="str">
        <f>TRIM(VLOOKUP(A87,rawData!B:S,4,0))</f>
        <v>James Davis</v>
      </c>
      <c r="C87" t="str">
        <f>IF(TRIM(VLOOKUP(A87,rawData!B:S,6,0))="","replacement@mail.com",TRIM(VLOOKUP(A87,rawData!B:S,6,0)))</f>
        <v>andrew12@french-tran.info</v>
      </c>
      <c r="D87" t="str">
        <f t="shared" si="2"/>
        <v>SouthClothing</v>
      </c>
      <c r="E87" t="str">
        <f>TRIM(VLOOKUP(A87,rawData!B:S,8,0))</f>
        <v>South</v>
      </c>
      <c r="F87" t="str">
        <f>TRIM(VLOOKUP(A87,rawData!B:S,9,0))</f>
        <v>Clothing</v>
      </c>
      <c r="G87" t="str">
        <f>IF(TRIM(VLOOKUP(A87,rawData!B:S,10,0))="","Blank",TRIM(VLOOKUP(A87,rawData!B:S,10,0)))</f>
        <v>City</v>
      </c>
      <c r="H87" s="9">
        <f>_xlfn.NUMBERVALUE(TRIM(VLOOKUP(A87,rawData!B:S,11,0)))</f>
        <v>18</v>
      </c>
      <c r="I87" s="9">
        <f>_xlfn.NUMBERVALUE(TRIM(VLOOKUP(A87,rawData!B:S,12,0)))</f>
        <v>457.42</v>
      </c>
      <c r="J87" s="9">
        <f>_xlfn.NUMBERVALUE(TRIM(VLOOKUP(A87,rawData!B:S,13,0)))</f>
        <v>8233.56</v>
      </c>
      <c r="K87" s="11">
        <f>DATE(VLOOKUP(A87,rawData!$B$2:$S$1011,17,0),VLOOKUP(A87,rawData!$B$2:$S$1011,16,0),VLOOKUP(A87,rawData!$B$2:$S$1011,15,0))</f>
        <v>45312</v>
      </c>
      <c r="L87" t="str">
        <f>TRIM(VLOOKUP(A87,rawData!B:S,18,0))</f>
        <v>Debit Card</v>
      </c>
      <c r="M87">
        <f t="shared" si="3"/>
        <v>1</v>
      </c>
    </row>
    <row r="88" spans="1:13" x14ac:dyDescent="0.2">
      <c r="A88" t="str">
        <f>TRIM(rawData!A638)</f>
        <v>14f532d8-6151-4153-9e74-4af34c8d6a2d</v>
      </c>
      <c r="B88" t="str">
        <f>TRIM(VLOOKUP(A88,rawData!B:S,4,0))</f>
        <v>Anne Wade</v>
      </c>
      <c r="C88" t="str">
        <f>IF(TRIM(VLOOKUP(A88,rawData!B:S,6,0))="","replacement@mail.com",TRIM(VLOOKUP(A88,rawData!B:S,6,0)))</f>
        <v>tpoole@mcbride.com</v>
      </c>
      <c r="D88" t="str">
        <f t="shared" si="2"/>
        <v>WestFood</v>
      </c>
      <c r="E88" t="str">
        <f>TRIM(VLOOKUP(A88,rawData!B:S,8,0))</f>
        <v>West</v>
      </c>
      <c r="F88" t="str">
        <f>TRIM(VLOOKUP(A88,rawData!B:S,9,0))</f>
        <v>Food</v>
      </c>
      <c r="G88" t="str">
        <f>IF(TRIM(VLOOKUP(A88,rawData!B:S,10,0))="","Blank",TRIM(VLOOKUP(A88,rawData!B:S,10,0)))</f>
        <v>Federal</v>
      </c>
      <c r="H88" s="9">
        <f>_xlfn.NUMBERVALUE(TRIM(VLOOKUP(A88,rawData!B:S,11,0)))</f>
        <v>9</v>
      </c>
      <c r="I88" s="9">
        <f>_xlfn.NUMBERVALUE(TRIM(VLOOKUP(A88,rawData!B:S,12,0)))</f>
        <v>47.68</v>
      </c>
      <c r="J88" s="9">
        <f>_xlfn.NUMBERVALUE(TRIM(VLOOKUP(A88,rawData!B:S,13,0)))</f>
        <v>429.12</v>
      </c>
      <c r="K88" s="11">
        <f>DATE(VLOOKUP(A88,rawData!$B$2:$S$1011,17,0),VLOOKUP(A88,rawData!$B$2:$S$1011,16,0),VLOOKUP(A88,rawData!$B$2:$S$1011,15,0))</f>
        <v>45313</v>
      </c>
      <c r="L88" t="str">
        <f>TRIM(VLOOKUP(A88,rawData!B:S,18,0))</f>
        <v>Credit Card</v>
      </c>
      <c r="M88">
        <f t="shared" si="3"/>
        <v>1</v>
      </c>
    </row>
    <row r="89" spans="1:13" x14ac:dyDescent="0.2">
      <c r="A89" t="str">
        <f>TRIM(rawData!A174)</f>
        <v>272376c6-83f5-427e-b1f8-6e5cbde5026b</v>
      </c>
      <c r="B89" t="str">
        <f>TRIM(VLOOKUP(A89,rawData!B:S,4,0))</f>
        <v>Michael Ross</v>
      </c>
      <c r="C89" t="str">
        <f>IF(TRIM(VLOOKUP(A89,rawData!B:S,6,0))="","replacement@mail.com",TRIM(VLOOKUP(A89,rawData!B:S,6,0)))</f>
        <v>johnnicholson@hotmail.com</v>
      </c>
      <c r="D89" t="str">
        <f t="shared" si="2"/>
        <v>SouthFood</v>
      </c>
      <c r="E89" t="str">
        <f>TRIM(VLOOKUP(A89,rawData!B:S,8,0))</f>
        <v>South</v>
      </c>
      <c r="F89" t="str">
        <f>TRIM(VLOOKUP(A89,rawData!B:S,9,0))</f>
        <v>Food</v>
      </c>
      <c r="G89" t="str">
        <f>IF(TRIM(VLOOKUP(A89,rawData!B:S,10,0))="","Blank",TRIM(VLOOKUP(A89,rawData!B:S,10,0)))</f>
        <v>Stock</v>
      </c>
      <c r="H89" s="9">
        <f>_xlfn.NUMBERVALUE(TRIM(VLOOKUP(A89,rawData!B:S,11,0)))</f>
        <v>18</v>
      </c>
      <c r="I89" s="9">
        <f>_xlfn.NUMBERVALUE(TRIM(VLOOKUP(A89,rawData!B:S,12,0)))</f>
        <v>189.54</v>
      </c>
      <c r="J89" s="9">
        <f>_xlfn.NUMBERVALUE(TRIM(VLOOKUP(A89,rawData!B:S,13,0)))</f>
        <v>3411.72</v>
      </c>
      <c r="K89" s="11">
        <f>DATE(VLOOKUP(A89,rawData!$B$2:$S$1011,17,0),VLOOKUP(A89,rawData!$B$2:$S$1011,16,0),VLOOKUP(A89,rawData!$B$2:$S$1011,15,0))</f>
        <v>45313</v>
      </c>
      <c r="L89" t="str">
        <f>TRIM(VLOOKUP(A89,rawData!B:S,18,0))</f>
        <v>Debit Card</v>
      </c>
      <c r="M89">
        <f t="shared" si="3"/>
        <v>1</v>
      </c>
    </row>
    <row r="90" spans="1:13" x14ac:dyDescent="0.2">
      <c r="A90" t="str">
        <f>TRIM(rawData!A312)</f>
        <v>d960c18c-ee73-4ee1-bf85-638ae7fe6409</v>
      </c>
      <c r="B90" t="str">
        <f>TRIM(VLOOKUP(A90,rawData!B:S,4,0))</f>
        <v>Chris Myers</v>
      </c>
      <c r="C90" t="str">
        <f>IF(TRIM(VLOOKUP(A90,rawData!B:S,6,0))="","replacement@mail.com",TRIM(VLOOKUP(A90,rawData!B:S,6,0)))</f>
        <v>reynoldsmelissa@yahoo.com</v>
      </c>
      <c r="D90" t="str">
        <f t="shared" si="2"/>
        <v>NorthBooks</v>
      </c>
      <c r="E90" t="str">
        <f>TRIM(VLOOKUP(A90,rawData!B:S,8,0))</f>
        <v>North</v>
      </c>
      <c r="F90" t="str">
        <f>TRIM(VLOOKUP(A90,rawData!B:S,9,0))</f>
        <v>Books</v>
      </c>
      <c r="G90" t="str">
        <f>IF(TRIM(VLOOKUP(A90,rawData!B:S,10,0))="","Blank",TRIM(VLOOKUP(A90,rawData!B:S,10,0)))</f>
        <v>However</v>
      </c>
      <c r="H90" s="9">
        <f>_xlfn.NUMBERVALUE(TRIM(VLOOKUP(A90,rawData!B:S,11,0)))</f>
        <v>12</v>
      </c>
      <c r="I90" s="9">
        <f>_xlfn.NUMBERVALUE(TRIM(VLOOKUP(A90,rawData!B:S,12,0)))</f>
        <v>318.13</v>
      </c>
      <c r="J90" s="9">
        <f>_xlfn.NUMBERVALUE(TRIM(VLOOKUP(A90,rawData!B:S,13,0)))</f>
        <v>3817.56</v>
      </c>
      <c r="K90" s="11">
        <f>DATE(VLOOKUP(A90,rawData!$B$2:$S$1011,17,0),VLOOKUP(A90,rawData!$B$2:$S$1011,16,0),VLOOKUP(A90,rawData!$B$2:$S$1011,15,0))</f>
        <v>45313</v>
      </c>
      <c r="L90" t="str">
        <f>TRIM(VLOOKUP(A90,rawData!B:S,18,0))</f>
        <v>PayPal</v>
      </c>
      <c r="M90">
        <f t="shared" si="3"/>
        <v>1</v>
      </c>
    </row>
    <row r="91" spans="1:13" x14ac:dyDescent="0.2">
      <c r="A91" t="str">
        <f>TRIM(rawData!A333)</f>
        <v>6458bf6b-4149-4ba6-b06e-c67e87b90c97</v>
      </c>
      <c r="B91" t="str">
        <f>TRIM(VLOOKUP(A91,rawData!B:S,4,0))</f>
        <v>Raymond Allen</v>
      </c>
      <c r="C91" t="str">
        <f>IF(TRIM(VLOOKUP(A91,rawData!B:S,6,0))="","replacement@mail.com",TRIM(VLOOKUP(A91,rawData!B:S,6,0)))</f>
        <v>ccontreras@mcbride.net</v>
      </c>
      <c r="D91" t="str">
        <f t="shared" si="2"/>
        <v>WestElectronics</v>
      </c>
      <c r="E91" t="str">
        <f>TRIM(VLOOKUP(A91,rawData!B:S,8,0))</f>
        <v>West</v>
      </c>
      <c r="F91" t="str">
        <f>TRIM(VLOOKUP(A91,rawData!B:S,9,0))</f>
        <v>Electronics</v>
      </c>
      <c r="G91" t="str">
        <f>IF(TRIM(VLOOKUP(A91,rawData!B:S,10,0))="","Blank",TRIM(VLOOKUP(A91,rawData!B:S,10,0)))</f>
        <v>Put</v>
      </c>
      <c r="H91" s="9">
        <f>_xlfn.NUMBERVALUE(TRIM(VLOOKUP(A91,rawData!B:S,11,0)))</f>
        <v>2</v>
      </c>
      <c r="I91" s="9">
        <f>_xlfn.NUMBERVALUE(TRIM(VLOOKUP(A91,rawData!B:S,12,0)))</f>
        <v>482.29</v>
      </c>
      <c r="J91" s="9">
        <f>_xlfn.NUMBERVALUE(TRIM(VLOOKUP(A91,rawData!B:S,13,0)))</f>
        <v>964.58</v>
      </c>
      <c r="K91" s="11">
        <f>DATE(VLOOKUP(A91,rawData!$B$2:$S$1011,17,0),VLOOKUP(A91,rawData!$B$2:$S$1011,16,0),VLOOKUP(A91,rawData!$B$2:$S$1011,15,0))</f>
        <v>45314</v>
      </c>
      <c r="L91" t="str">
        <f>TRIM(VLOOKUP(A91,rawData!B:S,18,0))</f>
        <v>PayPal</v>
      </c>
      <c r="M91">
        <f t="shared" si="3"/>
        <v>1</v>
      </c>
    </row>
    <row r="92" spans="1:13" x14ac:dyDescent="0.2">
      <c r="A92" t="str">
        <f>TRIM(rawData!A621)</f>
        <v>b872738a-7117-489e-a6c7-b1a122bfed1b</v>
      </c>
      <c r="B92" t="str">
        <f>TRIM(VLOOKUP(A92,rawData!B:S,4,0))</f>
        <v>James Burch</v>
      </c>
      <c r="C92" t="str">
        <f>IF(TRIM(VLOOKUP(A92,rawData!B:S,6,0))="","replacement@mail.com",TRIM(VLOOKUP(A92,rawData!B:S,6,0)))</f>
        <v>robertbradley@garcia.biz</v>
      </c>
      <c r="D92" t="str">
        <f t="shared" si="2"/>
        <v>SouthClothing</v>
      </c>
      <c r="E92" t="str">
        <f>TRIM(VLOOKUP(A92,rawData!B:S,8,0))</f>
        <v>South</v>
      </c>
      <c r="F92" t="str">
        <f>TRIM(VLOOKUP(A92,rawData!B:S,9,0))</f>
        <v>Clothing</v>
      </c>
      <c r="G92" t="str">
        <f>IF(TRIM(VLOOKUP(A92,rawData!B:S,10,0))="","Blank",TRIM(VLOOKUP(A92,rawData!B:S,10,0)))</f>
        <v>War</v>
      </c>
      <c r="H92" s="9">
        <f>_xlfn.NUMBERVALUE(TRIM(VLOOKUP(A92,rawData!B:S,11,0)))</f>
        <v>4</v>
      </c>
      <c r="I92" s="9">
        <f>_xlfn.NUMBERVALUE(TRIM(VLOOKUP(A92,rawData!B:S,12,0)))</f>
        <v>269.64</v>
      </c>
      <c r="J92" s="9">
        <f>_xlfn.NUMBERVALUE(TRIM(VLOOKUP(A92,rawData!B:S,13,0)))</f>
        <v>1078.56</v>
      </c>
      <c r="K92" s="11">
        <f>DATE(VLOOKUP(A92,rawData!$B$2:$S$1011,17,0),VLOOKUP(A92,rawData!$B$2:$S$1011,16,0),VLOOKUP(A92,rawData!$B$2:$S$1011,15,0))</f>
        <v>45314</v>
      </c>
      <c r="L92" t="str">
        <f>TRIM(VLOOKUP(A92,rawData!B:S,18,0))</f>
        <v>PayPal</v>
      </c>
      <c r="M92">
        <f t="shared" si="3"/>
        <v>1</v>
      </c>
    </row>
    <row r="93" spans="1:13" x14ac:dyDescent="0.2">
      <c r="A93" t="str">
        <f>TRIM(rawData!A146)</f>
        <v>02e3a7d4-83c7-4a6a-813d-1110bbd0e95a</v>
      </c>
      <c r="B93" t="str">
        <f>TRIM(VLOOKUP(A93,rawData!B:S,4,0))</f>
        <v>Donna Silva</v>
      </c>
      <c r="C93" t="str">
        <f>IF(TRIM(VLOOKUP(A93,rawData!B:S,6,0))="","replacement@mail.com",TRIM(VLOOKUP(A93,rawData!B:S,6,0)))</f>
        <v>elizabethcruz@yahoo.com</v>
      </c>
      <c r="D93" t="str">
        <f t="shared" si="2"/>
        <v>EastClothing</v>
      </c>
      <c r="E93" t="str">
        <f>TRIM(VLOOKUP(A93,rawData!B:S,8,0))</f>
        <v>East</v>
      </c>
      <c r="F93" t="str">
        <f>TRIM(VLOOKUP(A93,rawData!B:S,9,0))</f>
        <v>Clothing</v>
      </c>
      <c r="G93" t="str">
        <f>IF(TRIM(VLOOKUP(A93,rawData!B:S,10,0))="","Blank",TRIM(VLOOKUP(A93,rawData!B:S,10,0)))</f>
        <v>Responsibility</v>
      </c>
      <c r="H93" s="9">
        <f>_xlfn.NUMBERVALUE(TRIM(VLOOKUP(A93,rawData!B:S,11,0)))</f>
        <v>13</v>
      </c>
      <c r="I93" s="9">
        <f>_xlfn.NUMBERVALUE(TRIM(VLOOKUP(A93,rawData!B:S,12,0)))</f>
        <v>162.44</v>
      </c>
      <c r="J93" s="9">
        <f>_xlfn.NUMBERVALUE(TRIM(VLOOKUP(A93,rawData!B:S,13,0)))</f>
        <v>2111.7199999999998</v>
      </c>
      <c r="K93" s="11">
        <f>DATE(VLOOKUP(A93,rawData!$B$2:$S$1011,17,0),VLOOKUP(A93,rawData!$B$2:$S$1011,16,0),VLOOKUP(A93,rawData!$B$2:$S$1011,15,0))</f>
        <v>45314</v>
      </c>
      <c r="L93" t="str">
        <f>TRIM(VLOOKUP(A93,rawData!B:S,18,0))</f>
        <v>Debit Card</v>
      </c>
      <c r="M93">
        <f t="shared" si="3"/>
        <v>1</v>
      </c>
    </row>
    <row r="94" spans="1:13" x14ac:dyDescent="0.2">
      <c r="A94" t="str">
        <f>TRIM(rawData!A369)</f>
        <v>fa860af4-bfcf-4eab-89df-c4cfbc3457f5</v>
      </c>
      <c r="B94" t="str">
        <f>TRIM(VLOOKUP(A94,rawData!B:S,4,0))</f>
        <v>Tonya Brown</v>
      </c>
      <c r="C94" t="str">
        <f>IF(TRIM(VLOOKUP(A94,rawData!B:S,6,0))="","replacement@mail.com",TRIM(VLOOKUP(A94,rawData!B:S,6,0)))</f>
        <v>joannerobles@kirk.com</v>
      </c>
      <c r="D94" t="str">
        <f t="shared" si="2"/>
        <v>WestBooks</v>
      </c>
      <c r="E94" t="str">
        <f>TRIM(VLOOKUP(A94,rawData!B:S,8,0))</f>
        <v>West</v>
      </c>
      <c r="F94" t="str">
        <f>TRIM(VLOOKUP(A94,rawData!B:S,9,0))</f>
        <v>Books</v>
      </c>
      <c r="G94" t="str">
        <f>IF(TRIM(VLOOKUP(A94,rawData!B:S,10,0))="","Blank",TRIM(VLOOKUP(A94,rawData!B:S,10,0)))</f>
        <v>Newspaper</v>
      </c>
      <c r="H94" s="9">
        <f>_xlfn.NUMBERVALUE(TRIM(VLOOKUP(A94,rawData!B:S,11,0)))</f>
        <v>3</v>
      </c>
      <c r="I94" s="9">
        <f>_xlfn.NUMBERVALUE(TRIM(VLOOKUP(A94,rawData!B:S,12,0)))</f>
        <v>23.55</v>
      </c>
      <c r="J94" s="9">
        <f>_xlfn.NUMBERVALUE(TRIM(VLOOKUP(A94,rawData!B:S,13,0)))</f>
        <v>70.650000000000006</v>
      </c>
      <c r="K94" s="11">
        <f>DATE(VLOOKUP(A94,rawData!$B$2:$S$1011,17,0),VLOOKUP(A94,rawData!$B$2:$S$1011,16,0),VLOOKUP(A94,rawData!$B$2:$S$1011,15,0))</f>
        <v>45315</v>
      </c>
      <c r="L94" t="str">
        <f>TRIM(VLOOKUP(A94,rawData!B:S,18,0))</f>
        <v>Bank Transfer</v>
      </c>
      <c r="M94">
        <f t="shared" si="3"/>
        <v>1</v>
      </c>
    </row>
    <row r="95" spans="1:13" x14ac:dyDescent="0.2">
      <c r="A95" t="str">
        <f>TRIM(rawData!A725)</f>
        <v>22a5f945-99f4-49a0-b8d8-83be0dd0141d</v>
      </c>
      <c r="B95" t="str">
        <f>TRIM(VLOOKUP(A95,rawData!B:S,4,0))</f>
        <v>Dana Stark</v>
      </c>
      <c r="C95" t="str">
        <f>IF(TRIM(VLOOKUP(A95,rawData!B:S,6,0))="","replacement@mail.com",TRIM(VLOOKUP(A95,rawData!B:S,6,0)))</f>
        <v>montgomerychad@hotmail.com</v>
      </c>
      <c r="D95" t="str">
        <f t="shared" si="2"/>
        <v>SouthElectronics</v>
      </c>
      <c r="E95" t="str">
        <f>TRIM(VLOOKUP(A95,rawData!B:S,8,0))</f>
        <v>South</v>
      </c>
      <c r="F95" t="str">
        <f>TRIM(VLOOKUP(A95,rawData!B:S,9,0))</f>
        <v>Electronics</v>
      </c>
      <c r="G95" t="str">
        <f>IF(TRIM(VLOOKUP(A95,rawData!B:S,10,0))="","Blank",TRIM(VLOOKUP(A95,rawData!B:S,10,0)))</f>
        <v>Together</v>
      </c>
      <c r="H95" s="9">
        <f>_xlfn.NUMBERVALUE(TRIM(VLOOKUP(A95,rawData!B:S,11,0)))</f>
        <v>5</v>
      </c>
      <c r="I95" s="9">
        <f>_xlfn.NUMBERVALUE(TRIM(VLOOKUP(A95,rawData!B:S,12,0)))</f>
        <v>146.11000000000001</v>
      </c>
      <c r="J95" s="9">
        <f>_xlfn.NUMBERVALUE(TRIM(VLOOKUP(A95,rawData!B:S,13,0)))</f>
        <v>730.55</v>
      </c>
      <c r="K95" s="11">
        <f>DATE(VLOOKUP(A95,rawData!$B$2:$S$1011,17,0),VLOOKUP(A95,rawData!$B$2:$S$1011,16,0),VLOOKUP(A95,rawData!$B$2:$S$1011,15,0))</f>
        <v>45315</v>
      </c>
      <c r="L95" t="str">
        <f>TRIM(VLOOKUP(A95,rawData!B:S,18,0))</f>
        <v>Debit Card</v>
      </c>
      <c r="M95">
        <f t="shared" si="3"/>
        <v>1</v>
      </c>
    </row>
    <row r="96" spans="1:13" x14ac:dyDescent="0.2">
      <c r="A96" t="str">
        <f>TRIM(rawData!A794)</f>
        <v>c25bb845-441b-4776-a80a-ee185cf44bac</v>
      </c>
      <c r="B96" t="str">
        <f>TRIM(VLOOKUP(A96,rawData!B:S,4,0))</f>
        <v>Ashley Vasquez</v>
      </c>
      <c r="C96" t="str">
        <f>IF(TRIM(VLOOKUP(A96,rawData!B:S,6,0))="","replacement@mail.com",TRIM(VLOOKUP(A96,rawData!B:S,6,0)))</f>
        <v>replacement@mail.com</v>
      </c>
      <c r="D96" t="str">
        <f t="shared" si="2"/>
        <v>WestBooks</v>
      </c>
      <c r="E96" t="str">
        <f>TRIM(VLOOKUP(A96,rawData!B:S,8,0))</f>
        <v>West</v>
      </c>
      <c r="F96" t="str">
        <f>TRIM(VLOOKUP(A96,rawData!B:S,9,0))</f>
        <v>Books</v>
      </c>
      <c r="G96" t="str">
        <f>IF(TRIM(VLOOKUP(A96,rawData!B:S,10,0))="","Blank",TRIM(VLOOKUP(A96,rawData!B:S,10,0)))</f>
        <v>Since</v>
      </c>
      <c r="H96" s="9">
        <f>_xlfn.NUMBERVALUE(TRIM(VLOOKUP(A96,rawData!B:S,11,0)))</f>
        <v>2</v>
      </c>
      <c r="I96" s="9">
        <f>_xlfn.NUMBERVALUE(TRIM(VLOOKUP(A96,rawData!B:S,12,0)))</f>
        <v>72.540000000000006</v>
      </c>
      <c r="J96" s="9">
        <f>_xlfn.NUMBERVALUE(TRIM(VLOOKUP(A96,rawData!B:S,13,0)))</f>
        <v>145.08000000000001</v>
      </c>
      <c r="K96" s="11">
        <f>DATE(VLOOKUP(A96,rawData!$B$2:$S$1011,17,0),VLOOKUP(A96,rawData!$B$2:$S$1011,16,0),VLOOKUP(A96,rawData!$B$2:$S$1011,15,0))</f>
        <v>45316</v>
      </c>
      <c r="L96" t="str">
        <f>TRIM(VLOOKUP(A96,rawData!B:S,18,0))</f>
        <v>Bank Transfer</v>
      </c>
      <c r="M96">
        <f t="shared" si="3"/>
        <v>1</v>
      </c>
    </row>
    <row r="97" spans="1:13" x14ac:dyDescent="0.2">
      <c r="A97" t="str">
        <f>TRIM(rawData!A958)</f>
        <v>2cf44f9a-42c0-43f1-9993-477c015f937a</v>
      </c>
      <c r="B97" t="str">
        <f>TRIM(VLOOKUP(A97,rawData!B:S,4,0))</f>
        <v>Johnny Hernandez</v>
      </c>
      <c r="C97" t="str">
        <f>IF(TRIM(VLOOKUP(A97,rawData!B:S,6,0))="","replacement@mail.com",TRIM(VLOOKUP(A97,rawData!B:S,6,0)))</f>
        <v>replacement@mail.com</v>
      </c>
      <c r="D97" t="str">
        <f t="shared" si="2"/>
        <v>EastClothing</v>
      </c>
      <c r="E97" t="str">
        <f>TRIM(VLOOKUP(A97,rawData!B:S,8,0))</f>
        <v>East</v>
      </c>
      <c r="F97" t="str">
        <f>TRIM(VLOOKUP(A97,rawData!B:S,9,0))</f>
        <v>Clothing</v>
      </c>
      <c r="G97" t="str">
        <f>IF(TRIM(VLOOKUP(A97,rawData!B:S,10,0))="","Blank",TRIM(VLOOKUP(A97,rawData!B:S,10,0)))</f>
        <v>Organization</v>
      </c>
      <c r="H97" s="9">
        <f>_xlfn.NUMBERVALUE(TRIM(VLOOKUP(A97,rawData!B:S,11,0)))</f>
        <v>5</v>
      </c>
      <c r="I97" s="9">
        <f>_xlfn.NUMBERVALUE(TRIM(VLOOKUP(A97,rawData!B:S,12,0)))</f>
        <v>198.41</v>
      </c>
      <c r="J97" s="9">
        <f>_xlfn.NUMBERVALUE(TRIM(VLOOKUP(A97,rawData!B:S,13,0)))</f>
        <v>992.05</v>
      </c>
      <c r="K97" s="11">
        <f>DATE(VLOOKUP(A97,rawData!$B$2:$S$1011,17,0),VLOOKUP(A97,rawData!$B$2:$S$1011,16,0),VLOOKUP(A97,rawData!$B$2:$S$1011,15,0))</f>
        <v>45316</v>
      </c>
      <c r="L97" t="str">
        <f>TRIM(VLOOKUP(A97,rawData!B:S,18,0))</f>
        <v>Credit Card</v>
      </c>
      <c r="M97">
        <f t="shared" si="3"/>
        <v>1</v>
      </c>
    </row>
    <row r="98" spans="1:13" x14ac:dyDescent="0.2">
      <c r="A98" t="str">
        <f>TRIM(rawData!A713)</f>
        <v>afffc930-c5c5-489c-a739-2e7d54c827a1</v>
      </c>
      <c r="B98" t="str">
        <f>TRIM(VLOOKUP(A98,rawData!B:S,4,0))</f>
        <v>Jessica Ford</v>
      </c>
      <c r="C98" t="str">
        <f>IF(TRIM(VLOOKUP(A98,rawData!B:S,6,0))="","replacement@mail.com",TRIM(VLOOKUP(A98,rawData!B:S,6,0)))</f>
        <v>craignunez@green-hernandez.com</v>
      </c>
      <c r="D98" t="str">
        <f t="shared" si="2"/>
        <v>EastFood</v>
      </c>
      <c r="E98" t="str">
        <f>TRIM(VLOOKUP(A98,rawData!B:S,8,0))</f>
        <v>East</v>
      </c>
      <c r="F98" t="str">
        <f>TRIM(VLOOKUP(A98,rawData!B:S,9,0))</f>
        <v>Food</v>
      </c>
      <c r="G98" t="str">
        <f>IF(TRIM(VLOOKUP(A98,rawData!B:S,10,0))="","Blank",TRIM(VLOOKUP(A98,rawData!B:S,10,0)))</f>
        <v>Live</v>
      </c>
      <c r="H98" s="9">
        <f>_xlfn.NUMBERVALUE(TRIM(VLOOKUP(A98,rawData!B:S,11,0)))</f>
        <v>19</v>
      </c>
      <c r="I98" s="9">
        <f>_xlfn.NUMBERVALUE(TRIM(VLOOKUP(A98,rawData!B:S,12,0)))</f>
        <v>96.52</v>
      </c>
      <c r="J98" s="9">
        <f>_xlfn.NUMBERVALUE(TRIM(VLOOKUP(A98,rawData!B:S,13,0)))</f>
        <v>1833.88</v>
      </c>
      <c r="K98" s="11">
        <f>DATE(VLOOKUP(A98,rawData!$B$2:$S$1011,17,0),VLOOKUP(A98,rawData!$B$2:$S$1011,16,0),VLOOKUP(A98,rawData!$B$2:$S$1011,15,0))</f>
        <v>45316</v>
      </c>
      <c r="L98" t="str">
        <f>TRIM(VLOOKUP(A98,rawData!B:S,18,0))</f>
        <v>Credit Card</v>
      </c>
      <c r="M98">
        <f t="shared" si="3"/>
        <v>1</v>
      </c>
    </row>
    <row r="99" spans="1:13" x14ac:dyDescent="0.2">
      <c r="A99" t="str">
        <f>TRIM(rawData!A677)</f>
        <v>c64ef1f9-4bc1-4121-b3f7-659118534e7b</v>
      </c>
      <c r="B99" t="str">
        <f>TRIM(VLOOKUP(A99,rawData!B:S,4,0))</f>
        <v>Nancy Ayers</v>
      </c>
      <c r="C99" t="str">
        <f>IF(TRIM(VLOOKUP(A99,rawData!B:S,6,0))="","replacement@mail.com",TRIM(VLOOKUP(A99,rawData!B:S,6,0)))</f>
        <v>daniellebates@yahoo.com</v>
      </c>
      <c r="D99" t="str">
        <f t="shared" si="2"/>
        <v>EastFood</v>
      </c>
      <c r="E99" t="str">
        <f>TRIM(VLOOKUP(A99,rawData!B:S,8,0))</f>
        <v>East</v>
      </c>
      <c r="F99" t="str">
        <f>TRIM(VLOOKUP(A99,rawData!B:S,9,0))</f>
        <v>Food</v>
      </c>
      <c r="G99" t="str">
        <f>IF(TRIM(VLOOKUP(A99,rawData!B:S,10,0))="","Blank",TRIM(VLOOKUP(A99,rawData!B:S,10,0)))</f>
        <v>Name</v>
      </c>
      <c r="H99" s="9">
        <f>_xlfn.NUMBERVALUE(TRIM(VLOOKUP(A99,rawData!B:S,11,0)))</f>
        <v>8</v>
      </c>
      <c r="I99" s="9">
        <f>_xlfn.NUMBERVALUE(TRIM(VLOOKUP(A99,rawData!B:S,12,0)))</f>
        <v>365.77</v>
      </c>
      <c r="J99" s="9">
        <f>_xlfn.NUMBERVALUE(TRIM(VLOOKUP(A99,rawData!B:S,13,0)))</f>
        <v>2926.16</v>
      </c>
      <c r="K99" s="11">
        <f>DATE(VLOOKUP(A99,rawData!$B$2:$S$1011,17,0),VLOOKUP(A99,rawData!$B$2:$S$1011,16,0),VLOOKUP(A99,rawData!$B$2:$S$1011,15,0))</f>
        <v>45316</v>
      </c>
      <c r="L99" t="str">
        <f>TRIM(VLOOKUP(A99,rawData!B:S,18,0))</f>
        <v>Credit Card</v>
      </c>
      <c r="M99">
        <f t="shared" si="3"/>
        <v>1</v>
      </c>
    </row>
    <row r="100" spans="1:13" x14ac:dyDescent="0.2">
      <c r="A100" t="str">
        <f>TRIM(rawData!A426)</f>
        <v>80372f13-b7c8-4bac-94af-c67c6300b207</v>
      </c>
      <c r="B100" t="str">
        <f>TRIM(VLOOKUP(A100,rawData!B:S,4,0))</f>
        <v>Tanya Lane</v>
      </c>
      <c r="C100" t="str">
        <f>IF(TRIM(VLOOKUP(A100,rawData!B:S,6,0))="","replacement@mail.com",TRIM(VLOOKUP(A100,rawData!B:S,6,0)))</f>
        <v>smithjoseph@gmail.com</v>
      </c>
      <c r="D100" t="str">
        <f t="shared" si="2"/>
        <v>WestFurniture</v>
      </c>
      <c r="E100" t="str">
        <f>TRIM(VLOOKUP(A100,rawData!B:S,8,0))</f>
        <v>West</v>
      </c>
      <c r="F100" t="str">
        <f>TRIM(VLOOKUP(A100,rawData!B:S,9,0))</f>
        <v>Furniture</v>
      </c>
      <c r="G100" t="str">
        <f>IF(TRIM(VLOOKUP(A100,rawData!B:S,10,0))="","Blank",TRIM(VLOOKUP(A100,rawData!B:S,10,0)))</f>
        <v>Point</v>
      </c>
      <c r="H100" s="9">
        <f>_xlfn.NUMBERVALUE(TRIM(VLOOKUP(A100,rawData!B:S,11,0)))</f>
        <v>19</v>
      </c>
      <c r="I100" s="9">
        <f>_xlfn.NUMBERVALUE(TRIM(VLOOKUP(A100,rawData!B:S,12,0)))</f>
        <v>438.86</v>
      </c>
      <c r="J100" s="9">
        <f>_xlfn.NUMBERVALUE(TRIM(VLOOKUP(A100,rawData!B:S,13,0)))</f>
        <v>8338.34</v>
      </c>
      <c r="K100" s="11">
        <f>DATE(VLOOKUP(A100,rawData!$B$2:$S$1011,17,0),VLOOKUP(A100,rawData!$B$2:$S$1011,16,0),VLOOKUP(A100,rawData!$B$2:$S$1011,15,0))</f>
        <v>45316</v>
      </c>
      <c r="L100" t="str">
        <f>TRIM(VLOOKUP(A100,rawData!B:S,18,0))</f>
        <v>Debit Card</v>
      </c>
      <c r="M100">
        <f t="shared" si="3"/>
        <v>1</v>
      </c>
    </row>
    <row r="101" spans="1:13" x14ac:dyDescent="0.2">
      <c r="A101" t="str">
        <f>TRIM(rawData!A658)</f>
        <v>d08a4dc3-dae1-4d86-8795-66ff1c8dd9d8</v>
      </c>
      <c r="B101" t="str">
        <f>TRIM(VLOOKUP(A101,rawData!B:S,4,0))</f>
        <v>Summer White</v>
      </c>
      <c r="C101" t="str">
        <f>IF(TRIM(VLOOKUP(A101,rawData!B:S,6,0))="","replacement@mail.com",TRIM(VLOOKUP(A101,rawData!B:S,6,0)))</f>
        <v>ryanking@mason.com</v>
      </c>
      <c r="D101" t="str">
        <f t="shared" si="2"/>
        <v>NorthBooks</v>
      </c>
      <c r="E101" t="str">
        <f>TRIM(VLOOKUP(A101,rawData!B:S,8,0))</f>
        <v>North</v>
      </c>
      <c r="F101" t="str">
        <f>TRIM(VLOOKUP(A101,rawData!B:S,9,0))</f>
        <v>Books</v>
      </c>
      <c r="G101" t="str">
        <f>IF(TRIM(VLOOKUP(A101,rawData!B:S,10,0))="","Blank",TRIM(VLOOKUP(A101,rawData!B:S,10,0)))</f>
        <v>Rule</v>
      </c>
      <c r="H101" s="9">
        <f>_xlfn.NUMBERVALUE(TRIM(VLOOKUP(A101,rawData!B:S,11,0)))</f>
        <v>20</v>
      </c>
      <c r="I101" s="9">
        <f>_xlfn.NUMBERVALUE(TRIM(VLOOKUP(A101,rawData!B:S,12,0)))</f>
        <v>490.8</v>
      </c>
      <c r="J101" s="9">
        <f>_xlfn.NUMBERVALUE(TRIM(VLOOKUP(A101,rawData!B:S,13,0)))</f>
        <v>9816</v>
      </c>
      <c r="K101" s="11">
        <f>DATE(VLOOKUP(A101,rawData!$B$2:$S$1011,17,0),VLOOKUP(A101,rawData!$B$2:$S$1011,16,0),VLOOKUP(A101,rawData!$B$2:$S$1011,15,0))</f>
        <v>45316</v>
      </c>
      <c r="L101" t="str">
        <f>TRIM(VLOOKUP(A101,rawData!B:S,18,0))</f>
        <v>Credit Card</v>
      </c>
      <c r="M101">
        <f t="shared" si="3"/>
        <v>1</v>
      </c>
    </row>
    <row r="102" spans="1:13" x14ac:dyDescent="0.2">
      <c r="A102" t="str">
        <f>TRIM(rawData!A97)</f>
        <v>bf96e5c2-b970-4888-ac82-5ca316888c87</v>
      </c>
      <c r="B102" t="str">
        <f>TRIM(VLOOKUP(A102,rawData!B:S,4,0))</f>
        <v>Tammy Daniels</v>
      </c>
      <c r="C102" t="str">
        <f>IF(TRIM(VLOOKUP(A102,rawData!B:S,6,0))="","replacement@mail.com",TRIM(VLOOKUP(A102,rawData!B:S,6,0)))</f>
        <v>donnadominguez@yahoo.com</v>
      </c>
      <c r="D102" t="str">
        <f t="shared" si="2"/>
        <v>EastClothing</v>
      </c>
      <c r="E102" t="str">
        <f>TRIM(VLOOKUP(A102,rawData!B:S,8,0))</f>
        <v>East</v>
      </c>
      <c r="F102" t="str">
        <f>TRIM(VLOOKUP(A102,rawData!B:S,9,0))</f>
        <v>Clothing</v>
      </c>
      <c r="G102" t="str">
        <f>IF(TRIM(VLOOKUP(A102,rawData!B:S,10,0))="","Blank",TRIM(VLOOKUP(A102,rawData!B:S,10,0)))</f>
        <v>Blank</v>
      </c>
      <c r="H102" s="9">
        <f>_xlfn.NUMBERVALUE(TRIM(VLOOKUP(A102,rawData!B:S,11,0)))</f>
        <v>1</v>
      </c>
      <c r="I102" s="9">
        <f>_xlfn.NUMBERVALUE(TRIM(VLOOKUP(A102,rawData!B:S,12,0)))</f>
        <v>41.49</v>
      </c>
      <c r="J102" s="9">
        <f>_xlfn.NUMBERVALUE(TRIM(VLOOKUP(A102,rawData!B:S,13,0)))</f>
        <v>41.49</v>
      </c>
      <c r="K102" s="11">
        <f>DATE(VLOOKUP(A102,rawData!$B$2:$S$1011,17,0),VLOOKUP(A102,rawData!$B$2:$S$1011,16,0),VLOOKUP(A102,rawData!$B$2:$S$1011,15,0))</f>
        <v>45317</v>
      </c>
      <c r="L102" t="str">
        <f>TRIM(VLOOKUP(A102,rawData!B:S,18,0))</f>
        <v>Credit Card</v>
      </c>
      <c r="M102">
        <f t="shared" si="3"/>
        <v>1</v>
      </c>
    </row>
    <row r="103" spans="1:13" x14ac:dyDescent="0.2">
      <c r="A103" t="str">
        <f>TRIM(rawData!A768)</f>
        <v>47cf1e18-a890-4dff-a27a-2a08288419fd</v>
      </c>
      <c r="B103" t="str">
        <f>TRIM(VLOOKUP(A103,rawData!B:S,4,0))</f>
        <v>Sharon Kane</v>
      </c>
      <c r="C103" t="str">
        <f>IF(TRIM(VLOOKUP(A103,rawData!B:S,6,0))="","replacement@mail.com",TRIM(VLOOKUP(A103,rawData!B:S,6,0)))</f>
        <v>johnsonedwin@hotmail.com</v>
      </c>
      <c r="D103" t="str">
        <f t="shared" si="2"/>
        <v>EastBooks</v>
      </c>
      <c r="E103" t="str">
        <f>TRIM(VLOOKUP(A103,rawData!B:S,8,0))</f>
        <v>East</v>
      </c>
      <c r="F103" t="str">
        <f>TRIM(VLOOKUP(A103,rawData!B:S,9,0))</f>
        <v>Books</v>
      </c>
      <c r="G103" t="str">
        <f>IF(TRIM(VLOOKUP(A103,rawData!B:S,10,0))="","Blank",TRIM(VLOOKUP(A103,rawData!B:S,10,0)))</f>
        <v>Teach</v>
      </c>
      <c r="H103" s="9">
        <f>_xlfn.NUMBERVALUE(TRIM(VLOOKUP(A103,rawData!B:S,11,0)))</f>
        <v>5</v>
      </c>
      <c r="I103" s="9">
        <f>_xlfn.NUMBERVALUE(TRIM(VLOOKUP(A103,rawData!B:S,12,0)))</f>
        <v>186.46</v>
      </c>
      <c r="J103" s="9">
        <f>_xlfn.NUMBERVALUE(TRIM(VLOOKUP(A103,rawData!B:S,13,0)))</f>
        <v>932.3</v>
      </c>
      <c r="K103" s="11">
        <f>DATE(VLOOKUP(A103,rawData!$B$2:$S$1011,17,0),VLOOKUP(A103,rawData!$B$2:$S$1011,16,0),VLOOKUP(A103,rawData!$B$2:$S$1011,15,0))</f>
        <v>45317</v>
      </c>
      <c r="L103" t="str">
        <f>TRIM(VLOOKUP(A103,rawData!B:S,18,0))</f>
        <v>Debit Card</v>
      </c>
      <c r="M103">
        <f t="shared" si="3"/>
        <v>1</v>
      </c>
    </row>
    <row r="104" spans="1:13" x14ac:dyDescent="0.2">
      <c r="A104" t="str">
        <f>TRIM(rawData!A584)</f>
        <v>15e3e853-116b-49c1-b7aa-fb17d8ae770d</v>
      </c>
      <c r="B104" t="str">
        <f>TRIM(VLOOKUP(A104,rawData!B:S,4,0))</f>
        <v>James Coleman</v>
      </c>
      <c r="C104" t="str">
        <f>IF(TRIM(VLOOKUP(A104,rawData!B:S,6,0))="","replacement@mail.com",TRIM(VLOOKUP(A104,rawData!B:S,6,0)))</f>
        <v>michael84@yahoo.com</v>
      </c>
      <c r="D104" t="str">
        <f t="shared" si="2"/>
        <v>NorthClothing</v>
      </c>
      <c r="E104" t="str">
        <f>TRIM(VLOOKUP(A104,rawData!B:S,8,0))</f>
        <v>North</v>
      </c>
      <c r="F104" t="str">
        <f>TRIM(VLOOKUP(A104,rawData!B:S,9,0))</f>
        <v>Clothing</v>
      </c>
      <c r="G104" t="str">
        <f>IF(TRIM(VLOOKUP(A104,rawData!B:S,10,0))="","Blank",TRIM(VLOOKUP(A104,rawData!B:S,10,0)))</f>
        <v>Foreign</v>
      </c>
      <c r="H104" s="9">
        <f>_xlfn.NUMBERVALUE(TRIM(VLOOKUP(A104,rawData!B:S,11,0)))</f>
        <v>7</v>
      </c>
      <c r="I104" s="9">
        <f>_xlfn.NUMBERVALUE(TRIM(VLOOKUP(A104,rawData!B:S,12,0)))</f>
        <v>226.81</v>
      </c>
      <c r="J104" s="9">
        <f>_xlfn.NUMBERVALUE(TRIM(VLOOKUP(A104,rawData!B:S,13,0)))</f>
        <v>1587.67</v>
      </c>
      <c r="K104" s="11">
        <f>DATE(VLOOKUP(A104,rawData!$B$2:$S$1011,17,0),VLOOKUP(A104,rawData!$B$2:$S$1011,16,0),VLOOKUP(A104,rawData!$B$2:$S$1011,15,0))</f>
        <v>45317</v>
      </c>
      <c r="L104" t="str">
        <f>TRIM(VLOOKUP(A104,rawData!B:S,18,0))</f>
        <v>Bank Transfer</v>
      </c>
      <c r="M104">
        <f t="shared" si="3"/>
        <v>1</v>
      </c>
    </row>
    <row r="105" spans="1:13" x14ac:dyDescent="0.2">
      <c r="A105" t="str">
        <f>TRIM(rawData!A666)</f>
        <v>97e2cbf2-9ffb-470a-b728-743946cd83fb</v>
      </c>
      <c r="B105" t="str">
        <f>TRIM(VLOOKUP(A105,rawData!B:S,4,0))</f>
        <v>Emma Davis</v>
      </c>
      <c r="C105" t="str">
        <f>IF(TRIM(VLOOKUP(A105,rawData!B:S,6,0))="","replacement@mail.com",TRIM(VLOOKUP(A105,rawData!B:S,6,0)))</f>
        <v>johnwilliams@coffey.net</v>
      </c>
      <c r="D105" t="str">
        <f t="shared" si="2"/>
        <v>EastFurniture</v>
      </c>
      <c r="E105" t="str">
        <f>TRIM(VLOOKUP(A105,rawData!B:S,8,0))</f>
        <v>East</v>
      </c>
      <c r="F105" t="str">
        <f>TRIM(VLOOKUP(A105,rawData!B:S,9,0))</f>
        <v>Furniture</v>
      </c>
      <c r="G105" t="str">
        <f>IF(TRIM(VLOOKUP(A105,rawData!B:S,10,0))="","Blank",TRIM(VLOOKUP(A105,rawData!B:S,10,0)))</f>
        <v>Result</v>
      </c>
      <c r="H105" s="9">
        <f>_xlfn.NUMBERVALUE(TRIM(VLOOKUP(A105,rawData!B:S,11,0)))</f>
        <v>11</v>
      </c>
      <c r="I105" s="9">
        <f>_xlfn.NUMBERVALUE(TRIM(VLOOKUP(A105,rawData!B:S,12,0)))</f>
        <v>189.93</v>
      </c>
      <c r="J105" s="9">
        <f>_xlfn.NUMBERVALUE(TRIM(VLOOKUP(A105,rawData!B:S,13,0)))</f>
        <v>2089.23</v>
      </c>
      <c r="K105" s="11">
        <f>DATE(VLOOKUP(A105,rawData!$B$2:$S$1011,17,0),VLOOKUP(A105,rawData!$B$2:$S$1011,16,0),VLOOKUP(A105,rawData!$B$2:$S$1011,15,0))</f>
        <v>45317</v>
      </c>
      <c r="L105" t="str">
        <f>TRIM(VLOOKUP(A105,rawData!B:S,18,0))</f>
        <v>Bank Transfer</v>
      </c>
      <c r="M105">
        <f t="shared" si="3"/>
        <v>1</v>
      </c>
    </row>
    <row r="106" spans="1:13" x14ac:dyDescent="0.2">
      <c r="A106" t="str">
        <f>TRIM(rawData!A436)</f>
        <v>d34fba74-8560-4db4-8b68-a557426c8e9a</v>
      </c>
      <c r="B106" t="str">
        <f>TRIM(VLOOKUP(A106,rawData!B:S,4,0))</f>
        <v>Jamie Howard</v>
      </c>
      <c r="C106" t="str">
        <f>IF(TRIM(VLOOKUP(A106,rawData!B:S,6,0))="","replacement@mail.com",TRIM(VLOOKUP(A106,rawData!B:S,6,0)))</f>
        <v>amy30@hotmail.com</v>
      </c>
      <c r="D106" t="str">
        <f t="shared" si="2"/>
        <v>SouthFood</v>
      </c>
      <c r="E106" t="str">
        <f>TRIM(VLOOKUP(A106,rawData!B:S,8,0))</f>
        <v>South</v>
      </c>
      <c r="F106" t="str">
        <f>TRIM(VLOOKUP(A106,rawData!B:S,9,0))</f>
        <v>Food</v>
      </c>
      <c r="G106" t="str">
        <f>IF(TRIM(VLOOKUP(A106,rawData!B:S,10,0))="","Blank",TRIM(VLOOKUP(A106,rawData!B:S,10,0)))</f>
        <v>Own</v>
      </c>
      <c r="H106" s="9">
        <f>_xlfn.NUMBERVALUE(TRIM(VLOOKUP(A106,rawData!B:S,11,0)))</f>
        <v>13</v>
      </c>
      <c r="I106" s="9">
        <f>_xlfn.NUMBERVALUE(TRIM(VLOOKUP(A106,rawData!B:S,12,0)))</f>
        <v>350.11</v>
      </c>
      <c r="J106" s="9">
        <f>_xlfn.NUMBERVALUE(TRIM(VLOOKUP(A106,rawData!B:S,13,0)))</f>
        <v>4551.43</v>
      </c>
      <c r="K106" s="11">
        <f>DATE(VLOOKUP(A106,rawData!$B$2:$S$1011,17,0),VLOOKUP(A106,rawData!$B$2:$S$1011,16,0),VLOOKUP(A106,rawData!$B$2:$S$1011,15,0))</f>
        <v>45317</v>
      </c>
      <c r="L106" t="str">
        <f>TRIM(VLOOKUP(A106,rawData!B:S,18,0))</f>
        <v>Debit Card</v>
      </c>
      <c r="M106">
        <f t="shared" si="3"/>
        <v>1</v>
      </c>
    </row>
    <row r="107" spans="1:13" x14ac:dyDescent="0.2">
      <c r="A107" t="str">
        <f>TRIM(rawData!A4)</f>
        <v>be0fa309-2649-40d4-a1eb-77229a95896d</v>
      </c>
      <c r="B107" t="str">
        <f>TRIM(VLOOKUP(A107,rawData!B:S,4,0))</f>
        <v>Erica Walsh</v>
      </c>
      <c r="C107" t="str">
        <f>IF(TRIM(VLOOKUP(A107,rawData!B:S,6,0))="","replacement@mail.com",TRIM(VLOOKUP(A107,rawData!B:S,6,0)))</f>
        <v>williamsanders@martin-gonzalez.com</v>
      </c>
      <c r="D107" t="str">
        <f t="shared" si="2"/>
        <v>SouthFood</v>
      </c>
      <c r="E107" t="str">
        <f>TRIM(VLOOKUP(A107,rawData!B:S,8,0))</f>
        <v>South</v>
      </c>
      <c r="F107" t="str">
        <f>TRIM(VLOOKUP(A107,rawData!B:S,9,0))</f>
        <v>Food</v>
      </c>
      <c r="G107" t="str">
        <f>IF(TRIM(VLOOKUP(A107,rawData!B:S,10,0))="","Blank",TRIM(VLOOKUP(A107,rawData!B:S,10,0)))</f>
        <v>Program</v>
      </c>
      <c r="H107" s="9">
        <f>_xlfn.NUMBERVALUE(TRIM(VLOOKUP(A107,rawData!B:S,11,0)))</f>
        <v>20</v>
      </c>
      <c r="I107" s="9">
        <f>_xlfn.NUMBERVALUE(TRIM(VLOOKUP(A107,rawData!B:S,12,0)))</f>
        <v>49.68</v>
      </c>
      <c r="J107" s="9">
        <f>_xlfn.NUMBERVALUE(TRIM(VLOOKUP(A107,rawData!B:S,13,0)))</f>
        <v>993.6</v>
      </c>
      <c r="K107" s="11">
        <f>DATE(VLOOKUP(A107,rawData!$B$2:$S$1011,17,0),VLOOKUP(A107,rawData!$B$2:$S$1011,16,0),VLOOKUP(A107,rawData!$B$2:$S$1011,15,0))</f>
        <v>45318</v>
      </c>
      <c r="L107" t="str">
        <f>TRIM(VLOOKUP(A107,rawData!B:S,18,0))</f>
        <v>Credit Card</v>
      </c>
      <c r="M107">
        <f t="shared" si="3"/>
        <v>1</v>
      </c>
    </row>
    <row r="108" spans="1:13" x14ac:dyDescent="0.2">
      <c r="A108" t="str">
        <f>TRIM(rawData!A159)</f>
        <v>feefed38-ce99-4d19-9f2c-b74936a9d9c0</v>
      </c>
      <c r="B108" t="str">
        <f>TRIM(VLOOKUP(A108,rawData!B:S,4,0))</f>
        <v>Savannah Barry</v>
      </c>
      <c r="C108" t="str">
        <f>IF(TRIM(VLOOKUP(A108,rawData!B:S,6,0))="","replacement@mail.com",TRIM(VLOOKUP(A108,rawData!B:S,6,0)))</f>
        <v>erica57@hotmail.com</v>
      </c>
      <c r="D108" t="str">
        <f t="shared" si="2"/>
        <v>EastFood</v>
      </c>
      <c r="E108" t="str">
        <f>TRIM(VLOOKUP(A108,rawData!B:S,8,0))</f>
        <v>East</v>
      </c>
      <c r="F108" t="str">
        <f>TRIM(VLOOKUP(A108,rawData!B:S,9,0))</f>
        <v>Food</v>
      </c>
      <c r="G108" t="str">
        <f>IF(TRIM(VLOOKUP(A108,rawData!B:S,10,0))="","Blank",TRIM(VLOOKUP(A108,rawData!B:S,10,0)))</f>
        <v>Could</v>
      </c>
      <c r="H108" s="9">
        <f>_xlfn.NUMBERVALUE(TRIM(VLOOKUP(A108,rawData!B:S,11,0)))</f>
        <v>17</v>
      </c>
      <c r="I108" s="9">
        <f>_xlfn.NUMBERVALUE(TRIM(VLOOKUP(A108,rawData!B:S,12,0)))</f>
        <v>318.98</v>
      </c>
      <c r="J108" s="9">
        <f>_xlfn.NUMBERVALUE(TRIM(VLOOKUP(A108,rawData!B:S,13,0)))</f>
        <v>5422.66</v>
      </c>
      <c r="K108" s="11">
        <f>DATE(VLOOKUP(A108,rawData!$B$2:$S$1011,17,0),VLOOKUP(A108,rawData!$B$2:$S$1011,16,0),VLOOKUP(A108,rawData!$B$2:$S$1011,15,0))</f>
        <v>45318</v>
      </c>
      <c r="L108" t="str">
        <f>TRIM(VLOOKUP(A108,rawData!B:S,18,0))</f>
        <v>Bank Transfer</v>
      </c>
      <c r="M108">
        <f t="shared" si="3"/>
        <v>1</v>
      </c>
    </row>
    <row r="109" spans="1:13" x14ac:dyDescent="0.2">
      <c r="A109" t="str">
        <f>TRIM(rawData!A980)</f>
        <v>07a2a894-440f-4cc4-9b98-6d85c51776f6</v>
      </c>
      <c r="B109" t="str">
        <f>TRIM(VLOOKUP(A109,rawData!B:S,4,0))</f>
        <v>Kelly Horton</v>
      </c>
      <c r="C109" t="str">
        <f>IF(TRIM(VLOOKUP(A109,rawData!B:S,6,0))="","replacement@mail.com",TRIM(VLOOKUP(A109,rawData!B:S,6,0)))</f>
        <v>ravenrobinson@ryan.com</v>
      </c>
      <c r="D109" t="str">
        <f t="shared" si="2"/>
        <v>NorthClothing</v>
      </c>
      <c r="E109" t="str">
        <f>TRIM(VLOOKUP(A109,rawData!B:S,8,0))</f>
        <v>North</v>
      </c>
      <c r="F109" t="str">
        <f>TRIM(VLOOKUP(A109,rawData!B:S,9,0))</f>
        <v>Clothing</v>
      </c>
      <c r="G109" t="str">
        <f>IF(TRIM(VLOOKUP(A109,rawData!B:S,10,0))="","Blank",TRIM(VLOOKUP(A109,rawData!B:S,10,0)))</f>
        <v>Republican</v>
      </c>
      <c r="H109" s="9">
        <f>_xlfn.NUMBERVALUE(TRIM(VLOOKUP(A109,rawData!B:S,11,0)))</f>
        <v>15</v>
      </c>
      <c r="I109" s="9">
        <f>_xlfn.NUMBERVALUE(TRIM(VLOOKUP(A109,rawData!B:S,12,0)))</f>
        <v>498.65</v>
      </c>
      <c r="J109" s="9">
        <f>_xlfn.NUMBERVALUE(TRIM(VLOOKUP(A109,rawData!B:S,13,0)))</f>
        <v>7479.75</v>
      </c>
      <c r="K109" s="11">
        <f>DATE(VLOOKUP(A109,rawData!$B$2:$S$1011,17,0),VLOOKUP(A109,rawData!$B$2:$S$1011,16,0),VLOOKUP(A109,rawData!$B$2:$S$1011,15,0))</f>
        <v>45318</v>
      </c>
      <c r="L109" t="str">
        <f>TRIM(VLOOKUP(A109,rawData!B:S,18,0))</f>
        <v>Bank Transfer</v>
      </c>
      <c r="M109">
        <f t="shared" si="3"/>
        <v>1</v>
      </c>
    </row>
    <row r="110" spans="1:13" x14ac:dyDescent="0.2">
      <c r="A110" t="str">
        <f>TRIM(rawData!A388)</f>
        <v>e5e5ce50-5256-4140-a659-d20e0a9b20c6</v>
      </c>
      <c r="B110" t="str">
        <f>TRIM(VLOOKUP(A110,rawData!B:S,4,0))</f>
        <v>Pamela Bowen</v>
      </c>
      <c r="C110" t="str">
        <f>IF(TRIM(VLOOKUP(A110,rawData!B:S,6,0))="","replacement@mail.com",TRIM(VLOOKUP(A110,rawData!B:S,6,0)))</f>
        <v>catherine61@baxter.com</v>
      </c>
      <c r="D110" t="str">
        <f t="shared" si="2"/>
        <v>WestFurniture</v>
      </c>
      <c r="E110" t="str">
        <f>TRIM(VLOOKUP(A110,rawData!B:S,8,0))</f>
        <v>West</v>
      </c>
      <c r="F110" t="str">
        <f>TRIM(VLOOKUP(A110,rawData!B:S,9,0))</f>
        <v>Furniture</v>
      </c>
      <c r="G110" t="str">
        <f>IF(TRIM(VLOOKUP(A110,rawData!B:S,10,0))="","Blank",TRIM(VLOOKUP(A110,rawData!B:S,10,0)))</f>
        <v>You</v>
      </c>
      <c r="H110" s="9">
        <f>_xlfn.NUMBERVALUE(TRIM(VLOOKUP(A110,rawData!B:S,11,0)))</f>
        <v>15</v>
      </c>
      <c r="I110" s="9">
        <f>_xlfn.NUMBERVALUE(TRIM(VLOOKUP(A110,rawData!B:S,12,0)))</f>
        <v>42.06</v>
      </c>
      <c r="J110" s="9">
        <f>_xlfn.NUMBERVALUE(TRIM(VLOOKUP(A110,rawData!B:S,13,0)))</f>
        <v>630.9</v>
      </c>
      <c r="K110" s="11">
        <f>DATE(VLOOKUP(A110,rawData!$B$2:$S$1011,17,0),VLOOKUP(A110,rawData!$B$2:$S$1011,16,0),VLOOKUP(A110,rawData!$B$2:$S$1011,15,0))</f>
        <v>45319</v>
      </c>
      <c r="L110" t="str">
        <f>TRIM(VLOOKUP(A110,rawData!B:S,18,0))</f>
        <v>Bank Transfer</v>
      </c>
      <c r="M110">
        <f t="shared" si="3"/>
        <v>1</v>
      </c>
    </row>
    <row r="111" spans="1:13" x14ac:dyDescent="0.2">
      <c r="A111" t="str">
        <f>TRIM(rawData!A970)</f>
        <v>f5c97027-b52a-4a38-9ae3-673df54f27b8</v>
      </c>
      <c r="B111" t="str">
        <f>TRIM(VLOOKUP(A111,rawData!B:S,4,0))</f>
        <v>Jason Wood</v>
      </c>
      <c r="C111" t="str">
        <f>IF(TRIM(VLOOKUP(A111,rawData!B:S,6,0))="","replacement@mail.com",TRIM(VLOOKUP(A111,rawData!B:S,6,0)))</f>
        <v>beth40@gmail.com</v>
      </c>
      <c r="D111" t="str">
        <f t="shared" si="2"/>
        <v>SouthElectronics</v>
      </c>
      <c r="E111" t="str">
        <f>TRIM(VLOOKUP(A111,rawData!B:S,8,0))</f>
        <v>South</v>
      </c>
      <c r="F111" t="str">
        <f>TRIM(VLOOKUP(A111,rawData!B:S,9,0))</f>
        <v>Electronics</v>
      </c>
      <c r="G111" t="str">
        <f>IF(TRIM(VLOOKUP(A111,rawData!B:S,10,0))="","Blank",TRIM(VLOOKUP(A111,rawData!B:S,10,0)))</f>
        <v>Information</v>
      </c>
      <c r="H111" s="9">
        <f>_xlfn.NUMBERVALUE(TRIM(VLOOKUP(A111,rawData!B:S,11,0)))</f>
        <v>15</v>
      </c>
      <c r="I111" s="9">
        <f>_xlfn.NUMBERVALUE(TRIM(VLOOKUP(A111,rawData!B:S,12,0)))</f>
        <v>235.22</v>
      </c>
      <c r="J111" s="9">
        <f>_xlfn.NUMBERVALUE(TRIM(VLOOKUP(A111,rawData!B:S,13,0)))</f>
        <v>3528.3</v>
      </c>
      <c r="K111" s="11">
        <f>DATE(VLOOKUP(A111,rawData!$B$2:$S$1011,17,0),VLOOKUP(A111,rawData!$B$2:$S$1011,16,0),VLOOKUP(A111,rawData!$B$2:$S$1011,15,0))</f>
        <v>45319</v>
      </c>
      <c r="L111" t="str">
        <f>TRIM(VLOOKUP(A111,rawData!B:S,18,0))</f>
        <v>Bank Transfer</v>
      </c>
      <c r="M111">
        <f t="shared" si="3"/>
        <v>1</v>
      </c>
    </row>
    <row r="112" spans="1:13" x14ac:dyDescent="0.2">
      <c r="A112" t="str">
        <f>TRIM(rawData!A224)</f>
        <v>196d3655-204e-44d2-aae3-e937084eb7cf</v>
      </c>
      <c r="B112" t="str">
        <f>TRIM(VLOOKUP(A112,rawData!B:S,4,0))</f>
        <v>Danielle Rodriguez</v>
      </c>
      <c r="C112" t="str">
        <f>IF(TRIM(VLOOKUP(A112,rawData!B:S,6,0))="","replacement@mail.com",TRIM(VLOOKUP(A112,rawData!B:S,6,0)))</f>
        <v>icurtis@gmail.com</v>
      </c>
      <c r="D112" t="str">
        <f t="shared" si="2"/>
        <v>WestFurniture</v>
      </c>
      <c r="E112" t="str">
        <f>TRIM(VLOOKUP(A112,rawData!B:S,8,0))</f>
        <v>West</v>
      </c>
      <c r="F112" t="str">
        <f>TRIM(VLOOKUP(A112,rawData!B:S,9,0))</f>
        <v>Furniture</v>
      </c>
      <c r="G112" t="str">
        <f>IF(TRIM(VLOOKUP(A112,rawData!B:S,10,0))="","Blank",TRIM(VLOOKUP(A112,rawData!B:S,10,0)))</f>
        <v>Huge</v>
      </c>
      <c r="H112" s="9">
        <f>_xlfn.NUMBERVALUE(TRIM(VLOOKUP(A112,rawData!B:S,11,0)))</f>
        <v>6</v>
      </c>
      <c r="I112" s="9">
        <f>_xlfn.NUMBERVALUE(TRIM(VLOOKUP(A112,rawData!B:S,12,0)))</f>
        <v>56.93</v>
      </c>
      <c r="J112" s="9">
        <f>_xlfn.NUMBERVALUE(TRIM(VLOOKUP(A112,rawData!B:S,13,0)))</f>
        <v>341.58</v>
      </c>
      <c r="K112" s="11">
        <f>DATE(VLOOKUP(A112,rawData!$B$2:$S$1011,17,0),VLOOKUP(A112,rawData!$B$2:$S$1011,16,0),VLOOKUP(A112,rawData!$B$2:$S$1011,15,0))</f>
        <v>45320</v>
      </c>
      <c r="L112" t="str">
        <f>TRIM(VLOOKUP(A112,rawData!B:S,18,0))</f>
        <v>PayPal</v>
      </c>
      <c r="M112">
        <f t="shared" si="3"/>
        <v>1</v>
      </c>
    </row>
    <row r="113" spans="1:13" x14ac:dyDescent="0.2">
      <c r="A113" t="str">
        <f>TRIM(rawData!A412)</f>
        <v>94c27b96-b18a-4019-90dd-d6fc1ec42bc1</v>
      </c>
      <c r="B113" t="str">
        <f>TRIM(VLOOKUP(A113,rawData!B:S,4,0))</f>
        <v>Henry Gill</v>
      </c>
      <c r="C113" t="str">
        <f>IF(TRIM(VLOOKUP(A113,rawData!B:S,6,0))="","replacement@mail.com",TRIM(VLOOKUP(A113,rawData!B:S,6,0)))</f>
        <v>valeriebauer@lang-parker.info</v>
      </c>
      <c r="D113" t="str">
        <f t="shared" si="2"/>
        <v>WestBooks</v>
      </c>
      <c r="E113" t="str">
        <f>TRIM(VLOOKUP(A113,rawData!B:S,8,0))</f>
        <v>West</v>
      </c>
      <c r="F113" t="str">
        <f>TRIM(VLOOKUP(A113,rawData!B:S,9,0))</f>
        <v>Books</v>
      </c>
      <c r="G113" t="str">
        <f>IF(TRIM(VLOOKUP(A113,rawData!B:S,10,0))="","Blank",TRIM(VLOOKUP(A113,rawData!B:S,10,0)))</f>
        <v>Girl</v>
      </c>
      <c r="H113" s="9">
        <f>_xlfn.NUMBERVALUE(TRIM(VLOOKUP(A113,rawData!B:S,11,0)))</f>
        <v>10</v>
      </c>
      <c r="I113" s="9">
        <f>_xlfn.NUMBERVALUE(TRIM(VLOOKUP(A113,rawData!B:S,12,0)))</f>
        <v>158.4</v>
      </c>
      <c r="J113" s="9">
        <f>_xlfn.NUMBERVALUE(TRIM(VLOOKUP(A113,rawData!B:S,13,0)))</f>
        <v>1584</v>
      </c>
      <c r="K113" s="11">
        <f>DATE(VLOOKUP(A113,rawData!$B$2:$S$1011,17,0),VLOOKUP(A113,rawData!$B$2:$S$1011,16,0),VLOOKUP(A113,rawData!$B$2:$S$1011,15,0))</f>
        <v>45320</v>
      </c>
      <c r="L113" t="str">
        <f>TRIM(VLOOKUP(A113,rawData!B:S,18,0))</f>
        <v>Bank Transfer</v>
      </c>
      <c r="M113">
        <f t="shared" si="3"/>
        <v>1</v>
      </c>
    </row>
    <row r="114" spans="1:13" x14ac:dyDescent="0.2">
      <c r="A114" t="str">
        <f>TRIM(rawData!A165)</f>
        <v>570722e1-a4d3-4cf9-b6f3-7938815aa7ae</v>
      </c>
      <c r="B114" t="str">
        <f>TRIM(VLOOKUP(A114,rawData!B:S,4,0))</f>
        <v>Jessica Castillo</v>
      </c>
      <c r="C114" t="str">
        <f>IF(TRIM(VLOOKUP(A114,rawData!B:S,6,0))="","replacement@mail.com",TRIM(VLOOKUP(A114,rawData!B:S,6,0)))</f>
        <v>whouse@roberts.biz</v>
      </c>
      <c r="D114" t="str">
        <f t="shared" si="2"/>
        <v>WestBooks</v>
      </c>
      <c r="E114" t="str">
        <f>TRIM(VLOOKUP(A114,rawData!B:S,8,0))</f>
        <v>West</v>
      </c>
      <c r="F114" t="str">
        <f>TRIM(VLOOKUP(A114,rawData!B:S,9,0))</f>
        <v>Books</v>
      </c>
      <c r="G114" t="str">
        <f>IF(TRIM(VLOOKUP(A114,rawData!B:S,10,0))="","Blank",TRIM(VLOOKUP(A114,rawData!B:S,10,0)))</f>
        <v>Throw</v>
      </c>
      <c r="H114" s="9">
        <f>_xlfn.NUMBERVALUE(TRIM(VLOOKUP(A114,rawData!B:S,11,0)))</f>
        <v>11</v>
      </c>
      <c r="I114" s="9">
        <f>_xlfn.NUMBERVALUE(TRIM(VLOOKUP(A114,rawData!B:S,12,0)))</f>
        <v>155.78</v>
      </c>
      <c r="J114" s="9">
        <f>_xlfn.NUMBERVALUE(TRIM(VLOOKUP(A114,rawData!B:S,13,0)))</f>
        <v>1713.58</v>
      </c>
      <c r="K114" s="11">
        <f>DATE(VLOOKUP(A114,rawData!$B$2:$S$1011,17,0),VLOOKUP(A114,rawData!$B$2:$S$1011,16,0),VLOOKUP(A114,rawData!$B$2:$S$1011,15,0))</f>
        <v>45320</v>
      </c>
      <c r="L114" t="str">
        <f>TRIM(VLOOKUP(A114,rawData!B:S,18,0))</f>
        <v>Bank Transfer</v>
      </c>
      <c r="M114">
        <f t="shared" si="3"/>
        <v>1</v>
      </c>
    </row>
    <row r="115" spans="1:13" x14ac:dyDescent="0.2">
      <c r="A115" t="str">
        <f>TRIM(rawData!A447)</f>
        <v>46471087-2267-435e-9046-344ddefb4f70</v>
      </c>
      <c r="B115" t="str">
        <f>TRIM(VLOOKUP(A115,rawData!B:S,4,0))</f>
        <v>Brian Martin</v>
      </c>
      <c r="C115" t="str">
        <f>IF(TRIM(VLOOKUP(A115,rawData!B:S,6,0))="","replacement@mail.com",TRIM(VLOOKUP(A115,rawData!B:S,6,0)))</f>
        <v>suttongregory@yahoo.com</v>
      </c>
      <c r="D115" t="str">
        <f t="shared" si="2"/>
        <v>NorthBooks</v>
      </c>
      <c r="E115" t="str">
        <f>TRIM(VLOOKUP(A115,rawData!B:S,8,0))</f>
        <v>North</v>
      </c>
      <c r="F115" t="str">
        <f>TRIM(VLOOKUP(A115,rawData!B:S,9,0))</f>
        <v>Books</v>
      </c>
      <c r="G115" t="str">
        <f>IF(TRIM(VLOOKUP(A115,rawData!B:S,10,0))="","Blank",TRIM(VLOOKUP(A115,rawData!B:S,10,0)))</f>
        <v>Tough</v>
      </c>
      <c r="H115" s="9">
        <f>_xlfn.NUMBERVALUE(TRIM(VLOOKUP(A115,rawData!B:S,11,0)))</f>
        <v>18</v>
      </c>
      <c r="I115" s="9">
        <f>_xlfn.NUMBERVALUE(TRIM(VLOOKUP(A115,rawData!B:S,12,0)))</f>
        <v>175.45</v>
      </c>
      <c r="J115" s="9">
        <f>_xlfn.NUMBERVALUE(TRIM(VLOOKUP(A115,rawData!B:S,13,0)))</f>
        <v>3158.1</v>
      </c>
      <c r="K115" s="11">
        <f>DATE(VLOOKUP(A115,rawData!$B$2:$S$1011,17,0),VLOOKUP(A115,rawData!$B$2:$S$1011,16,0),VLOOKUP(A115,rawData!$B$2:$S$1011,15,0))</f>
        <v>45320</v>
      </c>
      <c r="L115" t="str">
        <f>TRIM(VLOOKUP(A115,rawData!B:S,18,0))</f>
        <v>Bank Transfer</v>
      </c>
      <c r="M115">
        <f t="shared" si="3"/>
        <v>1</v>
      </c>
    </row>
    <row r="116" spans="1:13" x14ac:dyDescent="0.2">
      <c r="A116" t="str">
        <f>TRIM(rawData!A799)</f>
        <v>a8299dc9-cf1e-4f08-9f96-914581571b45</v>
      </c>
      <c r="B116" t="str">
        <f>TRIM(VLOOKUP(A116,rawData!B:S,4,0))</f>
        <v>Daniel Lang</v>
      </c>
      <c r="C116" t="str">
        <f>IF(TRIM(VLOOKUP(A116,rawData!B:S,6,0))="","replacement@mail.com",TRIM(VLOOKUP(A116,rawData!B:S,6,0)))</f>
        <v>thughes@alexander.com</v>
      </c>
      <c r="D116" t="str">
        <f t="shared" si="2"/>
        <v>SouthFood</v>
      </c>
      <c r="E116" t="str">
        <f>TRIM(VLOOKUP(A116,rawData!B:S,8,0))</f>
        <v>South</v>
      </c>
      <c r="F116" t="str">
        <f>TRIM(VLOOKUP(A116,rawData!B:S,9,0))</f>
        <v>Food</v>
      </c>
      <c r="G116" t="str">
        <f>IF(TRIM(VLOOKUP(A116,rawData!B:S,10,0))="","Blank",TRIM(VLOOKUP(A116,rawData!B:S,10,0)))</f>
        <v>Health</v>
      </c>
      <c r="H116" s="9">
        <f>_xlfn.NUMBERVALUE(TRIM(VLOOKUP(A116,rawData!B:S,11,0)))</f>
        <v>10</v>
      </c>
      <c r="I116" s="9">
        <f>_xlfn.NUMBERVALUE(TRIM(VLOOKUP(A116,rawData!B:S,12,0)))</f>
        <v>476.07</v>
      </c>
      <c r="J116" s="9">
        <f>_xlfn.NUMBERVALUE(TRIM(VLOOKUP(A116,rawData!B:S,13,0)))</f>
        <v>4760.7</v>
      </c>
      <c r="K116" s="11">
        <f>DATE(VLOOKUP(A116,rawData!$B$2:$S$1011,17,0),VLOOKUP(A116,rawData!$B$2:$S$1011,16,0),VLOOKUP(A116,rawData!$B$2:$S$1011,15,0))</f>
        <v>45320</v>
      </c>
      <c r="L116" t="str">
        <f>TRIM(VLOOKUP(A116,rawData!B:S,18,0))</f>
        <v>PayPal</v>
      </c>
      <c r="M116">
        <f t="shared" si="3"/>
        <v>1</v>
      </c>
    </row>
    <row r="117" spans="1:13" x14ac:dyDescent="0.2">
      <c r="A117" t="str">
        <f>TRIM(rawData!A160)</f>
        <v>f17500a1-ecd6-4949-9b8f-2d3ddbd9397b</v>
      </c>
      <c r="B117" t="str">
        <f>TRIM(VLOOKUP(A117,rawData!B:S,4,0))</f>
        <v>Keith Washington</v>
      </c>
      <c r="C117" t="str">
        <f>IF(TRIM(VLOOKUP(A117,rawData!B:S,6,0))="","replacement@mail.com",TRIM(VLOOKUP(A117,rawData!B:S,6,0)))</f>
        <v>charleswatkins@taylor.com</v>
      </c>
      <c r="D117" t="str">
        <f t="shared" si="2"/>
        <v>SouthFood</v>
      </c>
      <c r="E117" t="str">
        <f>TRIM(VLOOKUP(A117,rawData!B:S,8,0))</f>
        <v>South</v>
      </c>
      <c r="F117" t="str">
        <f>TRIM(VLOOKUP(A117,rawData!B:S,9,0))</f>
        <v>Food</v>
      </c>
      <c r="G117" t="str">
        <f>IF(TRIM(VLOOKUP(A117,rawData!B:S,10,0))="","Blank",TRIM(VLOOKUP(A117,rawData!B:S,10,0)))</f>
        <v>Firm</v>
      </c>
      <c r="H117" s="9">
        <f>_xlfn.NUMBERVALUE(TRIM(VLOOKUP(A117,rawData!B:S,11,0)))</f>
        <v>10</v>
      </c>
      <c r="I117" s="9">
        <f>_xlfn.NUMBERVALUE(TRIM(VLOOKUP(A117,rawData!B:S,12,0)))</f>
        <v>55.81</v>
      </c>
      <c r="J117" s="9">
        <f>_xlfn.NUMBERVALUE(TRIM(VLOOKUP(A117,rawData!B:S,13,0)))</f>
        <v>558.1</v>
      </c>
      <c r="K117" s="11">
        <f>DATE(VLOOKUP(A117,rawData!$B$2:$S$1011,17,0),VLOOKUP(A117,rawData!$B$2:$S$1011,16,0),VLOOKUP(A117,rawData!$B$2:$S$1011,15,0))</f>
        <v>45321</v>
      </c>
      <c r="L117" t="str">
        <f>TRIM(VLOOKUP(A117,rawData!B:S,18,0))</f>
        <v>PayPal</v>
      </c>
      <c r="M117">
        <f t="shared" si="3"/>
        <v>1</v>
      </c>
    </row>
    <row r="118" spans="1:13" x14ac:dyDescent="0.2">
      <c r="A118" t="str">
        <f>TRIM(rawData!A195)</f>
        <v>9e6dc9cc-b4d2-418f-8b67-51f9c4643057</v>
      </c>
      <c r="B118" t="str">
        <f>TRIM(VLOOKUP(A118,rawData!B:S,4,0))</f>
        <v>Taylor Gonzales</v>
      </c>
      <c r="C118" t="str">
        <f>IF(TRIM(VLOOKUP(A118,rawData!B:S,6,0))="","replacement@mail.com",TRIM(VLOOKUP(A118,rawData!B:S,6,0)))</f>
        <v>njohnson@yahoo.com</v>
      </c>
      <c r="D118" t="str">
        <f t="shared" si="2"/>
        <v>WestFurniture</v>
      </c>
      <c r="E118" t="str">
        <f>TRIM(VLOOKUP(A118,rawData!B:S,8,0))</f>
        <v>West</v>
      </c>
      <c r="F118" t="str">
        <f>TRIM(VLOOKUP(A118,rawData!B:S,9,0))</f>
        <v>Furniture</v>
      </c>
      <c r="G118" t="str">
        <f>IF(TRIM(VLOOKUP(A118,rawData!B:S,10,0))="","Blank",TRIM(VLOOKUP(A118,rawData!B:S,10,0)))</f>
        <v>Reflect</v>
      </c>
      <c r="H118" s="9">
        <f>_xlfn.NUMBERVALUE(TRIM(VLOOKUP(A118,rawData!B:S,11,0)))</f>
        <v>2</v>
      </c>
      <c r="I118" s="9">
        <f>_xlfn.NUMBERVALUE(TRIM(VLOOKUP(A118,rawData!B:S,12,0)))</f>
        <v>302.11</v>
      </c>
      <c r="J118" s="9">
        <f>_xlfn.NUMBERVALUE(TRIM(VLOOKUP(A118,rawData!B:S,13,0)))</f>
        <v>604.22</v>
      </c>
      <c r="K118" s="11">
        <f>DATE(VLOOKUP(A118,rawData!$B$2:$S$1011,17,0),VLOOKUP(A118,rawData!$B$2:$S$1011,16,0),VLOOKUP(A118,rawData!$B$2:$S$1011,15,0))</f>
        <v>45321</v>
      </c>
      <c r="L118" t="str">
        <f>TRIM(VLOOKUP(A118,rawData!B:S,18,0))</f>
        <v>Credit Card</v>
      </c>
      <c r="M118">
        <f t="shared" si="3"/>
        <v>1</v>
      </c>
    </row>
    <row r="119" spans="1:13" x14ac:dyDescent="0.2">
      <c r="A119" t="str">
        <f>TRIM(rawData!A909)</f>
        <v>3d350525-4a9e-40ec-8122-66e5f9ed5f62</v>
      </c>
      <c r="B119" t="str">
        <f>TRIM(VLOOKUP(A119,rawData!B:S,4,0))</f>
        <v>Laura Jackson</v>
      </c>
      <c r="C119" t="str">
        <f>IF(TRIM(VLOOKUP(A119,rawData!B:S,6,0))="","replacement@mail.com",TRIM(VLOOKUP(A119,rawData!B:S,6,0)))</f>
        <v>andersondarrell@hill-kennedy.com</v>
      </c>
      <c r="D119" t="str">
        <f t="shared" si="2"/>
        <v>SouthElectronics</v>
      </c>
      <c r="E119" t="str">
        <f>TRIM(VLOOKUP(A119,rawData!B:S,8,0))</f>
        <v>South</v>
      </c>
      <c r="F119" t="str">
        <f>TRIM(VLOOKUP(A119,rawData!B:S,9,0))</f>
        <v>Electronics</v>
      </c>
      <c r="G119" t="str">
        <f>IF(TRIM(VLOOKUP(A119,rawData!B:S,10,0))="","Blank",TRIM(VLOOKUP(A119,rawData!B:S,10,0)))</f>
        <v>Everything</v>
      </c>
      <c r="H119" s="9">
        <f>_xlfn.NUMBERVALUE(TRIM(VLOOKUP(A119,rawData!B:S,11,0)))</f>
        <v>3</v>
      </c>
      <c r="I119" s="9">
        <f>_xlfn.NUMBERVALUE(TRIM(VLOOKUP(A119,rawData!B:S,12,0)))</f>
        <v>279.02999999999997</v>
      </c>
      <c r="J119" s="9">
        <f>_xlfn.NUMBERVALUE(TRIM(VLOOKUP(A119,rawData!B:S,13,0)))</f>
        <v>837.09</v>
      </c>
      <c r="K119" s="11">
        <f>DATE(VLOOKUP(A119,rawData!$B$2:$S$1011,17,0),VLOOKUP(A119,rawData!$B$2:$S$1011,16,0),VLOOKUP(A119,rawData!$B$2:$S$1011,15,0))</f>
        <v>45321</v>
      </c>
      <c r="L119" t="str">
        <f>TRIM(VLOOKUP(A119,rawData!B:S,18,0))</f>
        <v>Bank Transfer</v>
      </c>
      <c r="M119">
        <f t="shared" si="3"/>
        <v>1</v>
      </c>
    </row>
    <row r="120" spans="1:13" x14ac:dyDescent="0.2">
      <c r="A120" t="str">
        <f>TRIM(rawData!A675)</f>
        <v>4ef3eba4-3bad-481c-b337-d44dbc970d9a</v>
      </c>
      <c r="B120" t="str">
        <f>TRIM(VLOOKUP(A120,rawData!B:S,4,0))</f>
        <v>Jessica Medina</v>
      </c>
      <c r="C120" t="str">
        <f>IF(TRIM(VLOOKUP(A120,rawData!B:S,6,0))="","replacement@mail.com",TRIM(VLOOKUP(A120,rawData!B:S,6,0)))</f>
        <v>richardsonelizabeth@gmail.com</v>
      </c>
      <c r="D120" t="str">
        <f t="shared" si="2"/>
        <v>SouthBooks</v>
      </c>
      <c r="E120" t="str">
        <f>TRIM(VLOOKUP(A120,rawData!B:S,8,0))</f>
        <v>South</v>
      </c>
      <c r="F120" t="str">
        <f>TRIM(VLOOKUP(A120,rawData!B:S,9,0))</f>
        <v>Books</v>
      </c>
      <c r="G120" t="str">
        <f>IF(TRIM(VLOOKUP(A120,rawData!B:S,10,0))="","Blank",TRIM(VLOOKUP(A120,rawData!B:S,10,0)))</f>
        <v>Speech</v>
      </c>
      <c r="H120" s="9">
        <f>_xlfn.NUMBERVALUE(TRIM(VLOOKUP(A120,rawData!B:S,11,0)))</f>
        <v>13</v>
      </c>
      <c r="I120" s="9">
        <f>_xlfn.NUMBERVALUE(TRIM(VLOOKUP(A120,rawData!B:S,12,0)))</f>
        <v>67.459999999999994</v>
      </c>
      <c r="J120" s="9">
        <f>_xlfn.NUMBERVALUE(TRIM(VLOOKUP(A120,rawData!B:S,13,0)))</f>
        <v>876.98</v>
      </c>
      <c r="K120" s="11">
        <f>DATE(VLOOKUP(A120,rawData!$B$2:$S$1011,17,0),VLOOKUP(A120,rawData!$B$2:$S$1011,16,0),VLOOKUP(A120,rawData!$B$2:$S$1011,15,0))</f>
        <v>45321</v>
      </c>
      <c r="L120" t="str">
        <f>TRIM(VLOOKUP(A120,rawData!B:S,18,0))</f>
        <v>PayPal</v>
      </c>
      <c r="M120">
        <f t="shared" si="3"/>
        <v>1</v>
      </c>
    </row>
    <row r="121" spans="1:13" x14ac:dyDescent="0.2">
      <c r="A121" t="str">
        <f>TRIM(rawData!A739)</f>
        <v>6d58dca3-9c47-4c78-bf6e-08b26be34f65</v>
      </c>
      <c r="B121" t="str">
        <f>TRIM(VLOOKUP(A121,rawData!B:S,4,0))</f>
        <v>Caitlin Green</v>
      </c>
      <c r="C121" t="str">
        <f>IF(TRIM(VLOOKUP(A121,rawData!B:S,6,0))="","replacement@mail.com",TRIM(VLOOKUP(A121,rawData!B:S,6,0)))</f>
        <v>bsmith@patterson.com</v>
      </c>
      <c r="D121" t="str">
        <f t="shared" si="2"/>
        <v>SouthClothing</v>
      </c>
      <c r="E121" t="str">
        <f>TRIM(VLOOKUP(A121,rawData!B:S,8,0))</f>
        <v>South</v>
      </c>
      <c r="F121" t="str">
        <f>TRIM(VLOOKUP(A121,rawData!B:S,9,0))</f>
        <v>Clothing</v>
      </c>
      <c r="G121" t="str">
        <f>IF(TRIM(VLOOKUP(A121,rawData!B:S,10,0))="","Blank",TRIM(VLOOKUP(A121,rawData!B:S,10,0)))</f>
        <v>Him</v>
      </c>
      <c r="H121" s="9">
        <f>_xlfn.NUMBERVALUE(TRIM(VLOOKUP(A121,rawData!B:S,11,0)))</f>
        <v>4</v>
      </c>
      <c r="I121" s="9">
        <f>_xlfn.NUMBERVALUE(TRIM(VLOOKUP(A121,rawData!B:S,12,0)))</f>
        <v>245.36</v>
      </c>
      <c r="J121" s="9">
        <f>_xlfn.NUMBERVALUE(TRIM(VLOOKUP(A121,rawData!B:S,13,0)))</f>
        <v>981.44</v>
      </c>
      <c r="K121" s="11">
        <f>DATE(VLOOKUP(A121,rawData!$B$2:$S$1011,17,0),VLOOKUP(A121,rawData!$B$2:$S$1011,16,0),VLOOKUP(A121,rawData!$B$2:$S$1011,15,0))</f>
        <v>45321</v>
      </c>
      <c r="L121" t="str">
        <f>TRIM(VLOOKUP(A121,rawData!B:S,18,0))</f>
        <v>Debit Card</v>
      </c>
      <c r="M121">
        <f t="shared" si="3"/>
        <v>1</v>
      </c>
    </row>
    <row r="122" spans="1:13" x14ac:dyDescent="0.2">
      <c r="A122" t="str">
        <f>TRIM(rawData!A499)</f>
        <v>4e37f46a-cedd-457e-9c89-b373356a3fcb</v>
      </c>
      <c r="B122" t="str">
        <f>TRIM(VLOOKUP(A122,rawData!B:S,4,0))</f>
        <v>Janice Allen</v>
      </c>
      <c r="C122" t="str">
        <f>IF(TRIM(VLOOKUP(A122,rawData!B:S,6,0))="","replacement@mail.com",TRIM(VLOOKUP(A122,rawData!B:S,6,0)))</f>
        <v>uduffy@gmail.com</v>
      </c>
      <c r="D122" t="str">
        <f t="shared" si="2"/>
        <v>EastClothing</v>
      </c>
      <c r="E122" t="str">
        <f>TRIM(VLOOKUP(A122,rawData!B:S,8,0))</f>
        <v>East</v>
      </c>
      <c r="F122" t="str">
        <f>TRIM(VLOOKUP(A122,rawData!B:S,9,0))</f>
        <v>Clothing</v>
      </c>
      <c r="G122" t="str">
        <f>IF(TRIM(VLOOKUP(A122,rawData!B:S,10,0))="","Blank",TRIM(VLOOKUP(A122,rawData!B:S,10,0)))</f>
        <v>Political</v>
      </c>
      <c r="H122" s="9">
        <f>_xlfn.NUMBERVALUE(TRIM(VLOOKUP(A122,rawData!B:S,11,0)))</f>
        <v>11</v>
      </c>
      <c r="I122" s="9">
        <f>_xlfn.NUMBERVALUE(TRIM(VLOOKUP(A122,rawData!B:S,12,0)))</f>
        <v>263.89</v>
      </c>
      <c r="J122" s="9">
        <f>_xlfn.NUMBERVALUE(TRIM(VLOOKUP(A122,rawData!B:S,13,0)))</f>
        <v>2902.79</v>
      </c>
      <c r="K122" s="11">
        <f>DATE(VLOOKUP(A122,rawData!$B$2:$S$1011,17,0),VLOOKUP(A122,rawData!$B$2:$S$1011,16,0),VLOOKUP(A122,rawData!$B$2:$S$1011,15,0))</f>
        <v>45321</v>
      </c>
      <c r="L122" t="str">
        <f>TRIM(VLOOKUP(A122,rawData!B:S,18,0))</f>
        <v>PayPal</v>
      </c>
      <c r="M122">
        <f t="shared" si="3"/>
        <v>1</v>
      </c>
    </row>
    <row r="123" spans="1:13" x14ac:dyDescent="0.2">
      <c r="A123" t="str">
        <f>TRIM(rawData!A773)</f>
        <v>7ad7937c-a93f-4d76-ae20-243f74f53f2f</v>
      </c>
      <c r="B123" t="str">
        <f>TRIM(VLOOKUP(A123,rawData!B:S,4,0))</f>
        <v>John Juarez</v>
      </c>
      <c r="C123" t="str">
        <f>IF(TRIM(VLOOKUP(A123,rawData!B:S,6,0))="","replacement@mail.com",TRIM(VLOOKUP(A123,rawData!B:S,6,0)))</f>
        <v>vnorris@yahoo.com</v>
      </c>
      <c r="D123" t="str">
        <f t="shared" si="2"/>
        <v>NorthBooks</v>
      </c>
      <c r="E123" t="str">
        <f>TRIM(VLOOKUP(A123,rawData!B:S,8,0))</f>
        <v>North</v>
      </c>
      <c r="F123" t="str">
        <f>TRIM(VLOOKUP(A123,rawData!B:S,9,0))</f>
        <v>Books</v>
      </c>
      <c r="G123" t="str">
        <f>IF(TRIM(VLOOKUP(A123,rawData!B:S,10,0))="","Blank",TRIM(VLOOKUP(A123,rawData!B:S,10,0)))</f>
        <v>Pressure</v>
      </c>
      <c r="H123" s="9">
        <f>_xlfn.NUMBERVALUE(TRIM(VLOOKUP(A123,rawData!B:S,11,0)))</f>
        <v>17</v>
      </c>
      <c r="I123" s="9">
        <f>_xlfn.NUMBERVALUE(TRIM(VLOOKUP(A123,rawData!B:S,12,0)))</f>
        <v>256.12</v>
      </c>
      <c r="J123" s="9">
        <f>_xlfn.NUMBERVALUE(TRIM(VLOOKUP(A123,rawData!B:S,13,0)))</f>
        <v>4354.04</v>
      </c>
      <c r="K123" s="11">
        <f>DATE(VLOOKUP(A123,rawData!$B$2:$S$1011,17,0),VLOOKUP(A123,rawData!$B$2:$S$1011,16,0),VLOOKUP(A123,rawData!$B$2:$S$1011,15,0))</f>
        <v>45321</v>
      </c>
      <c r="L123" t="str">
        <f>TRIM(VLOOKUP(A123,rawData!B:S,18,0))</f>
        <v>Debit Card</v>
      </c>
      <c r="M123">
        <f t="shared" si="3"/>
        <v>1</v>
      </c>
    </row>
    <row r="124" spans="1:13" x14ac:dyDescent="0.2">
      <c r="A124" t="str">
        <f>TRIM(rawData!A449)</f>
        <v>8f7d932c-1a35-40a0-9755-1fc33c4dc20c</v>
      </c>
      <c r="B124" t="str">
        <f>TRIM(VLOOKUP(A124,rawData!B:S,4,0))</f>
        <v>Gary Dunn</v>
      </c>
      <c r="C124" t="str">
        <f>IF(TRIM(VLOOKUP(A124,rawData!B:S,6,0))="","replacement@mail.com",TRIM(VLOOKUP(A124,rawData!B:S,6,0)))</f>
        <v>hannah89@gomez-khan.com</v>
      </c>
      <c r="D124" t="str">
        <f t="shared" si="2"/>
        <v>WestElectronics</v>
      </c>
      <c r="E124" t="str">
        <f>TRIM(VLOOKUP(A124,rawData!B:S,8,0))</f>
        <v>West</v>
      </c>
      <c r="F124" t="str">
        <f>TRIM(VLOOKUP(A124,rawData!B:S,9,0))</f>
        <v>Electronics</v>
      </c>
      <c r="G124" t="str">
        <f>IF(TRIM(VLOOKUP(A124,rawData!B:S,10,0))="","Blank",TRIM(VLOOKUP(A124,rawData!B:S,10,0)))</f>
        <v>Successful</v>
      </c>
      <c r="H124" s="9">
        <f>_xlfn.NUMBERVALUE(TRIM(VLOOKUP(A124,rawData!B:S,11,0)))</f>
        <v>13</v>
      </c>
      <c r="I124" s="9">
        <f>_xlfn.NUMBERVALUE(TRIM(VLOOKUP(A124,rawData!B:S,12,0)))</f>
        <v>345.81</v>
      </c>
      <c r="J124" s="9">
        <f>_xlfn.NUMBERVALUE(TRIM(VLOOKUP(A124,rawData!B:S,13,0)))</f>
        <v>4495.53</v>
      </c>
      <c r="K124" s="11">
        <f>DATE(VLOOKUP(A124,rawData!$B$2:$S$1011,17,0),VLOOKUP(A124,rawData!$B$2:$S$1011,16,0),VLOOKUP(A124,rawData!$B$2:$S$1011,15,0))</f>
        <v>45321</v>
      </c>
      <c r="L124" t="str">
        <f>TRIM(VLOOKUP(A124,rawData!B:S,18,0))</f>
        <v>Bank Transfer</v>
      </c>
      <c r="M124">
        <f t="shared" si="3"/>
        <v>1</v>
      </c>
    </row>
    <row r="125" spans="1:13" x14ac:dyDescent="0.2">
      <c r="A125" t="str">
        <f>TRIM(rawData!A214)</f>
        <v>92d41461-7a43-4c22-888f-11e3a83cb775</v>
      </c>
      <c r="B125" t="str">
        <f>TRIM(VLOOKUP(A125,rawData!B:S,4,0))</f>
        <v>Billy Weaver</v>
      </c>
      <c r="C125" t="str">
        <f>IF(TRIM(VLOOKUP(A125,rawData!B:S,6,0))="","replacement@mail.com",TRIM(VLOOKUP(A125,rawData!B:S,6,0)))</f>
        <v>icook@dorsey.org</v>
      </c>
      <c r="D125" t="str">
        <f t="shared" si="2"/>
        <v>WestBooks</v>
      </c>
      <c r="E125" t="str">
        <f>TRIM(VLOOKUP(A125,rawData!B:S,8,0))</f>
        <v>West</v>
      </c>
      <c r="F125" t="str">
        <f>TRIM(VLOOKUP(A125,rawData!B:S,9,0))</f>
        <v>Books</v>
      </c>
      <c r="G125" t="str">
        <f>IF(TRIM(VLOOKUP(A125,rawData!B:S,10,0))="","Blank",TRIM(VLOOKUP(A125,rawData!B:S,10,0)))</f>
        <v>Pass</v>
      </c>
      <c r="H125" s="9">
        <f>_xlfn.NUMBERVALUE(TRIM(VLOOKUP(A125,rawData!B:S,11,0)))</f>
        <v>11</v>
      </c>
      <c r="I125" s="9">
        <f>_xlfn.NUMBERVALUE(TRIM(VLOOKUP(A125,rawData!B:S,12,0)))</f>
        <v>198.84</v>
      </c>
      <c r="J125" s="9">
        <f>_xlfn.NUMBERVALUE(TRIM(VLOOKUP(A125,rawData!B:S,13,0)))</f>
        <v>2187.2399999999998</v>
      </c>
      <c r="K125" s="11">
        <f>DATE(VLOOKUP(A125,rawData!$B$2:$S$1011,17,0),VLOOKUP(A125,rawData!$B$2:$S$1011,16,0),VLOOKUP(A125,rawData!$B$2:$S$1011,15,0))</f>
        <v>45322</v>
      </c>
      <c r="L125" t="str">
        <f>TRIM(VLOOKUP(A125,rawData!B:S,18,0))</f>
        <v>Bank Transfer</v>
      </c>
      <c r="M125">
        <f t="shared" si="3"/>
        <v>1</v>
      </c>
    </row>
    <row r="126" spans="1:13" x14ac:dyDescent="0.2">
      <c r="A126" t="str">
        <f>TRIM(rawData!A261)</f>
        <v>892a6942-8b15-4b56-8d67-869643ab5ccf</v>
      </c>
      <c r="B126" t="str">
        <f>TRIM(VLOOKUP(A126,rawData!B:S,4,0))</f>
        <v>Melissa Murillo</v>
      </c>
      <c r="C126" t="str">
        <f>IF(TRIM(VLOOKUP(A126,rawData!B:S,6,0))="","replacement@mail.com",TRIM(VLOOKUP(A126,rawData!B:S,6,0)))</f>
        <v>tylerortiz@thompson-martinez.com</v>
      </c>
      <c r="D126" t="str">
        <f t="shared" si="2"/>
        <v>NorthClothing</v>
      </c>
      <c r="E126" t="str">
        <f>TRIM(VLOOKUP(A126,rawData!B:S,8,0))</f>
        <v>North</v>
      </c>
      <c r="F126" t="str">
        <f>TRIM(VLOOKUP(A126,rawData!B:S,9,0))</f>
        <v>Clothing</v>
      </c>
      <c r="G126" t="str">
        <f>IF(TRIM(VLOOKUP(A126,rawData!B:S,10,0))="","Blank",TRIM(VLOOKUP(A126,rawData!B:S,10,0)))</f>
        <v>Speech</v>
      </c>
      <c r="H126" s="9">
        <f>_xlfn.NUMBERVALUE(TRIM(VLOOKUP(A126,rawData!B:S,11,0)))</f>
        <v>11</v>
      </c>
      <c r="I126" s="9">
        <f>_xlfn.NUMBERVALUE(TRIM(VLOOKUP(A126,rawData!B:S,12,0)))</f>
        <v>256.62</v>
      </c>
      <c r="J126" s="9">
        <f>_xlfn.NUMBERVALUE(TRIM(VLOOKUP(A126,rawData!B:S,13,0)))</f>
        <v>2822.82</v>
      </c>
      <c r="K126" s="11">
        <f>DATE(VLOOKUP(A126,rawData!$B$2:$S$1011,17,0),VLOOKUP(A126,rawData!$B$2:$S$1011,16,0),VLOOKUP(A126,rawData!$B$2:$S$1011,15,0))</f>
        <v>45322</v>
      </c>
      <c r="L126" t="str">
        <f>TRIM(VLOOKUP(A126,rawData!B:S,18,0))</f>
        <v>Credit Card</v>
      </c>
      <c r="M126">
        <f t="shared" si="3"/>
        <v>1</v>
      </c>
    </row>
    <row r="127" spans="1:13" x14ac:dyDescent="0.2">
      <c r="A127" t="str">
        <f>TRIM(rawData!A640)</f>
        <v>40773584-7f32-4f65-b2e7-392a6e98072e</v>
      </c>
      <c r="B127" t="str">
        <f>TRIM(VLOOKUP(A127,rawData!B:S,4,0))</f>
        <v>George Perez MD</v>
      </c>
      <c r="C127" t="str">
        <f>IF(TRIM(VLOOKUP(A127,rawData!B:S,6,0))="","replacement@mail.com",TRIM(VLOOKUP(A127,rawData!B:S,6,0)))</f>
        <v>kristin28@gmail.com</v>
      </c>
      <c r="D127" t="str">
        <f t="shared" si="2"/>
        <v>SouthFurniture</v>
      </c>
      <c r="E127" t="str">
        <f>TRIM(VLOOKUP(A127,rawData!B:S,8,0))</f>
        <v>South</v>
      </c>
      <c r="F127" t="str">
        <f>TRIM(VLOOKUP(A127,rawData!B:S,9,0))</f>
        <v>Furniture</v>
      </c>
      <c r="G127" t="str">
        <f>IF(TRIM(VLOOKUP(A127,rawData!B:S,10,0))="","Blank",TRIM(VLOOKUP(A127,rawData!B:S,10,0)))</f>
        <v>Chair</v>
      </c>
      <c r="H127" s="9">
        <f>_xlfn.NUMBERVALUE(TRIM(VLOOKUP(A127,rawData!B:S,11,0)))</f>
        <v>4</v>
      </c>
      <c r="I127" s="9">
        <f>_xlfn.NUMBERVALUE(TRIM(VLOOKUP(A127,rawData!B:S,12,0)))</f>
        <v>275.79000000000002</v>
      </c>
      <c r="J127" s="9">
        <f>_xlfn.NUMBERVALUE(TRIM(VLOOKUP(A127,rawData!B:S,13,0)))</f>
        <v>1103.1600000000001</v>
      </c>
      <c r="K127" s="11">
        <f>DATE(VLOOKUP(A127,rawData!$B$2:$S$1011,17,0),VLOOKUP(A127,rawData!$B$2:$S$1011,16,0),VLOOKUP(A127,rawData!$B$2:$S$1011,15,0))</f>
        <v>45323</v>
      </c>
      <c r="L127" t="str">
        <f>TRIM(VLOOKUP(A127,rawData!B:S,18,0))</f>
        <v>Debit Card</v>
      </c>
      <c r="M127">
        <f t="shared" si="3"/>
        <v>2</v>
      </c>
    </row>
    <row r="128" spans="1:13" x14ac:dyDescent="0.2">
      <c r="A128" t="str">
        <f>TRIM(rawData!A851)</f>
        <v>a18db577-0ea7-4974-9742-88207516f36f</v>
      </c>
      <c r="B128" t="str">
        <f>TRIM(VLOOKUP(A128,rawData!B:S,4,0))</f>
        <v>Rachel Figueroa</v>
      </c>
      <c r="C128" t="str">
        <f>IF(TRIM(VLOOKUP(A128,rawData!B:S,6,0))="","replacement@mail.com",TRIM(VLOOKUP(A128,rawData!B:S,6,0)))</f>
        <v>replacement@mail.com</v>
      </c>
      <c r="D128" t="str">
        <f t="shared" si="2"/>
        <v>NorthFood</v>
      </c>
      <c r="E128" t="str">
        <f>TRIM(VLOOKUP(A128,rawData!B:S,8,0))</f>
        <v>North</v>
      </c>
      <c r="F128" t="str">
        <f>TRIM(VLOOKUP(A128,rawData!B:S,9,0))</f>
        <v>Food</v>
      </c>
      <c r="G128" t="str">
        <f>IF(TRIM(VLOOKUP(A128,rawData!B:S,10,0))="","Blank",TRIM(VLOOKUP(A128,rawData!B:S,10,0)))</f>
        <v>Score</v>
      </c>
      <c r="H128" s="9">
        <f>_xlfn.NUMBERVALUE(TRIM(VLOOKUP(A128,rawData!B:S,11,0)))</f>
        <v>14</v>
      </c>
      <c r="I128" s="9">
        <f>_xlfn.NUMBERVALUE(TRIM(VLOOKUP(A128,rawData!B:S,12,0)))</f>
        <v>99.01</v>
      </c>
      <c r="J128" s="9">
        <f>_xlfn.NUMBERVALUE(TRIM(VLOOKUP(A128,rawData!B:S,13,0)))</f>
        <v>1386.14</v>
      </c>
      <c r="K128" s="11">
        <f>DATE(VLOOKUP(A128,rawData!$B$2:$S$1011,17,0),VLOOKUP(A128,rawData!$B$2:$S$1011,16,0),VLOOKUP(A128,rawData!$B$2:$S$1011,15,0))</f>
        <v>45323</v>
      </c>
      <c r="L128" t="str">
        <f>TRIM(VLOOKUP(A128,rawData!B:S,18,0))</f>
        <v>Bank Transfer</v>
      </c>
      <c r="M128">
        <f t="shared" si="3"/>
        <v>2</v>
      </c>
    </row>
    <row r="129" spans="1:13" x14ac:dyDescent="0.2">
      <c r="A129" t="str">
        <f>TRIM(rawData!A474)</f>
        <v>30e03154-0710-441a-ac04-2b23a52063e7</v>
      </c>
      <c r="B129" t="str">
        <f>TRIM(VLOOKUP(A129,rawData!B:S,4,0))</f>
        <v>Mercedes Johnson</v>
      </c>
      <c r="C129" t="str">
        <f>IF(TRIM(VLOOKUP(A129,rawData!B:S,6,0))="","replacement@mail.com",TRIM(VLOOKUP(A129,rawData!B:S,6,0)))</f>
        <v>murilloleslie@yahoo.com</v>
      </c>
      <c r="D129" t="str">
        <f t="shared" si="2"/>
        <v>WestBooks</v>
      </c>
      <c r="E129" t="str">
        <f>TRIM(VLOOKUP(A129,rawData!B:S,8,0))</f>
        <v>West</v>
      </c>
      <c r="F129" t="str">
        <f>TRIM(VLOOKUP(A129,rawData!B:S,9,0))</f>
        <v>Books</v>
      </c>
      <c r="G129" t="str">
        <f>IF(TRIM(VLOOKUP(A129,rawData!B:S,10,0))="","Blank",TRIM(VLOOKUP(A129,rawData!B:S,10,0)))</f>
        <v>Rock</v>
      </c>
      <c r="H129" s="9">
        <f>_xlfn.NUMBERVALUE(TRIM(VLOOKUP(A129,rawData!B:S,11,0)))</f>
        <v>13</v>
      </c>
      <c r="I129" s="9">
        <f>_xlfn.NUMBERVALUE(TRIM(VLOOKUP(A129,rawData!B:S,12,0)))</f>
        <v>139.63</v>
      </c>
      <c r="J129" s="9">
        <f>_xlfn.NUMBERVALUE(TRIM(VLOOKUP(A129,rawData!B:S,13,0)))</f>
        <v>1815.19</v>
      </c>
      <c r="K129" s="11">
        <f>DATE(VLOOKUP(A129,rawData!$B$2:$S$1011,17,0),VLOOKUP(A129,rawData!$B$2:$S$1011,16,0),VLOOKUP(A129,rawData!$B$2:$S$1011,15,0))</f>
        <v>45323</v>
      </c>
      <c r="L129" t="str">
        <f>TRIM(VLOOKUP(A129,rawData!B:S,18,0))</f>
        <v>PayPal</v>
      </c>
      <c r="M129">
        <f t="shared" si="3"/>
        <v>2</v>
      </c>
    </row>
    <row r="130" spans="1:13" x14ac:dyDescent="0.2">
      <c r="A130" t="str">
        <f>TRIM(rawData!A6)</f>
        <v>86863dc8-af3e-4055-a6d8-72ed4e5b5ede</v>
      </c>
      <c r="B130" t="str">
        <f>TRIM(VLOOKUP(A130,rawData!B:S,4,0))</f>
        <v>Traci Carpenter</v>
      </c>
      <c r="C130" t="str">
        <f>IF(TRIM(VLOOKUP(A130,rawData!B:S,6,0))="","replacement@mail.com",TRIM(VLOOKUP(A130,rawData!B:S,6,0)))</f>
        <v>zwade@hotmail.com</v>
      </c>
      <c r="D130" t="str">
        <f t="shared" ref="D130:D193" si="4">CONCATENATE(E130,F130)</f>
        <v>SouthFurniture</v>
      </c>
      <c r="E130" t="str">
        <f>TRIM(VLOOKUP(A130,rawData!B:S,8,0))</f>
        <v>South</v>
      </c>
      <c r="F130" t="str">
        <f>TRIM(VLOOKUP(A130,rawData!B:S,9,0))</f>
        <v>Furniture</v>
      </c>
      <c r="G130" t="str">
        <f>IF(TRIM(VLOOKUP(A130,rawData!B:S,10,0))="","Blank",TRIM(VLOOKUP(A130,rawData!B:S,10,0)))</f>
        <v>Reality</v>
      </c>
      <c r="H130" s="9">
        <f>_xlfn.NUMBERVALUE(TRIM(VLOOKUP(A130,rawData!B:S,11,0)))</f>
        <v>18</v>
      </c>
      <c r="I130" s="9">
        <f>_xlfn.NUMBERVALUE(TRIM(VLOOKUP(A130,rawData!B:S,12,0)))</f>
        <v>113.41</v>
      </c>
      <c r="J130" s="9">
        <f>_xlfn.NUMBERVALUE(TRIM(VLOOKUP(A130,rawData!B:S,13,0)))</f>
        <v>2041.38</v>
      </c>
      <c r="K130" s="11">
        <f>DATE(VLOOKUP(A130,rawData!$B$2:$S$1011,17,0),VLOOKUP(A130,rawData!$B$2:$S$1011,16,0),VLOOKUP(A130,rawData!$B$2:$S$1011,15,0))</f>
        <v>45323</v>
      </c>
      <c r="L130" t="str">
        <f>TRIM(VLOOKUP(A130,rawData!B:S,18,0))</f>
        <v>Bank Transfer</v>
      </c>
      <c r="M130">
        <f t="shared" si="3"/>
        <v>2</v>
      </c>
    </row>
    <row r="131" spans="1:13" x14ac:dyDescent="0.2">
      <c r="A131" t="str">
        <f>TRIM(rawData!A834)</f>
        <v>23cbc3d9-50b3-4d95-a9fb-67a1151dbd86</v>
      </c>
      <c r="B131" t="str">
        <f>TRIM(VLOOKUP(A131,rawData!B:S,4,0))</f>
        <v>Marie Hale</v>
      </c>
      <c r="C131" t="str">
        <f>IF(TRIM(VLOOKUP(A131,rawData!B:S,6,0))="","replacement@mail.com",TRIM(VLOOKUP(A131,rawData!B:S,6,0)))</f>
        <v>haysjulia@rojas.biz</v>
      </c>
      <c r="D131" t="str">
        <f t="shared" si="4"/>
        <v>WestElectronics</v>
      </c>
      <c r="E131" t="str">
        <f>TRIM(VLOOKUP(A131,rawData!B:S,8,0))</f>
        <v>West</v>
      </c>
      <c r="F131" t="str">
        <f>TRIM(VLOOKUP(A131,rawData!B:S,9,0))</f>
        <v>Electronics</v>
      </c>
      <c r="G131" t="str">
        <f>IF(TRIM(VLOOKUP(A131,rawData!B:S,10,0))="","Blank",TRIM(VLOOKUP(A131,rawData!B:S,10,0)))</f>
        <v>Where</v>
      </c>
      <c r="H131" s="9">
        <f>_xlfn.NUMBERVALUE(TRIM(VLOOKUP(A131,rawData!B:S,11,0)))</f>
        <v>14</v>
      </c>
      <c r="I131" s="9">
        <f>_xlfn.NUMBERVALUE(TRIM(VLOOKUP(A131,rawData!B:S,12,0)))</f>
        <v>312.04000000000002</v>
      </c>
      <c r="J131" s="9">
        <f>_xlfn.NUMBERVALUE(TRIM(VLOOKUP(A131,rawData!B:S,13,0)))</f>
        <v>4368.5600000000004</v>
      </c>
      <c r="K131" s="11">
        <f>DATE(VLOOKUP(A131,rawData!$B$2:$S$1011,17,0),VLOOKUP(A131,rawData!$B$2:$S$1011,16,0),VLOOKUP(A131,rawData!$B$2:$S$1011,15,0))</f>
        <v>45323</v>
      </c>
      <c r="L131" t="str">
        <f>TRIM(VLOOKUP(A131,rawData!B:S,18,0))</f>
        <v>Debit Card</v>
      </c>
      <c r="M131">
        <f t="shared" ref="M131:M194" si="5">MONTH(K131)</f>
        <v>2</v>
      </c>
    </row>
    <row r="132" spans="1:13" x14ac:dyDescent="0.2">
      <c r="A132" t="str">
        <f>TRIM(rawData!A399)</f>
        <v>c88fa04c-2365-49de-997f-7c7111e9fb83</v>
      </c>
      <c r="B132" t="str">
        <f>TRIM(VLOOKUP(A132,rawData!B:S,4,0))</f>
        <v>Jamie Warren</v>
      </c>
      <c r="C132" t="str">
        <f>IF(TRIM(VLOOKUP(A132,rawData!B:S,6,0))="","replacement@mail.com",TRIM(VLOOKUP(A132,rawData!B:S,6,0)))</f>
        <v>alevy@rowland-wade.com</v>
      </c>
      <c r="D132" t="str">
        <f t="shared" si="4"/>
        <v>EastElectronics</v>
      </c>
      <c r="E132" t="str">
        <f>TRIM(VLOOKUP(A132,rawData!B:S,8,0))</f>
        <v>East</v>
      </c>
      <c r="F132" t="str">
        <f>TRIM(VLOOKUP(A132,rawData!B:S,9,0))</f>
        <v>Electronics</v>
      </c>
      <c r="G132" t="str">
        <f>IF(TRIM(VLOOKUP(A132,rawData!B:S,10,0))="","Blank",TRIM(VLOOKUP(A132,rawData!B:S,10,0)))</f>
        <v>College</v>
      </c>
      <c r="H132" s="9">
        <f>_xlfn.NUMBERVALUE(TRIM(VLOOKUP(A132,rawData!B:S,11,0)))</f>
        <v>10</v>
      </c>
      <c r="I132" s="9">
        <f>_xlfn.NUMBERVALUE(TRIM(VLOOKUP(A132,rawData!B:S,12,0)))</f>
        <v>498.49</v>
      </c>
      <c r="J132" s="9">
        <f>_xlfn.NUMBERVALUE(TRIM(VLOOKUP(A132,rawData!B:S,13,0)))</f>
        <v>4984.8999999999996</v>
      </c>
      <c r="K132" s="11">
        <f>DATE(VLOOKUP(A132,rawData!$B$2:$S$1011,17,0),VLOOKUP(A132,rawData!$B$2:$S$1011,16,0),VLOOKUP(A132,rawData!$B$2:$S$1011,15,0))</f>
        <v>45323</v>
      </c>
      <c r="L132" t="str">
        <f>TRIM(VLOOKUP(A132,rawData!B:S,18,0))</f>
        <v>Bank Transfer</v>
      </c>
      <c r="M132">
        <f t="shared" si="5"/>
        <v>2</v>
      </c>
    </row>
    <row r="133" spans="1:13" x14ac:dyDescent="0.2">
      <c r="A133" t="str">
        <f>TRIM(rawData!A889)</f>
        <v>11dbef00-d09b-438f-bc39-4c648567e603</v>
      </c>
      <c r="B133" t="str">
        <f>TRIM(VLOOKUP(A133,rawData!B:S,4,0))</f>
        <v>Timothy Simpson</v>
      </c>
      <c r="C133" t="str">
        <f>IF(TRIM(VLOOKUP(A133,rawData!B:S,6,0))="","replacement@mail.com",TRIM(VLOOKUP(A133,rawData!B:S,6,0)))</f>
        <v>scarroll@wright.com</v>
      </c>
      <c r="D133" t="str">
        <f t="shared" si="4"/>
        <v>NorthFurniture</v>
      </c>
      <c r="E133" t="str">
        <f>TRIM(VLOOKUP(A133,rawData!B:S,8,0))</f>
        <v>North</v>
      </c>
      <c r="F133" t="str">
        <f>TRIM(VLOOKUP(A133,rawData!B:S,9,0))</f>
        <v>Furniture</v>
      </c>
      <c r="G133" t="str">
        <f>IF(TRIM(VLOOKUP(A133,rawData!B:S,10,0))="","Blank",TRIM(VLOOKUP(A133,rawData!B:S,10,0)))</f>
        <v>Speech</v>
      </c>
      <c r="H133" s="9">
        <f>_xlfn.NUMBERVALUE(TRIM(VLOOKUP(A133,rawData!B:S,11,0)))</f>
        <v>13</v>
      </c>
      <c r="I133" s="9">
        <f>_xlfn.NUMBERVALUE(TRIM(VLOOKUP(A133,rawData!B:S,12,0)))</f>
        <v>446.73</v>
      </c>
      <c r="J133" s="9">
        <f>_xlfn.NUMBERVALUE(TRIM(VLOOKUP(A133,rawData!B:S,13,0)))</f>
        <v>5807.49</v>
      </c>
      <c r="K133" s="11">
        <f>DATE(VLOOKUP(A133,rawData!$B$2:$S$1011,17,0),VLOOKUP(A133,rawData!$B$2:$S$1011,16,0),VLOOKUP(A133,rawData!$B$2:$S$1011,15,0))</f>
        <v>45323</v>
      </c>
      <c r="L133" t="str">
        <f>TRIM(VLOOKUP(A133,rawData!B:S,18,0))</f>
        <v>Bank Transfer</v>
      </c>
      <c r="M133">
        <f t="shared" si="5"/>
        <v>2</v>
      </c>
    </row>
    <row r="134" spans="1:13" x14ac:dyDescent="0.2">
      <c r="A134" t="str">
        <f>TRIM(rawData!A939)</f>
        <v>16a5c2ac-4faa-4fb4-a777-a55594410b47</v>
      </c>
      <c r="B134" t="str">
        <f>TRIM(VLOOKUP(A134,rawData!B:S,4,0))</f>
        <v>Kathleen Peterson</v>
      </c>
      <c r="C134" t="str">
        <f>IF(TRIM(VLOOKUP(A134,rawData!B:S,6,0))="","replacement@mail.com",TRIM(VLOOKUP(A134,rawData!B:S,6,0)))</f>
        <v>knelson@russell.com</v>
      </c>
      <c r="D134" t="str">
        <f t="shared" si="4"/>
        <v>EastBooks</v>
      </c>
      <c r="E134" t="str">
        <f>TRIM(VLOOKUP(A134,rawData!B:S,8,0))</f>
        <v>East</v>
      </c>
      <c r="F134" t="str">
        <f>TRIM(VLOOKUP(A134,rawData!B:S,9,0))</f>
        <v>Books</v>
      </c>
      <c r="G134" t="str">
        <f>IF(TRIM(VLOOKUP(A134,rawData!B:S,10,0))="","Blank",TRIM(VLOOKUP(A134,rawData!B:S,10,0)))</f>
        <v>Education</v>
      </c>
      <c r="H134" s="9">
        <f>_xlfn.NUMBERVALUE(TRIM(VLOOKUP(A134,rawData!B:S,11,0)))</f>
        <v>16</v>
      </c>
      <c r="I134" s="9">
        <f>_xlfn.NUMBERVALUE(TRIM(VLOOKUP(A134,rawData!B:S,12,0)))</f>
        <v>395.7</v>
      </c>
      <c r="J134" s="9">
        <f>_xlfn.NUMBERVALUE(TRIM(VLOOKUP(A134,rawData!B:S,13,0)))</f>
        <v>6331.2</v>
      </c>
      <c r="K134" s="11">
        <f>DATE(VLOOKUP(A134,rawData!$B$2:$S$1011,17,0),VLOOKUP(A134,rawData!$B$2:$S$1011,16,0),VLOOKUP(A134,rawData!$B$2:$S$1011,15,0))</f>
        <v>45323</v>
      </c>
      <c r="L134" t="str">
        <f>TRIM(VLOOKUP(A134,rawData!B:S,18,0))</f>
        <v>Credit Card</v>
      </c>
      <c r="M134">
        <f t="shared" si="5"/>
        <v>2</v>
      </c>
    </row>
    <row r="135" spans="1:13" x14ac:dyDescent="0.2">
      <c r="A135" t="str">
        <f>TRIM(rawData!A745)</f>
        <v>59327c43-3537-4d20-94f5-acbf21f637f7</v>
      </c>
      <c r="B135" t="str">
        <f>TRIM(VLOOKUP(A135,rawData!B:S,4,0))</f>
        <v>Molly Ramsey</v>
      </c>
      <c r="C135" t="str">
        <f>IF(TRIM(VLOOKUP(A135,rawData!B:S,6,0))="","replacement@mail.com",TRIM(VLOOKUP(A135,rawData!B:S,6,0)))</f>
        <v>belindagibson@davis.com</v>
      </c>
      <c r="D135" t="str">
        <f t="shared" si="4"/>
        <v>SouthFurniture</v>
      </c>
      <c r="E135" t="str">
        <f>TRIM(VLOOKUP(A135,rawData!B:S,8,0))</f>
        <v>South</v>
      </c>
      <c r="F135" t="str">
        <f>TRIM(VLOOKUP(A135,rawData!B:S,9,0))</f>
        <v>Furniture</v>
      </c>
      <c r="G135" t="str">
        <f>IF(TRIM(VLOOKUP(A135,rawData!B:S,10,0))="","Blank",TRIM(VLOOKUP(A135,rawData!B:S,10,0)))</f>
        <v>Blue</v>
      </c>
      <c r="H135" s="9">
        <f>_xlfn.NUMBERVALUE(TRIM(VLOOKUP(A135,rawData!B:S,11,0)))</f>
        <v>1</v>
      </c>
      <c r="I135" s="9">
        <f>_xlfn.NUMBERVALUE(TRIM(VLOOKUP(A135,rawData!B:S,12,0)))</f>
        <v>41.73</v>
      </c>
      <c r="J135" s="9">
        <f>_xlfn.NUMBERVALUE(TRIM(VLOOKUP(A135,rawData!B:S,13,0)))</f>
        <v>41.73</v>
      </c>
      <c r="K135" s="11">
        <f>DATE(VLOOKUP(A135,rawData!$B$2:$S$1011,17,0),VLOOKUP(A135,rawData!$B$2:$S$1011,16,0),VLOOKUP(A135,rawData!$B$2:$S$1011,15,0))</f>
        <v>45324</v>
      </c>
      <c r="L135" t="str">
        <f>TRIM(VLOOKUP(A135,rawData!B:S,18,0))</f>
        <v>Bank Transfer</v>
      </c>
      <c r="M135">
        <f t="shared" si="5"/>
        <v>2</v>
      </c>
    </row>
    <row r="136" spans="1:13" x14ac:dyDescent="0.2">
      <c r="A136" t="str">
        <f>TRIM(rawData!A559)</f>
        <v>74913e90-d316-4508-82d9-60d60962e69d</v>
      </c>
      <c r="B136" t="str">
        <f>TRIM(VLOOKUP(A136,rawData!B:S,4,0))</f>
        <v>Jeff Chapman</v>
      </c>
      <c r="C136" t="str">
        <f>IF(TRIM(VLOOKUP(A136,rawData!B:S,6,0))="","replacement@mail.com",TRIM(VLOOKUP(A136,rawData!B:S,6,0)))</f>
        <v>downsveronica@gmail.com</v>
      </c>
      <c r="D136" t="str">
        <f t="shared" si="4"/>
        <v>EastElectronics</v>
      </c>
      <c r="E136" t="str">
        <f>TRIM(VLOOKUP(A136,rawData!B:S,8,0))</f>
        <v>East</v>
      </c>
      <c r="F136" t="str">
        <f>TRIM(VLOOKUP(A136,rawData!B:S,9,0))</f>
        <v>Electronics</v>
      </c>
      <c r="G136" t="str">
        <f>IF(TRIM(VLOOKUP(A136,rawData!B:S,10,0))="","Blank",TRIM(VLOOKUP(A136,rawData!B:S,10,0)))</f>
        <v>International</v>
      </c>
      <c r="H136" s="9">
        <f>_xlfn.NUMBERVALUE(TRIM(VLOOKUP(A136,rawData!B:S,11,0)))</f>
        <v>18</v>
      </c>
      <c r="I136" s="9">
        <f>_xlfn.NUMBERVALUE(TRIM(VLOOKUP(A136,rawData!B:S,12,0)))</f>
        <v>15.02</v>
      </c>
      <c r="J136" s="9">
        <f>_xlfn.NUMBERVALUE(TRIM(VLOOKUP(A136,rawData!B:S,13,0)))</f>
        <v>270.36</v>
      </c>
      <c r="K136" s="11">
        <f>DATE(VLOOKUP(A136,rawData!$B$2:$S$1011,17,0),VLOOKUP(A136,rawData!$B$2:$S$1011,16,0),VLOOKUP(A136,rawData!$B$2:$S$1011,15,0))</f>
        <v>45324</v>
      </c>
      <c r="L136" t="str">
        <f>TRIM(VLOOKUP(A136,rawData!B:S,18,0))</f>
        <v>Credit Card</v>
      </c>
      <c r="M136">
        <f t="shared" si="5"/>
        <v>2</v>
      </c>
    </row>
    <row r="137" spans="1:13" x14ac:dyDescent="0.2">
      <c r="A137" t="str">
        <f>TRIM(rawData!A769)</f>
        <v>d7828a64-6487-4e5b-88bb-72755da9b6f8</v>
      </c>
      <c r="B137" t="str">
        <f>TRIM(VLOOKUP(A137,rawData!B:S,4,0))</f>
        <v>Marcus Daniels</v>
      </c>
      <c r="C137" t="str">
        <f>IF(TRIM(VLOOKUP(A137,rawData!B:S,6,0))="","replacement@mail.com",TRIM(VLOOKUP(A137,rawData!B:S,6,0)))</f>
        <v>hkemp@morgan.com</v>
      </c>
      <c r="D137" t="str">
        <f t="shared" si="4"/>
        <v>SouthElectronics</v>
      </c>
      <c r="E137" t="str">
        <f>TRIM(VLOOKUP(A137,rawData!B:S,8,0))</f>
        <v>South</v>
      </c>
      <c r="F137" t="str">
        <f>TRIM(VLOOKUP(A137,rawData!B:S,9,0))</f>
        <v>Electronics</v>
      </c>
      <c r="G137" t="str">
        <f>IF(TRIM(VLOOKUP(A137,rawData!B:S,10,0))="","Blank",TRIM(VLOOKUP(A137,rawData!B:S,10,0)))</f>
        <v>Past</v>
      </c>
      <c r="H137" s="9">
        <f>_xlfn.NUMBERVALUE(TRIM(VLOOKUP(A137,rawData!B:S,11,0)))</f>
        <v>5</v>
      </c>
      <c r="I137" s="9">
        <f>_xlfn.NUMBERVALUE(TRIM(VLOOKUP(A137,rawData!B:S,12,0)))</f>
        <v>152.75</v>
      </c>
      <c r="J137" s="9">
        <f>_xlfn.NUMBERVALUE(TRIM(VLOOKUP(A137,rawData!B:S,13,0)))</f>
        <v>763.75</v>
      </c>
      <c r="K137" s="11">
        <f>DATE(VLOOKUP(A137,rawData!$B$2:$S$1011,17,0),VLOOKUP(A137,rawData!$B$2:$S$1011,16,0),VLOOKUP(A137,rawData!$B$2:$S$1011,15,0))</f>
        <v>45324</v>
      </c>
      <c r="L137" t="str">
        <f>TRIM(VLOOKUP(A137,rawData!B:S,18,0))</f>
        <v>Credit Card</v>
      </c>
      <c r="M137">
        <f t="shared" si="5"/>
        <v>2</v>
      </c>
    </row>
    <row r="138" spans="1:13" x14ac:dyDescent="0.2">
      <c r="A138" t="str">
        <f>TRIM(rawData!A50)</f>
        <v>f0ebf5b5-07ce-4221-8c77-955df1254c7a</v>
      </c>
      <c r="B138" t="str">
        <f>TRIM(VLOOKUP(A138,rawData!B:S,4,0))</f>
        <v>James Woodard</v>
      </c>
      <c r="C138" t="str">
        <f>IF(TRIM(VLOOKUP(A138,rawData!B:S,6,0))="","replacement@mail.com",TRIM(VLOOKUP(A138,rawData!B:S,6,0)))</f>
        <v>hannahharris@hotmail.com</v>
      </c>
      <c r="D138" t="str">
        <f t="shared" si="4"/>
        <v>WestClothing</v>
      </c>
      <c r="E138" t="str">
        <f>TRIM(VLOOKUP(A138,rawData!B:S,8,0))</f>
        <v>West</v>
      </c>
      <c r="F138" t="str">
        <f>TRIM(VLOOKUP(A138,rawData!B:S,9,0))</f>
        <v>Clothing</v>
      </c>
      <c r="G138" t="str">
        <f>IF(TRIM(VLOOKUP(A138,rawData!B:S,10,0))="","Blank",TRIM(VLOOKUP(A138,rawData!B:S,10,0)))</f>
        <v>Cause</v>
      </c>
      <c r="H138" s="9">
        <f>_xlfn.NUMBERVALUE(TRIM(VLOOKUP(A138,rawData!B:S,11,0)))</f>
        <v>9</v>
      </c>
      <c r="I138" s="9">
        <f>_xlfn.NUMBERVALUE(TRIM(VLOOKUP(A138,rawData!B:S,12,0)))</f>
        <v>86.67</v>
      </c>
      <c r="J138" s="9">
        <f>_xlfn.NUMBERVALUE(TRIM(VLOOKUP(A138,rawData!B:S,13,0)))</f>
        <v>780.03</v>
      </c>
      <c r="K138" s="11">
        <f>DATE(VLOOKUP(A138,rawData!$B$2:$S$1011,17,0),VLOOKUP(A138,rawData!$B$2:$S$1011,16,0),VLOOKUP(A138,rawData!$B$2:$S$1011,15,0))</f>
        <v>45324</v>
      </c>
      <c r="L138" t="str">
        <f>TRIM(VLOOKUP(A138,rawData!B:S,18,0))</f>
        <v>PayPal</v>
      </c>
      <c r="M138">
        <f t="shared" si="5"/>
        <v>2</v>
      </c>
    </row>
    <row r="139" spans="1:13" x14ac:dyDescent="0.2">
      <c r="A139" t="str">
        <f>TRIM(rawData!A807)</f>
        <v>5491c4c5-5704-4078-9e16-107272c031a7</v>
      </c>
      <c r="B139" t="str">
        <f>TRIM(VLOOKUP(A139,rawData!B:S,4,0))</f>
        <v>Francis Rowland</v>
      </c>
      <c r="C139" t="str">
        <f>IF(TRIM(VLOOKUP(A139,rawData!B:S,6,0))="","replacement@mail.com",TRIM(VLOOKUP(A139,rawData!B:S,6,0)))</f>
        <v>brendan71@gmail.com</v>
      </c>
      <c r="D139" t="str">
        <f t="shared" si="4"/>
        <v>SouthFurniture</v>
      </c>
      <c r="E139" t="str">
        <f>TRIM(VLOOKUP(A139,rawData!B:S,8,0))</f>
        <v>South</v>
      </c>
      <c r="F139" t="str">
        <f>TRIM(VLOOKUP(A139,rawData!B:S,9,0))</f>
        <v>Furniture</v>
      </c>
      <c r="G139" t="str">
        <f>IF(TRIM(VLOOKUP(A139,rawData!B:S,10,0))="","Blank",TRIM(VLOOKUP(A139,rawData!B:S,10,0)))</f>
        <v>Subject</v>
      </c>
      <c r="H139" s="9">
        <f>_xlfn.NUMBERVALUE(TRIM(VLOOKUP(A139,rawData!B:S,11,0)))</f>
        <v>4</v>
      </c>
      <c r="I139" s="9">
        <f>_xlfn.NUMBERVALUE(TRIM(VLOOKUP(A139,rawData!B:S,12,0)))</f>
        <v>449.47</v>
      </c>
      <c r="J139" s="9">
        <f>_xlfn.NUMBERVALUE(TRIM(VLOOKUP(A139,rawData!B:S,13,0)))</f>
        <v>1797.88</v>
      </c>
      <c r="K139" s="11">
        <f>DATE(VLOOKUP(A139,rawData!$B$2:$S$1011,17,0),VLOOKUP(A139,rawData!$B$2:$S$1011,16,0),VLOOKUP(A139,rawData!$B$2:$S$1011,15,0))</f>
        <v>45324</v>
      </c>
      <c r="L139" t="str">
        <f>TRIM(VLOOKUP(A139,rawData!B:S,18,0))</f>
        <v>Credit Card</v>
      </c>
      <c r="M139">
        <f t="shared" si="5"/>
        <v>2</v>
      </c>
    </row>
    <row r="140" spans="1:13" x14ac:dyDescent="0.2">
      <c r="A140" t="str">
        <f>TRIM(rawData!A667)</f>
        <v>b3aa8402-b6ba-457b-a7a8-d87d6cbcbb0a</v>
      </c>
      <c r="B140" t="str">
        <f>TRIM(VLOOKUP(A140,rawData!B:S,4,0))</f>
        <v>Alicia Arnold</v>
      </c>
      <c r="C140" t="str">
        <f>IF(TRIM(VLOOKUP(A140,rawData!B:S,6,0))="","replacement@mail.com",TRIM(VLOOKUP(A140,rawData!B:S,6,0)))</f>
        <v>lunajason@moore.org</v>
      </c>
      <c r="D140" t="str">
        <f t="shared" si="4"/>
        <v>EastFood</v>
      </c>
      <c r="E140" t="str">
        <f>TRIM(VLOOKUP(A140,rawData!B:S,8,0))</f>
        <v>East</v>
      </c>
      <c r="F140" t="str">
        <f>TRIM(VLOOKUP(A140,rawData!B:S,9,0))</f>
        <v>Food</v>
      </c>
      <c r="G140" t="str">
        <f>IF(TRIM(VLOOKUP(A140,rawData!B:S,10,0))="","Blank",TRIM(VLOOKUP(A140,rawData!B:S,10,0)))</f>
        <v>Skin</v>
      </c>
      <c r="H140" s="9">
        <f>_xlfn.NUMBERVALUE(TRIM(VLOOKUP(A140,rawData!B:S,11,0)))</f>
        <v>9</v>
      </c>
      <c r="I140" s="9">
        <f>_xlfn.NUMBERVALUE(TRIM(VLOOKUP(A140,rawData!B:S,12,0)))</f>
        <v>302.57</v>
      </c>
      <c r="J140" s="9">
        <f>_xlfn.NUMBERVALUE(TRIM(VLOOKUP(A140,rawData!B:S,13,0)))</f>
        <v>2723.13</v>
      </c>
      <c r="K140" s="11">
        <f>DATE(VLOOKUP(A140,rawData!$B$2:$S$1011,17,0),VLOOKUP(A140,rawData!$B$2:$S$1011,16,0),VLOOKUP(A140,rawData!$B$2:$S$1011,15,0))</f>
        <v>45324</v>
      </c>
      <c r="L140" t="str">
        <f>TRIM(VLOOKUP(A140,rawData!B:S,18,0))</f>
        <v>PayPal</v>
      </c>
      <c r="M140">
        <f t="shared" si="5"/>
        <v>2</v>
      </c>
    </row>
    <row r="141" spans="1:13" x14ac:dyDescent="0.2">
      <c r="A141" t="str">
        <f>TRIM(rawData!A951)</f>
        <v>d4e39a26-9aa0-45df-a2f9-5d337d6c20e7</v>
      </c>
      <c r="B141" t="str">
        <f>TRIM(VLOOKUP(A141,rawData!B:S,4,0))</f>
        <v>Jose Brown</v>
      </c>
      <c r="C141" t="str">
        <f>IF(TRIM(VLOOKUP(A141,rawData!B:S,6,0))="","replacement@mail.com",TRIM(VLOOKUP(A141,rawData!B:S,6,0)))</f>
        <v>replacement@mail.com</v>
      </c>
      <c r="D141" t="str">
        <f t="shared" si="4"/>
        <v>EastFood</v>
      </c>
      <c r="E141" t="str">
        <f>TRIM(VLOOKUP(A141,rawData!B:S,8,0))</f>
        <v>East</v>
      </c>
      <c r="F141" t="str">
        <f>TRIM(VLOOKUP(A141,rawData!B:S,9,0))</f>
        <v>Food</v>
      </c>
      <c r="G141" t="str">
        <f>IF(TRIM(VLOOKUP(A141,rawData!B:S,10,0))="","Blank",TRIM(VLOOKUP(A141,rawData!B:S,10,0)))</f>
        <v>Political</v>
      </c>
      <c r="H141" s="9">
        <f>_xlfn.NUMBERVALUE(TRIM(VLOOKUP(A141,rawData!B:S,11,0)))</f>
        <v>12</v>
      </c>
      <c r="I141" s="9">
        <f>_xlfn.NUMBERVALUE(TRIM(VLOOKUP(A141,rawData!B:S,12,0)))</f>
        <v>367.63</v>
      </c>
      <c r="J141" s="9">
        <f>_xlfn.NUMBERVALUE(TRIM(VLOOKUP(A141,rawData!B:S,13,0)))</f>
        <v>4411.5600000000004</v>
      </c>
      <c r="K141" s="11">
        <f>DATE(VLOOKUP(A141,rawData!$B$2:$S$1011,17,0),VLOOKUP(A141,rawData!$B$2:$S$1011,16,0),VLOOKUP(A141,rawData!$B$2:$S$1011,15,0))</f>
        <v>45324</v>
      </c>
      <c r="L141" t="str">
        <f>TRIM(VLOOKUP(A141,rawData!B:S,18,0))</f>
        <v>Bank Transfer</v>
      </c>
      <c r="M141">
        <f t="shared" si="5"/>
        <v>2</v>
      </c>
    </row>
    <row r="142" spans="1:13" x14ac:dyDescent="0.2">
      <c r="A142" t="str">
        <f>TRIM(rawData!A352)</f>
        <v>4984e78f-6231-40e2-b48a-aec6a5d1aa6e</v>
      </c>
      <c r="B142" t="str">
        <f>TRIM(VLOOKUP(A142,rawData!B:S,4,0))</f>
        <v>Travis Brown</v>
      </c>
      <c r="C142" t="str">
        <f>IF(TRIM(VLOOKUP(A142,rawData!B:S,6,0))="","replacement@mail.com",TRIM(VLOOKUP(A142,rawData!B:S,6,0)))</f>
        <v>vincentcarolyn@yahoo.com</v>
      </c>
      <c r="D142" t="str">
        <f t="shared" si="4"/>
        <v>SouthElectronics</v>
      </c>
      <c r="E142" t="str">
        <f>TRIM(VLOOKUP(A142,rawData!B:S,8,0))</f>
        <v>South</v>
      </c>
      <c r="F142" t="str">
        <f>TRIM(VLOOKUP(A142,rawData!B:S,9,0))</f>
        <v>Electronics</v>
      </c>
      <c r="G142" t="str">
        <f>IF(TRIM(VLOOKUP(A142,rawData!B:S,10,0))="","Blank",TRIM(VLOOKUP(A142,rawData!B:S,10,0)))</f>
        <v>Throw</v>
      </c>
      <c r="H142" s="9">
        <f>_xlfn.NUMBERVALUE(TRIM(VLOOKUP(A142,rawData!B:S,11,0)))</f>
        <v>13</v>
      </c>
      <c r="I142" s="9">
        <f>_xlfn.NUMBERVALUE(TRIM(VLOOKUP(A142,rawData!B:S,12,0)))</f>
        <v>349.61</v>
      </c>
      <c r="J142" s="9">
        <f>_xlfn.NUMBERVALUE(TRIM(VLOOKUP(A142,rawData!B:S,13,0)))</f>
        <v>4544.93</v>
      </c>
      <c r="K142" s="11">
        <f>DATE(VLOOKUP(A142,rawData!$B$2:$S$1011,17,0),VLOOKUP(A142,rawData!$B$2:$S$1011,16,0),VLOOKUP(A142,rawData!$B$2:$S$1011,15,0))</f>
        <v>45324</v>
      </c>
      <c r="L142" t="str">
        <f>TRIM(VLOOKUP(A142,rawData!B:S,18,0))</f>
        <v>Bank Transfer</v>
      </c>
      <c r="M142">
        <f t="shared" si="5"/>
        <v>2</v>
      </c>
    </row>
    <row r="143" spans="1:13" x14ac:dyDescent="0.2">
      <c r="A143" t="str">
        <f>TRIM(rawData!A488)</f>
        <v>3e735e0a-abdb-4076-987a-21ca2fabe901</v>
      </c>
      <c r="B143" t="str">
        <f>TRIM(VLOOKUP(A143,rawData!B:S,4,0))</f>
        <v>Derek Newman</v>
      </c>
      <c r="C143" t="str">
        <f>IF(TRIM(VLOOKUP(A143,rawData!B:S,6,0))="","replacement@mail.com",TRIM(VLOOKUP(A143,rawData!B:S,6,0)))</f>
        <v>lynngalvan@yahoo.com</v>
      </c>
      <c r="D143" t="str">
        <f t="shared" si="4"/>
        <v>NorthBooks</v>
      </c>
      <c r="E143" t="str">
        <f>TRIM(VLOOKUP(A143,rawData!B:S,8,0))</f>
        <v>North</v>
      </c>
      <c r="F143" t="str">
        <f>TRIM(VLOOKUP(A143,rawData!B:S,9,0))</f>
        <v>Books</v>
      </c>
      <c r="G143" t="str">
        <f>IF(TRIM(VLOOKUP(A143,rawData!B:S,10,0))="","Blank",TRIM(VLOOKUP(A143,rawData!B:S,10,0)))</f>
        <v>Deep</v>
      </c>
      <c r="H143" s="9">
        <f>_xlfn.NUMBERVALUE(TRIM(VLOOKUP(A143,rawData!B:S,11,0)))</f>
        <v>14</v>
      </c>
      <c r="I143" s="9">
        <f>_xlfn.NUMBERVALUE(TRIM(VLOOKUP(A143,rawData!B:S,12,0)))</f>
        <v>384.93</v>
      </c>
      <c r="J143" s="9">
        <f>_xlfn.NUMBERVALUE(TRIM(VLOOKUP(A143,rawData!B:S,13,0)))</f>
        <v>5389.02</v>
      </c>
      <c r="K143" s="11">
        <f>DATE(VLOOKUP(A143,rawData!$B$2:$S$1011,17,0),VLOOKUP(A143,rawData!$B$2:$S$1011,16,0),VLOOKUP(A143,rawData!$B$2:$S$1011,15,0))</f>
        <v>45324</v>
      </c>
      <c r="L143" t="str">
        <f>TRIM(VLOOKUP(A143,rawData!B:S,18,0))</f>
        <v>PayPal</v>
      </c>
      <c r="M143">
        <f t="shared" si="5"/>
        <v>2</v>
      </c>
    </row>
    <row r="144" spans="1:13" x14ac:dyDescent="0.2">
      <c r="A144" t="str">
        <f>TRIM(rawData!A134)</f>
        <v>29b45f8c-fe24-4277-85f6-e5582d07cf59</v>
      </c>
      <c r="B144" t="str">
        <f>TRIM(VLOOKUP(A144,rawData!B:S,4,0))</f>
        <v>Tammy Allen</v>
      </c>
      <c r="C144" t="str">
        <f>IF(TRIM(VLOOKUP(A144,rawData!B:S,6,0))="","replacement@mail.com",TRIM(VLOOKUP(A144,rawData!B:S,6,0)))</f>
        <v>brianhorn@roth-stark.com</v>
      </c>
      <c r="D144" t="str">
        <f t="shared" si="4"/>
        <v>SouthClothing</v>
      </c>
      <c r="E144" t="str">
        <f>TRIM(VLOOKUP(A144,rawData!B:S,8,0))</f>
        <v>South</v>
      </c>
      <c r="F144" t="str">
        <f>TRIM(VLOOKUP(A144,rawData!B:S,9,0))</f>
        <v>Clothing</v>
      </c>
      <c r="G144" t="str">
        <f>IF(TRIM(VLOOKUP(A144,rawData!B:S,10,0))="","Blank",TRIM(VLOOKUP(A144,rawData!B:S,10,0)))</f>
        <v>Offer</v>
      </c>
      <c r="H144" s="9">
        <f>_xlfn.NUMBERVALUE(TRIM(VLOOKUP(A144,rawData!B:S,11,0)))</f>
        <v>16</v>
      </c>
      <c r="I144" s="9">
        <f>_xlfn.NUMBERVALUE(TRIM(VLOOKUP(A144,rawData!B:S,12,0)))</f>
        <v>459.43</v>
      </c>
      <c r="J144" s="9">
        <f>_xlfn.NUMBERVALUE(TRIM(VLOOKUP(A144,rawData!B:S,13,0)))</f>
        <v>7350.88</v>
      </c>
      <c r="K144" s="11">
        <f>DATE(VLOOKUP(A144,rawData!$B$2:$S$1011,17,0),VLOOKUP(A144,rawData!$B$2:$S$1011,16,0),VLOOKUP(A144,rawData!$B$2:$S$1011,15,0))</f>
        <v>45324</v>
      </c>
      <c r="L144" t="str">
        <f>TRIM(VLOOKUP(A144,rawData!B:S,18,0))</f>
        <v>Debit Card</v>
      </c>
      <c r="M144">
        <f t="shared" si="5"/>
        <v>2</v>
      </c>
    </row>
    <row r="145" spans="1:13" x14ac:dyDescent="0.2">
      <c r="A145" t="str">
        <f>TRIM(rawData!A891)</f>
        <v>b549f84b-3ed9-4629-afdb-e829fba804ec</v>
      </c>
      <c r="B145" t="str">
        <f>TRIM(VLOOKUP(A145,rawData!B:S,4,0))</f>
        <v>Brett Rich</v>
      </c>
      <c r="C145" t="str">
        <f>IF(TRIM(VLOOKUP(A145,rawData!B:S,6,0))="","replacement@mail.com",TRIM(VLOOKUP(A145,rawData!B:S,6,0)))</f>
        <v>sharonmartin@hotmail.com</v>
      </c>
      <c r="D145" t="str">
        <f t="shared" si="4"/>
        <v>WestClothing</v>
      </c>
      <c r="E145" t="str">
        <f>TRIM(VLOOKUP(A145,rawData!B:S,8,0))</f>
        <v>West</v>
      </c>
      <c r="F145" t="str">
        <f>TRIM(VLOOKUP(A145,rawData!B:S,9,0))</f>
        <v>Clothing</v>
      </c>
      <c r="G145" t="str">
        <f>IF(TRIM(VLOOKUP(A145,rawData!B:S,10,0))="","Blank",TRIM(VLOOKUP(A145,rawData!B:S,10,0)))</f>
        <v>Edge</v>
      </c>
      <c r="H145" s="9">
        <f>_xlfn.NUMBERVALUE(TRIM(VLOOKUP(A145,rawData!B:S,11,0)))</f>
        <v>1</v>
      </c>
      <c r="I145" s="9">
        <f>_xlfn.NUMBERVALUE(TRIM(VLOOKUP(A145,rawData!B:S,12,0)))</f>
        <v>103.88</v>
      </c>
      <c r="J145" s="9">
        <f>_xlfn.NUMBERVALUE(TRIM(VLOOKUP(A145,rawData!B:S,13,0)))</f>
        <v>103.88</v>
      </c>
      <c r="K145" s="11">
        <f>DATE(VLOOKUP(A145,rawData!$B$2:$S$1011,17,0),VLOOKUP(A145,rawData!$B$2:$S$1011,16,0),VLOOKUP(A145,rawData!$B$2:$S$1011,15,0))</f>
        <v>45325</v>
      </c>
      <c r="L145" t="str">
        <f>TRIM(VLOOKUP(A145,rawData!B:S,18,0))</f>
        <v>Credit Card</v>
      </c>
      <c r="M145">
        <f t="shared" si="5"/>
        <v>2</v>
      </c>
    </row>
    <row r="146" spans="1:13" x14ac:dyDescent="0.2">
      <c r="A146" t="str">
        <f>TRIM(rawData!A228)</f>
        <v>d8610af0-881c-427a-b7f0-ef52a0827451</v>
      </c>
      <c r="B146" t="str">
        <f>TRIM(VLOOKUP(A146,rawData!B:S,4,0))</f>
        <v>Patricia Dean</v>
      </c>
      <c r="C146" t="str">
        <f>IF(TRIM(VLOOKUP(A146,rawData!B:S,6,0))="","replacement@mail.com",TRIM(VLOOKUP(A146,rawData!B:S,6,0)))</f>
        <v>jcastro@gmail.com</v>
      </c>
      <c r="D146" t="str">
        <f t="shared" si="4"/>
        <v>EastElectronics</v>
      </c>
      <c r="E146" t="str">
        <f>TRIM(VLOOKUP(A146,rawData!B:S,8,0))</f>
        <v>East</v>
      </c>
      <c r="F146" t="str">
        <f>TRIM(VLOOKUP(A146,rawData!B:S,9,0))</f>
        <v>Electronics</v>
      </c>
      <c r="G146" t="str">
        <f>IF(TRIM(VLOOKUP(A146,rawData!B:S,10,0))="","Blank",TRIM(VLOOKUP(A146,rawData!B:S,10,0)))</f>
        <v>Itself</v>
      </c>
      <c r="H146" s="9">
        <f>_xlfn.NUMBERVALUE(TRIM(VLOOKUP(A146,rawData!B:S,11,0)))</f>
        <v>2</v>
      </c>
      <c r="I146" s="9">
        <f>_xlfn.NUMBERVALUE(TRIM(VLOOKUP(A146,rawData!B:S,12,0)))</f>
        <v>332.21</v>
      </c>
      <c r="J146" s="9">
        <f>_xlfn.NUMBERVALUE(TRIM(VLOOKUP(A146,rawData!B:S,13,0)))</f>
        <v>664.42</v>
      </c>
      <c r="K146" s="11">
        <f>DATE(VLOOKUP(A146,rawData!$B$2:$S$1011,17,0),VLOOKUP(A146,rawData!$B$2:$S$1011,16,0),VLOOKUP(A146,rawData!$B$2:$S$1011,15,0))</f>
        <v>45325</v>
      </c>
      <c r="L146" t="str">
        <f>TRIM(VLOOKUP(A146,rawData!B:S,18,0))</f>
        <v>Debit Card</v>
      </c>
      <c r="M146">
        <f t="shared" si="5"/>
        <v>2</v>
      </c>
    </row>
    <row r="147" spans="1:13" x14ac:dyDescent="0.2">
      <c r="A147" t="str">
        <f>TRIM(rawData!A609)</f>
        <v>70f7eb04-2411-4591-9cbb-6b6d13ee138c</v>
      </c>
      <c r="B147" t="str">
        <f>TRIM(VLOOKUP(A147,rawData!B:S,4,0))</f>
        <v>Amanda Wilkerson</v>
      </c>
      <c r="C147" t="str">
        <f>IF(TRIM(VLOOKUP(A147,rawData!B:S,6,0))="","replacement@mail.com",TRIM(VLOOKUP(A147,rawData!B:S,6,0)))</f>
        <v>jessicaperez@scott.com</v>
      </c>
      <c r="D147" t="str">
        <f t="shared" si="4"/>
        <v>WestClothing</v>
      </c>
      <c r="E147" t="str">
        <f>TRIM(VLOOKUP(A147,rawData!B:S,8,0))</f>
        <v>West</v>
      </c>
      <c r="F147" t="str">
        <f>TRIM(VLOOKUP(A147,rawData!B:S,9,0))</f>
        <v>Clothing</v>
      </c>
      <c r="G147" t="str">
        <f>IF(TRIM(VLOOKUP(A147,rawData!B:S,10,0))="","Blank",TRIM(VLOOKUP(A147,rawData!B:S,10,0)))</f>
        <v>Close</v>
      </c>
      <c r="H147" s="9">
        <f>_xlfn.NUMBERVALUE(TRIM(VLOOKUP(A147,rawData!B:S,11,0)))</f>
        <v>11</v>
      </c>
      <c r="I147" s="9">
        <f>_xlfn.NUMBERVALUE(TRIM(VLOOKUP(A147,rawData!B:S,12,0)))</f>
        <v>327.02</v>
      </c>
      <c r="J147" s="9">
        <f>_xlfn.NUMBERVALUE(TRIM(VLOOKUP(A147,rawData!B:S,13,0)))</f>
        <v>3597.22</v>
      </c>
      <c r="K147" s="11">
        <f>DATE(VLOOKUP(A147,rawData!$B$2:$S$1011,17,0),VLOOKUP(A147,rawData!$B$2:$S$1011,16,0),VLOOKUP(A147,rawData!$B$2:$S$1011,15,0))</f>
        <v>45325</v>
      </c>
      <c r="L147" t="str">
        <f>TRIM(VLOOKUP(A147,rawData!B:S,18,0))</f>
        <v>PayPal</v>
      </c>
      <c r="M147">
        <f t="shared" si="5"/>
        <v>2</v>
      </c>
    </row>
    <row r="148" spans="1:13" x14ac:dyDescent="0.2">
      <c r="A148" t="str">
        <f>TRIM(rawData!A982)</f>
        <v>ff328138-5228-4048-949b-320fc32d682a</v>
      </c>
      <c r="B148" t="str">
        <f>TRIM(VLOOKUP(A148,rawData!B:S,4,0))</f>
        <v>Aaron Johnson</v>
      </c>
      <c r="C148" t="str">
        <f>IF(TRIM(VLOOKUP(A148,rawData!B:S,6,0))="","replacement@mail.com",TRIM(VLOOKUP(A148,rawData!B:S,6,0)))</f>
        <v>replacement@mail.com</v>
      </c>
      <c r="D148" t="str">
        <f t="shared" si="4"/>
        <v>WestBooks</v>
      </c>
      <c r="E148" t="str">
        <f>TRIM(VLOOKUP(A148,rawData!B:S,8,0))</f>
        <v>West</v>
      </c>
      <c r="F148" t="str">
        <f>TRIM(VLOOKUP(A148,rawData!B:S,9,0))</f>
        <v>Books</v>
      </c>
      <c r="G148" t="str">
        <f>IF(TRIM(VLOOKUP(A148,rawData!B:S,10,0))="","Blank",TRIM(VLOOKUP(A148,rawData!B:S,10,0)))</f>
        <v>Surface</v>
      </c>
      <c r="H148" s="9">
        <f>_xlfn.NUMBERVALUE(TRIM(VLOOKUP(A148,rawData!B:S,11,0)))</f>
        <v>3</v>
      </c>
      <c r="I148" s="9">
        <f>_xlfn.NUMBERVALUE(TRIM(VLOOKUP(A148,rawData!B:S,12,0)))</f>
        <v>323.48</v>
      </c>
      <c r="J148" s="9">
        <f>_xlfn.NUMBERVALUE(TRIM(VLOOKUP(A148,rawData!B:S,13,0)))</f>
        <v>970.44</v>
      </c>
      <c r="K148" s="11">
        <f>DATE(VLOOKUP(A148,rawData!$B$2:$S$1011,17,0),VLOOKUP(A148,rawData!$B$2:$S$1011,16,0),VLOOKUP(A148,rawData!$B$2:$S$1011,15,0))</f>
        <v>45326</v>
      </c>
      <c r="L148" t="str">
        <f>TRIM(VLOOKUP(A148,rawData!B:S,18,0))</f>
        <v>Debit Card</v>
      </c>
      <c r="M148">
        <f t="shared" si="5"/>
        <v>2</v>
      </c>
    </row>
    <row r="149" spans="1:13" x14ac:dyDescent="0.2">
      <c r="A149" t="str">
        <f>TRIM(rawData!A642)</f>
        <v>c5dd7221-5890-494a-8dcd-43cc5b64e0b5</v>
      </c>
      <c r="B149" t="str">
        <f>TRIM(VLOOKUP(A149,rawData!B:S,4,0))</f>
        <v>Scott Baker</v>
      </c>
      <c r="C149" t="str">
        <f>IF(TRIM(VLOOKUP(A149,rawData!B:S,6,0))="","replacement@mail.com",TRIM(VLOOKUP(A149,rawData!B:S,6,0)))</f>
        <v>buckleylisa@hotmail.com</v>
      </c>
      <c r="D149" t="str">
        <f t="shared" si="4"/>
        <v>WestClothing</v>
      </c>
      <c r="E149" t="str">
        <f>TRIM(VLOOKUP(A149,rawData!B:S,8,0))</f>
        <v>West</v>
      </c>
      <c r="F149" t="str">
        <f>TRIM(VLOOKUP(A149,rawData!B:S,9,0))</f>
        <v>Clothing</v>
      </c>
      <c r="G149" t="str">
        <f>IF(TRIM(VLOOKUP(A149,rawData!B:S,10,0))="","Blank",TRIM(VLOOKUP(A149,rawData!B:S,10,0)))</f>
        <v>Discuss</v>
      </c>
      <c r="H149" s="9">
        <f>_xlfn.NUMBERVALUE(TRIM(VLOOKUP(A149,rawData!B:S,11,0)))</f>
        <v>12</v>
      </c>
      <c r="I149" s="9">
        <f>_xlfn.NUMBERVALUE(TRIM(VLOOKUP(A149,rawData!B:S,12,0)))</f>
        <v>99.04</v>
      </c>
      <c r="J149" s="9">
        <f>_xlfn.NUMBERVALUE(TRIM(VLOOKUP(A149,rawData!B:S,13,0)))</f>
        <v>1188.48</v>
      </c>
      <c r="K149" s="11">
        <f>DATE(VLOOKUP(A149,rawData!$B$2:$S$1011,17,0),VLOOKUP(A149,rawData!$B$2:$S$1011,16,0),VLOOKUP(A149,rawData!$B$2:$S$1011,15,0))</f>
        <v>45326</v>
      </c>
      <c r="L149" t="str">
        <f>TRIM(VLOOKUP(A149,rawData!B:S,18,0))</f>
        <v>Bank Transfer</v>
      </c>
      <c r="M149">
        <f t="shared" si="5"/>
        <v>2</v>
      </c>
    </row>
    <row r="150" spans="1:13" x14ac:dyDescent="0.2">
      <c r="A150" t="str">
        <f>TRIM(rawData!A968)</f>
        <v>fc6e38ee-30a7-4512-9144-131444fce62e</v>
      </c>
      <c r="B150" t="str">
        <f>TRIM(VLOOKUP(A150,rawData!B:S,4,0))</f>
        <v>Brandon Dickerson</v>
      </c>
      <c r="C150" t="str">
        <f>IF(TRIM(VLOOKUP(A150,rawData!B:S,6,0))="","replacement@mail.com",TRIM(VLOOKUP(A150,rawData!B:S,6,0)))</f>
        <v>hessjennifer@jones-williams.com</v>
      </c>
      <c r="D150" t="str">
        <f t="shared" si="4"/>
        <v>EastElectronics</v>
      </c>
      <c r="E150" t="str">
        <f>TRIM(VLOOKUP(A150,rawData!B:S,8,0))</f>
        <v>East</v>
      </c>
      <c r="F150" t="str">
        <f>TRIM(VLOOKUP(A150,rawData!B:S,9,0))</f>
        <v>Electronics</v>
      </c>
      <c r="G150" t="str">
        <f>IF(TRIM(VLOOKUP(A150,rawData!B:S,10,0))="","Blank",TRIM(VLOOKUP(A150,rawData!B:S,10,0)))</f>
        <v>Offer</v>
      </c>
      <c r="H150" s="9">
        <f>_xlfn.NUMBERVALUE(TRIM(VLOOKUP(A150,rawData!B:S,11,0)))</f>
        <v>9</v>
      </c>
      <c r="I150" s="9">
        <f>_xlfn.NUMBERVALUE(TRIM(VLOOKUP(A150,rawData!B:S,12,0)))</f>
        <v>143.53</v>
      </c>
      <c r="J150" s="9">
        <f>_xlfn.NUMBERVALUE(TRIM(VLOOKUP(A150,rawData!B:S,13,0)))</f>
        <v>1291.77</v>
      </c>
      <c r="K150" s="11">
        <f>DATE(VLOOKUP(A150,rawData!$B$2:$S$1011,17,0),VLOOKUP(A150,rawData!$B$2:$S$1011,16,0),VLOOKUP(A150,rawData!$B$2:$S$1011,15,0))</f>
        <v>45326</v>
      </c>
      <c r="L150" t="str">
        <f>TRIM(VLOOKUP(A150,rawData!B:S,18,0))</f>
        <v>PayPal</v>
      </c>
      <c r="M150">
        <f t="shared" si="5"/>
        <v>2</v>
      </c>
    </row>
    <row r="151" spans="1:13" x14ac:dyDescent="0.2">
      <c r="A151" t="str">
        <f>TRIM(rawData!A489)</f>
        <v>7850fdb9-56b9-459c-aae7-f8b98e857993</v>
      </c>
      <c r="B151" t="str">
        <f>TRIM(VLOOKUP(A151,rawData!B:S,4,0))</f>
        <v>Jeffrey Rogers</v>
      </c>
      <c r="C151" t="str">
        <f>IF(TRIM(VLOOKUP(A151,rawData!B:S,6,0))="","replacement@mail.com",TRIM(VLOOKUP(A151,rawData!B:S,6,0)))</f>
        <v>courtneyanderson@potter-smith.com</v>
      </c>
      <c r="D151" t="str">
        <f t="shared" si="4"/>
        <v>SouthClothing</v>
      </c>
      <c r="E151" t="str">
        <f>TRIM(VLOOKUP(A151,rawData!B:S,8,0))</f>
        <v>South</v>
      </c>
      <c r="F151" t="str">
        <f>TRIM(VLOOKUP(A151,rawData!B:S,9,0))</f>
        <v>Clothing</v>
      </c>
      <c r="G151" t="str">
        <f>IF(TRIM(VLOOKUP(A151,rawData!B:S,10,0))="","Blank",TRIM(VLOOKUP(A151,rawData!B:S,10,0)))</f>
        <v>Find</v>
      </c>
      <c r="H151" s="9">
        <f>_xlfn.NUMBERVALUE(TRIM(VLOOKUP(A151,rawData!B:S,11,0)))</f>
        <v>10</v>
      </c>
      <c r="I151" s="9">
        <f>_xlfn.NUMBERVALUE(TRIM(VLOOKUP(A151,rawData!B:S,12,0)))</f>
        <v>157.01</v>
      </c>
      <c r="J151" s="9">
        <f>_xlfn.NUMBERVALUE(TRIM(VLOOKUP(A151,rawData!B:S,13,0)))</f>
        <v>1570.1</v>
      </c>
      <c r="K151" s="11">
        <f>DATE(VLOOKUP(A151,rawData!$B$2:$S$1011,17,0),VLOOKUP(A151,rawData!$B$2:$S$1011,16,0),VLOOKUP(A151,rawData!$B$2:$S$1011,15,0))</f>
        <v>45326</v>
      </c>
      <c r="L151" t="str">
        <f>TRIM(VLOOKUP(A151,rawData!B:S,18,0))</f>
        <v>Credit Card</v>
      </c>
      <c r="M151">
        <f t="shared" si="5"/>
        <v>2</v>
      </c>
    </row>
    <row r="152" spans="1:13" x14ac:dyDescent="0.2">
      <c r="A152" t="str">
        <f>TRIM(rawData!A962)</f>
        <v>b6cc11dc-2d73-4a34-abcd-d0eefdc5375f</v>
      </c>
      <c r="B152" t="str">
        <f>TRIM(VLOOKUP(A152,rawData!B:S,4,0))</f>
        <v>Sharon Ortiz</v>
      </c>
      <c r="C152" t="str">
        <f>IF(TRIM(VLOOKUP(A152,rawData!B:S,6,0))="","replacement@mail.com",TRIM(VLOOKUP(A152,rawData!B:S,6,0)))</f>
        <v>ashleyjefferson@hotmail.com</v>
      </c>
      <c r="D152" t="str">
        <f t="shared" si="4"/>
        <v>SouthElectronics</v>
      </c>
      <c r="E152" t="str">
        <f>TRIM(VLOOKUP(A152,rawData!B:S,8,0))</f>
        <v>South</v>
      </c>
      <c r="F152" t="str">
        <f>TRIM(VLOOKUP(A152,rawData!B:S,9,0))</f>
        <v>Electronics</v>
      </c>
      <c r="G152" t="str">
        <f>IF(TRIM(VLOOKUP(A152,rawData!B:S,10,0))="","Blank",TRIM(VLOOKUP(A152,rawData!B:S,10,0)))</f>
        <v>Either</v>
      </c>
      <c r="H152" s="9">
        <f>_xlfn.NUMBERVALUE(TRIM(VLOOKUP(A152,rawData!B:S,11,0)))</f>
        <v>10</v>
      </c>
      <c r="I152" s="9">
        <f>_xlfn.NUMBERVALUE(TRIM(VLOOKUP(A152,rawData!B:S,12,0)))</f>
        <v>208.59</v>
      </c>
      <c r="J152" s="9">
        <f>_xlfn.NUMBERVALUE(TRIM(VLOOKUP(A152,rawData!B:S,13,0)))</f>
        <v>2085.9</v>
      </c>
      <c r="K152" s="11">
        <f>DATE(VLOOKUP(A152,rawData!$B$2:$S$1011,17,0),VLOOKUP(A152,rawData!$B$2:$S$1011,16,0),VLOOKUP(A152,rawData!$B$2:$S$1011,15,0))</f>
        <v>45326</v>
      </c>
      <c r="L152" t="str">
        <f>TRIM(VLOOKUP(A152,rawData!B:S,18,0))</f>
        <v>Bank Transfer</v>
      </c>
      <c r="M152">
        <f t="shared" si="5"/>
        <v>2</v>
      </c>
    </row>
    <row r="153" spans="1:13" x14ac:dyDescent="0.2">
      <c r="A153" t="str">
        <f>TRIM(rawData!A810)</f>
        <v>cd013f89-b7b9-4f6b-bea9-e71c50aabecc</v>
      </c>
      <c r="B153" t="str">
        <f>TRIM(VLOOKUP(A153,rawData!B:S,4,0))</f>
        <v>Douglas Williams</v>
      </c>
      <c r="C153" t="str">
        <f>IF(TRIM(VLOOKUP(A153,rawData!B:S,6,0))="","replacement@mail.com",TRIM(VLOOKUP(A153,rawData!B:S,6,0)))</f>
        <v>ryanteresa@garcia.com</v>
      </c>
      <c r="D153" t="str">
        <f t="shared" si="4"/>
        <v>NorthElectronics</v>
      </c>
      <c r="E153" t="str">
        <f>TRIM(VLOOKUP(A153,rawData!B:S,8,0))</f>
        <v>North</v>
      </c>
      <c r="F153" t="str">
        <f>TRIM(VLOOKUP(A153,rawData!B:S,9,0))</f>
        <v>Electronics</v>
      </c>
      <c r="G153" t="str">
        <f>IF(TRIM(VLOOKUP(A153,rawData!B:S,10,0))="","Blank",TRIM(VLOOKUP(A153,rawData!B:S,10,0)))</f>
        <v>Model</v>
      </c>
      <c r="H153" s="9">
        <f>_xlfn.NUMBERVALUE(TRIM(VLOOKUP(A153,rawData!B:S,11,0)))</f>
        <v>14</v>
      </c>
      <c r="I153" s="9">
        <f>_xlfn.NUMBERVALUE(TRIM(VLOOKUP(A153,rawData!B:S,12,0)))</f>
        <v>362.17</v>
      </c>
      <c r="J153" s="9">
        <f>_xlfn.NUMBERVALUE(TRIM(VLOOKUP(A153,rawData!B:S,13,0)))</f>
        <v>5070.38</v>
      </c>
      <c r="K153" s="11">
        <f>DATE(VLOOKUP(A153,rawData!$B$2:$S$1011,17,0),VLOOKUP(A153,rawData!$B$2:$S$1011,16,0),VLOOKUP(A153,rawData!$B$2:$S$1011,15,0))</f>
        <v>45326</v>
      </c>
      <c r="L153" t="str">
        <f>TRIM(VLOOKUP(A153,rawData!B:S,18,0))</f>
        <v>Credit Card</v>
      </c>
      <c r="M153">
        <f t="shared" si="5"/>
        <v>2</v>
      </c>
    </row>
    <row r="154" spans="1:13" x14ac:dyDescent="0.2">
      <c r="A154" t="str">
        <f>TRIM(rawData!A828)</f>
        <v>0145f800-4a7e-47f1-8615-843ecf2bc7bd</v>
      </c>
      <c r="B154" t="str">
        <f>TRIM(VLOOKUP(A154,rawData!B:S,4,0))</f>
        <v>Douglas Murphy</v>
      </c>
      <c r="C154" t="str">
        <f>IF(TRIM(VLOOKUP(A154,rawData!B:S,6,0))="","replacement@mail.com",TRIM(VLOOKUP(A154,rawData!B:S,6,0)))</f>
        <v>melissa22@yahoo.com</v>
      </c>
      <c r="D154" t="str">
        <f t="shared" si="4"/>
        <v>SouthElectronics</v>
      </c>
      <c r="E154" t="str">
        <f>TRIM(VLOOKUP(A154,rawData!B:S,8,0))</f>
        <v>South</v>
      </c>
      <c r="F154" t="str">
        <f>TRIM(VLOOKUP(A154,rawData!B:S,9,0))</f>
        <v>Electronics</v>
      </c>
      <c r="G154" t="str">
        <f>IF(TRIM(VLOOKUP(A154,rawData!B:S,10,0))="","Blank",TRIM(VLOOKUP(A154,rawData!B:S,10,0)))</f>
        <v>Live</v>
      </c>
      <c r="H154" s="9">
        <f>_xlfn.NUMBERVALUE(TRIM(VLOOKUP(A154,rawData!B:S,11,0)))</f>
        <v>4</v>
      </c>
      <c r="I154" s="9">
        <f>_xlfn.NUMBERVALUE(TRIM(VLOOKUP(A154,rawData!B:S,12,0)))</f>
        <v>122.6</v>
      </c>
      <c r="J154" s="9">
        <f>_xlfn.NUMBERVALUE(TRIM(VLOOKUP(A154,rawData!B:S,13,0)))</f>
        <v>490.4</v>
      </c>
      <c r="K154" s="11">
        <f>DATE(VLOOKUP(A154,rawData!$B$2:$S$1011,17,0),VLOOKUP(A154,rawData!$B$2:$S$1011,16,0),VLOOKUP(A154,rawData!$B$2:$S$1011,15,0))</f>
        <v>45327</v>
      </c>
      <c r="L154" t="str">
        <f>TRIM(VLOOKUP(A154,rawData!B:S,18,0))</f>
        <v>Debit Card</v>
      </c>
      <c r="M154">
        <f t="shared" si="5"/>
        <v>2</v>
      </c>
    </row>
    <row r="155" spans="1:13" x14ac:dyDescent="0.2">
      <c r="A155" t="str">
        <f>TRIM(rawData!A865)</f>
        <v>0b2375fe-e819-4066-b039-fc3b09e73de5</v>
      </c>
      <c r="B155" t="str">
        <f>TRIM(VLOOKUP(A155,rawData!B:S,4,0))</f>
        <v>Melissa Alexander</v>
      </c>
      <c r="C155" t="str">
        <f>IF(TRIM(VLOOKUP(A155,rawData!B:S,6,0))="","replacement@mail.com",TRIM(VLOOKUP(A155,rawData!B:S,6,0)))</f>
        <v>morrislori@hotmail.com</v>
      </c>
      <c r="D155" t="str">
        <f t="shared" si="4"/>
        <v>SouthClothing</v>
      </c>
      <c r="E155" t="str">
        <f>TRIM(VLOOKUP(A155,rawData!B:S,8,0))</f>
        <v>South</v>
      </c>
      <c r="F155" t="str">
        <f>TRIM(VLOOKUP(A155,rawData!B:S,9,0))</f>
        <v>Clothing</v>
      </c>
      <c r="G155" t="str">
        <f>IF(TRIM(VLOOKUP(A155,rawData!B:S,10,0))="","Blank",TRIM(VLOOKUP(A155,rawData!B:S,10,0)))</f>
        <v>Less</v>
      </c>
      <c r="H155" s="9">
        <f>_xlfn.NUMBERVALUE(TRIM(VLOOKUP(A155,rawData!B:S,11,0)))</f>
        <v>20</v>
      </c>
      <c r="I155" s="9">
        <f>_xlfn.NUMBERVALUE(TRIM(VLOOKUP(A155,rawData!B:S,12,0)))</f>
        <v>143.77000000000001</v>
      </c>
      <c r="J155" s="9">
        <f>_xlfn.NUMBERVALUE(TRIM(VLOOKUP(A155,rawData!B:S,13,0)))</f>
        <v>2875.4</v>
      </c>
      <c r="K155" s="11">
        <f>DATE(VLOOKUP(A155,rawData!$B$2:$S$1011,17,0),VLOOKUP(A155,rawData!$B$2:$S$1011,16,0),VLOOKUP(A155,rawData!$B$2:$S$1011,15,0))</f>
        <v>45327</v>
      </c>
      <c r="L155" t="str">
        <f>TRIM(VLOOKUP(A155,rawData!B:S,18,0))</f>
        <v>Credit Card</v>
      </c>
      <c r="M155">
        <f t="shared" si="5"/>
        <v>2</v>
      </c>
    </row>
    <row r="156" spans="1:13" x14ac:dyDescent="0.2">
      <c r="A156" t="str">
        <f>TRIM(rawData!A72)</f>
        <v>fc335056-2ab7-4ea3-820b-a916ab9da1e0</v>
      </c>
      <c r="B156" t="str">
        <f>TRIM(VLOOKUP(A156,rawData!B:S,4,0))</f>
        <v>Patrick Johnson</v>
      </c>
      <c r="C156" t="str">
        <f>IF(TRIM(VLOOKUP(A156,rawData!B:S,6,0))="","replacement@mail.com",TRIM(VLOOKUP(A156,rawData!B:S,6,0)))</f>
        <v>stephencruz@gmail.com</v>
      </c>
      <c r="D156" t="str">
        <f t="shared" si="4"/>
        <v>WestBooks</v>
      </c>
      <c r="E156" t="str">
        <f>TRIM(VLOOKUP(A156,rawData!B:S,8,0))</f>
        <v>West</v>
      </c>
      <c r="F156" t="str">
        <f>TRIM(VLOOKUP(A156,rawData!B:S,9,0))</f>
        <v>Books</v>
      </c>
      <c r="G156" t="str">
        <f>IF(TRIM(VLOOKUP(A156,rawData!B:S,10,0))="","Blank",TRIM(VLOOKUP(A156,rawData!B:S,10,0)))</f>
        <v>Local</v>
      </c>
      <c r="H156" s="9">
        <f>_xlfn.NUMBERVALUE(TRIM(VLOOKUP(A156,rawData!B:S,11,0)))</f>
        <v>6</v>
      </c>
      <c r="I156" s="9">
        <f>_xlfn.NUMBERVALUE(TRIM(VLOOKUP(A156,rawData!B:S,12,0)))</f>
        <v>115.34</v>
      </c>
      <c r="J156" s="9">
        <f>_xlfn.NUMBERVALUE(TRIM(VLOOKUP(A156,rawData!B:S,13,0)))</f>
        <v>692.04</v>
      </c>
      <c r="K156" s="11">
        <f>DATE(VLOOKUP(A156,rawData!$B$2:$S$1011,17,0),VLOOKUP(A156,rawData!$B$2:$S$1011,16,0),VLOOKUP(A156,rawData!$B$2:$S$1011,15,0))</f>
        <v>45328</v>
      </c>
      <c r="L156" t="str">
        <f>TRIM(VLOOKUP(A156,rawData!B:S,18,0))</f>
        <v>Credit Card</v>
      </c>
      <c r="M156">
        <f t="shared" si="5"/>
        <v>2</v>
      </c>
    </row>
    <row r="157" spans="1:13" x14ac:dyDescent="0.2">
      <c r="A157" t="str">
        <f>TRIM(rawData!A54)</f>
        <v>ca510b5c-9cad-414e-b1ff-f223a332abb1</v>
      </c>
      <c r="B157" t="str">
        <f>TRIM(VLOOKUP(A157,rawData!B:S,4,0))</f>
        <v>Colton Kim</v>
      </c>
      <c r="C157" t="str">
        <f>IF(TRIM(VLOOKUP(A157,rawData!B:S,6,0))="","replacement@mail.com",TRIM(VLOOKUP(A157,rawData!B:S,6,0)))</f>
        <v>pateljohn@griffin-perez.info</v>
      </c>
      <c r="D157" t="str">
        <f t="shared" si="4"/>
        <v>NorthClothing</v>
      </c>
      <c r="E157" t="str">
        <f>TRIM(VLOOKUP(A157,rawData!B:S,8,0))</f>
        <v>North</v>
      </c>
      <c r="F157" t="str">
        <f>TRIM(VLOOKUP(A157,rawData!B:S,9,0))</f>
        <v>Clothing</v>
      </c>
      <c r="G157" t="str">
        <f>IF(TRIM(VLOOKUP(A157,rawData!B:S,10,0))="","Blank",TRIM(VLOOKUP(A157,rawData!B:S,10,0)))</f>
        <v>Blank</v>
      </c>
      <c r="H157" s="9">
        <f>_xlfn.NUMBERVALUE(TRIM(VLOOKUP(A157,rawData!B:S,11,0)))</f>
        <v>5</v>
      </c>
      <c r="I157" s="9">
        <f>_xlfn.NUMBERVALUE(TRIM(VLOOKUP(A157,rawData!B:S,12,0)))</f>
        <v>296.02999999999997</v>
      </c>
      <c r="J157" s="9">
        <f>_xlfn.NUMBERVALUE(TRIM(VLOOKUP(A157,rawData!B:S,13,0)))</f>
        <v>1480.15</v>
      </c>
      <c r="K157" s="11">
        <f>DATE(VLOOKUP(A157,rawData!$B$2:$S$1011,17,0),VLOOKUP(A157,rawData!$B$2:$S$1011,16,0),VLOOKUP(A157,rawData!$B$2:$S$1011,15,0))</f>
        <v>45328</v>
      </c>
      <c r="L157" t="str">
        <f>TRIM(VLOOKUP(A157,rawData!B:S,18,0))</f>
        <v>PayPal</v>
      </c>
      <c r="M157">
        <f t="shared" si="5"/>
        <v>2</v>
      </c>
    </row>
    <row r="158" spans="1:13" x14ac:dyDescent="0.2">
      <c r="A158" t="str">
        <f>TRIM(rawData!A458)</f>
        <v>01cb8d2a-9060-4d5c-8faa-b568ae7dccfa</v>
      </c>
      <c r="B158" t="str">
        <f>TRIM(VLOOKUP(A158,rawData!B:S,4,0))</f>
        <v>Jeanne Gonzales</v>
      </c>
      <c r="C158" t="str">
        <f>IF(TRIM(VLOOKUP(A158,rawData!B:S,6,0))="","replacement@mail.com",TRIM(VLOOKUP(A158,rawData!B:S,6,0)))</f>
        <v>jake64@griffin-wolfe.com</v>
      </c>
      <c r="D158" t="str">
        <f t="shared" si="4"/>
        <v>SouthBooks</v>
      </c>
      <c r="E158" t="str">
        <f>TRIM(VLOOKUP(A158,rawData!B:S,8,0))</f>
        <v>South</v>
      </c>
      <c r="F158" t="str">
        <f>TRIM(VLOOKUP(A158,rawData!B:S,9,0))</f>
        <v>Books</v>
      </c>
      <c r="G158" t="str">
        <f>IF(TRIM(VLOOKUP(A158,rawData!B:S,10,0))="","Blank",TRIM(VLOOKUP(A158,rawData!B:S,10,0)))</f>
        <v>Perhaps</v>
      </c>
      <c r="H158" s="9">
        <f>_xlfn.NUMBERVALUE(TRIM(VLOOKUP(A158,rawData!B:S,11,0)))</f>
        <v>9</v>
      </c>
      <c r="I158" s="9">
        <f>_xlfn.NUMBERVALUE(TRIM(VLOOKUP(A158,rawData!B:S,12,0)))</f>
        <v>194.61</v>
      </c>
      <c r="J158" s="9">
        <f>_xlfn.NUMBERVALUE(TRIM(VLOOKUP(A158,rawData!B:S,13,0)))</f>
        <v>1751.49</v>
      </c>
      <c r="K158" s="11">
        <f>DATE(VLOOKUP(A158,rawData!$B$2:$S$1011,17,0),VLOOKUP(A158,rawData!$B$2:$S$1011,16,0),VLOOKUP(A158,rawData!$B$2:$S$1011,15,0))</f>
        <v>45328</v>
      </c>
      <c r="L158" t="str">
        <f>TRIM(VLOOKUP(A158,rawData!B:S,18,0))</f>
        <v>PayPal</v>
      </c>
      <c r="M158">
        <f t="shared" si="5"/>
        <v>2</v>
      </c>
    </row>
    <row r="159" spans="1:13" x14ac:dyDescent="0.2">
      <c r="A159" t="str">
        <f>TRIM(rawData!A591)</f>
        <v>f7e3f20f-0948-4ade-b51d-69858b2a686a</v>
      </c>
      <c r="B159" t="str">
        <f>TRIM(VLOOKUP(A159,rawData!B:S,4,0))</f>
        <v>Allen Jordan</v>
      </c>
      <c r="C159" t="str">
        <f>IF(TRIM(VLOOKUP(A159,rawData!B:S,6,0))="","replacement@mail.com",TRIM(VLOOKUP(A159,rawData!B:S,6,0)))</f>
        <v>cwilliams@moore.net</v>
      </c>
      <c r="D159" t="str">
        <f t="shared" si="4"/>
        <v>NorthBooks</v>
      </c>
      <c r="E159" t="str">
        <f>TRIM(VLOOKUP(A159,rawData!B:S,8,0))</f>
        <v>North</v>
      </c>
      <c r="F159" t="str">
        <f>TRIM(VLOOKUP(A159,rawData!B:S,9,0))</f>
        <v>Books</v>
      </c>
      <c r="G159" t="str">
        <f>IF(TRIM(VLOOKUP(A159,rawData!B:S,10,0))="","Blank",TRIM(VLOOKUP(A159,rawData!B:S,10,0)))</f>
        <v>Throughout</v>
      </c>
      <c r="H159" s="9">
        <f>_xlfn.NUMBERVALUE(TRIM(VLOOKUP(A159,rawData!B:S,11,0)))</f>
        <v>14</v>
      </c>
      <c r="I159" s="9">
        <f>_xlfn.NUMBERVALUE(TRIM(VLOOKUP(A159,rawData!B:S,12,0)))</f>
        <v>151.08000000000001</v>
      </c>
      <c r="J159" s="9">
        <f>_xlfn.NUMBERVALUE(TRIM(VLOOKUP(A159,rawData!B:S,13,0)))</f>
        <v>2115.12</v>
      </c>
      <c r="K159" s="11">
        <f>DATE(VLOOKUP(A159,rawData!$B$2:$S$1011,17,0),VLOOKUP(A159,rawData!$B$2:$S$1011,16,0),VLOOKUP(A159,rawData!$B$2:$S$1011,15,0))</f>
        <v>45328</v>
      </c>
      <c r="L159" t="str">
        <f>TRIM(VLOOKUP(A159,rawData!B:S,18,0))</f>
        <v>PayPal</v>
      </c>
      <c r="M159">
        <f t="shared" si="5"/>
        <v>2</v>
      </c>
    </row>
    <row r="160" spans="1:13" x14ac:dyDescent="0.2">
      <c r="A160" t="str">
        <f>TRIM(rawData!A614)</f>
        <v>7afeb6a9-201c-4547-94da-686621c6da1b</v>
      </c>
      <c r="B160" t="str">
        <f>TRIM(VLOOKUP(A160,rawData!B:S,4,0))</f>
        <v>Sarah Noble</v>
      </c>
      <c r="C160" t="str">
        <f>IF(TRIM(VLOOKUP(A160,rawData!B:S,6,0))="","replacement@mail.com",TRIM(VLOOKUP(A160,rawData!B:S,6,0)))</f>
        <v>josephwiley@fisher.com</v>
      </c>
      <c r="D160" t="str">
        <f t="shared" si="4"/>
        <v>EastElectronics</v>
      </c>
      <c r="E160" t="str">
        <f>TRIM(VLOOKUP(A160,rawData!B:S,8,0))</f>
        <v>East</v>
      </c>
      <c r="F160" t="str">
        <f>TRIM(VLOOKUP(A160,rawData!B:S,9,0))</f>
        <v>Electronics</v>
      </c>
      <c r="G160" t="str">
        <f>IF(TRIM(VLOOKUP(A160,rawData!B:S,10,0))="","Blank",TRIM(VLOOKUP(A160,rawData!B:S,10,0)))</f>
        <v>May</v>
      </c>
      <c r="H160" s="9">
        <f>_xlfn.NUMBERVALUE(TRIM(VLOOKUP(A160,rawData!B:S,11,0)))</f>
        <v>18</v>
      </c>
      <c r="I160" s="9">
        <f>_xlfn.NUMBERVALUE(TRIM(VLOOKUP(A160,rawData!B:S,12,0)))</f>
        <v>297.89</v>
      </c>
      <c r="J160" s="9">
        <f>_xlfn.NUMBERVALUE(TRIM(VLOOKUP(A160,rawData!B:S,13,0)))</f>
        <v>5362.02</v>
      </c>
      <c r="K160" s="11">
        <f>DATE(VLOOKUP(A160,rawData!$B$2:$S$1011,17,0),VLOOKUP(A160,rawData!$B$2:$S$1011,16,0),VLOOKUP(A160,rawData!$B$2:$S$1011,15,0))</f>
        <v>45328</v>
      </c>
      <c r="L160" t="str">
        <f>TRIM(VLOOKUP(A160,rawData!B:S,18,0))</f>
        <v>Bank Transfer</v>
      </c>
      <c r="M160">
        <f t="shared" si="5"/>
        <v>2</v>
      </c>
    </row>
    <row r="161" spans="1:13" x14ac:dyDescent="0.2">
      <c r="A161" t="str">
        <f>TRIM(rawData!A370)</f>
        <v>4c7c76dd-b4c9-4188-b9f4-501bd9aa1e25</v>
      </c>
      <c r="B161" t="str">
        <f>TRIM(VLOOKUP(A161,rawData!B:S,4,0))</f>
        <v>Peggy Conrad</v>
      </c>
      <c r="C161" t="str">
        <f>IF(TRIM(VLOOKUP(A161,rawData!B:S,6,0))="","replacement@mail.com",TRIM(VLOOKUP(A161,rawData!B:S,6,0)))</f>
        <v>taylorregina@smith-hampton.net</v>
      </c>
      <c r="D161" t="str">
        <f t="shared" si="4"/>
        <v>NorthFood</v>
      </c>
      <c r="E161" t="str">
        <f>TRIM(VLOOKUP(A161,rawData!B:S,8,0))</f>
        <v>North</v>
      </c>
      <c r="F161" t="str">
        <f>TRIM(VLOOKUP(A161,rawData!B:S,9,0))</f>
        <v>Food</v>
      </c>
      <c r="G161" t="str">
        <f>IF(TRIM(VLOOKUP(A161,rawData!B:S,10,0))="","Blank",TRIM(VLOOKUP(A161,rawData!B:S,10,0)))</f>
        <v>Camera</v>
      </c>
      <c r="H161" s="9">
        <f>_xlfn.NUMBERVALUE(TRIM(VLOOKUP(A161,rawData!B:S,11,0)))</f>
        <v>19</v>
      </c>
      <c r="I161" s="9">
        <f>_xlfn.NUMBERVALUE(TRIM(VLOOKUP(A161,rawData!B:S,12,0)))</f>
        <v>304.08</v>
      </c>
      <c r="J161" s="9">
        <f>_xlfn.NUMBERVALUE(TRIM(VLOOKUP(A161,rawData!B:S,13,0)))</f>
        <v>5777.52</v>
      </c>
      <c r="K161" s="11">
        <f>DATE(VLOOKUP(A161,rawData!$B$2:$S$1011,17,0),VLOOKUP(A161,rawData!$B$2:$S$1011,16,0),VLOOKUP(A161,rawData!$B$2:$S$1011,15,0))</f>
        <v>45328</v>
      </c>
      <c r="L161" t="str">
        <f>TRIM(VLOOKUP(A161,rawData!B:S,18,0))</f>
        <v>Credit Card</v>
      </c>
      <c r="M161">
        <f t="shared" si="5"/>
        <v>2</v>
      </c>
    </row>
    <row r="162" spans="1:13" x14ac:dyDescent="0.2">
      <c r="A162" t="str">
        <f>TRIM(rawData!A237)</f>
        <v>d9e4850e-9975-495b-b98c-d64b310e48fd</v>
      </c>
      <c r="B162" t="str">
        <f>TRIM(VLOOKUP(A162,rawData!B:S,4,0))</f>
        <v>Theresa Brown</v>
      </c>
      <c r="C162" t="str">
        <f>IF(TRIM(VLOOKUP(A162,rawData!B:S,6,0))="","replacement@mail.com",TRIM(VLOOKUP(A162,rawData!B:S,6,0)))</f>
        <v>tcarter@duncan.org</v>
      </c>
      <c r="D162" t="str">
        <f t="shared" si="4"/>
        <v>WestBooks</v>
      </c>
      <c r="E162" t="str">
        <f>TRIM(VLOOKUP(A162,rawData!B:S,8,0))</f>
        <v>West</v>
      </c>
      <c r="F162" t="str">
        <f>TRIM(VLOOKUP(A162,rawData!B:S,9,0))</f>
        <v>Books</v>
      </c>
      <c r="G162" t="str">
        <f>IF(TRIM(VLOOKUP(A162,rawData!B:S,10,0))="","Blank",TRIM(VLOOKUP(A162,rawData!B:S,10,0)))</f>
        <v>Personal</v>
      </c>
      <c r="H162" s="9">
        <f>_xlfn.NUMBERVALUE(TRIM(VLOOKUP(A162,rawData!B:S,11,0)))</f>
        <v>17</v>
      </c>
      <c r="I162" s="9">
        <f>_xlfn.NUMBERVALUE(TRIM(VLOOKUP(A162,rawData!B:S,12,0)))</f>
        <v>471.51</v>
      </c>
      <c r="J162" s="9">
        <f>_xlfn.NUMBERVALUE(TRIM(VLOOKUP(A162,rawData!B:S,13,0)))</f>
        <v>8015.67</v>
      </c>
      <c r="K162" s="11">
        <f>DATE(VLOOKUP(A162,rawData!$B$2:$S$1011,17,0),VLOOKUP(A162,rawData!$B$2:$S$1011,16,0),VLOOKUP(A162,rawData!$B$2:$S$1011,15,0))</f>
        <v>45328</v>
      </c>
      <c r="L162" t="str">
        <f>TRIM(VLOOKUP(A162,rawData!B:S,18,0))</f>
        <v>PayPal</v>
      </c>
      <c r="M162">
        <f t="shared" si="5"/>
        <v>2</v>
      </c>
    </row>
    <row r="163" spans="1:13" x14ac:dyDescent="0.2">
      <c r="A163" t="str">
        <f>TRIM(rawData!A735)</f>
        <v>04bb61ae-6b58-4bf6-8b1e-c3bf2989d913</v>
      </c>
      <c r="B163" t="str">
        <f>TRIM(VLOOKUP(A163,rawData!B:S,4,0))</f>
        <v>Scott Weaver</v>
      </c>
      <c r="C163" t="str">
        <f>IF(TRIM(VLOOKUP(A163,rawData!B:S,6,0))="","replacement@mail.com",TRIM(VLOOKUP(A163,rawData!B:S,6,0)))</f>
        <v>adamsjoseph@reynolds-neal.com</v>
      </c>
      <c r="D163" t="str">
        <f t="shared" si="4"/>
        <v>SouthFood</v>
      </c>
      <c r="E163" t="str">
        <f>TRIM(VLOOKUP(A163,rawData!B:S,8,0))</f>
        <v>South</v>
      </c>
      <c r="F163" t="str">
        <f>TRIM(VLOOKUP(A163,rawData!B:S,9,0))</f>
        <v>Food</v>
      </c>
      <c r="G163" t="str">
        <f>IF(TRIM(VLOOKUP(A163,rawData!B:S,10,0))="","Blank",TRIM(VLOOKUP(A163,rawData!B:S,10,0)))</f>
        <v>Peace</v>
      </c>
      <c r="H163" s="9">
        <f>_xlfn.NUMBERVALUE(TRIM(VLOOKUP(A163,rawData!B:S,11,0)))</f>
        <v>4</v>
      </c>
      <c r="I163" s="9">
        <f>_xlfn.NUMBERVALUE(TRIM(VLOOKUP(A163,rawData!B:S,12,0)))</f>
        <v>401.79</v>
      </c>
      <c r="J163" s="9">
        <f>_xlfn.NUMBERVALUE(TRIM(VLOOKUP(A163,rawData!B:S,13,0)))</f>
        <v>1607.16</v>
      </c>
      <c r="K163" s="11">
        <f>DATE(VLOOKUP(A163,rawData!$B$2:$S$1011,17,0),VLOOKUP(A163,rawData!$B$2:$S$1011,16,0),VLOOKUP(A163,rawData!$B$2:$S$1011,15,0))</f>
        <v>45329</v>
      </c>
      <c r="L163" t="str">
        <f>TRIM(VLOOKUP(A163,rawData!B:S,18,0))</f>
        <v>Debit Card</v>
      </c>
      <c r="M163">
        <f t="shared" si="5"/>
        <v>2</v>
      </c>
    </row>
    <row r="164" spans="1:13" x14ac:dyDescent="0.2">
      <c r="A164" t="str">
        <f>TRIM(rawData!A880)</f>
        <v>b891bdff-da95-4bf1-b7bf-ac0594f32bf1</v>
      </c>
      <c r="B164" t="str">
        <f>TRIM(VLOOKUP(A164,rawData!B:S,4,0))</f>
        <v>Mary Little</v>
      </c>
      <c r="C164" t="str">
        <f>IF(TRIM(VLOOKUP(A164,rawData!B:S,6,0))="","replacement@mail.com",TRIM(VLOOKUP(A164,rawData!B:S,6,0)))</f>
        <v>jessica32@cross.info</v>
      </c>
      <c r="D164" t="str">
        <f t="shared" si="4"/>
        <v>SouthBooks</v>
      </c>
      <c r="E164" t="str">
        <f>TRIM(VLOOKUP(A164,rawData!B:S,8,0))</f>
        <v>South</v>
      </c>
      <c r="F164" t="str">
        <f>TRIM(VLOOKUP(A164,rawData!B:S,9,0))</f>
        <v>Books</v>
      </c>
      <c r="G164" t="str">
        <f>IF(TRIM(VLOOKUP(A164,rawData!B:S,10,0))="","Blank",TRIM(VLOOKUP(A164,rawData!B:S,10,0)))</f>
        <v>Color</v>
      </c>
      <c r="H164" s="9">
        <f>_xlfn.NUMBERVALUE(TRIM(VLOOKUP(A164,rawData!B:S,11,0)))</f>
        <v>7</v>
      </c>
      <c r="I164" s="9">
        <f>_xlfn.NUMBERVALUE(TRIM(VLOOKUP(A164,rawData!B:S,12,0)))</f>
        <v>404.07</v>
      </c>
      <c r="J164" s="9">
        <f>_xlfn.NUMBERVALUE(TRIM(VLOOKUP(A164,rawData!B:S,13,0)))</f>
        <v>2828.49</v>
      </c>
      <c r="K164" s="11">
        <f>DATE(VLOOKUP(A164,rawData!$B$2:$S$1011,17,0),VLOOKUP(A164,rawData!$B$2:$S$1011,16,0),VLOOKUP(A164,rawData!$B$2:$S$1011,15,0))</f>
        <v>45329</v>
      </c>
      <c r="L164" t="str">
        <f>TRIM(VLOOKUP(A164,rawData!B:S,18,0))</f>
        <v>Bank Transfer</v>
      </c>
      <c r="M164">
        <f t="shared" si="5"/>
        <v>2</v>
      </c>
    </row>
    <row r="165" spans="1:13" x14ac:dyDescent="0.2">
      <c r="A165" t="str">
        <f>TRIM(rawData!A646)</f>
        <v>4ec00b13-b0c9-4a55-b130-f7dbe4a57334</v>
      </c>
      <c r="B165" t="str">
        <f>TRIM(VLOOKUP(A165,rawData!B:S,4,0))</f>
        <v>Cory Lynch</v>
      </c>
      <c r="C165" t="str">
        <f>IF(TRIM(VLOOKUP(A165,rawData!B:S,6,0))="","replacement@mail.com",TRIM(VLOOKUP(A165,rawData!B:S,6,0)))</f>
        <v>nwatkins@taylor-davis.com</v>
      </c>
      <c r="D165" t="str">
        <f t="shared" si="4"/>
        <v>WestClothing</v>
      </c>
      <c r="E165" t="str">
        <f>TRIM(VLOOKUP(A165,rawData!B:S,8,0))</f>
        <v>West</v>
      </c>
      <c r="F165" t="str">
        <f>TRIM(VLOOKUP(A165,rawData!B:S,9,0))</f>
        <v>Clothing</v>
      </c>
      <c r="G165" t="str">
        <f>IF(TRIM(VLOOKUP(A165,rawData!B:S,10,0))="","Blank",TRIM(VLOOKUP(A165,rawData!B:S,10,0)))</f>
        <v>Chair</v>
      </c>
      <c r="H165" s="9">
        <f>_xlfn.NUMBERVALUE(TRIM(VLOOKUP(A165,rawData!B:S,11,0)))</f>
        <v>10</v>
      </c>
      <c r="I165" s="9">
        <f>_xlfn.NUMBERVALUE(TRIM(VLOOKUP(A165,rawData!B:S,12,0)))</f>
        <v>421.19</v>
      </c>
      <c r="J165" s="9">
        <f>_xlfn.NUMBERVALUE(TRIM(VLOOKUP(A165,rawData!B:S,13,0)))</f>
        <v>4211.8999999999996</v>
      </c>
      <c r="K165" s="11">
        <f>DATE(VLOOKUP(A165,rawData!$B$2:$S$1011,17,0),VLOOKUP(A165,rawData!$B$2:$S$1011,16,0),VLOOKUP(A165,rawData!$B$2:$S$1011,15,0))</f>
        <v>45329</v>
      </c>
      <c r="L165" t="str">
        <f>TRIM(VLOOKUP(A165,rawData!B:S,18,0))</f>
        <v>Bank Transfer</v>
      </c>
      <c r="M165">
        <f t="shared" si="5"/>
        <v>2</v>
      </c>
    </row>
    <row r="166" spans="1:13" x14ac:dyDescent="0.2">
      <c r="A166" t="str">
        <f>TRIM(rawData!A213)</f>
        <v>b49cafbc-631c-473b-ba3c-6494ff09055f</v>
      </c>
      <c r="B166" t="str">
        <f>TRIM(VLOOKUP(A166,rawData!B:S,4,0))</f>
        <v>Jessica Hill</v>
      </c>
      <c r="C166" t="str">
        <f>IF(TRIM(VLOOKUP(A166,rawData!B:S,6,0))="","replacement@mail.com",TRIM(VLOOKUP(A166,rawData!B:S,6,0)))</f>
        <v>hilljulie@gmail.com</v>
      </c>
      <c r="D166" t="str">
        <f t="shared" si="4"/>
        <v>NorthBooks</v>
      </c>
      <c r="E166" t="str">
        <f>TRIM(VLOOKUP(A166,rawData!B:S,8,0))</f>
        <v>North</v>
      </c>
      <c r="F166" t="str">
        <f>TRIM(VLOOKUP(A166,rawData!B:S,9,0))</f>
        <v>Books</v>
      </c>
      <c r="G166" t="str">
        <f>IF(TRIM(VLOOKUP(A166,rawData!B:S,10,0))="","Blank",TRIM(VLOOKUP(A166,rawData!B:S,10,0)))</f>
        <v>All</v>
      </c>
      <c r="H166" s="9">
        <f>_xlfn.NUMBERVALUE(TRIM(VLOOKUP(A166,rawData!B:S,11,0)))</f>
        <v>20</v>
      </c>
      <c r="I166" s="9">
        <f>_xlfn.NUMBERVALUE(TRIM(VLOOKUP(A166,rawData!B:S,12,0)))</f>
        <v>416.03</v>
      </c>
      <c r="J166" s="9">
        <f>_xlfn.NUMBERVALUE(TRIM(VLOOKUP(A166,rawData!B:S,13,0)))</f>
        <v>8320.6</v>
      </c>
      <c r="K166" s="11">
        <f>DATE(VLOOKUP(A166,rawData!$B$2:$S$1011,17,0),VLOOKUP(A166,rawData!$B$2:$S$1011,16,0),VLOOKUP(A166,rawData!$B$2:$S$1011,15,0))</f>
        <v>45329</v>
      </c>
      <c r="L166" t="str">
        <f>TRIM(VLOOKUP(A166,rawData!B:S,18,0))</f>
        <v>PayPal</v>
      </c>
      <c r="M166">
        <f t="shared" si="5"/>
        <v>2</v>
      </c>
    </row>
    <row r="167" spans="1:13" x14ac:dyDescent="0.2">
      <c r="A167" t="str">
        <f>TRIM(rawData!A87)</f>
        <v>c91ca10c-0bda-4ba3-8970-cee3b351e432</v>
      </c>
      <c r="B167" t="str">
        <f>TRIM(VLOOKUP(A167,rawData!B:S,4,0))</f>
        <v>Linda Coleman</v>
      </c>
      <c r="C167" t="str">
        <f>IF(TRIM(VLOOKUP(A167,rawData!B:S,6,0))="","replacement@mail.com",TRIM(VLOOKUP(A167,rawData!B:S,6,0)))</f>
        <v>mrobinson@yahoo.com</v>
      </c>
      <c r="D167" t="str">
        <f t="shared" si="4"/>
        <v>NorthBooks</v>
      </c>
      <c r="E167" t="str">
        <f>TRIM(VLOOKUP(A167,rawData!B:S,8,0))</f>
        <v>North</v>
      </c>
      <c r="F167" t="str">
        <f>TRIM(VLOOKUP(A167,rawData!B:S,9,0))</f>
        <v>Books</v>
      </c>
      <c r="G167" t="str">
        <f>IF(TRIM(VLOOKUP(A167,rawData!B:S,10,0))="","Blank",TRIM(VLOOKUP(A167,rawData!B:S,10,0)))</f>
        <v>Development</v>
      </c>
      <c r="H167" s="9">
        <f>_xlfn.NUMBERVALUE(TRIM(VLOOKUP(A167,rawData!B:S,11,0)))</f>
        <v>8</v>
      </c>
      <c r="I167" s="9">
        <f>_xlfn.NUMBERVALUE(TRIM(VLOOKUP(A167,rawData!B:S,12,0)))</f>
        <v>136.31</v>
      </c>
      <c r="J167" s="9">
        <f>_xlfn.NUMBERVALUE(TRIM(VLOOKUP(A167,rawData!B:S,13,0)))</f>
        <v>1090.48</v>
      </c>
      <c r="K167" s="11">
        <f>DATE(VLOOKUP(A167,rawData!$B$2:$S$1011,17,0),VLOOKUP(A167,rawData!$B$2:$S$1011,16,0),VLOOKUP(A167,rawData!$B$2:$S$1011,15,0))</f>
        <v>45330</v>
      </c>
      <c r="L167" t="str">
        <f>TRIM(VLOOKUP(A167,rawData!B:S,18,0))</f>
        <v>Bank Transfer</v>
      </c>
      <c r="M167">
        <f t="shared" si="5"/>
        <v>2</v>
      </c>
    </row>
    <row r="168" spans="1:13" x14ac:dyDescent="0.2">
      <c r="A168" t="str">
        <f>TRIM(rawData!A245)</f>
        <v>d8681147-8b7b-40ba-9605-c28f912741d3</v>
      </c>
      <c r="B168" t="str">
        <f>TRIM(VLOOKUP(A168,rawData!B:S,4,0))</f>
        <v>Rebecca Nicholson</v>
      </c>
      <c r="C168" t="str">
        <f>IF(TRIM(VLOOKUP(A168,rawData!B:S,6,0))="","replacement@mail.com",TRIM(VLOOKUP(A168,rawData!B:S,6,0)))</f>
        <v>mitchellmaynard@carney-russell.com</v>
      </c>
      <c r="D168" t="str">
        <f t="shared" si="4"/>
        <v>SouthElectronics</v>
      </c>
      <c r="E168" t="str">
        <f>TRIM(VLOOKUP(A168,rawData!B:S,8,0))</f>
        <v>South</v>
      </c>
      <c r="F168" t="str">
        <f>TRIM(VLOOKUP(A168,rawData!B:S,9,0))</f>
        <v>Electronics</v>
      </c>
      <c r="G168" t="str">
        <f>IF(TRIM(VLOOKUP(A168,rawData!B:S,10,0))="","Blank",TRIM(VLOOKUP(A168,rawData!B:S,10,0)))</f>
        <v>Skill</v>
      </c>
      <c r="H168" s="9">
        <f>_xlfn.NUMBERVALUE(TRIM(VLOOKUP(A168,rawData!B:S,11,0)))</f>
        <v>8</v>
      </c>
      <c r="I168" s="9">
        <f>_xlfn.NUMBERVALUE(TRIM(VLOOKUP(A168,rawData!B:S,12,0)))</f>
        <v>325.43</v>
      </c>
      <c r="J168" s="9">
        <f>_xlfn.NUMBERVALUE(TRIM(VLOOKUP(A168,rawData!B:S,13,0)))</f>
        <v>2603.44</v>
      </c>
      <c r="K168" s="11">
        <f>DATE(VLOOKUP(A168,rawData!$B$2:$S$1011,17,0),VLOOKUP(A168,rawData!$B$2:$S$1011,16,0),VLOOKUP(A168,rawData!$B$2:$S$1011,15,0))</f>
        <v>45330</v>
      </c>
      <c r="L168" t="str">
        <f>TRIM(VLOOKUP(A168,rawData!B:S,18,0))</f>
        <v>Credit Card</v>
      </c>
      <c r="M168">
        <f t="shared" si="5"/>
        <v>2</v>
      </c>
    </row>
    <row r="169" spans="1:13" x14ac:dyDescent="0.2">
      <c r="A169" t="str">
        <f>TRIM(rawData!A492)</f>
        <v>5228dd81-5768-476f-a82f-e19a37b80469</v>
      </c>
      <c r="B169" t="str">
        <f>TRIM(VLOOKUP(A169,rawData!B:S,4,0))</f>
        <v>Kimberly Webster</v>
      </c>
      <c r="C169" t="str">
        <f>IF(TRIM(VLOOKUP(A169,rawData!B:S,6,0))="","replacement@mail.com",TRIM(VLOOKUP(A169,rawData!B:S,6,0)))</f>
        <v>beardchad@miller.com</v>
      </c>
      <c r="D169" t="str">
        <f t="shared" si="4"/>
        <v>WestBooks</v>
      </c>
      <c r="E169" t="str">
        <f>TRIM(VLOOKUP(A169,rawData!B:S,8,0))</f>
        <v>West</v>
      </c>
      <c r="F169" t="str">
        <f>TRIM(VLOOKUP(A169,rawData!B:S,9,0))</f>
        <v>Books</v>
      </c>
      <c r="G169" t="str">
        <f>IF(TRIM(VLOOKUP(A169,rawData!B:S,10,0))="","Blank",TRIM(VLOOKUP(A169,rawData!B:S,10,0)))</f>
        <v>Check</v>
      </c>
      <c r="H169" s="9">
        <f>_xlfn.NUMBERVALUE(TRIM(VLOOKUP(A169,rawData!B:S,11,0)))</f>
        <v>3</v>
      </c>
      <c r="I169" s="9">
        <f>_xlfn.NUMBERVALUE(TRIM(VLOOKUP(A169,rawData!B:S,12,0)))</f>
        <v>286.07</v>
      </c>
      <c r="J169" s="9">
        <f>_xlfn.NUMBERVALUE(TRIM(VLOOKUP(A169,rawData!B:S,13,0)))</f>
        <v>858.21</v>
      </c>
      <c r="K169" s="11">
        <f>DATE(VLOOKUP(A169,rawData!$B$2:$S$1011,17,0),VLOOKUP(A169,rawData!$B$2:$S$1011,16,0),VLOOKUP(A169,rawData!$B$2:$S$1011,15,0))</f>
        <v>45335</v>
      </c>
      <c r="L169" t="str">
        <f>TRIM(VLOOKUP(A169,rawData!B:S,18,0))</f>
        <v>Bank Transfer</v>
      </c>
      <c r="M169">
        <f t="shared" si="5"/>
        <v>2</v>
      </c>
    </row>
    <row r="170" spans="1:13" x14ac:dyDescent="0.2">
      <c r="A170" t="str">
        <f>TRIM(rawData!A949)</f>
        <v>dc675c79-dbc0-4423-bf41-69119c7df68c</v>
      </c>
      <c r="B170" t="str">
        <f>TRIM(VLOOKUP(A170,rawData!B:S,4,0))</f>
        <v>Tim Dunlap</v>
      </c>
      <c r="C170" t="str">
        <f>IF(TRIM(VLOOKUP(A170,rawData!B:S,6,0))="","replacement@mail.com",TRIM(VLOOKUP(A170,rawData!B:S,6,0)))</f>
        <v>carrolllawrence@smith.com</v>
      </c>
      <c r="D170" t="str">
        <f t="shared" si="4"/>
        <v>WestElectronics</v>
      </c>
      <c r="E170" t="str">
        <f>TRIM(VLOOKUP(A170,rawData!B:S,8,0))</f>
        <v>West</v>
      </c>
      <c r="F170" t="str">
        <f>TRIM(VLOOKUP(A170,rawData!B:S,9,0))</f>
        <v>Electronics</v>
      </c>
      <c r="G170" t="str">
        <f>IF(TRIM(VLOOKUP(A170,rawData!B:S,10,0))="","Blank",TRIM(VLOOKUP(A170,rawData!B:S,10,0)))</f>
        <v>So</v>
      </c>
      <c r="H170" s="9">
        <f>_xlfn.NUMBERVALUE(TRIM(VLOOKUP(A170,rawData!B:S,11,0)))</f>
        <v>12</v>
      </c>
      <c r="I170" s="9">
        <f>_xlfn.NUMBERVALUE(TRIM(VLOOKUP(A170,rawData!B:S,12,0)))</f>
        <v>132.65</v>
      </c>
      <c r="J170" s="9">
        <f>_xlfn.NUMBERVALUE(TRIM(VLOOKUP(A170,rawData!B:S,13,0)))</f>
        <v>1591.8</v>
      </c>
      <c r="K170" s="11">
        <f>DATE(VLOOKUP(A170,rawData!$B$2:$S$1011,17,0),VLOOKUP(A170,rawData!$B$2:$S$1011,16,0),VLOOKUP(A170,rawData!$B$2:$S$1011,15,0))</f>
        <v>45335</v>
      </c>
      <c r="L170" t="str">
        <f>TRIM(VLOOKUP(A170,rawData!B:S,18,0))</f>
        <v>Bank Transfer</v>
      </c>
      <c r="M170">
        <f t="shared" si="5"/>
        <v>2</v>
      </c>
    </row>
    <row r="171" spans="1:13" x14ac:dyDescent="0.2">
      <c r="A171" t="str">
        <f>TRIM(rawData!A468)</f>
        <v>4efcc832-fb9e-4ce2-86fc-9b19fc34cc46</v>
      </c>
      <c r="B171" t="str">
        <f>TRIM(VLOOKUP(A171,rawData!B:S,4,0))</f>
        <v>Angela Young</v>
      </c>
      <c r="C171" t="str">
        <f>IF(TRIM(VLOOKUP(A171,rawData!B:S,6,0))="","replacement@mail.com",TRIM(VLOOKUP(A171,rawData!B:S,6,0)))</f>
        <v>emily57@reilly-barajas.net</v>
      </c>
      <c r="D171" t="str">
        <f t="shared" si="4"/>
        <v>NorthClothing</v>
      </c>
      <c r="E171" t="str">
        <f>TRIM(VLOOKUP(A171,rawData!B:S,8,0))</f>
        <v>North</v>
      </c>
      <c r="F171" t="str">
        <f>TRIM(VLOOKUP(A171,rawData!B:S,9,0))</f>
        <v>Clothing</v>
      </c>
      <c r="G171" t="str">
        <f>IF(TRIM(VLOOKUP(A171,rawData!B:S,10,0))="","Blank",TRIM(VLOOKUP(A171,rawData!B:S,10,0)))</f>
        <v>In</v>
      </c>
      <c r="H171" s="9">
        <f>_xlfn.NUMBERVALUE(TRIM(VLOOKUP(A171,rawData!B:S,11,0)))</f>
        <v>13</v>
      </c>
      <c r="I171" s="9">
        <f>_xlfn.NUMBERVALUE(TRIM(VLOOKUP(A171,rawData!B:S,12,0)))</f>
        <v>180.63</v>
      </c>
      <c r="J171" s="9">
        <f>_xlfn.NUMBERVALUE(TRIM(VLOOKUP(A171,rawData!B:S,13,0)))</f>
        <v>2348.19</v>
      </c>
      <c r="K171" s="11">
        <f>DATE(VLOOKUP(A171,rawData!$B$2:$S$1011,17,0),VLOOKUP(A171,rawData!$B$2:$S$1011,16,0),VLOOKUP(A171,rawData!$B$2:$S$1011,15,0))</f>
        <v>45336</v>
      </c>
      <c r="L171" t="str">
        <f>TRIM(VLOOKUP(A171,rawData!B:S,18,0))</f>
        <v>PayPal</v>
      </c>
      <c r="M171">
        <f t="shared" si="5"/>
        <v>2</v>
      </c>
    </row>
    <row r="172" spans="1:13" x14ac:dyDescent="0.2">
      <c r="A172" t="str">
        <f>TRIM(rawData!A371)</f>
        <v>7d1706da-6735-4ffe-94ae-f316a44e0d81</v>
      </c>
      <c r="B172" t="str">
        <f>TRIM(VLOOKUP(A172,rawData!B:S,4,0))</f>
        <v>Diana Hernandez</v>
      </c>
      <c r="C172" t="str">
        <f>IF(TRIM(VLOOKUP(A172,rawData!B:S,6,0))="","replacement@mail.com",TRIM(VLOOKUP(A172,rawData!B:S,6,0)))</f>
        <v>kara81@bowen.com</v>
      </c>
      <c r="D172" t="str">
        <f t="shared" si="4"/>
        <v>WestBooks</v>
      </c>
      <c r="E172" t="str">
        <f>TRIM(VLOOKUP(A172,rawData!B:S,8,0))</f>
        <v>West</v>
      </c>
      <c r="F172" t="str">
        <f>TRIM(VLOOKUP(A172,rawData!B:S,9,0))</f>
        <v>Books</v>
      </c>
      <c r="G172" t="str">
        <f>IF(TRIM(VLOOKUP(A172,rawData!B:S,10,0))="","Blank",TRIM(VLOOKUP(A172,rawData!B:S,10,0)))</f>
        <v>Himself</v>
      </c>
      <c r="H172" s="9">
        <f>_xlfn.NUMBERVALUE(TRIM(VLOOKUP(A172,rawData!B:S,11,0)))</f>
        <v>5</v>
      </c>
      <c r="I172" s="9">
        <f>_xlfn.NUMBERVALUE(TRIM(VLOOKUP(A172,rawData!B:S,12,0)))</f>
        <v>477.56</v>
      </c>
      <c r="J172" s="9">
        <f>_xlfn.NUMBERVALUE(TRIM(VLOOKUP(A172,rawData!B:S,13,0)))</f>
        <v>2387.8000000000002</v>
      </c>
      <c r="K172" s="11">
        <f>DATE(VLOOKUP(A172,rawData!$B$2:$S$1011,17,0),VLOOKUP(A172,rawData!$B$2:$S$1011,16,0),VLOOKUP(A172,rawData!$B$2:$S$1011,15,0))</f>
        <v>45336</v>
      </c>
      <c r="L172" t="str">
        <f>TRIM(VLOOKUP(A172,rawData!B:S,18,0))</f>
        <v>Debit Card</v>
      </c>
      <c r="M172">
        <f t="shared" si="5"/>
        <v>2</v>
      </c>
    </row>
    <row r="173" spans="1:13" x14ac:dyDescent="0.2">
      <c r="A173" t="str">
        <f>TRIM(rawData!A216)</f>
        <v>2574fbb2-96dd-47ae-b235-21f1d27e5223</v>
      </c>
      <c r="B173" t="str">
        <f>TRIM(VLOOKUP(A173,rawData!B:S,4,0))</f>
        <v>Marissa Atkins</v>
      </c>
      <c r="C173" t="str">
        <f>IF(TRIM(VLOOKUP(A173,rawData!B:S,6,0))="","replacement@mail.com",TRIM(VLOOKUP(A173,rawData!B:S,6,0)))</f>
        <v>sbird@gmail.com</v>
      </c>
      <c r="D173" t="str">
        <f t="shared" si="4"/>
        <v>SouthElectronics</v>
      </c>
      <c r="E173" t="str">
        <f>TRIM(VLOOKUP(A173,rawData!B:S,8,0))</f>
        <v>South</v>
      </c>
      <c r="F173" t="str">
        <f>TRIM(VLOOKUP(A173,rawData!B:S,9,0))</f>
        <v>Electronics</v>
      </c>
      <c r="G173" t="str">
        <f>IF(TRIM(VLOOKUP(A173,rawData!B:S,10,0))="","Blank",TRIM(VLOOKUP(A173,rawData!B:S,10,0)))</f>
        <v>Argue</v>
      </c>
      <c r="H173" s="9">
        <f>_xlfn.NUMBERVALUE(TRIM(VLOOKUP(A173,rawData!B:S,11,0)))</f>
        <v>1</v>
      </c>
      <c r="I173" s="9">
        <f>_xlfn.NUMBERVALUE(TRIM(VLOOKUP(A173,rawData!B:S,12,0)))</f>
        <v>242.35</v>
      </c>
      <c r="J173" s="9">
        <f>_xlfn.NUMBERVALUE(TRIM(VLOOKUP(A173,rawData!B:S,13,0)))</f>
        <v>242.35</v>
      </c>
      <c r="K173" s="11">
        <f>DATE(VLOOKUP(A173,rawData!$B$2:$S$1011,17,0),VLOOKUP(A173,rawData!$B$2:$S$1011,16,0),VLOOKUP(A173,rawData!$B$2:$S$1011,15,0))</f>
        <v>45337</v>
      </c>
      <c r="L173" t="str">
        <f>TRIM(VLOOKUP(A173,rawData!B:S,18,0))</f>
        <v>Bank Transfer</v>
      </c>
      <c r="M173">
        <f t="shared" si="5"/>
        <v>2</v>
      </c>
    </row>
    <row r="174" spans="1:13" x14ac:dyDescent="0.2">
      <c r="A174" t="str">
        <f>TRIM(rawData!A597)</f>
        <v>9772131c-361e-4be8-af35-1ca27e6106de</v>
      </c>
      <c r="B174" t="str">
        <f>TRIM(VLOOKUP(A174,rawData!B:S,4,0))</f>
        <v>Christopher Summers</v>
      </c>
      <c r="C174" t="str">
        <f>IF(TRIM(VLOOKUP(A174,rawData!B:S,6,0))="","replacement@mail.com",TRIM(VLOOKUP(A174,rawData!B:S,6,0)))</f>
        <v>hardynicholas@mann.com</v>
      </c>
      <c r="D174" t="str">
        <f t="shared" si="4"/>
        <v>NorthFurniture</v>
      </c>
      <c r="E174" t="str">
        <f>TRIM(VLOOKUP(A174,rawData!B:S,8,0))</f>
        <v>North</v>
      </c>
      <c r="F174" t="str">
        <f>TRIM(VLOOKUP(A174,rawData!B:S,9,0))</f>
        <v>Furniture</v>
      </c>
      <c r="G174" t="str">
        <f>IF(TRIM(VLOOKUP(A174,rawData!B:S,10,0))="","Blank",TRIM(VLOOKUP(A174,rawData!B:S,10,0)))</f>
        <v>Page</v>
      </c>
      <c r="H174" s="9">
        <f>_xlfn.NUMBERVALUE(TRIM(VLOOKUP(A174,rawData!B:S,11,0)))</f>
        <v>2</v>
      </c>
      <c r="I174" s="9">
        <f>_xlfn.NUMBERVALUE(TRIM(VLOOKUP(A174,rawData!B:S,12,0)))</f>
        <v>333.36</v>
      </c>
      <c r="J174" s="9">
        <f>_xlfn.NUMBERVALUE(TRIM(VLOOKUP(A174,rawData!B:S,13,0)))</f>
        <v>666.72</v>
      </c>
      <c r="K174" s="11">
        <f>DATE(VLOOKUP(A174,rawData!$B$2:$S$1011,17,0),VLOOKUP(A174,rawData!$B$2:$S$1011,16,0),VLOOKUP(A174,rawData!$B$2:$S$1011,15,0))</f>
        <v>45337</v>
      </c>
      <c r="L174" t="str">
        <f>TRIM(VLOOKUP(A174,rawData!B:S,18,0))</f>
        <v>PayPal</v>
      </c>
      <c r="M174">
        <f t="shared" si="5"/>
        <v>2</v>
      </c>
    </row>
    <row r="175" spans="1:13" x14ac:dyDescent="0.2">
      <c r="A175" t="str">
        <f>TRIM(rawData!A382)</f>
        <v>9056fb36-e663-42ec-b07a-94dcda158d53</v>
      </c>
      <c r="B175" t="str">
        <f>TRIM(VLOOKUP(A175,rawData!B:S,4,0))</f>
        <v>Pamela Mccullough</v>
      </c>
      <c r="C175" t="str">
        <f>IF(TRIM(VLOOKUP(A175,rawData!B:S,6,0))="","replacement@mail.com",TRIM(VLOOKUP(A175,rawData!B:S,6,0)))</f>
        <v>trevinobeth@hayes.net</v>
      </c>
      <c r="D175" t="str">
        <f t="shared" si="4"/>
        <v>WestClothing</v>
      </c>
      <c r="E175" t="str">
        <f>TRIM(VLOOKUP(A175,rawData!B:S,8,0))</f>
        <v>West</v>
      </c>
      <c r="F175" t="str">
        <f>TRIM(VLOOKUP(A175,rawData!B:S,9,0))</f>
        <v>Clothing</v>
      </c>
      <c r="G175" t="str">
        <f>IF(TRIM(VLOOKUP(A175,rawData!B:S,10,0))="","Blank",TRIM(VLOOKUP(A175,rawData!B:S,10,0)))</f>
        <v>And</v>
      </c>
      <c r="H175" s="9">
        <f>_xlfn.NUMBERVALUE(TRIM(VLOOKUP(A175,rawData!B:S,11,0)))</f>
        <v>12</v>
      </c>
      <c r="I175" s="9">
        <f>_xlfn.NUMBERVALUE(TRIM(VLOOKUP(A175,rawData!B:S,12,0)))</f>
        <v>86.37</v>
      </c>
      <c r="J175" s="9">
        <f>_xlfn.NUMBERVALUE(TRIM(VLOOKUP(A175,rawData!B:S,13,0)))</f>
        <v>1036.44</v>
      </c>
      <c r="K175" s="11">
        <f>DATE(VLOOKUP(A175,rawData!$B$2:$S$1011,17,0),VLOOKUP(A175,rawData!$B$2:$S$1011,16,0),VLOOKUP(A175,rawData!$B$2:$S$1011,15,0))</f>
        <v>45337</v>
      </c>
      <c r="L175" t="str">
        <f>TRIM(VLOOKUP(A175,rawData!B:S,18,0))</f>
        <v>Bank Transfer</v>
      </c>
      <c r="M175">
        <f t="shared" si="5"/>
        <v>2</v>
      </c>
    </row>
    <row r="176" spans="1:13" x14ac:dyDescent="0.2">
      <c r="A176" t="str">
        <f>TRIM(rawData!A954)</f>
        <v>1b10aaae-d2c0-41f0-940c-32196d666243</v>
      </c>
      <c r="B176" t="str">
        <f>TRIM(VLOOKUP(A176,rawData!B:S,4,0))</f>
        <v>Gary Edwards Jr.</v>
      </c>
      <c r="C176" t="str">
        <f>IF(TRIM(VLOOKUP(A176,rawData!B:S,6,0))="","replacement@mail.com",TRIM(VLOOKUP(A176,rawData!B:S,6,0)))</f>
        <v>george88@yahoo.com</v>
      </c>
      <c r="D176" t="str">
        <f t="shared" si="4"/>
        <v>WestClothing</v>
      </c>
      <c r="E176" t="str">
        <f>TRIM(VLOOKUP(A176,rawData!B:S,8,0))</f>
        <v>West</v>
      </c>
      <c r="F176" t="str">
        <f>TRIM(VLOOKUP(A176,rawData!B:S,9,0))</f>
        <v>Clothing</v>
      </c>
      <c r="G176" t="str">
        <f>IF(TRIM(VLOOKUP(A176,rawData!B:S,10,0))="","Blank",TRIM(VLOOKUP(A176,rawData!B:S,10,0)))</f>
        <v>Claim</v>
      </c>
      <c r="H176" s="9">
        <f>_xlfn.NUMBERVALUE(TRIM(VLOOKUP(A176,rawData!B:S,11,0)))</f>
        <v>15</v>
      </c>
      <c r="I176" s="9">
        <f>_xlfn.NUMBERVALUE(TRIM(VLOOKUP(A176,rawData!B:S,12,0)))</f>
        <v>118.06</v>
      </c>
      <c r="J176" s="9">
        <f>_xlfn.NUMBERVALUE(TRIM(VLOOKUP(A176,rawData!B:S,13,0)))</f>
        <v>1770.9</v>
      </c>
      <c r="K176" s="11">
        <f>DATE(VLOOKUP(A176,rawData!$B$2:$S$1011,17,0),VLOOKUP(A176,rawData!$B$2:$S$1011,16,0),VLOOKUP(A176,rawData!$B$2:$S$1011,15,0))</f>
        <v>45337</v>
      </c>
      <c r="L176" t="str">
        <f>TRIM(VLOOKUP(A176,rawData!B:S,18,0))</f>
        <v>Bank Transfer</v>
      </c>
      <c r="M176">
        <f t="shared" si="5"/>
        <v>2</v>
      </c>
    </row>
    <row r="177" spans="1:13" x14ac:dyDescent="0.2">
      <c r="A177" t="str">
        <f>TRIM(rawData!A448)</f>
        <v>d9e18e37-8e9e-4c81-a1d7-d3874b4a9b35</v>
      </c>
      <c r="B177" t="str">
        <f>TRIM(VLOOKUP(A177,rawData!B:S,4,0))</f>
        <v>Richard Taylor</v>
      </c>
      <c r="C177" t="str">
        <f>IF(TRIM(VLOOKUP(A177,rawData!B:S,6,0))="","replacement@mail.com",TRIM(VLOOKUP(A177,rawData!B:S,6,0)))</f>
        <v>david56@gmail.com</v>
      </c>
      <c r="D177" t="str">
        <f t="shared" si="4"/>
        <v>EastFood</v>
      </c>
      <c r="E177" t="str">
        <f>TRIM(VLOOKUP(A177,rawData!B:S,8,0))</f>
        <v>East</v>
      </c>
      <c r="F177" t="str">
        <f>TRIM(VLOOKUP(A177,rawData!B:S,9,0))</f>
        <v>Food</v>
      </c>
      <c r="G177" t="str">
        <f>IF(TRIM(VLOOKUP(A177,rawData!B:S,10,0))="","Blank",TRIM(VLOOKUP(A177,rawData!B:S,10,0)))</f>
        <v>Believe</v>
      </c>
      <c r="H177" s="9">
        <f>_xlfn.NUMBERVALUE(TRIM(VLOOKUP(A177,rawData!B:S,11,0)))</f>
        <v>6</v>
      </c>
      <c r="I177" s="9">
        <f>_xlfn.NUMBERVALUE(TRIM(VLOOKUP(A177,rawData!B:S,12,0)))</f>
        <v>317.36</v>
      </c>
      <c r="J177" s="9">
        <f>_xlfn.NUMBERVALUE(TRIM(VLOOKUP(A177,rawData!B:S,13,0)))</f>
        <v>1904.16</v>
      </c>
      <c r="K177" s="11">
        <f>DATE(VLOOKUP(A177,rawData!$B$2:$S$1011,17,0),VLOOKUP(A177,rawData!$B$2:$S$1011,16,0),VLOOKUP(A177,rawData!$B$2:$S$1011,15,0))</f>
        <v>45337</v>
      </c>
      <c r="L177" t="str">
        <f>TRIM(VLOOKUP(A177,rawData!B:S,18,0))</f>
        <v>Bank Transfer</v>
      </c>
      <c r="M177">
        <f t="shared" si="5"/>
        <v>2</v>
      </c>
    </row>
    <row r="178" spans="1:13" x14ac:dyDescent="0.2">
      <c r="A178" t="str">
        <f>TRIM(rawData!A510)</f>
        <v>d28a0d8c-4fe4-4330-88b3-394c9252d9a5</v>
      </c>
      <c r="B178" t="str">
        <f>TRIM(VLOOKUP(A178,rawData!B:S,4,0))</f>
        <v>Nicholas Martinez</v>
      </c>
      <c r="C178" t="str">
        <f>IF(TRIM(VLOOKUP(A178,rawData!B:S,6,0))="","replacement@mail.com",TRIM(VLOOKUP(A178,rawData!B:S,6,0)))</f>
        <v>virginia87@davis.com</v>
      </c>
      <c r="D178" t="str">
        <f t="shared" si="4"/>
        <v>EastBooks</v>
      </c>
      <c r="E178" t="str">
        <f>TRIM(VLOOKUP(A178,rawData!B:S,8,0))</f>
        <v>East</v>
      </c>
      <c r="F178" t="str">
        <f>TRIM(VLOOKUP(A178,rawData!B:S,9,0))</f>
        <v>Books</v>
      </c>
      <c r="G178" t="str">
        <f>IF(TRIM(VLOOKUP(A178,rawData!B:S,10,0))="","Blank",TRIM(VLOOKUP(A178,rawData!B:S,10,0)))</f>
        <v>In</v>
      </c>
      <c r="H178" s="9">
        <f>_xlfn.NUMBERVALUE(TRIM(VLOOKUP(A178,rawData!B:S,11,0)))</f>
        <v>5</v>
      </c>
      <c r="I178" s="9">
        <f>_xlfn.NUMBERVALUE(TRIM(VLOOKUP(A178,rawData!B:S,12,0)))</f>
        <v>422.43</v>
      </c>
      <c r="J178" s="9">
        <f>_xlfn.NUMBERVALUE(TRIM(VLOOKUP(A178,rawData!B:S,13,0)))</f>
        <v>2112.15</v>
      </c>
      <c r="K178" s="11">
        <f>DATE(VLOOKUP(A178,rawData!$B$2:$S$1011,17,0),VLOOKUP(A178,rawData!$B$2:$S$1011,16,0),VLOOKUP(A178,rawData!$B$2:$S$1011,15,0))</f>
        <v>45337</v>
      </c>
      <c r="L178" t="str">
        <f>TRIM(VLOOKUP(A178,rawData!B:S,18,0))</f>
        <v>PayPal</v>
      </c>
      <c r="M178">
        <f t="shared" si="5"/>
        <v>2</v>
      </c>
    </row>
    <row r="179" spans="1:13" x14ac:dyDescent="0.2">
      <c r="A179" t="str">
        <f>TRIM(rawData!A389)</f>
        <v>dbfc794f-a4ad-4b65-934c-6df5f0be897e</v>
      </c>
      <c r="B179" t="str">
        <f>TRIM(VLOOKUP(A179,rawData!B:S,4,0))</f>
        <v>Vanessa Kelly</v>
      </c>
      <c r="C179" t="str">
        <f>IF(TRIM(VLOOKUP(A179,rawData!B:S,6,0))="","replacement@mail.com",TRIM(VLOOKUP(A179,rawData!B:S,6,0)))</f>
        <v>replacement@mail.com</v>
      </c>
      <c r="D179" t="str">
        <f t="shared" si="4"/>
        <v>EastBooks</v>
      </c>
      <c r="E179" t="str">
        <f>TRIM(VLOOKUP(A179,rawData!B:S,8,0))</f>
        <v>East</v>
      </c>
      <c r="F179" t="str">
        <f>TRIM(VLOOKUP(A179,rawData!B:S,9,0))</f>
        <v>Books</v>
      </c>
      <c r="G179" t="str">
        <f>IF(TRIM(VLOOKUP(A179,rawData!B:S,10,0))="","Blank",TRIM(VLOOKUP(A179,rawData!B:S,10,0)))</f>
        <v>Event</v>
      </c>
      <c r="H179" s="9">
        <f>_xlfn.NUMBERVALUE(TRIM(VLOOKUP(A179,rawData!B:S,11,0)))</f>
        <v>7</v>
      </c>
      <c r="I179" s="9">
        <f>_xlfn.NUMBERVALUE(TRIM(VLOOKUP(A179,rawData!B:S,12,0)))</f>
        <v>465.46</v>
      </c>
      <c r="J179" s="9">
        <f>_xlfn.NUMBERVALUE(TRIM(VLOOKUP(A179,rawData!B:S,13,0)))</f>
        <v>3258.22</v>
      </c>
      <c r="K179" s="11">
        <f>DATE(VLOOKUP(A179,rawData!$B$2:$S$1011,17,0),VLOOKUP(A179,rawData!$B$2:$S$1011,16,0),VLOOKUP(A179,rawData!$B$2:$S$1011,15,0))</f>
        <v>45337</v>
      </c>
      <c r="L179" t="str">
        <f>TRIM(VLOOKUP(A179,rawData!B:S,18,0))</f>
        <v>PayPal</v>
      </c>
      <c r="M179">
        <f t="shared" si="5"/>
        <v>2</v>
      </c>
    </row>
    <row r="180" spans="1:13" x14ac:dyDescent="0.2">
      <c r="A180" t="str">
        <f>TRIM(rawData!A917)</f>
        <v>f430ed2c-49bd-426a-b84f-7f65b838c876</v>
      </c>
      <c r="B180" t="str">
        <f>TRIM(VLOOKUP(A180,rawData!B:S,4,0))</f>
        <v>Cody Taylor</v>
      </c>
      <c r="C180" t="str">
        <f>IF(TRIM(VLOOKUP(A180,rawData!B:S,6,0))="","replacement@mail.com",TRIM(VLOOKUP(A180,rawData!B:S,6,0)))</f>
        <v>matthewmiller@yahoo.com</v>
      </c>
      <c r="D180" t="str">
        <f t="shared" si="4"/>
        <v>WestBooks</v>
      </c>
      <c r="E180" t="str">
        <f>TRIM(VLOOKUP(A180,rawData!B:S,8,0))</f>
        <v>West</v>
      </c>
      <c r="F180" t="str">
        <f>TRIM(VLOOKUP(A180,rawData!B:S,9,0))</f>
        <v>Books</v>
      </c>
      <c r="G180" t="str">
        <f>IF(TRIM(VLOOKUP(A180,rawData!B:S,10,0))="","Blank",TRIM(VLOOKUP(A180,rawData!B:S,10,0)))</f>
        <v>Right</v>
      </c>
      <c r="H180" s="9">
        <f>_xlfn.NUMBERVALUE(TRIM(VLOOKUP(A180,rawData!B:S,11,0)))</f>
        <v>13</v>
      </c>
      <c r="I180" s="9">
        <f>_xlfn.NUMBERVALUE(TRIM(VLOOKUP(A180,rawData!B:S,12,0)))</f>
        <v>325.45</v>
      </c>
      <c r="J180" s="9">
        <f>_xlfn.NUMBERVALUE(TRIM(VLOOKUP(A180,rawData!B:S,13,0)))</f>
        <v>4230.8500000000004</v>
      </c>
      <c r="K180" s="11">
        <f>DATE(VLOOKUP(A180,rawData!$B$2:$S$1011,17,0),VLOOKUP(A180,rawData!$B$2:$S$1011,16,0),VLOOKUP(A180,rawData!$B$2:$S$1011,15,0))</f>
        <v>45337</v>
      </c>
      <c r="L180" t="str">
        <f>TRIM(VLOOKUP(A180,rawData!B:S,18,0))</f>
        <v>Debit Card</v>
      </c>
      <c r="M180">
        <f t="shared" si="5"/>
        <v>2</v>
      </c>
    </row>
    <row r="181" spans="1:13" x14ac:dyDescent="0.2">
      <c r="A181" t="str">
        <f>TRIM(rawData!A557)</f>
        <v>7b665e8e-eddb-442f-9270-1a2c9dcfa4ae</v>
      </c>
      <c r="B181" t="str">
        <f>TRIM(VLOOKUP(A181,rawData!B:S,4,0))</f>
        <v>Michele Burns</v>
      </c>
      <c r="C181" t="str">
        <f>IF(TRIM(VLOOKUP(A181,rawData!B:S,6,0))="","replacement@mail.com",TRIM(VLOOKUP(A181,rawData!B:S,6,0)))</f>
        <v>youngdouglas@hotmail.com</v>
      </c>
      <c r="D181" t="str">
        <f t="shared" si="4"/>
        <v>EastBooks</v>
      </c>
      <c r="E181" t="str">
        <f>TRIM(VLOOKUP(A181,rawData!B:S,8,0))</f>
        <v>East</v>
      </c>
      <c r="F181" t="str">
        <f>TRIM(VLOOKUP(A181,rawData!B:S,9,0))</f>
        <v>Books</v>
      </c>
      <c r="G181" t="str">
        <f>IF(TRIM(VLOOKUP(A181,rawData!B:S,10,0))="","Blank",TRIM(VLOOKUP(A181,rawData!B:S,10,0)))</f>
        <v>Owner</v>
      </c>
      <c r="H181" s="9">
        <f>_xlfn.NUMBERVALUE(TRIM(VLOOKUP(A181,rawData!B:S,11,0)))</f>
        <v>12</v>
      </c>
      <c r="I181" s="9">
        <f>_xlfn.NUMBERVALUE(TRIM(VLOOKUP(A181,rawData!B:S,12,0)))</f>
        <v>459.51</v>
      </c>
      <c r="J181" s="9">
        <f>_xlfn.NUMBERVALUE(TRIM(VLOOKUP(A181,rawData!B:S,13,0)))</f>
        <v>5514.12</v>
      </c>
      <c r="K181" s="11">
        <f>DATE(VLOOKUP(A181,rawData!$B$2:$S$1011,17,0),VLOOKUP(A181,rawData!$B$2:$S$1011,16,0),VLOOKUP(A181,rawData!$B$2:$S$1011,15,0))</f>
        <v>45337</v>
      </c>
      <c r="L181" t="str">
        <f>TRIM(VLOOKUP(A181,rawData!B:S,18,0))</f>
        <v>Debit Card</v>
      </c>
      <c r="M181">
        <f t="shared" si="5"/>
        <v>2</v>
      </c>
    </row>
    <row r="182" spans="1:13" x14ac:dyDescent="0.2">
      <c r="A182" t="str">
        <f>TRIM(rawData!A540)</f>
        <v>ce825a7b-65e8-4c90-8bac-6f1df11c43a6</v>
      </c>
      <c r="B182" t="str">
        <f>TRIM(VLOOKUP(A182,rawData!B:S,4,0))</f>
        <v>Joshua Miller</v>
      </c>
      <c r="C182" t="str">
        <f>IF(TRIM(VLOOKUP(A182,rawData!B:S,6,0))="","replacement@mail.com",TRIM(VLOOKUP(A182,rawData!B:S,6,0)))</f>
        <v>robertrandolph@yahoo.com</v>
      </c>
      <c r="D182" t="str">
        <f t="shared" si="4"/>
        <v>WestElectronics</v>
      </c>
      <c r="E182" t="str">
        <f>TRIM(VLOOKUP(A182,rawData!B:S,8,0))</f>
        <v>West</v>
      </c>
      <c r="F182" t="str">
        <f>TRIM(VLOOKUP(A182,rawData!B:S,9,0))</f>
        <v>Electronics</v>
      </c>
      <c r="G182" t="str">
        <f>IF(TRIM(VLOOKUP(A182,rawData!B:S,10,0))="","Blank",TRIM(VLOOKUP(A182,rawData!B:S,10,0)))</f>
        <v>Call</v>
      </c>
      <c r="H182" s="9">
        <f>_xlfn.NUMBERVALUE(TRIM(VLOOKUP(A182,rawData!B:S,11,0)))</f>
        <v>10</v>
      </c>
      <c r="I182" s="9">
        <f>_xlfn.NUMBERVALUE(TRIM(VLOOKUP(A182,rawData!B:S,12,0)))</f>
        <v>69.95</v>
      </c>
      <c r="J182" s="9">
        <f>_xlfn.NUMBERVALUE(TRIM(VLOOKUP(A182,rawData!B:S,13,0)))</f>
        <v>699.5</v>
      </c>
      <c r="K182" s="11">
        <f>DATE(VLOOKUP(A182,rawData!$B$2:$S$1011,17,0),VLOOKUP(A182,rawData!$B$2:$S$1011,16,0),VLOOKUP(A182,rawData!$B$2:$S$1011,15,0))</f>
        <v>45338</v>
      </c>
      <c r="L182" t="str">
        <f>TRIM(VLOOKUP(A182,rawData!B:S,18,0))</f>
        <v>Bank Transfer</v>
      </c>
      <c r="M182">
        <f t="shared" si="5"/>
        <v>2</v>
      </c>
    </row>
    <row r="183" spans="1:13" x14ac:dyDescent="0.2">
      <c r="A183" t="str">
        <f>TRIM(rawData!A142)</f>
        <v>63c06136-0c91-4a15-884c-787dd884ad57</v>
      </c>
      <c r="B183" t="str">
        <f>TRIM(VLOOKUP(A183,rawData!B:S,4,0))</f>
        <v>Linda Shields</v>
      </c>
      <c r="C183" t="str">
        <f>IF(TRIM(VLOOKUP(A183,rawData!B:S,6,0))="","replacement@mail.com",TRIM(VLOOKUP(A183,rawData!B:S,6,0)))</f>
        <v>replacement@mail.com</v>
      </c>
      <c r="D183" t="str">
        <f t="shared" si="4"/>
        <v>WestElectronics</v>
      </c>
      <c r="E183" t="str">
        <f>TRIM(VLOOKUP(A183,rawData!B:S,8,0))</f>
        <v>West</v>
      </c>
      <c r="F183" t="str">
        <f>TRIM(VLOOKUP(A183,rawData!B:S,9,0))</f>
        <v>Electronics</v>
      </c>
      <c r="G183" t="str">
        <f>IF(TRIM(VLOOKUP(A183,rawData!B:S,10,0))="","Blank",TRIM(VLOOKUP(A183,rawData!B:S,10,0)))</f>
        <v>Property</v>
      </c>
      <c r="H183" s="9">
        <f>_xlfn.NUMBERVALUE(TRIM(VLOOKUP(A183,rawData!B:S,11,0)))</f>
        <v>12</v>
      </c>
      <c r="I183" s="9">
        <f>_xlfn.NUMBERVALUE(TRIM(VLOOKUP(A183,rawData!B:S,12,0)))</f>
        <v>131.28</v>
      </c>
      <c r="J183" s="9">
        <f>_xlfn.NUMBERVALUE(TRIM(VLOOKUP(A183,rawData!B:S,13,0)))</f>
        <v>1575.36</v>
      </c>
      <c r="K183" s="11">
        <f>DATE(VLOOKUP(A183,rawData!$B$2:$S$1011,17,0),VLOOKUP(A183,rawData!$B$2:$S$1011,16,0),VLOOKUP(A183,rawData!$B$2:$S$1011,15,0))</f>
        <v>45338</v>
      </c>
      <c r="L183" t="str">
        <f>TRIM(VLOOKUP(A183,rawData!B:S,18,0))</f>
        <v>Debit Card</v>
      </c>
      <c r="M183">
        <f t="shared" si="5"/>
        <v>2</v>
      </c>
    </row>
    <row r="184" spans="1:13" x14ac:dyDescent="0.2">
      <c r="A184" t="str">
        <f>TRIM(rawData!A742)</f>
        <v>30a304ed-d210-4be6-b124-5c15396cd97b</v>
      </c>
      <c r="B184" t="str">
        <f>TRIM(VLOOKUP(A184,rawData!B:S,4,0))</f>
        <v>Kim Smith</v>
      </c>
      <c r="C184" t="str">
        <f>IF(TRIM(VLOOKUP(A184,rawData!B:S,6,0))="","replacement@mail.com",TRIM(VLOOKUP(A184,rawData!B:S,6,0)))</f>
        <v>jenniferhorton@gmail.com</v>
      </c>
      <c r="D184" t="str">
        <f t="shared" si="4"/>
        <v>WestClothing</v>
      </c>
      <c r="E184" t="str">
        <f>TRIM(VLOOKUP(A184,rawData!B:S,8,0))</f>
        <v>West</v>
      </c>
      <c r="F184" t="str">
        <f>TRIM(VLOOKUP(A184,rawData!B:S,9,0))</f>
        <v>Clothing</v>
      </c>
      <c r="G184" t="str">
        <f>IF(TRIM(VLOOKUP(A184,rawData!B:S,10,0))="","Blank",TRIM(VLOOKUP(A184,rawData!B:S,10,0)))</f>
        <v>Spring</v>
      </c>
      <c r="H184" s="9">
        <f>_xlfn.NUMBERVALUE(TRIM(VLOOKUP(A184,rawData!B:S,11,0)))</f>
        <v>18</v>
      </c>
      <c r="I184" s="9">
        <f>_xlfn.NUMBERVALUE(TRIM(VLOOKUP(A184,rawData!B:S,12,0)))</f>
        <v>91.23</v>
      </c>
      <c r="J184" s="9">
        <f>_xlfn.NUMBERVALUE(TRIM(VLOOKUP(A184,rawData!B:S,13,0)))</f>
        <v>1642.14</v>
      </c>
      <c r="K184" s="11">
        <f>DATE(VLOOKUP(A184,rawData!$B$2:$S$1011,17,0),VLOOKUP(A184,rawData!$B$2:$S$1011,16,0),VLOOKUP(A184,rawData!$B$2:$S$1011,15,0))</f>
        <v>45338</v>
      </c>
      <c r="L184" t="str">
        <f>TRIM(VLOOKUP(A184,rawData!B:S,18,0))</f>
        <v>Debit Card</v>
      </c>
      <c r="M184">
        <f t="shared" si="5"/>
        <v>2</v>
      </c>
    </row>
    <row r="185" spans="1:13" x14ac:dyDescent="0.2">
      <c r="A185" t="str">
        <f>TRIM(rawData!A895)</f>
        <v>de3b0417-5c0e-4888-b889-4941a50e15f8</v>
      </c>
      <c r="B185" t="str">
        <f>TRIM(VLOOKUP(A185,rawData!B:S,4,0))</f>
        <v>Darlene Fleming</v>
      </c>
      <c r="C185" t="str">
        <f>IF(TRIM(VLOOKUP(A185,rawData!B:S,6,0))="","replacement@mail.com",TRIM(VLOOKUP(A185,rawData!B:S,6,0)))</f>
        <v>jessicaadams@hotmail.com</v>
      </c>
      <c r="D185" t="str">
        <f t="shared" si="4"/>
        <v>NorthBooks</v>
      </c>
      <c r="E185" t="str">
        <f>TRIM(VLOOKUP(A185,rawData!B:S,8,0))</f>
        <v>North</v>
      </c>
      <c r="F185" t="str">
        <f>TRIM(VLOOKUP(A185,rawData!B:S,9,0))</f>
        <v>Books</v>
      </c>
      <c r="G185" t="str">
        <f>IF(TRIM(VLOOKUP(A185,rawData!B:S,10,0))="","Blank",TRIM(VLOOKUP(A185,rawData!B:S,10,0)))</f>
        <v>Those</v>
      </c>
      <c r="H185" s="9">
        <f>_xlfn.NUMBERVALUE(TRIM(VLOOKUP(A185,rawData!B:S,11,0)))</f>
        <v>17</v>
      </c>
      <c r="I185" s="9">
        <f>_xlfn.NUMBERVALUE(TRIM(VLOOKUP(A185,rawData!B:S,12,0)))</f>
        <v>144.74</v>
      </c>
      <c r="J185" s="9">
        <f>_xlfn.NUMBERVALUE(TRIM(VLOOKUP(A185,rawData!B:S,13,0)))</f>
        <v>2460.58</v>
      </c>
      <c r="K185" s="11">
        <f>DATE(VLOOKUP(A185,rawData!$B$2:$S$1011,17,0),VLOOKUP(A185,rawData!$B$2:$S$1011,16,0),VLOOKUP(A185,rawData!$B$2:$S$1011,15,0))</f>
        <v>45338</v>
      </c>
      <c r="L185" t="str">
        <f>TRIM(VLOOKUP(A185,rawData!B:S,18,0))</f>
        <v>PayPal</v>
      </c>
      <c r="M185">
        <f t="shared" si="5"/>
        <v>2</v>
      </c>
    </row>
    <row r="186" spans="1:13" x14ac:dyDescent="0.2">
      <c r="A186" t="str">
        <f>TRIM(rawData!A576)</f>
        <v>be399d6a-1ffd-4c00-8985-5a62c30efe20</v>
      </c>
      <c r="B186" t="str">
        <f>TRIM(VLOOKUP(A186,rawData!B:S,4,0))</f>
        <v>Lisa Cooper</v>
      </c>
      <c r="C186" t="str">
        <f>IF(TRIM(VLOOKUP(A186,rawData!B:S,6,0))="","replacement@mail.com",TRIM(VLOOKUP(A186,rawData!B:S,6,0)))</f>
        <v>mooreerica@gmail.com</v>
      </c>
      <c r="D186" t="str">
        <f t="shared" si="4"/>
        <v>EastBooks</v>
      </c>
      <c r="E186" t="str">
        <f>TRIM(VLOOKUP(A186,rawData!B:S,8,0))</f>
        <v>East</v>
      </c>
      <c r="F186" t="str">
        <f>TRIM(VLOOKUP(A186,rawData!B:S,9,0))</f>
        <v>Books</v>
      </c>
      <c r="G186" t="str">
        <f>IF(TRIM(VLOOKUP(A186,rawData!B:S,10,0))="","Blank",TRIM(VLOOKUP(A186,rawData!B:S,10,0)))</f>
        <v>Blue</v>
      </c>
      <c r="H186" s="9">
        <f>_xlfn.NUMBERVALUE(TRIM(VLOOKUP(A186,rawData!B:S,11,0)))</f>
        <v>6</v>
      </c>
      <c r="I186" s="9">
        <f>_xlfn.NUMBERVALUE(TRIM(VLOOKUP(A186,rawData!B:S,12,0)))</f>
        <v>458.38</v>
      </c>
      <c r="J186" s="9">
        <f>_xlfn.NUMBERVALUE(TRIM(VLOOKUP(A186,rawData!B:S,13,0)))</f>
        <v>2750.28</v>
      </c>
      <c r="K186" s="11">
        <f>DATE(VLOOKUP(A186,rawData!$B$2:$S$1011,17,0),VLOOKUP(A186,rawData!$B$2:$S$1011,16,0),VLOOKUP(A186,rawData!$B$2:$S$1011,15,0))</f>
        <v>45338</v>
      </c>
      <c r="L186" t="str">
        <f>TRIM(VLOOKUP(A186,rawData!B:S,18,0))</f>
        <v>Credit Card</v>
      </c>
      <c r="M186">
        <f t="shared" si="5"/>
        <v>2</v>
      </c>
    </row>
    <row r="187" spans="1:13" x14ac:dyDescent="0.2">
      <c r="A187" t="str">
        <f>TRIM(rawData!A425)</f>
        <v>816d62e5-3d4d-41ff-a967-4d59997132fd</v>
      </c>
      <c r="B187" t="str">
        <f>TRIM(VLOOKUP(A187,rawData!B:S,4,0))</f>
        <v>Cody Murphy</v>
      </c>
      <c r="C187" t="str">
        <f>IF(TRIM(VLOOKUP(A187,rawData!B:S,6,0))="","replacement@mail.com",TRIM(VLOOKUP(A187,rawData!B:S,6,0)))</f>
        <v>anthonypatricia@hampton.com</v>
      </c>
      <c r="D187" t="str">
        <f t="shared" si="4"/>
        <v>SouthBooks</v>
      </c>
      <c r="E187" t="str">
        <f>TRIM(VLOOKUP(A187,rawData!B:S,8,0))</f>
        <v>South</v>
      </c>
      <c r="F187" t="str">
        <f>TRIM(VLOOKUP(A187,rawData!B:S,9,0))</f>
        <v>Books</v>
      </c>
      <c r="G187" t="str">
        <f>IF(TRIM(VLOOKUP(A187,rawData!B:S,10,0))="","Blank",TRIM(VLOOKUP(A187,rawData!B:S,10,0)))</f>
        <v>By</v>
      </c>
      <c r="H187" s="9">
        <f>_xlfn.NUMBERVALUE(TRIM(VLOOKUP(A187,rawData!B:S,11,0)))</f>
        <v>20</v>
      </c>
      <c r="I187" s="9">
        <f>_xlfn.NUMBERVALUE(TRIM(VLOOKUP(A187,rawData!B:S,12,0)))</f>
        <v>431.44</v>
      </c>
      <c r="J187" s="9">
        <f>_xlfn.NUMBERVALUE(TRIM(VLOOKUP(A187,rawData!B:S,13,0)))</f>
        <v>8628.7999999999993</v>
      </c>
      <c r="K187" s="11">
        <f>DATE(VLOOKUP(A187,rawData!$B$2:$S$1011,17,0),VLOOKUP(A187,rawData!$B$2:$S$1011,16,0),VLOOKUP(A187,rawData!$B$2:$S$1011,15,0))</f>
        <v>45338</v>
      </c>
      <c r="L187" t="str">
        <f>TRIM(VLOOKUP(A187,rawData!B:S,18,0))</f>
        <v>PayPal</v>
      </c>
      <c r="M187">
        <f t="shared" si="5"/>
        <v>2</v>
      </c>
    </row>
    <row r="188" spans="1:13" x14ac:dyDescent="0.2">
      <c r="A188" t="str">
        <f>TRIM(rawData!A767)</f>
        <v>09020df5-de1c-4c22-9887-1b260814d164</v>
      </c>
      <c r="B188" t="str">
        <f>TRIM(VLOOKUP(A188,rawData!B:S,4,0))</f>
        <v>Rachel Schmidt</v>
      </c>
      <c r="C188" t="str">
        <f>IF(TRIM(VLOOKUP(A188,rawData!B:S,6,0))="","replacement@mail.com",TRIM(VLOOKUP(A188,rawData!B:S,6,0)))</f>
        <v>andrew97@cruz.org</v>
      </c>
      <c r="D188" t="str">
        <f t="shared" si="4"/>
        <v>EastFood</v>
      </c>
      <c r="E188" t="str">
        <f>TRIM(VLOOKUP(A188,rawData!B:S,8,0))</f>
        <v>East</v>
      </c>
      <c r="F188" t="str">
        <f>TRIM(VLOOKUP(A188,rawData!B:S,9,0))</f>
        <v>Food</v>
      </c>
      <c r="G188" t="str">
        <f>IF(TRIM(VLOOKUP(A188,rawData!B:S,10,0))="","Blank",TRIM(VLOOKUP(A188,rawData!B:S,10,0)))</f>
        <v>Article</v>
      </c>
      <c r="H188" s="9">
        <f>_xlfn.NUMBERVALUE(TRIM(VLOOKUP(A188,rawData!B:S,11,0)))</f>
        <v>17</v>
      </c>
      <c r="I188" s="9">
        <f>_xlfn.NUMBERVALUE(TRIM(VLOOKUP(A188,rawData!B:S,12,0)))</f>
        <v>246.35</v>
      </c>
      <c r="J188" s="9">
        <f>_xlfn.NUMBERVALUE(TRIM(VLOOKUP(A188,rawData!B:S,13,0)))</f>
        <v>4187.95</v>
      </c>
      <c r="K188" s="11">
        <f>DATE(VLOOKUP(A188,rawData!$B$2:$S$1011,17,0),VLOOKUP(A188,rawData!$B$2:$S$1011,16,0),VLOOKUP(A188,rawData!$B$2:$S$1011,15,0))</f>
        <v>45339</v>
      </c>
      <c r="L188" t="str">
        <f>TRIM(VLOOKUP(A188,rawData!B:S,18,0))</f>
        <v>PayPal</v>
      </c>
      <c r="M188">
        <f t="shared" si="5"/>
        <v>2</v>
      </c>
    </row>
    <row r="189" spans="1:13" x14ac:dyDescent="0.2">
      <c r="A189" t="str">
        <f>TRIM(rawData!A588)</f>
        <v>b5b7a382-75f3-4e4e-806a-69ca85bef6c7</v>
      </c>
      <c r="B189" t="str">
        <f>TRIM(VLOOKUP(A189,rawData!B:S,4,0))</f>
        <v>Alexander Williams</v>
      </c>
      <c r="C189" t="str">
        <f>IF(TRIM(VLOOKUP(A189,rawData!B:S,6,0))="","replacement@mail.com",TRIM(VLOOKUP(A189,rawData!B:S,6,0)))</f>
        <v>ealexander@gmail.com</v>
      </c>
      <c r="D189" t="str">
        <f t="shared" si="4"/>
        <v>SouthFurniture</v>
      </c>
      <c r="E189" t="str">
        <f>TRIM(VLOOKUP(A189,rawData!B:S,8,0))</f>
        <v>South</v>
      </c>
      <c r="F189" t="str">
        <f>TRIM(VLOOKUP(A189,rawData!B:S,9,0))</f>
        <v>Furniture</v>
      </c>
      <c r="G189" t="str">
        <f>IF(TRIM(VLOOKUP(A189,rawData!B:S,10,0))="","Blank",TRIM(VLOOKUP(A189,rawData!B:S,10,0)))</f>
        <v>Weight</v>
      </c>
      <c r="H189" s="9">
        <f>_xlfn.NUMBERVALUE(TRIM(VLOOKUP(A189,rawData!B:S,11,0)))</f>
        <v>20</v>
      </c>
      <c r="I189" s="9">
        <f>_xlfn.NUMBERVALUE(TRIM(VLOOKUP(A189,rawData!B:S,12,0)))</f>
        <v>211.3</v>
      </c>
      <c r="J189" s="9">
        <f>_xlfn.NUMBERVALUE(TRIM(VLOOKUP(A189,rawData!B:S,13,0)))</f>
        <v>4226</v>
      </c>
      <c r="K189" s="11">
        <f>DATE(VLOOKUP(A189,rawData!$B$2:$S$1011,17,0),VLOOKUP(A189,rawData!$B$2:$S$1011,16,0),VLOOKUP(A189,rawData!$B$2:$S$1011,15,0))</f>
        <v>45339</v>
      </c>
      <c r="L189" t="str">
        <f>TRIM(VLOOKUP(A189,rawData!B:S,18,0))</f>
        <v>Credit Card</v>
      </c>
      <c r="M189">
        <f t="shared" si="5"/>
        <v>2</v>
      </c>
    </row>
    <row r="190" spans="1:13" x14ac:dyDescent="0.2">
      <c r="A190" t="str">
        <f>TRIM(rawData!A316)</f>
        <v>0419b513-caec-4883-b241-cf857310e319</v>
      </c>
      <c r="B190" t="str">
        <f>TRIM(VLOOKUP(A190,rawData!B:S,4,0))</f>
        <v>Laura Jackson</v>
      </c>
      <c r="C190" t="str">
        <f>IF(TRIM(VLOOKUP(A190,rawData!B:S,6,0))="","replacement@mail.com",TRIM(VLOOKUP(A190,rawData!B:S,6,0)))</f>
        <v>moorelaurie@gmail.com</v>
      </c>
      <c r="D190" t="str">
        <f t="shared" si="4"/>
        <v>SouthClothing</v>
      </c>
      <c r="E190" t="str">
        <f>TRIM(VLOOKUP(A190,rawData!B:S,8,0))</f>
        <v>South</v>
      </c>
      <c r="F190" t="str">
        <f>TRIM(VLOOKUP(A190,rawData!B:S,9,0))</f>
        <v>Clothing</v>
      </c>
      <c r="G190" t="str">
        <f>IF(TRIM(VLOOKUP(A190,rawData!B:S,10,0))="","Blank",TRIM(VLOOKUP(A190,rawData!B:S,10,0)))</f>
        <v>Spend</v>
      </c>
      <c r="H190" s="9">
        <f>_xlfn.NUMBERVALUE(TRIM(VLOOKUP(A190,rawData!B:S,11,0)))</f>
        <v>12</v>
      </c>
      <c r="I190" s="9">
        <f>_xlfn.NUMBERVALUE(TRIM(VLOOKUP(A190,rawData!B:S,12,0)))</f>
        <v>483.93</v>
      </c>
      <c r="J190" s="9">
        <f>_xlfn.NUMBERVALUE(TRIM(VLOOKUP(A190,rawData!B:S,13,0)))</f>
        <v>5807.16</v>
      </c>
      <c r="K190" s="11">
        <f>DATE(VLOOKUP(A190,rawData!$B$2:$S$1011,17,0),VLOOKUP(A190,rawData!$B$2:$S$1011,16,0),VLOOKUP(A190,rawData!$B$2:$S$1011,15,0))</f>
        <v>45339</v>
      </c>
      <c r="L190" t="str">
        <f>TRIM(VLOOKUP(A190,rawData!B:S,18,0))</f>
        <v>Credit Card</v>
      </c>
      <c r="M190">
        <f t="shared" si="5"/>
        <v>2</v>
      </c>
    </row>
    <row r="191" spans="1:13" x14ac:dyDescent="0.2">
      <c r="A191" t="str">
        <f>TRIM(rawData!A712)</f>
        <v>8e15bd3d-47f8-440c-836d-b2ca82bcb7c1</v>
      </c>
      <c r="B191" t="str">
        <f>TRIM(VLOOKUP(A191,rawData!B:S,4,0))</f>
        <v>James Simmons</v>
      </c>
      <c r="C191" t="str">
        <f>IF(TRIM(VLOOKUP(A191,rawData!B:S,6,0))="","replacement@mail.com",TRIM(VLOOKUP(A191,rawData!B:S,6,0)))</f>
        <v>marcusedwards@lee.org</v>
      </c>
      <c r="D191" t="str">
        <f t="shared" si="4"/>
        <v>SouthClothing</v>
      </c>
      <c r="E191" t="str">
        <f>TRIM(VLOOKUP(A191,rawData!B:S,8,0))</f>
        <v>South</v>
      </c>
      <c r="F191" t="str">
        <f>TRIM(VLOOKUP(A191,rawData!B:S,9,0))</f>
        <v>Clothing</v>
      </c>
      <c r="G191" t="str">
        <f>IF(TRIM(VLOOKUP(A191,rawData!B:S,10,0))="","Blank",TRIM(VLOOKUP(A191,rawData!B:S,10,0)))</f>
        <v>Show</v>
      </c>
      <c r="H191" s="9">
        <f>_xlfn.NUMBERVALUE(TRIM(VLOOKUP(A191,rawData!B:S,11,0)))</f>
        <v>13</v>
      </c>
      <c r="I191" s="9">
        <f>_xlfn.NUMBERVALUE(TRIM(VLOOKUP(A191,rawData!B:S,12,0)))</f>
        <v>36.6</v>
      </c>
      <c r="J191" s="9">
        <f>_xlfn.NUMBERVALUE(TRIM(VLOOKUP(A191,rawData!B:S,13,0)))</f>
        <v>475.8</v>
      </c>
      <c r="K191" s="11">
        <f>DATE(VLOOKUP(A191,rawData!$B$2:$S$1011,17,0),VLOOKUP(A191,rawData!$B$2:$S$1011,16,0),VLOOKUP(A191,rawData!$B$2:$S$1011,15,0))</f>
        <v>45340</v>
      </c>
      <c r="L191" t="str">
        <f>TRIM(VLOOKUP(A191,rawData!B:S,18,0))</f>
        <v>Debit Card</v>
      </c>
      <c r="M191">
        <f t="shared" si="5"/>
        <v>2</v>
      </c>
    </row>
    <row r="192" spans="1:13" x14ac:dyDescent="0.2">
      <c r="A192" t="str">
        <f>TRIM(rawData!A178)</f>
        <v>f264c73b-e57d-4545-8f60-d4cba3bf5f21</v>
      </c>
      <c r="B192" t="str">
        <f>TRIM(VLOOKUP(A192,rawData!B:S,4,0))</f>
        <v>Mr. Stephen Shepard</v>
      </c>
      <c r="C192" t="str">
        <f>IF(TRIM(VLOOKUP(A192,rawData!B:S,6,0))="","replacement@mail.com",TRIM(VLOOKUP(A192,rawData!B:S,6,0)))</f>
        <v>theresa70@yahoo.com</v>
      </c>
      <c r="D192" t="str">
        <f t="shared" si="4"/>
        <v>SouthBooks</v>
      </c>
      <c r="E192" t="str">
        <f>TRIM(VLOOKUP(A192,rawData!B:S,8,0))</f>
        <v>South</v>
      </c>
      <c r="F192" t="str">
        <f>TRIM(VLOOKUP(A192,rawData!B:S,9,0))</f>
        <v>Books</v>
      </c>
      <c r="G192" t="str">
        <f>IF(TRIM(VLOOKUP(A192,rawData!B:S,10,0))="","Blank",TRIM(VLOOKUP(A192,rawData!B:S,10,0)))</f>
        <v>Sea</v>
      </c>
      <c r="H192" s="9">
        <f>_xlfn.NUMBERVALUE(TRIM(VLOOKUP(A192,rawData!B:S,11,0)))</f>
        <v>14</v>
      </c>
      <c r="I192" s="9">
        <f>_xlfn.NUMBERVALUE(TRIM(VLOOKUP(A192,rawData!B:S,12,0)))</f>
        <v>76.209999999999994</v>
      </c>
      <c r="J192" s="9">
        <f>_xlfn.NUMBERVALUE(TRIM(VLOOKUP(A192,rawData!B:S,13,0)))</f>
        <v>1066.94</v>
      </c>
      <c r="K192" s="11">
        <f>DATE(VLOOKUP(A192,rawData!$B$2:$S$1011,17,0),VLOOKUP(A192,rawData!$B$2:$S$1011,16,0),VLOOKUP(A192,rawData!$B$2:$S$1011,15,0))</f>
        <v>45340</v>
      </c>
      <c r="L192" t="str">
        <f>TRIM(VLOOKUP(A192,rawData!B:S,18,0))</f>
        <v>Debit Card</v>
      </c>
      <c r="M192">
        <f t="shared" si="5"/>
        <v>2</v>
      </c>
    </row>
    <row r="193" spans="1:13" x14ac:dyDescent="0.2">
      <c r="A193" t="str">
        <f>TRIM(rawData!A522)</f>
        <v>0f24e5ea-74bc-4def-ab16-e8eece4384d6</v>
      </c>
      <c r="B193" t="str">
        <f>TRIM(VLOOKUP(A193,rawData!B:S,4,0))</f>
        <v>Julia Brooks</v>
      </c>
      <c r="C193" t="str">
        <f>IF(TRIM(VLOOKUP(A193,rawData!B:S,6,0))="","replacement@mail.com",TRIM(VLOOKUP(A193,rawData!B:S,6,0)))</f>
        <v>michelle08@yahoo.com</v>
      </c>
      <c r="D193" t="str">
        <f t="shared" si="4"/>
        <v>WestBooks</v>
      </c>
      <c r="E193" t="str">
        <f>TRIM(VLOOKUP(A193,rawData!B:S,8,0))</f>
        <v>West</v>
      </c>
      <c r="F193" t="str">
        <f>TRIM(VLOOKUP(A193,rawData!B:S,9,0))</f>
        <v>Books</v>
      </c>
      <c r="G193" t="str">
        <f>IF(TRIM(VLOOKUP(A193,rawData!B:S,10,0))="","Blank",TRIM(VLOOKUP(A193,rawData!B:S,10,0)))</f>
        <v>Official</v>
      </c>
      <c r="H193" s="9">
        <f>_xlfn.NUMBERVALUE(TRIM(VLOOKUP(A193,rawData!B:S,11,0)))</f>
        <v>8</v>
      </c>
      <c r="I193" s="9">
        <f>_xlfn.NUMBERVALUE(TRIM(VLOOKUP(A193,rawData!B:S,12,0)))</f>
        <v>265.58999999999997</v>
      </c>
      <c r="J193" s="9">
        <f>_xlfn.NUMBERVALUE(TRIM(VLOOKUP(A193,rawData!B:S,13,0)))</f>
        <v>2124.7199999999998</v>
      </c>
      <c r="K193" s="11">
        <f>DATE(VLOOKUP(A193,rawData!$B$2:$S$1011,17,0),VLOOKUP(A193,rawData!$B$2:$S$1011,16,0),VLOOKUP(A193,rawData!$B$2:$S$1011,15,0))</f>
        <v>45340</v>
      </c>
      <c r="L193" t="str">
        <f>TRIM(VLOOKUP(A193,rawData!B:S,18,0))</f>
        <v>Bank Transfer</v>
      </c>
      <c r="M193">
        <f t="shared" si="5"/>
        <v>2</v>
      </c>
    </row>
    <row r="194" spans="1:13" x14ac:dyDescent="0.2">
      <c r="A194" t="str">
        <f>TRIM(rawData!A629)</f>
        <v>69202789-5e47-477e-89f7-e6fac997c845</v>
      </c>
      <c r="B194" t="str">
        <f>TRIM(VLOOKUP(A194,rawData!B:S,4,0))</f>
        <v>Krystal Spencer</v>
      </c>
      <c r="C194" t="str">
        <f>IF(TRIM(VLOOKUP(A194,rawData!B:S,6,0))="","replacement@mail.com",TRIM(VLOOKUP(A194,rawData!B:S,6,0)))</f>
        <v>coxangela@hotmail.com</v>
      </c>
      <c r="D194" t="str">
        <f t="shared" ref="D194:D257" si="6">CONCATENATE(E194,F194)</f>
        <v>WestElectronics</v>
      </c>
      <c r="E194" t="str">
        <f>TRIM(VLOOKUP(A194,rawData!B:S,8,0))</f>
        <v>West</v>
      </c>
      <c r="F194" t="str">
        <f>TRIM(VLOOKUP(A194,rawData!B:S,9,0))</f>
        <v>Electronics</v>
      </c>
      <c r="G194" t="str">
        <f>IF(TRIM(VLOOKUP(A194,rawData!B:S,10,0))="","Blank",TRIM(VLOOKUP(A194,rawData!B:S,10,0)))</f>
        <v>Add</v>
      </c>
      <c r="H194" s="9">
        <f>_xlfn.NUMBERVALUE(TRIM(VLOOKUP(A194,rawData!B:S,11,0)))</f>
        <v>20</v>
      </c>
      <c r="I194" s="9">
        <f>_xlfn.NUMBERVALUE(TRIM(VLOOKUP(A194,rawData!B:S,12,0)))</f>
        <v>212.19</v>
      </c>
      <c r="J194" s="9">
        <f>_xlfn.NUMBERVALUE(TRIM(VLOOKUP(A194,rawData!B:S,13,0)))</f>
        <v>4243.8</v>
      </c>
      <c r="K194" s="11">
        <f>DATE(VLOOKUP(A194,rawData!$B$2:$S$1011,17,0),VLOOKUP(A194,rawData!$B$2:$S$1011,16,0),VLOOKUP(A194,rawData!$B$2:$S$1011,15,0))</f>
        <v>45340</v>
      </c>
      <c r="L194" t="str">
        <f>TRIM(VLOOKUP(A194,rawData!B:S,18,0))</f>
        <v>Debit Card</v>
      </c>
      <c r="M194">
        <f t="shared" si="5"/>
        <v>2</v>
      </c>
    </row>
    <row r="195" spans="1:13" x14ac:dyDescent="0.2">
      <c r="A195" t="str">
        <f>TRIM(rawData!A116)</f>
        <v>107402ce-602d-4c93-9476-dfe9d10640e2</v>
      </c>
      <c r="B195" t="str">
        <f>TRIM(VLOOKUP(A195,rawData!B:S,4,0))</f>
        <v>Mark Lozano</v>
      </c>
      <c r="C195" t="str">
        <f>IF(TRIM(VLOOKUP(A195,rawData!B:S,6,0))="","replacement@mail.com",TRIM(VLOOKUP(A195,rawData!B:S,6,0)))</f>
        <v>bgonzalez@hebert.com</v>
      </c>
      <c r="D195" t="str">
        <f t="shared" si="6"/>
        <v>EastElectronics</v>
      </c>
      <c r="E195" t="str">
        <f>TRIM(VLOOKUP(A195,rawData!B:S,8,0))</f>
        <v>East</v>
      </c>
      <c r="F195" t="str">
        <f>TRIM(VLOOKUP(A195,rawData!B:S,9,0))</f>
        <v>Electronics</v>
      </c>
      <c r="G195" t="str">
        <f>IF(TRIM(VLOOKUP(A195,rawData!B:S,10,0))="","Blank",TRIM(VLOOKUP(A195,rawData!B:S,10,0)))</f>
        <v>School</v>
      </c>
      <c r="H195" s="9">
        <f>_xlfn.NUMBERVALUE(TRIM(VLOOKUP(A195,rawData!B:S,11,0)))</f>
        <v>14</v>
      </c>
      <c r="I195" s="9">
        <f>_xlfn.NUMBERVALUE(TRIM(VLOOKUP(A195,rawData!B:S,12,0)))</f>
        <v>43.55</v>
      </c>
      <c r="J195" s="9">
        <f>_xlfn.NUMBERVALUE(TRIM(VLOOKUP(A195,rawData!B:S,13,0)))</f>
        <v>609.70000000000005</v>
      </c>
      <c r="K195" s="11">
        <f>DATE(VLOOKUP(A195,rawData!$B$2:$S$1011,17,0),VLOOKUP(A195,rawData!$B$2:$S$1011,16,0),VLOOKUP(A195,rawData!$B$2:$S$1011,15,0))</f>
        <v>45341</v>
      </c>
      <c r="L195" t="str">
        <f>TRIM(VLOOKUP(A195,rawData!B:S,18,0))</f>
        <v>Debit Card</v>
      </c>
      <c r="M195">
        <f t="shared" ref="M195:M258" si="7">MONTH(K195)</f>
        <v>2</v>
      </c>
    </row>
    <row r="196" spans="1:13" x14ac:dyDescent="0.2">
      <c r="A196" t="str">
        <f>TRIM(rawData!A5)</f>
        <v>a21c4653-0d1c-46eb-ba76-6639dfb833e3</v>
      </c>
      <c r="B196" t="str">
        <f>TRIM(VLOOKUP(A196,rawData!B:S,4,0))</f>
        <v>Samantha Webb</v>
      </c>
      <c r="C196" t="str">
        <f>IF(TRIM(VLOOKUP(A196,rawData!B:S,6,0))="","replacement@mail.com",TRIM(VLOOKUP(A196,rawData!B:S,6,0)))</f>
        <v>darrell84@hotmail.com</v>
      </c>
      <c r="D196" t="str">
        <f t="shared" si="6"/>
        <v>WestBooks</v>
      </c>
      <c r="E196" t="str">
        <f>TRIM(VLOOKUP(A196,rawData!B:S,8,0))</f>
        <v>West</v>
      </c>
      <c r="F196" t="str">
        <f>TRIM(VLOOKUP(A196,rawData!B:S,9,0))</f>
        <v>Books</v>
      </c>
      <c r="G196" t="str">
        <f>IF(TRIM(VLOOKUP(A196,rawData!B:S,10,0))="","Blank",TRIM(VLOOKUP(A196,rawData!B:S,10,0)))</f>
        <v>Probably</v>
      </c>
      <c r="H196" s="9">
        <f>_xlfn.NUMBERVALUE(TRIM(VLOOKUP(A196,rawData!B:S,11,0)))</f>
        <v>3</v>
      </c>
      <c r="I196" s="9">
        <f>_xlfn.NUMBERVALUE(TRIM(VLOOKUP(A196,rawData!B:S,12,0)))</f>
        <v>420.73</v>
      </c>
      <c r="J196" s="9">
        <f>_xlfn.NUMBERVALUE(TRIM(VLOOKUP(A196,rawData!B:S,13,0)))</f>
        <v>1262.19</v>
      </c>
      <c r="K196" s="11">
        <f>DATE(VLOOKUP(A196,rawData!$B$2:$S$1011,17,0),VLOOKUP(A196,rawData!$B$2:$S$1011,16,0),VLOOKUP(A196,rawData!$B$2:$S$1011,15,0))</f>
        <v>45341</v>
      </c>
      <c r="L196" t="str">
        <f>TRIM(VLOOKUP(A196,rawData!B:S,18,0))</f>
        <v>Credit Card</v>
      </c>
      <c r="M196">
        <f t="shared" si="7"/>
        <v>2</v>
      </c>
    </row>
    <row r="197" spans="1:13" x14ac:dyDescent="0.2">
      <c r="A197" t="str">
        <f>TRIM(rawData!A344)</f>
        <v>04def61b-9d05-4e9f-a125-fe0cfb93ebe9</v>
      </c>
      <c r="B197" t="str">
        <f>TRIM(VLOOKUP(A197,rawData!B:S,4,0))</f>
        <v>Jonathan Butler</v>
      </c>
      <c r="C197" t="str">
        <f>IF(TRIM(VLOOKUP(A197,rawData!B:S,6,0))="","replacement@mail.com",TRIM(VLOOKUP(A197,rawData!B:S,6,0)))</f>
        <v>morgan34@edwards-reyes.com</v>
      </c>
      <c r="D197" t="str">
        <f t="shared" si="6"/>
        <v>WestFood</v>
      </c>
      <c r="E197" t="str">
        <f>TRIM(VLOOKUP(A197,rawData!B:S,8,0))</f>
        <v>West</v>
      </c>
      <c r="F197" t="str">
        <f>TRIM(VLOOKUP(A197,rawData!B:S,9,0))</f>
        <v>Food</v>
      </c>
      <c r="G197" t="str">
        <f>IF(TRIM(VLOOKUP(A197,rawData!B:S,10,0))="","Blank",TRIM(VLOOKUP(A197,rawData!B:S,10,0)))</f>
        <v>Director</v>
      </c>
      <c r="H197" s="9">
        <f>_xlfn.NUMBERVALUE(TRIM(VLOOKUP(A197,rawData!B:S,11,0)))</f>
        <v>16</v>
      </c>
      <c r="I197" s="9">
        <f>_xlfn.NUMBERVALUE(TRIM(VLOOKUP(A197,rawData!B:S,12,0)))</f>
        <v>91.48</v>
      </c>
      <c r="J197" s="9">
        <f>_xlfn.NUMBERVALUE(TRIM(VLOOKUP(A197,rawData!B:S,13,0)))</f>
        <v>1463.68</v>
      </c>
      <c r="K197" s="11">
        <f>DATE(VLOOKUP(A197,rawData!$B$2:$S$1011,17,0),VLOOKUP(A197,rawData!$B$2:$S$1011,16,0),VLOOKUP(A197,rawData!$B$2:$S$1011,15,0))</f>
        <v>45341</v>
      </c>
      <c r="L197" t="str">
        <f>TRIM(VLOOKUP(A197,rawData!B:S,18,0))</f>
        <v>Debit Card</v>
      </c>
      <c r="M197">
        <f t="shared" si="7"/>
        <v>2</v>
      </c>
    </row>
    <row r="198" spans="1:13" x14ac:dyDescent="0.2">
      <c r="A198" t="str">
        <f>TRIM(rawData!A282)</f>
        <v>951cf246-47c9-472f-9dcb-0ed044ffd911</v>
      </c>
      <c r="B198" t="str">
        <f>TRIM(VLOOKUP(A198,rawData!B:S,4,0))</f>
        <v>Mrs. Pamela Huffman</v>
      </c>
      <c r="C198" t="str">
        <f>IF(TRIM(VLOOKUP(A198,rawData!B:S,6,0))="","replacement@mail.com",TRIM(VLOOKUP(A198,rawData!B:S,6,0)))</f>
        <v>ogray@martin.com</v>
      </c>
      <c r="D198" t="str">
        <f t="shared" si="6"/>
        <v>SouthClothing</v>
      </c>
      <c r="E198" t="str">
        <f>TRIM(VLOOKUP(A198,rawData!B:S,8,0))</f>
        <v>South</v>
      </c>
      <c r="F198" t="str">
        <f>TRIM(VLOOKUP(A198,rawData!B:S,9,0))</f>
        <v>Clothing</v>
      </c>
      <c r="G198" t="str">
        <f>IF(TRIM(VLOOKUP(A198,rawData!B:S,10,0))="","Blank",TRIM(VLOOKUP(A198,rawData!B:S,10,0)))</f>
        <v>Ball</v>
      </c>
      <c r="H198" s="9">
        <f>_xlfn.NUMBERVALUE(TRIM(VLOOKUP(A198,rawData!B:S,11,0)))</f>
        <v>4</v>
      </c>
      <c r="I198" s="9">
        <f>_xlfn.NUMBERVALUE(TRIM(VLOOKUP(A198,rawData!B:S,12,0)))</f>
        <v>439.85</v>
      </c>
      <c r="J198" s="9">
        <f>_xlfn.NUMBERVALUE(TRIM(VLOOKUP(A198,rawData!B:S,13,0)))</f>
        <v>1759.4</v>
      </c>
      <c r="K198" s="11">
        <f>DATE(VLOOKUP(A198,rawData!$B$2:$S$1011,17,0),VLOOKUP(A198,rawData!$B$2:$S$1011,16,0),VLOOKUP(A198,rawData!$B$2:$S$1011,15,0))</f>
        <v>45341</v>
      </c>
      <c r="L198" t="str">
        <f>TRIM(VLOOKUP(A198,rawData!B:S,18,0))</f>
        <v>Credit Card</v>
      </c>
      <c r="M198">
        <f t="shared" si="7"/>
        <v>2</v>
      </c>
    </row>
    <row r="199" spans="1:13" x14ac:dyDescent="0.2">
      <c r="A199" t="str">
        <f>TRIM(rawData!A183)</f>
        <v>cd57c04f-2c9c-409f-8c7c-388005e1cbd8</v>
      </c>
      <c r="B199" t="str">
        <f>TRIM(VLOOKUP(A199,rawData!B:S,4,0))</f>
        <v>Regina Smith</v>
      </c>
      <c r="C199" t="str">
        <f>IF(TRIM(VLOOKUP(A199,rawData!B:S,6,0))="","replacement@mail.com",TRIM(VLOOKUP(A199,rawData!B:S,6,0)))</f>
        <v>samuel61@simpson-nguyen.com</v>
      </c>
      <c r="D199" t="str">
        <f t="shared" si="6"/>
        <v>NorthClothing</v>
      </c>
      <c r="E199" t="str">
        <f>TRIM(VLOOKUP(A199,rawData!B:S,8,0))</f>
        <v>North</v>
      </c>
      <c r="F199" t="str">
        <f>TRIM(VLOOKUP(A199,rawData!B:S,9,0))</f>
        <v>Clothing</v>
      </c>
      <c r="G199" t="str">
        <f>IF(TRIM(VLOOKUP(A199,rawData!B:S,10,0))="","Blank",TRIM(VLOOKUP(A199,rawData!B:S,10,0)))</f>
        <v>Poor</v>
      </c>
      <c r="H199" s="9">
        <f>_xlfn.NUMBERVALUE(TRIM(VLOOKUP(A199,rawData!B:S,11,0)))</f>
        <v>18</v>
      </c>
      <c r="I199" s="9">
        <f>_xlfn.NUMBERVALUE(TRIM(VLOOKUP(A199,rawData!B:S,12,0)))</f>
        <v>182.76</v>
      </c>
      <c r="J199" s="9">
        <f>_xlfn.NUMBERVALUE(TRIM(VLOOKUP(A199,rawData!B:S,13,0)))</f>
        <v>3289.68</v>
      </c>
      <c r="K199" s="11">
        <f>DATE(VLOOKUP(A199,rawData!$B$2:$S$1011,17,0),VLOOKUP(A199,rawData!$B$2:$S$1011,16,0),VLOOKUP(A199,rawData!$B$2:$S$1011,15,0))</f>
        <v>45341</v>
      </c>
      <c r="L199" t="str">
        <f>TRIM(VLOOKUP(A199,rawData!B:S,18,0))</f>
        <v>Debit Card</v>
      </c>
      <c r="M199">
        <f t="shared" si="7"/>
        <v>2</v>
      </c>
    </row>
    <row r="200" spans="1:13" x14ac:dyDescent="0.2">
      <c r="A200" t="str">
        <f>TRIM(rawData!A952)</f>
        <v>d3026602-0e2d-4be6-bd0c-1f88e59afab8</v>
      </c>
      <c r="B200" t="str">
        <f>TRIM(VLOOKUP(A200,rawData!B:S,4,0))</f>
        <v>Kristy Lee</v>
      </c>
      <c r="C200" t="str">
        <f>IF(TRIM(VLOOKUP(A200,rawData!B:S,6,0))="","replacement@mail.com",TRIM(VLOOKUP(A200,rawData!B:S,6,0)))</f>
        <v>devinbond@hotmail.com</v>
      </c>
      <c r="D200" t="str">
        <f t="shared" si="6"/>
        <v>NorthFood</v>
      </c>
      <c r="E200" t="str">
        <f>TRIM(VLOOKUP(A200,rawData!B:S,8,0))</f>
        <v>North</v>
      </c>
      <c r="F200" t="str">
        <f>TRIM(VLOOKUP(A200,rawData!B:S,9,0))</f>
        <v>Food</v>
      </c>
      <c r="G200" t="str">
        <f>IF(TRIM(VLOOKUP(A200,rawData!B:S,10,0))="","Blank",TRIM(VLOOKUP(A200,rawData!B:S,10,0)))</f>
        <v>Safe</v>
      </c>
      <c r="H200" s="9">
        <f>_xlfn.NUMBERVALUE(TRIM(VLOOKUP(A200,rawData!B:S,11,0)))</f>
        <v>15</v>
      </c>
      <c r="I200" s="9">
        <f>_xlfn.NUMBERVALUE(TRIM(VLOOKUP(A200,rawData!B:S,12,0)))</f>
        <v>234.82</v>
      </c>
      <c r="J200" s="9">
        <f>_xlfn.NUMBERVALUE(TRIM(VLOOKUP(A200,rawData!B:S,13,0)))</f>
        <v>3522.3</v>
      </c>
      <c r="K200" s="11">
        <f>DATE(VLOOKUP(A200,rawData!$B$2:$S$1011,17,0),VLOOKUP(A200,rawData!$B$2:$S$1011,16,0),VLOOKUP(A200,rawData!$B$2:$S$1011,15,0))</f>
        <v>45341</v>
      </c>
      <c r="L200" t="str">
        <f>TRIM(VLOOKUP(A200,rawData!B:S,18,0))</f>
        <v>Bank Transfer</v>
      </c>
      <c r="M200">
        <f t="shared" si="7"/>
        <v>2</v>
      </c>
    </row>
    <row r="201" spans="1:13" x14ac:dyDescent="0.2">
      <c r="A201" t="str">
        <f>TRIM(rawData!A140)</f>
        <v>d05f6126-8bd3-4016-9ef6-d305a5126953</v>
      </c>
      <c r="B201" t="str">
        <f>TRIM(VLOOKUP(A201,rawData!B:S,4,0))</f>
        <v>Erika Larsen</v>
      </c>
      <c r="C201" t="str">
        <f>IF(TRIM(VLOOKUP(A201,rawData!B:S,6,0))="","replacement@mail.com",TRIM(VLOOKUP(A201,rawData!B:S,6,0)))</f>
        <v>katherine15@orozco.com</v>
      </c>
      <c r="D201" t="str">
        <f t="shared" si="6"/>
        <v>NorthFood</v>
      </c>
      <c r="E201" t="str">
        <f>TRIM(VLOOKUP(A201,rawData!B:S,8,0))</f>
        <v>North</v>
      </c>
      <c r="F201" t="str">
        <f>TRIM(VLOOKUP(A201,rawData!B:S,9,0))</f>
        <v>Food</v>
      </c>
      <c r="G201" t="str">
        <f>IF(TRIM(VLOOKUP(A201,rawData!B:S,10,0))="","Blank",TRIM(VLOOKUP(A201,rawData!B:S,10,0)))</f>
        <v>Fly</v>
      </c>
      <c r="H201" s="9">
        <f>_xlfn.NUMBERVALUE(TRIM(VLOOKUP(A201,rawData!B:S,11,0)))</f>
        <v>19</v>
      </c>
      <c r="I201" s="9">
        <f>_xlfn.NUMBERVALUE(TRIM(VLOOKUP(A201,rawData!B:S,12,0)))</f>
        <v>382.64</v>
      </c>
      <c r="J201" s="9">
        <f>_xlfn.NUMBERVALUE(TRIM(VLOOKUP(A201,rawData!B:S,13,0)))</f>
        <v>7270.16</v>
      </c>
      <c r="K201" s="11">
        <f>DATE(VLOOKUP(A201,rawData!$B$2:$S$1011,17,0),VLOOKUP(A201,rawData!$B$2:$S$1011,16,0),VLOOKUP(A201,rawData!$B$2:$S$1011,15,0))</f>
        <v>45341</v>
      </c>
      <c r="L201" t="str">
        <f>TRIM(VLOOKUP(A201,rawData!B:S,18,0))</f>
        <v>Credit Card</v>
      </c>
      <c r="M201">
        <f t="shared" si="7"/>
        <v>2</v>
      </c>
    </row>
    <row r="202" spans="1:13" x14ac:dyDescent="0.2">
      <c r="A202" t="str">
        <f>TRIM(rawData!A836)</f>
        <v>2919b7e1-0a9c-46a6-9eeb-abf990c4c068</v>
      </c>
      <c r="B202" t="str">
        <f>TRIM(VLOOKUP(A202,rawData!B:S,4,0))</f>
        <v>Jonathan Solomon</v>
      </c>
      <c r="C202" t="str">
        <f>IF(TRIM(VLOOKUP(A202,rawData!B:S,6,0))="","replacement@mail.com",TRIM(VLOOKUP(A202,rawData!B:S,6,0)))</f>
        <v>replacement@mail.com</v>
      </c>
      <c r="D202" t="str">
        <f t="shared" si="6"/>
        <v>WestClothing</v>
      </c>
      <c r="E202" t="str">
        <f>TRIM(VLOOKUP(A202,rawData!B:S,8,0))</f>
        <v>West</v>
      </c>
      <c r="F202" t="str">
        <f>TRIM(VLOOKUP(A202,rawData!B:S,9,0))</f>
        <v>Clothing</v>
      </c>
      <c r="G202" t="str">
        <f>IF(TRIM(VLOOKUP(A202,rawData!B:S,10,0))="","Blank",TRIM(VLOOKUP(A202,rawData!B:S,10,0)))</f>
        <v>Open</v>
      </c>
      <c r="H202" s="9">
        <f>_xlfn.NUMBERVALUE(TRIM(VLOOKUP(A202,rawData!B:S,11,0)))</f>
        <v>6</v>
      </c>
      <c r="I202" s="9">
        <f>_xlfn.NUMBERVALUE(TRIM(VLOOKUP(A202,rawData!B:S,12,0)))</f>
        <v>67.83</v>
      </c>
      <c r="J202" s="9">
        <f>_xlfn.NUMBERVALUE(TRIM(VLOOKUP(A202,rawData!B:S,13,0)))</f>
        <v>406.98</v>
      </c>
      <c r="K202" s="11">
        <f>DATE(VLOOKUP(A202,rawData!$B$2:$S$1011,17,0),VLOOKUP(A202,rawData!$B$2:$S$1011,16,0),VLOOKUP(A202,rawData!$B$2:$S$1011,15,0))</f>
        <v>45342</v>
      </c>
      <c r="L202" t="str">
        <f>TRIM(VLOOKUP(A202,rawData!B:S,18,0))</f>
        <v>Debit Card</v>
      </c>
      <c r="M202">
        <f t="shared" si="7"/>
        <v>2</v>
      </c>
    </row>
    <row r="203" spans="1:13" x14ac:dyDescent="0.2">
      <c r="A203" t="str">
        <f>TRIM(rawData!A297)</f>
        <v>94d8208a-204e-4160-8726-c504ad5e92cf</v>
      </c>
      <c r="B203" t="str">
        <f>TRIM(VLOOKUP(A203,rawData!B:S,4,0))</f>
        <v>Michael Benitez</v>
      </c>
      <c r="C203" t="str">
        <f>IF(TRIM(VLOOKUP(A203,rawData!B:S,6,0))="","replacement@mail.com",TRIM(VLOOKUP(A203,rawData!B:S,6,0)))</f>
        <v>bobbystone@daniels.com</v>
      </c>
      <c r="D203" t="str">
        <f t="shared" si="6"/>
        <v>EastFood</v>
      </c>
      <c r="E203" t="str">
        <f>TRIM(VLOOKUP(A203,rawData!B:S,8,0))</f>
        <v>East</v>
      </c>
      <c r="F203" t="str">
        <f>TRIM(VLOOKUP(A203,rawData!B:S,9,0))</f>
        <v>Food</v>
      </c>
      <c r="G203" t="str">
        <f>IF(TRIM(VLOOKUP(A203,rawData!B:S,10,0))="","Blank",TRIM(VLOOKUP(A203,rawData!B:S,10,0)))</f>
        <v>Feel</v>
      </c>
      <c r="H203" s="9">
        <f>_xlfn.NUMBERVALUE(TRIM(VLOOKUP(A203,rawData!B:S,11,0)))</f>
        <v>12</v>
      </c>
      <c r="I203" s="9">
        <f>_xlfn.NUMBERVALUE(TRIM(VLOOKUP(A203,rawData!B:S,12,0)))</f>
        <v>129.93</v>
      </c>
      <c r="J203" s="9">
        <f>_xlfn.NUMBERVALUE(TRIM(VLOOKUP(A203,rawData!B:S,13,0)))</f>
        <v>1559.16</v>
      </c>
      <c r="K203" s="11">
        <f>DATE(VLOOKUP(A203,rawData!$B$2:$S$1011,17,0),VLOOKUP(A203,rawData!$B$2:$S$1011,16,0),VLOOKUP(A203,rawData!$B$2:$S$1011,15,0))</f>
        <v>45342</v>
      </c>
      <c r="L203" t="str">
        <f>TRIM(VLOOKUP(A203,rawData!B:S,18,0))</f>
        <v>PayPal</v>
      </c>
      <c r="M203">
        <f t="shared" si="7"/>
        <v>2</v>
      </c>
    </row>
    <row r="204" spans="1:13" x14ac:dyDescent="0.2">
      <c r="A204" t="str">
        <f>TRIM(rawData!A985)</f>
        <v>eb136f3e-a81f-4cb8-850e-067041ee7f1d</v>
      </c>
      <c r="B204" t="str">
        <f>TRIM(VLOOKUP(A204,rawData!B:S,4,0))</f>
        <v>Stephanie Martinez</v>
      </c>
      <c r="C204" t="str">
        <f>IF(TRIM(VLOOKUP(A204,rawData!B:S,6,0))="","replacement@mail.com",TRIM(VLOOKUP(A204,rawData!B:S,6,0)))</f>
        <v>hmartinez@salazar.net</v>
      </c>
      <c r="D204" t="str">
        <f t="shared" si="6"/>
        <v>SouthClothing</v>
      </c>
      <c r="E204" t="str">
        <f>TRIM(VLOOKUP(A204,rawData!B:S,8,0))</f>
        <v>South</v>
      </c>
      <c r="F204" t="str">
        <f>TRIM(VLOOKUP(A204,rawData!B:S,9,0))</f>
        <v>Clothing</v>
      </c>
      <c r="G204" t="str">
        <f>IF(TRIM(VLOOKUP(A204,rawData!B:S,10,0))="","Blank",TRIM(VLOOKUP(A204,rawData!B:S,10,0)))</f>
        <v>National</v>
      </c>
      <c r="H204" s="9">
        <f>_xlfn.NUMBERVALUE(TRIM(VLOOKUP(A204,rawData!B:S,11,0)))</f>
        <v>5</v>
      </c>
      <c r="I204" s="9">
        <f>_xlfn.NUMBERVALUE(TRIM(VLOOKUP(A204,rawData!B:S,12,0)))</f>
        <v>340.57</v>
      </c>
      <c r="J204" s="9">
        <f>_xlfn.NUMBERVALUE(TRIM(VLOOKUP(A204,rawData!B:S,13,0)))</f>
        <v>1702.85</v>
      </c>
      <c r="K204" s="11">
        <f>DATE(VLOOKUP(A204,rawData!$B$2:$S$1011,17,0),VLOOKUP(A204,rawData!$B$2:$S$1011,16,0),VLOOKUP(A204,rawData!$B$2:$S$1011,15,0))</f>
        <v>45342</v>
      </c>
      <c r="L204" t="str">
        <f>TRIM(VLOOKUP(A204,rawData!B:S,18,0))</f>
        <v>Bank Transfer</v>
      </c>
      <c r="M204">
        <f t="shared" si="7"/>
        <v>2</v>
      </c>
    </row>
    <row r="205" spans="1:13" x14ac:dyDescent="0.2">
      <c r="A205" t="str">
        <f>TRIM(rawData!A298)</f>
        <v>2f6f1d6d-70ec-48e5-aad4-766f9cbf6a66</v>
      </c>
      <c r="B205" t="str">
        <f>TRIM(VLOOKUP(A205,rawData!B:S,4,0))</f>
        <v>Kelly Torres</v>
      </c>
      <c r="C205" t="str">
        <f>IF(TRIM(VLOOKUP(A205,rawData!B:S,6,0))="","replacement@mail.com",TRIM(VLOOKUP(A205,rawData!B:S,6,0)))</f>
        <v>oowens@gmail.com</v>
      </c>
      <c r="D205" t="str">
        <f t="shared" si="6"/>
        <v>EastBooks</v>
      </c>
      <c r="E205" t="str">
        <f>TRIM(VLOOKUP(A205,rawData!B:S,8,0))</f>
        <v>East</v>
      </c>
      <c r="F205" t="str">
        <f>TRIM(VLOOKUP(A205,rawData!B:S,9,0))</f>
        <v>Books</v>
      </c>
      <c r="G205" t="str">
        <f>IF(TRIM(VLOOKUP(A205,rawData!B:S,10,0))="","Blank",TRIM(VLOOKUP(A205,rawData!B:S,10,0)))</f>
        <v>Suffer</v>
      </c>
      <c r="H205" s="9">
        <f>_xlfn.NUMBERVALUE(TRIM(VLOOKUP(A205,rawData!B:S,11,0)))</f>
        <v>11</v>
      </c>
      <c r="I205" s="9">
        <f>_xlfn.NUMBERVALUE(TRIM(VLOOKUP(A205,rawData!B:S,12,0)))</f>
        <v>351.79</v>
      </c>
      <c r="J205" s="9">
        <f>_xlfn.NUMBERVALUE(TRIM(VLOOKUP(A205,rawData!B:S,13,0)))</f>
        <v>3869.69</v>
      </c>
      <c r="K205" s="11">
        <f>DATE(VLOOKUP(A205,rawData!$B$2:$S$1011,17,0),VLOOKUP(A205,rawData!$B$2:$S$1011,16,0),VLOOKUP(A205,rawData!$B$2:$S$1011,15,0))</f>
        <v>45342</v>
      </c>
      <c r="L205" t="str">
        <f>TRIM(VLOOKUP(A205,rawData!B:S,18,0))</f>
        <v>PayPal</v>
      </c>
      <c r="M205">
        <f t="shared" si="7"/>
        <v>2</v>
      </c>
    </row>
    <row r="206" spans="1:13" x14ac:dyDescent="0.2">
      <c r="A206" t="str">
        <f>TRIM(rawData!A567)</f>
        <v>134a23e5-314d-47c3-89b3-c1da73c16cb7</v>
      </c>
      <c r="B206" t="str">
        <f>TRIM(VLOOKUP(A206,rawData!B:S,4,0))</f>
        <v>Jeremy Smith</v>
      </c>
      <c r="C206" t="str">
        <f>IF(TRIM(VLOOKUP(A206,rawData!B:S,6,0))="","replacement@mail.com",TRIM(VLOOKUP(A206,rawData!B:S,6,0)))</f>
        <v>gonzalezjenna@yahoo.com</v>
      </c>
      <c r="D206" t="str">
        <f t="shared" si="6"/>
        <v>WestFurniture</v>
      </c>
      <c r="E206" t="str">
        <f>TRIM(VLOOKUP(A206,rawData!B:S,8,0))</f>
        <v>West</v>
      </c>
      <c r="F206" t="str">
        <f>TRIM(VLOOKUP(A206,rawData!B:S,9,0))</f>
        <v>Furniture</v>
      </c>
      <c r="G206" t="str">
        <f>IF(TRIM(VLOOKUP(A206,rawData!B:S,10,0))="","Blank",TRIM(VLOOKUP(A206,rawData!B:S,10,0)))</f>
        <v>Goal</v>
      </c>
      <c r="H206" s="9">
        <f>_xlfn.NUMBERVALUE(TRIM(VLOOKUP(A206,rawData!B:S,11,0)))</f>
        <v>5</v>
      </c>
      <c r="I206" s="9">
        <f>_xlfn.NUMBERVALUE(TRIM(VLOOKUP(A206,rawData!B:S,12,0)))</f>
        <v>176.15</v>
      </c>
      <c r="J206" s="9">
        <f>_xlfn.NUMBERVALUE(TRIM(VLOOKUP(A206,rawData!B:S,13,0)))</f>
        <v>880.75</v>
      </c>
      <c r="K206" s="11">
        <f>DATE(VLOOKUP(A206,rawData!$B$2:$S$1011,17,0),VLOOKUP(A206,rawData!$B$2:$S$1011,16,0),VLOOKUP(A206,rawData!$B$2:$S$1011,15,0))</f>
        <v>45343</v>
      </c>
      <c r="L206" t="str">
        <f>TRIM(VLOOKUP(A206,rawData!B:S,18,0))</f>
        <v>Debit Card</v>
      </c>
      <c r="M206">
        <f t="shared" si="7"/>
        <v>2</v>
      </c>
    </row>
    <row r="207" spans="1:13" x14ac:dyDescent="0.2">
      <c r="A207" t="str">
        <f>TRIM(rawData!A200)</f>
        <v>90e8aa87-439a-438e-9200-21929a18ef03</v>
      </c>
      <c r="B207" t="str">
        <f>TRIM(VLOOKUP(A207,rawData!B:S,4,0))</f>
        <v>James Miller</v>
      </c>
      <c r="C207" t="str">
        <f>IF(TRIM(VLOOKUP(A207,rawData!B:S,6,0))="","replacement@mail.com",TRIM(VLOOKUP(A207,rawData!B:S,6,0)))</f>
        <v>kristen27@hotmail.com</v>
      </c>
      <c r="D207" t="str">
        <f t="shared" si="6"/>
        <v>WestBooks</v>
      </c>
      <c r="E207" t="str">
        <f>TRIM(VLOOKUP(A207,rawData!B:S,8,0))</f>
        <v>West</v>
      </c>
      <c r="F207" t="str">
        <f>TRIM(VLOOKUP(A207,rawData!B:S,9,0))</f>
        <v>Books</v>
      </c>
      <c r="G207" t="str">
        <f>IF(TRIM(VLOOKUP(A207,rawData!B:S,10,0))="","Blank",TRIM(VLOOKUP(A207,rawData!B:S,10,0)))</f>
        <v>Campaign</v>
      </c>
      <c r="H207" s="9">
        <f>_xlfn.NUMBERVALUE(TRIM(VLOOKUP(A207,rawData!B:S,11,0)))</f>
        <v>3</v>
      </c>
      <c r="I207" s="9">
        <f>_xlfn.NUMBERVALUE(TRIM(VLOOKUP(A207,rawData!B:S,12,0)))</f>
        <v>263.67</v>
      </c>
      <c r="J207" s="9">
        <f>_xlfn.NUMBERVALUE(TRIM(VLOOKUP(A207,rawData!B:S,13,0)))</f>
        <v>791.01</v>
      </c>
      <c r="K207" s="11">
        <f>DATE(VLOOKUP(A207,rawData!$B$2:$S$1011,17,0),VLOOKUP(A207,rawData!$B$2:$S$1011,16,0),VLOOKUP(A207,rawData!$B$2:$S$1011,15,0))</f>
        <v>45344</v>
      </c>
      <c r="L207" t="str">
        <f>TRIM(VLOOKUP(A207,rawData!B:S,18,0))</f>
        <v>PayPal</v>
      </c>
      <c r="M207">
        <f t="shared" si="7"/>
        <v>2</v>
      </c>
    </row>
    <row r="208" spans="1:13" x14ac:dyDescent="0.2">
      <c r="A208" t="str">
        <f>TRIM(rawData!A530)</f>
        <v>b59e2e92-ed24-433f-bae1-46feb4f5394c</v>
      </c>
      <c r="B208" t="str">
        <f>TRIM(VLOOKUP(A208,rawData!B:S,4,0))</f>
        <v>Mr. Andrew Bullock Jr.</v>
      </c>
      <c r="C208" t="str">
        <f>IF(TRIM(VLOOKUP(A208,rawData!B:S,6,0))="","replacement@mail.com",TRIM(VLOOKUP(A208,rawData!B:S,6,0)))</f>
        <v>gabrieladams@hotmail.com</v>
      </c>
      <c r="D208" t="str">
        <f t="shared" si="6"/>
        <v>NorthClothing</v>
      </c>
      <c r="E208" t="str">
        <f>TRIM(VLOOKUP(A208,rawData!B:S,8,0))</f>
        <v>North</v>
      </c>
      <c r="F208" t="str">
        <f>TRIM(VLOOKUP(A208,rawData!B:S,9,0))</f>
        <v>Clothing</v>
      </c>
      <c r="G208" t="str">
        <f>IF(TRIM(VLOOKUP(A208,rawData!B:S,10,0))="","Blank",TRIM(VLOOKUP(A208,rawData!B:S,10,0)))</f>
        <v>Arrive</v>
      </c>
      <c r="H208" s="9">
        <f>_xlfn.NUMBERVALUE(TRIM(VLOOKUP(A208,rawData!B:S,11,0)))</f>
        <v>4</v>
      </c>
      <c r="I208" s="9">
        <f>_xlfn.NUMBERVALUE(TRIM(VLOOKUP(A208,rawData!B:S,12,0)))</f>
        <v>283.52999999999997</v>
      </c>
      <c r="J208" s="9">
        <f>_xlfn.NUMBERVALUE(TRIM(VLOOKUP(A208,rawData!B:S,13,0)))</f>
        <v>1134.1199999999999</v>
      </c>
      <c r="K208" s="11">
        <f>DATE(VLOOKUP(A208,rawData!$B$2:$S$1011,17,0),VLOOKUP(A208,rawData!$B$2:$S$1011,16,0),VLOOKUP(A208,rawData!$B$2:$S$1011,15,0))</f>
        <v>45344</v>
      </c>
      <c r="L208" t="str">
        <f>TRIM(VLOOKUP(A208,rawData!B:S,18,0))</f>
        <v>Credit Card</v>
      </c>
      <c r="M208">
        <f t="shared" si="7"/>
        <v>2</v>
      </c>
    </row>
    <row r="209" spans="1:13" x14ac:dyDescent="0.2">
      <c r="A209" t="str">
        <f>TRIM(rawData!A291)</f>
        <v>404efd69-e3a2-400e-9e1c-790f3cfb7ea7</v>
      </c>
      <c r="B209" t="str">
        <f>TRIM(VLOOKUP(A209,rawData!B:S,4,0))</f>
        <v>Melissa Meyer</v>
      </c>
      <c r="C209" t="str">
        <f>IF(TRIM(VLOOKUP(A209,rawData!B:S,6,0))="","replacement@mail.com",TRIM(VLOOKUP(A209,rawData!B:S,6,0)))</f>
        <v>gwendolyntaylor@ryan.net</v>
      </c>
      <c r="D209" t="str">
        <f t="shared" si="6"/>
        <v>NorthBooks</v>
      </c>
      <c r="E209" t="str">
        <f>TRIM(VLOOKUP(A209,rawData!B:S,8,0))</f>
        <v>North</v>
      </c>
      <c r="F209" t="str">
        <f>TRIM(VLOOKUP(A209,rawData!B:S,9,0))</f>
        <v>Books</v>
      </c>
      <c r="G209" t="str">
        <f>IF(TRIM(VLOOKUP(A209,rawData!B:S,10,0))="","Blank",TRIM(VLOOKUP(A209,rawData!B:S,10,0)))</f>
        <v>Knowledge</v>
      </c>
      <c r="H209" s="9">
        <f>_xlfn.NUMBERVALUE(TRIM(VLOOKUP(A209,rawData!B:S,11,0)))</f>
        <v>3</v>
      </c>
      <c r="I209" s="9">
        <f>_xlfn.NUMBERVALUE(TRIM(VLOOKUP(A209,rawData!B:S,12,0)))</f>
        <v>136.93</v>
      </c>
      <c r="J209" s="9">
        <f>_xlfn.NUMBERVALUE(TRIM(VLOOKUP(A209,rawData!B:S,13,0)))</f>
        <v>410.79</v>
      </c>
      <c r="K209" s="11">
        <f>DATE(VLOOKUP(A209,rawData!$B$2:$S$1011,17,0),VLOOKUP(A209,rawData!$B$2:$S$1011,16,0),VLOOKUP(A209,rawData!$B$2:$S$1011,15,0))</f>
        <v>45346</v>
      </c>
      <c r="L209" t="str">
        <f>TRIM(VLOOKUP(A209,rawData!B:S,18,0))</f>
        <v>Bank Transfer</v>
      </c>
      <c r="M209">
        <f t="shared" si="7"/>
        <v>2</v>
      </c>
    </row>
    <row r="210" spans="1:13" x14ac:dyDescent="0.2">
      <c r="A210" t="str">
        <f>TRIM(rawData!A85)</f>
        <v>8086eaeb-163d-4e4a-a974-1bdd5aca9f32</v>
      </c>
      <c r="B210" t="str">
        <f>TRIM(VLOOKUP(A210,rawData!B:S,4,0))</f>
        <v>James Myers</v>
      </c>
      <c r="C210" t="str">
        <f>IF(TRIM(VLOOKUP(A210,rawData!B:S,6,0))="","replacement@mail.com",TRIM(VLOOKUP(A210,rawData!B:S,6,0)))</f>
        <v>lauren90@coleman-avila.net</v>
      </c>
      <c r="D210" t="str">
        <f t="shared" si="6"/>
        <v>SouthBooks</v>
      </c>
      <c r="E210" t="str">
        <f>TRIM(VLOOKUP(A210,rawData!B:S,8,0))</f>
        <v>South</v>
      </c>
      <c r="F210" t="str">
        <f>TRIM(VLOOKUP(A210,rawData!B:S,9,0))</f>
        <v>Books</v>
      </c>
      <c r="G210" t="str">
        <f>IF(TRIM(VLOOKUP(A210,rawData!B:S,10,0))="","Blank",TRIM(VLOOKUP(A210,rawData!B:S,10,0)))</f>
        <v>History</v>
      </c>
      <c r="H210" s="9">
        <f>_xlfn.NUMBERVALUE(TRIM(VLOOKUP(A210,rawData!B:S,11,0)))</f>
        <v>3</v>
      </c>
      <c r="I210" s="9">
        <f>_xlfn.NUMBERVALUE(TRIM(VLOOKUP(A210,rawData!B:S,12,0)))</f>
        <v>302.27</v>
      </c>
      <c r="J210" s="9">
        <f>_xlfn.NUMBERVALUE(TRIM(VLOOKUP(A210,rawData!B:S,13,0)))</f>
        <v>906.81</v>
      </c>
      <c r="K210" s="11">
        <f>DATE(VLOOKUP(A210,rawData!$B$2:$S$1011,17,0),VLOOKUP(A210,rawData!$B$2:$S$1011,16,0),VLOOKUP(A210,rawData!$B$2:$S$1011,15,0))</f>
        <v>45346</v>
      </c>
      <c r="L210" t="str">
        <f>TRIM(VLOOKUP(A210,rawData!B:S,18,0))</f>
        <v>PayPal</v>
      </c>
      <c r="M210">
        <f t="shared" si="7"/>
        <v>2</v>
      </c>
    </row>
    <row r="211" spans="1:13" x14ac:dyDescent="0.2">
      <c r="A211" t="str">
        <f>TRIM(rawData!A583)</f>
        <v>fd6e06c5-af87-4d71-8095-4edf774abad1</v>
      </c>
      <c r="B211" t="str">
        <f>TRIM(VLOOKUP(A211,rawData!B:S,4,0))</f>
        <v>Morgan Duncan</v>
      </c>
      <c r="C211" t="str">
        <f>IF(TRIM(VLOOKUP(A211,rawData!B:S,6,0))="","replacement@mail.com",TRIM(VLOOKUP(A211,rawData!B:S,6,0)))</f>
        <v>timothy96@jones-walls.com</v>
      </c>
      <c r="D211" t="str">
        <f t="shared" si="6"/>
        <v>EastBooks</v>
      </c>
      <c r="E211" t="str">
        <f>TRIM(VLOOKUP(A211,rawData!B:S,8,0))</f>
        <v>East</v>
      </c>
      <c r="F211" t="str">
        <f>TRIM(VLOOKUP(A211,rawData!B:S,9,0))</f>
        <v>Books</v>
      </c>
      <c r="G211" t="str">
        <f>IF(TRIM(VLOOKUP(A211,rawData!B:S,10,0))="","Blank",TRIM(VLOOKUP(A211,rawData!B:S,10,0)))</f>
        <v>Card</v>
      </c>
      <c r="H211" s="9">
        <f>_xlfn.NUMBERVALUE(TRIM(VLOOKUP(A211,rawData!B:S,11,0)))</f>
        <v>19</v>
      </c>
      <c r="I211" s="9">
        <f>_xlfn.NUMBERVALUE(TRIM(VLOOKUP(A211,rawData!B:S,12,0)))</f>
        <v>82.96</v>
      </c>
      <c r="J211" s="9">
        <f>_xlfn.NUMBERVALUE(TRIM(VLOOKUP(A211,rawData!B:S,13,0)))</f>
        <v>1576.24</v>
      </c>
      <c r="K211" s="11">
        <f>DATE(VLOOKUP(A211,rawData!$B$2:$S$1011,17,0),VLOOKUP(A211,rawData!$B$2:$S$1011,16,0),VLOOKUP(A211,rawData!$B$2:$S$1011,15,0))</f>
        <v>45346</v>
      </c>
      <c r="L211" t="str">
        <f>TRIM(VLOOKUP(A211,rawData!B:S,18,0))</f>
        <v>Bank Transfer</v>
      </c>
      <c r="M211">
        <f t="shared" si="7"/>
        <v>2</v>
      </c>
    </row>
    <row r="212" spans="1:13" x14ac:dyDescent="0.2">
      <c r="A212" t="str">
        <f>TRIM(rawData!A32)</f>
        <v>57bd94c0-ea79-4a73-b42f-0c6ffe4f093a</v>
      </c>
      <c r="B212" t="str">
        <f>TRIM(VLOOKUP(A212,rawData!B:S,4,0))</f>
        <v>Laura Potts</v>
      </c>
      <c r="C212" t="str">
        <f>IF(TRIM(VLOOKUP(A212,rawData!B:S,6,0))="","replacement@mail.com",TRIM(VLOOKUP(A212,rawData!B:S,6,0)))</f>
        <v>melendeztonya@rose.net</v>
      </c>
      <c r="D212" t="str">
        <f t="shared" si="6"/>
        <v>WestBooks</v>
      </c>
      <c r="E212" t="str">
        <f>TRIM(VLOOKUP(A212,rawData!B:S,8,0))</f>
        <v>West</v>
      </c>
      <c r="F212" t="str">
        <f>TRIM(VLOOKUP(A212,rawData!B:S,9,0))</f>
        <v>Books</v>
      </c>
      <c r="G212" t="str">
        <f>IF(TRIM(VLOOKUP(A212,rawData!B:S,10,0))="","Blank",TRIM(VLOOKUP(A212,rawData!B:S,10,0)))</f>
        <v>Prevent</v>
      </c>
      <c r="H212" s="9">
        <f>_xlfn.NUMBERVALUE(TRIM(VLOOKUP(A212,rawData!B:S,11,0)))</f>
        <v>16</v>
      </c>
      <c r="I212" s="9">
        <f>_xlfn.NUMBERVALUE(TRIM(VLOOKUP(A212,rawData!B:S,12,0)))</f>
        <v>157.97999999999999</v>
      </c>
      <c r="J212" s="9">
        <f>_xlfn.NUMBERVALUE(TRIM(VLOOKUP(A212,rawData!B:S,13,0)))</f>
        <v>2527.6799999999998</v>
      </c>
      <c r="K212" s="11">
        <f>DATE(VLOOKUP(A212,rawData!$B$2:$S$1011,17,0),VLOOKUP(A212,rawData!$B$2:$S$1011,16,0),VLOOKUP(A212,rawData!$B$2:$S$1011,15,0))</f>
        <v>45346</v>
      </c>
      <c r="L212" t="str">
        <f>TRIM(VLOOKUP(A212,rawData!B:S,18,0))</f>
        <v>Bank Transfer</v>
      </c>
      <c r="M212">
        <f t="shared" si="7"/>
        <v>2</v>
      </c>
    </row>
    <row r="213" spans="1:13" x14ac:dyDescent="0.2">
      <c r="A213" t="str">
        <f>TRIM(rawData!A671)</f>
        <v>214b5894-c4f5-415d-8e07-41909cf94392</v>
      </c>
      <c r="B213" t="str">
        <f>TRIM(VLOOKUP(A213,rawData!B:S,4,0))</f>
        <v>Joshua Brooks</v>
      </c>
      <c r="C213" t="str">
        <f>IF(TRIM(VLOOKUP(A213,rawData!B:S,6,0))="","replacement@mail.com",TRIM(VLOOKUP(A213,rawData!B:S,6,0)))</f>
        <v>cynthiastewart@obrien.net</v>
      </c>
      <c r="D213" t="str">
        <f t="shared" si="6"/>
        <v>NorthElectronics</v>
      </c>
      <c r="E213" t="str">
        <f>TRIM(VLOOKUP(A213,rawData!B:S,8,0))</f>
        <v>North</v>
      </c>
      <c r="F213" t="str">
        <f>TRIM(VLOOKUP(A213,rawData!B:S,9,0))</f>
        <v>Electronics</v>
      </c>
      <c r="G213" t="str">
        <f>IF(TRIM(VLOOKUP(A213,rawData!B:S,10,0))="","Blank",TRIM(VLOOKUP(A213,rawData!B:S,10,0)))</f>
        <v>Song</v>
      </c>
      <c r="H213" s="9">
        <f>_xlfn.NUMBERVALUE(TRIM(VLOOKUP(A213,rawData!B:S,11,0)))</f>
        <v>18</v>
      </c>
      <c r="I213" s="9">
        <f>_xlfn.NUMBERVALUE(TRIM(VLOOKUP(A213,rawData!B:S,12,0)))</f>
        <v>5.34</v>
      </c>
      <c r="J213" s="9">
        <f>_xlfn.NUMBERVALUE(TRIM(VLOOKUP(A213,rawData!B:S,13,0)))</f>
        <v>96.12</v>
      </c>
      <c r="K213" s="11">
        <f>DATE(VLOOKUP(A213,rawData!$B$2:$S$1011,17,0),VLOOKUP(A213,rawData!$B$2:$S$1011,16,0),VLOOKUP(A213,rawData!$B$2:$S$1011,15,0))</f>
        <v>45347</v>
      </c>
      <c r="L213" t="str">
        <f>TRIM(VLOOKUP(A213,rawData!B:S,18,0))</f>
        <v>Debit Card</v>
      </c>
      <c r="M213">
        <f t="shared" si="7"/>
        <v>2</v>
      </c>
    </row>
    <row r="214" spans="1:13" x14ac:dyDescent="0.2">
      <c r="A214" t="str">
        <f>TRIM(rawData!A37)</f>
        <v>2e3538ef-03a2-4540-b66d-e93d552bb111</v>
      </c>
      <c r="B214" t="str">
        <f>TRIM(VLOOKUP(A214,rawData!B:S,4,0))</f>
        <v>Jennifer Blevins</v>
      </c>
      <c r="C214" t="str">
        <f>IF(TRIM(VLOOKUP(A214,rawData!B:S,6,0))="","replacement@mail.com",TRIM(VLOOKUP(A214,rawData!B:S,6,0)))</f>
        <v>rcole@powers-allen.org</v>
      </c>
      <c r="D214" t="str">
        <f t="shared" si="6"/>
        <v>WestClothing</v>
      </c>
      <c r="E214" t="str">
        <f>TRIM(VLOOKUP(A214,rawData!B:S,8,0))</f>
        <v>West</v>
      </c>
      <c r="F214" t="str">
        <f>TRIM(VLOOKUP(A214,rawData!B:S,9,0))</f>
        <v>Clothing</v>
      </c>
      <c r="G214" t="str">
        <f>IF(TRIM(VLOOKUP(A214,rawData!B:S,10,0))="","Blank",TRIM(VLOOKUP(A214,rawData!B:S,10,0)))</f>
        <v>To</v>
      </c>
      <c r="H214" s="9">
        <f>_xlfn.NUMBERVALUE(TRIM(VLOOKUP(A214,rawData!B:S,11,0)))</f>
        <v>1</v>
      </c>
      <c r="I214" s="9">
        <f>_xlfn.NUMBERVALUE(TRIM(VLOOKUP(A214,rawData!B:S,12,0)))</f>
        <v>103.84</v>
      </c>
      <c r="J214" s="9">
        <f>_xlfn.NUMBERVALUE(TRIM(VLOOKUP(A214,rawData!B:S,13,0)))</f>
        <v>103.84</v>
      </c>
      <c r="K214" s="11">
        <f>DATE(VLOOKUP(A214,rawData!$B$2:$S$1011,17,0),VLOOKUP(A214,rawData!$B$2:$S$1011,16,0),VLOOKUP(A214,rawData!$B$2:$S$1011,15,0))</f>
        <v>45347</v>
      </c>
      <c r="L214" t="str">
        <f>TRIM(VLOOKUP(A214,rawData!B:S,18,0))</f>
        <v>PayPal</v>
      </c>
      <c r="M214">
        <f t="shared" si="7"/>
        <v>2</v>
      </c>
    </row>
    <row r="215" spans="1:13" x14ac:dyDescent="0.2">
      <c r="A215" t="str">
        <f>TRIM(rawData!A376)</f>
        <v>7f615091-dd1b-418d-972d-3d537ed3c861</v>
      </c>
      <c r="B215" t="str">
        <f>TRIM(VLOOKUP(A215,rawData!B:S,4,0))</f>
        <v>Todd Gilmore</v>
      </c>
      <c r="C215" t="str">
        <f>IF(TRIM(VLOOKUP(A215,rawData!B:S,6,0))="","replacement@mail.com",TRIM(VLOOKUP(A215,rawData!B:S,6,0)))</f>
        <v>franciscogrant@lee-english.com</v>
      </c>
      <c r="D215" t="str">
        <f t="shared" si="6"/>
        <v>SouthElectronics</v>
      </c>
      <c r="E215" t="str">
        <f>TRIM(VLOOKUP(A215,rawData!B:S,8,0))</f>
        <v>South</v>
      </c>
      <c r="F215" t="str">
        <f>TRIM(VLOOKUP(A215,rawData!B:S,9,0))</f>
        <v>Electronics</v>
      </c>
      <c r="G215" t="str">
        <f>IF(TRIM(VLOOKUP(A215,rawData!B:S,10,0))="","Blank",TRIM(VLOOKUP(A215,rawData!B:S,10,0)))</f>
        <v>Theory</v>
      </c>
      <c r="H215" s="9">
        <f>_xlfn.NUMBERVALUE(TRIM(VLOOKUP(A215,rawData!B:S,11,0)))</f>
        <v>20</v>
      </c>
      <c r="I215" s="9">
        <f>_xlfn.NUMBERVALUE(TRIM(VLOOKUP(A215,rawData!B:S,12,0)))</f>
        <v>71.02</v>
      </c>
      <c r="J215" s="9">
        <f>_xlfn.NUMBERVALUE(TRIM(VLOOKUP(A215,rawData!B:S,13,0)))</f>
        <v>1420.4</v>
      </c>
      <c r="K215" s="11">
        <f>DATE(VLOOKUP(A215,rawData!$B$2:$S$1011,17,0),VLOOKUP(A215,rawData!$B$2:$S$1011,16,0),VLOOKUP(A215,rawData!$B$2:$S$1011,15,0))</f>
        <v>45347</v>
      </c>
      <c r="L215" t="str">
        <f>TRIM(VLOOKUP(A215,rawData!B:S,18,0))</f>
        <v>PayPal</v>
      </c>
      <c r="M215">
        <f t="shared" si="7"/>
        <v>2</v>
      </c>
    </row>
    <row r="216" spans="1:13" x14ac:dyDescent="0.2">
      <c r="A216" t="str">
        <f>TRIM(rawData!A568)</f>
        <v>87a85c0e-48c7-425f-9b6a-87817ccfd138</v>
      </c>
      <c r="B216" t="str">
        <f>TRIM(VLOOKUP(A216,rawData!B:S,4,0))</f>
        <v>Troy Obrien</v>
      </c>
      <c r="C216" t="str">
        <f>IF(TRIM(VLOOKUP(A216,rawData!B:S,6,0))="","replacement@mail.com",TRIM(VLOOKUP(A216,rawData!B:S,6,0)))</f>
        <v>randymartin@gmail.com</v>
      </c>
      <c r="D216" t="str">
        <f t="shared" si="6"/>
        <v>EastElectronics</v>
      </c>
      <c r="E216" t="str">
        <f>TRIM(VLOOKUP(A216,rawData!B:S,8,0))</f>
        <v>East</v>
      </c>
      <c r="F216" t="str">
        <f>TRIM(VLOOKUP(A216,rawData!B:S,9,0))</f>
        <v>Electronics</v>
      </c>
      <c r="G216" t="str">
        <f>IF(TRIM(VLOOKUP(A216,rawData!B:S,10,0))="","Blank",TRIM(VLOOKUP(A216,rawData!B:S,10,0)))</f>
        <v>Science</v>
      </c>
      <c r="H216" s="9">
        <f>_xlfn.NUMBERVALUE(TRIM(VLOOKUP(A216,rawData!B:S,11,0)))</f>
        <v>7</v>
      </c>
      <c r="I216" s="9">
        <f>_xlfn.NUMBERVALUE(TRIM(VLOOKUP(A216,rawData!B:S,12,0)))</f>
        <v>330.3</v>
      </c>
      <c r="J216" s="9">
        <f>_xlfn.NUMBERVALUE(TRIM(VLOOKUP(A216,rawData!B:S,13,0)))</f>
        <v>2312.1</v>
      </c>
      <c r="K216" s="11">
        <f>DATE(VLOOKUP(A216,rawData!$B$2:$S$1011,17,0),VLOOKUP(A216,rawData!$B$2:$S$1011,16,0),VLOOKUP(A216,rawData!$B$2:$S$1011,15,0))</f>
        <v>45347</v>
      </c>
      <c r="L216" t="str">
        <f>TRIM(VLOOKUP(A216,rawData!B:S,18,0))</f>
        <v>Credit Card</v>
      </c>
      <c r="M216">
        <f t="shared" si="7"/>
        <v>2</v>
      </c>
    </row>
    <row r="217" spans="1:13" x14ac:dyDescent="0.2">
      <c r="A217" t="str">
        <f>TRIM(rawData!A105)</f>
        <v>b16b182c-fea8-4803-a4f5-abf7a1733e42</v>
      </c>
      <c r="B217" t="str">
        <f>TRIM(VLOOKUP(A217,rawData!B:S,4,0))</f>
        <v>Tammy Crawford</v>
      </c>
      <c r="C217" t="str">
        <f>IF(TRIM(VLOOKUP(A217,rawData!B:S,6,0))="","replacement@mail.com",TRIM(VLOOKUP(A217,rawData!B:S,6,0)))</f>
        <v>vhicks@gmail.com</v>
      </c>
      <c r="D217" t="str">
        <f t="shared" si="6"/>
        <v>SouthFood</v>
      </c>
      <c r="E217" t="str">
        <f>TRIM(VLOOKUP(A217,rawData!B:S,8,0))</f>
        <v>South</v>
      </c>
      <c r="F217" t="str">
        <f>TRIM(VLOOKUP(A217,rawData!B:S,9,0))</f>
        <v>Food</v>
      </c>
      <c r="G217" t="str">
        <f>IF(TRIM(VLOOKUP(A217,rawData!B:S,10,0))="","Blank",TRIM(VLOOKUP(A217,rawData!B:S,10,0)))</f>
        <v>Bar</v>
      </c>
      <c r="H217" s="9">
        <f>_xlfn.NUMBERVALUE(TRIM(VLOOKUP(A217,rawData!B:S,11,0)))</f>
        <v>15</v>
      </c>
      <c r="I217" s="9">
        <f>_xlfn.NUMBERVALUE(TRIM(VLOOKUP(A217,rawData!B:S,12,0)))</f>
        <v>282.27</v>
      </c>
      <c r="J217" s="9">
        <f>_xlfn.NUMBERVALUE(TRIM(VLOOKUP(A217,rawData!B:S,13,0)))</f>
        <v>4234.05</v>
      </c>
      <c r="K217" s="11">
        <f>DATE(VLOOKUP(A217,rawData!$B$2:$S$1011,17,0),VLOOKUP(A217,rawData!$B$2:$S$1011,16,0),VLOOKUP(A217,rawData!$B$2:$S$1011,15,0))</f>
        <v>45347</v>
      </c>
      <c r="L217" t="str">
        <f>TRIM(VLOOKUP(A217,rawData!B:S,18,0))</f>
        <v>Credit Card</v>
      </c>
      <c r="M217">
        <f t="shared" si="7"/>
        <v>2</v>
      </c>
    </row>
    <row r="218" spans="1:13" x14ac:dyDescent="0.2">
      <c r="A218" t="str">
        <f>TRIM(rawData!A827)</f>
        <v>d70bff9c-33eb-41ba-9dd3-4bceab12eb30</v>
      </c>
      <c r="B218" t="str">
        <f>TRIM(VLOOKUP(A218,rawData!B:S,4,0))</f>
        <v>Keith Hall</v>
      </c>
      <c r="C218" t="str">
        <f>IF(TRIM(VLOOKUP(A218,rawData!B:S,6,0))="","replacement@mail.com",TRIM(VLOOKUP(A218,rawData!B:S,6,0)))</f>
        <v>freyes@rodriguez-cunningham.biz</v>
      </c>
      <c r="D218" t="str">
        <f t="shared" si="6"/>
        <v>EastClothing</v>
      </c>
      <c r="E218" t="str">
        <f>TRIM(VLOOKUP(A218,rawData!B:S,8,0))</f>
        <v>East</v>
      </c>
      <c r="F218" t="str">
        <f>TRIM(VLOOKUP(A218,rawData!B:S,9,0))</f>
        <v>Clothing</v>
      </c>
      <c r="G218" t="str">
        <f>IF(TRIM(VLOOKUP(A218,rawData!B:S,10,0))="","Blank",TRIM(VLOOKUP(A218,rawData!B:S,10,0)))</f>
        <v>Billion</v>
      </c>
      <c r="H218" s="9">
        <f>_xlfn.NUMBERVALUE(TRIM(VLOOKUP(A218,rawData!B:S,11,0)))</f>
        <v>15</v>
      </c>
      <c r="I218" s="9">
        <f>_xlfn.NUMBERVALUE(TRIM(VLOOKUP(A218,rawData!B:S,12,0)))</f>
        <v>31.76</v>
      </c>
      <c r="J218" s="9">
        <f>_xlfn.NUMBERVALUE(TRIM(VLOOKUP(A218,rawData!B:S,13,0)))</f>
        <v>476.4</v>
      </c>
      <c r="K218" s="11">
        <f>DATE(VLOOKUP(A218,rawData!$B$2:$S$1011,17,0),VLOOKUP(A218,rawData!$B$2:$S$1011,16,0),VLOOKUP(A218,rawData!$B$2:$S$1011,15,0))</f>
        <v>45348</v>
      </c>
      <c r="L218" t="str">
        <f>TRIM(VLOOKUP(A218,rawData!B:S,18,0))</f>
        <v>PayPal</v>
      </c>
      <c r="M218">
        <f t="shared" si="7"/>
        <v>2</v>
      </c>
    </row>
    <row r="219" spans="1:13" x14ac:dyDescent="0.2">
      <c r="A219" t="str">
        <f>TRIM(rawData!A14)</f>
        <v>6863d769-f438-41f1-bbef-5f4032076761</v>
      </c>
      <c r="B219" t="str">
        <f>TRIM(VLOOKUP(A219,rawData!B:S,4,0))</f>
        <v>Janet Cook</v>
      </c>
      <c r="C219" t="str">
        <f>IF(TRIM(VLOOKUP(A219,rawData!B:S,6,0))="","replacement@mail.com",TRIM(VLOOKUP(A219,rawData!B:S,6,0)))</f>
        <v>patrick70@gmail.com</v>
      </c>
      <c r="D219" t="str">
        <f t="shared" si="6"/>
        <v>NorthFurniture</v>
      </c>
      <c r="E219" t="str">
        <f>TRIM(VLOOKUP(A219,rawData!B:S,8,0))</f>
        <v>North</v>
      </c>
      <c r="F219" t="str">
        <f>TRIM(VLOOKUP(A219,rawData!B:S,9,0))</f>
        <v>Furniture</v>
      </c>
      <c r="G219" t="str">
        <f>IF(TRIM(VLOOKUP(A219,rawData!B:S,10,0))="","Blank",TRIM(VLOOKUP(A219,rawData!B:S,10,0)))</f>
        <v>Bank</v>
      </c>
      <c r="H219" s="9">
        <f>_xlfn.NUMBERVALUE(TRIM(VLOOKUP(A219,rawData!B:S,11,0)))</f>
        <v>2</v>
      </c>
      <c r="I219" s="9">
        <f>_xlfn.NUMBERVALUE(TRIM(VLOOKUP(A219,rawData!B:S,12,0)))</f>
        <v>442.29</v>
      </c>
      <c r="J219" s="9">
        <f>_xlfn.NUMBERVALUE(TRIM(VLOOKUP(A219,rawData!B:S,13,0)))</f>
        <v>884.58</v>
      </c>
      <c r="K219" s="11">
        <f>DATE(VLOOKUP(A219,rawData!$B$2:$S$1011,17,0),VLOOKUP(A219,rawData!$B$2:$S$1011,16,0),VLOOKUP(A219,rawData!$B$2:$S$1011,15,0))</f>
        <v>45348</v>
      </c>
      <c r="L219" t="str">
        <f>TRIM(VLOOKUP(A219,rawData!B:S,18,0))</f>
        <v>Debit Card</v>
      </c>
      <c r="M219">
        <f t="shared" si="7"/>
        <v>2</v>
      </c>
    </row>
    <row r="220" spans="1:13" x14ac:dyDescent="0.2">
      <c r="A220" t="str">
        <f>TRIM(rawData!A46)</f>
        <v>a17b4d42-473c-4450-bb95-163d264c8762</v>
      </c>
      <c r="B220" t="str">
        <f>TRIM(VLOOKUP(A220,rawData!B:S,4,0))</f>
        <v>Walter Olsen</v>
      </c>
      <c r="C220" t="str">
        <f>IF(TRIM(VLOOKUP(A220,rawData!B:S,6,0))="","replacement@mail.com",TRIM(VLOOKUP(A220,rawData!B:S,6,0)))</f>
        <v>victoria67@hotmail.com</v>
      </c>
      <c r="D220" t="str">
        <f t="shared" si="6"/>
        <v>NorthFood</v>
      </c>
      <c r="E220" t="str">
        <f>TRIM(VLOOKUP(A220,rawData!B:S,8,0))</f>
        <v>North</v>
      </c>
      <c r="F220" t="str">
        <f>TRIM(VLOOKUP(A220,rawData!B:S,9,0))</f>
        <v>Food</v>
      </c>
      <c r="G220" t="str">
        <f>IF(TRIM(VLOOKUP(A220,rawData!B:S,10,0))="","Blank",TRIM(VLOOKUP(A220,rawData!B:S,10,0)))</f>
        <v>Own</v>
      </c>
      <c r="H220" s="9">
        <f>_xlfn.NUMBERVALUE(TRIM(VLOOKUP(A220,rawData!B:S,11,0)))</f>
        <v>6</v>
      </c>
      <c r="I220" s="9">
        <f>_xlfn.NUMBERVALUE(TRIM(VLOOKUP(A220,rawData!B:S,12,0)))</f>
        <v>377.36</v>
      </c>
      <c r="J220" s="9">
        <f>_xlfn.NUMBERVALUE(TRIM(VLOOKUP(A220,rawData!B:S,13,0)))</f>
        <v>2264.16</v>
      </c>
      <c r="K220" s="11">
        <f>DATE(VLOOKUP(A220,rawData!$B$2:$S$1011,17,0),VLOOKUP(A220,rawData!$B$2:$S$1011,16,0),VLOOKUP(A220,rawData!$B$2:$S$1011,15,0))</f>
        <v>45348</v>
      </c>
      <c r="L220" t="str">
        <f>TRIM(VLOOKUP(A220,rawData!B:S,18,0))</f>
        <v>Debit Card</v>
      </c>
      <c r="M220">
        <f t="shared" si="7"/>
        <v>2</v>
      </c>
    </row>
    <row r="221" spans="1:13" x14ac:dyDescent="0.2">
      <c r="A221" t="str">
        <f>TRIM(rawData!A908)</f>
        <v>8bebdde7-e022-4103-811c-c45d6d10d82d</v>
      </c>
      <c r="B221" t="str">
        <f>TRIM(VLOOKUP(A221,rawData!B:S,4,0))</f>
        <v>Bryan Ewing</v>
      </c>
      <c r="C221" t="str">
        <f>IF(TRIM(VLOOKUP(A221,rawData!B:S,6,0))="","replacement@mail.com",TRIM(VLOOKUP(A221,rawData!B:S,6,0)))</f>
        <v>james48@martin.com</v>
      </c>
      <c r="D221" t="str">
        <f t="shared" si="6"/>
        <v>NorthBooks</v>
      </c>
      <c r="E221" t="str">
        <f>TRIM(VLOOKUP(A221,rawData!B:S,8,0))</f>
        <v>North</v>
      </c>
      <c r="F221" t="str">
        <f>TRIM(VLOOKUP(A221,rawData!B:S,9,0))</f>
        <v>Books</v>
      </c>
      <c r="G221" t="str">
        <f>IF(TRIM(VLOOKUP(A221,rawData!B:S,10,0))="","Blank",TRIM(VLOOKUP(A221,rawData!B:S,10,0)))</f>
        <v>Cost</v>
      </c>
      <c r="H221" s="9">
        <f>_xlfn.NUMBERVALUE(TRIM(VLOOKUP(A221,rawData!B:S,11,0)))</f>
        <v>10</v>
      </c>
      <c r="I221" s="9">
        <f>_xlfn.NUMBERVALUE(TRIM(VLOOKUP(A221,rawData!B:S,12,0)))</f>
        <v>344.6</v>
      </c>
      <c r="J221" s="9">
        <f>_xlfn.NUMBERVALUE(TRIM(VLOOKUP(A221,rawData!B:S,13,0)))</f>
        <v>3446</v>
      </c>
      <c r="K221" s="11">
        <f>DATE(VLOOKUP(A221,rawData!$B$2:$S$1011,17,0),VLOOKUP(A221,rawData!$B$2:$S$1011,16,0),VLOOKUP(A221,rawData!$B$2:$S$1011,15,0))</f>
        <v>45348</v>
      </c>
      <c r="L221" t="str">
        <f>TRIM(VLOOKUP(A221,rawData!B:S,18,0))</f>
        <v>Debit Card</v>
      </c>
      <c r="M221">
        <f t="shared" si="7"/>
        <v>2</v>
      </c>
    </row>
    <row r="222" spans="1:13" x14ac:dyDescent="0.2">
      <c r="A222" t="str">
        <f>TRIM(rawData!A355)</f>
        <v>3bcf9491-322c-4701-81fe-825429937422</v>
      </c>
      <c r="B222" t="str">
        <f>TRIM(VLOOKUP(A222,rawData!B:S,4,0))</f>
        <v>Lisa Jackson</v>
      </c>
      <c r="C222" t="str">
        <f>IF(TRIM(VLOOKUP(A222,rawData!B:S,6,0))="","replacement@mail.com",TRIM(VLOOKUP(A222,rawData!B:S,6,0)))</f>
        <v>nancyallen@yahoo.com</v>
      </c>
      <c r="D222" t="str">
        <f t="shared" si="6"/>
        <v>NorthFood</v>
      </c>
      <c r="E222" t="str">
        <f>TRIM(VLOOKUP(A222,rawData!B:S,8,0))</f>
        <v>North</v>
      </c>
      <c r="F222" t="str">
        <f>TRIM(VLOOKUP(A222,rawData!B:S,9,0))</f>
        <v>Food</v>
      </c>
      <c r="G222" t="str">
        <f>IF(TRIM(VLOOKUP(A222,rawData!B:S,10,0))="","Blank",TRIM(VLOOKUP(A222,rawData!B:S,10,0)))</f>
        <v>Vote</v>
      </c>
      <c r="H222" s="9">
        <f>_xlfn.NUMBERVALUE(TRIM(VLOOKUP(A222,rawData!B:S,11,0)))</f>
        <v>13</v>
      </c>
      <c r="I222" s="9">
        <f>_xlfn.NUMBERVALUE(TRIM(VLOOKUP(A222,rawData!B:S,12,0)))</f>
        <v>34.93</v>
      </c>
      <c r="J222" s="9">
        <f>_xlfn.NUMBERVALUE(TRIM(VLOOKUP(A222,rawData!B:S,13,0)))</f>
        <v>454.09</v>
      </c>
      <c r="K222" s="11">
        <f>DATE(VLOOKUP(A222,rawData!$B$2:$S$1011,17,0),VLOOKUP(A222,rawData!$B$2:$S$1011,16,0),VLOOKUP(A222,rawData!$B$2:$S$1011,15,0))</f>
        <v>45349</v>
      </c>
      <c r="L222" t="str">
        <f>TRIM(VLOOKUP(A222,rawData!B:S,18,0))</f>
        <v>PayPal</v>
      </c>
      <c r="M222">
        <f t="shared" si="7"/>
        <v>2</v>
      </c>
    </row>
    <row r="223" spans="1:13" x14ac:dyDescent="0.2">
      <c r="A223" t="str">
        <f>TRIM(rawData!A170)</f>
        <v>98e6348a-a8b3-40de-a46e-0883cd5e5b75</v>
      </c>
      <c r="B223" t="str">
        <f>TRIM(VLOOKUP(A223,rawData!B:S,4,0))</f>
        <v>Ashley Moore</v>
      </c>
      <c r="C223" t="str">
        <f>IF(TRIM(VLOOKUP(A223,rawData!B:S,6,0))="","replacement@mail.com",TRIM(VLOOKUP(A223,rawData!B:S,6,0)))</f>
        <v>fallen@robinson.com</v>
      </c>
      <c r="D223" t="str">
        <f t="shared" si="6"/>
        <v>SouthBooks</v>
      </c>
      <c r="E223" t="str">
        <f>TRIM(VLOOKUP(A223,rawData!B:S,8,0))</f>
        <v>South</v>
      </c>
      <c r="F223" t="str">
        <f>TRIM(VLOOKUP(A223,rawData!B:S,9,0))</f>
        <v>Books</v>
      </c>
      <c r="G223" t="str">
        <f>IF(TRIM(VLOOKUP(A223,rawData!B:S,10,0))="","Blank",TRIM(VLOOKUP(A223,rawData!B:S,10,0)))</f>
        <v>Learn</v>
      </c>
      <c r="H223" s="9">
        <f>_xlfn.NUMBERVALUE(TRIM(VLOOKUP(A223,rawData!B:S,11,0)))</f>
        <v>16</v>
      </c>
      <c r="I223" s="9">
        <f>_xlfn.NUMBERVALUE(TRIM(VLOOKUP(A223,rawData!B:S,12,0)))</f>
        <v>135.18</v>
      </c>
      <c r="J223" s="9">
        <f>_xlfn.NUMBERVALUE(TRIM(VLOOKUP(A223,rawData!B:S,13,0)))</f>
        <v>2162.88</v>
      </c>
      <c r="K223" s="11">
        <f>DATE(VLOOKUP(A223,rawData!$B$2:$S$1011,17,0),VLOOKUP(A223,rawData!$B$2:$S$1011,16,0),VLOOKUP(A223,rawData!$B$2:$S$1011,15,0))</f>
        <v>45349</v>
      </c>
      <c r="L223" t="str">
        <f>TRIM(VLOOKUP(A223,rawData!B:S,18,0))</f>
        <v>Bank Transfer</v>
      </c>
      <c r="M223">
        <f t="shared" si="7"/>
        <v>2</v>
      </c>
    </row>
    <row r="224" spans="1:13" x14ac:dyDescent="0.2">
      <c r="A224" t="str">
        <f>TRIM(rawData!A498)</f>
        <v>0ea2279c-21e5-454d-802d-c2ffc8c512dd</v>
      </c>
      <c r="B224" t="str">
        <f>TRIM(VLOOKUP(A224,rawData!B:S,4,0))</f>
        <v>Tamara Garcia</v>
      </c>
      <c r="C224" t="str">
        <f>IF(TRIM(VLOOKUP(A224,rawData!B:S,6,0))="","replacement@mail.com",TRIM(VLOOKUP(A224,rawData!B:S,6,0)))</f>
        <v>jacqueline23@bishop-wiggins.com</v>
      </c>
      <c r="D224" t="str">
        <f t="shared" si="6"/>
        <v>SouthBooks</v>
      </c>
      <c r="E224" t="str">
        <f>TRIM(VLOOKUP(A224,rawData!B:S,8,0))</f>
        <v>South</v>
      </c>
      <c r="F224" t="str">
        <f>TRIM(VLOOKUP(A224,rawData!B:S,9,0))</f>
        <v>Books</v>
      </c>
      <c r="G224" t="str">
        <f>IF(TRIM(VLOOKUP(A224,rawData!B:S,10,0))="","Blank",TRIM(VLOOKUP(A224,rawData!B:S,10,0)))</f>
        <v>Like</v>
      </c>
      <c r="H224" s="9">
        <f>_xlfn.NUMBERVALUE(TRIM(VLOOKUP(A224,rawData!B:S,11,0)))</f>
        <v>18</v>
      </c>
      <c r="I224" s="9">
        <f>_xlfn.NUMBERVALUE(TRIM(VLOOKUP(A224,rawData!B:S,12,0)))</f>
        <v>327.23</v>
      </c>
      <c r="J224" s="9">
        <f>_xlfn.NUMBERVALUE(TRIM(VLOOKUP(A224,rawData!B:S,13,0)))</f>
        <v>5890.14</v>
      </c>
      <c r="K224" s="11">
        <f>DATE(VLOOKUP(A224,rawData!$B$2:$S$1011,17,0),VLOOKUP(A224,rawData!$B$2:$S$1011,16,0),VLOOKUP(A224,rawData!$B$2:$S$1011,15,0))</f>
        <v>45349</v>
      </c>
      <c r="L224" t="str">
        <f>TRIM(VLOOKUP(A224,rawData!B:S,18,0))</f>
        <v>PayPal</v>
      </c>
      <c r="M224">
        <f t="shared" si="7"/>
        <v>2</v>
      </c>
    </row>
    <row r="225" spans="1:13" x14ac:dyDescent="0.2">
      <c r="A225" t="str">
        <f>TRIM(rawData!A284)</f>
        <v>e3bc719f-f97e-4232-a26c-d35bacfedabb</v>
      </c>
      <c r="B225" t="str">
        <f>TRIM(VLOOKUP(A225,rawData!B:S,4,0))</f>
        <v>Cheryl Alvarez</v>
      </c>
      <c r="C225" t="str">
        <f>IF(TRIM(VLOOKUP(A225,rawData!B:S,6,0))="","replacement@mail.com",TRIM(VLOOKUP(A225,rawData!B:S,6,0)))</f>
        <v>mariastevenson@gmail.com</v>
      </c>
      <c r="D225" t="str">
        <f t="shared" si="6"/>
        <v>NorthFood</v>
      </c>
      <c r="E225" t="str">
        <f>TRIM(VLOOKUP(A225,rawData!B:S,8,0))</f>
        <v>North</v>
      </c>
      <c r="F225" t="str">
        <f>TRIM(VLOOKUP(A225,rawData!B:S,9,0))</f>
        <v>Food</v>
      </c>
      <c r="G225" t="str">
        <f>IF(TRIM(VLOOKUP(A225,rawData!B:S,10,0))="","Blank",TRIM(VLOOKUP(A225,rawData!B:S,10,0)))</f>
        <v>Public</v>
      </c>
      <c r="H225" s="9">
        <f>_xlfn.NUMBERVALUE(TRIM(VLOOKUP(A225,rawData!B:S,11,0)))</f>
        <v>19</v>
      </c>
      <c r="I225" s="9">
        <f>_xlfn.NUMBERVALUE(TRIM(VLOOKUP(A225,rawData!B:S,12,0)))</f>
        <v>359.81</v>
      </c>
      <c r="J225" s="9">
        <f>_xlfn.NUMBERVALUE(TRIM(VLOOKUP(A225,rawData!B:S,13,0)))</f>
        <v>6836.39</v>
      </c>
      <c r="K225" s="11">
        <f>DATE(VLOOKUP(A225,rawData!$B$2:$S$1011,17,0),VLOOKUP(A225,rawData!$B$2:$S$1011,16,0),VLOOKUP(A225,rawData!$B$2:$S$1011,15,0))</f>
        <v>45349</v>
      </c>
      <c r="L225" t="str">
        <f>TRIM(VLOOKUP(A225,rawData!B:S,18,0))</f>
        <v>PayPal</v>
      </c>
      <c r="M225">
        <f t="shared" si="7"/>
        <v>2</v>
      </c>
    </row>
    <row r="226" spans="1:13" x14ac:dyDescent="0.2">
      <c r="A226" t="str">
        <f>TRIM(rawData!A443)</f>
        <v>ef3a1483-65d8-460a-a8af-f91c0f66c5a6</v>
      </c>
      <c r="B226" t="str">
        <f>TRIM(VLOOKUP(A226,rawData!B:S,4,0))</f>
        <v>Mark Smith</v>
      </c>
      <c r="C226" t="str">
        <f>IF(TRIM(VLOOKUP(A226,rawData!B:S,6,0))="","replacement@mail.com",TRIM(VLOOKUP(A226,rawData!B:S,6,0)))</f>
        <v>alexanderrodriguez@yahoo.com</v>
      </c>
      <c r="D226" t="str">
        <f t="shared" si="6"/>
        <v>SouthClothing</v>
      </c>
      <c r="E226" t="str">
        <f>TRIM(VLOOKUP(A226,rawData!B:S,8,0))</f>
        <v>South</v>
      </c>
      <c r="F226" t="str">
        <f>TRIM(VLOOKUP(A226,rawData!B:S,9,0))</f>
        <v>Clothing</v>
      </c>
      <c r="G226" t="str">
        <f>IF(TRIM(VLOOKUP(A226,rawData!B:S,10,0))="","Blank",TRIM(VLOOKUP(A226,rawData!B:S,10,0)))</f>
        <v>Role</v>
      </c>
      <c r="H226" s="9">
        <f>_xlfn.NUMBERVALUE(TRIM(VLOOKUP(A226,rawData!B:S,11,0)))</f>
        <v>17</v>
      </c>
      <c r="I226" s="9">
        <f>_xlfn.NUMBERVALUE(TRIM(VLOOKUP(A226,rawData!B:S,12,0)))</f>
        <v>420.59</v>
      </c>
      <c r="J226" s="9">
        <f>_xlfn.NUMBERVALUE(TRIM(VLOOKUP(A226,rawData!B:S,13,0)))</f>
        <v>7150.03</v>
      </c>
      <c r="K226" s="11">
        <f>DATE(VLOOKUP(A226,rawData!$B$2:$S$1011,17,0),VLOOKUP(A226,rawData!$B$2:$S$1011,16,0),VLOOKUP(A226,rawData!$B$2:$S$1011,15,0))</f>
        <v>45349</v>
      </c>
      <c r="L226" t="str">
        <f>TRIM(VLOOKUP(A226,rawData!B:S,18,0))</f>
        <v>Credit Card</v>
      </c>
      <c r="M226">
        <f t="shared" si="7"/>
        <v>2</v>
      </c>
    </row>
    <row r="227" spans="1:13" x14ac:dyDescent="0.2">
      <c r="A227" t="str">
        <f>TRIM(rawData!A738)</f>
        <v>a4cb67a2-9964-4c7e-9bf1-7ff76296be77</v>
      </c>
      <c r="B227" t="str">
        <f>TRIM(VLOOKUP(A227,rawData!B:S,4,0))</f>
        <v>Vincent Craig</v>
      </c>
      <c r="C227" t="str">
        <f>IF(TRIM(VLOOKUP(A227,rawData!B:S,6,0))="","replacement@mail.com",TRIM(VLOOKUP(A227,rawData!B:S,6,0)))</f>
        <v>michaelchapman@gmail.com</v>
      </c>
      <c r="D227" t="str">
        <f t="shared" si="6"/>
        <v>NorthBooks</v>
      </c>
      <c r="E227" t="str">
        <f>TRIM(VLOOKUP(A227,rawData!B:S,8,0))</f>
        <v>North</v>
      </c>
      <c r="F227" t="str">
        <f>TRIM(VLOOKUP(A227,rawData!B:S,9,0))</f>
        <v>Books</v>
      </c>
      <c r="G227" t="str">
        <f>IF(TRIM(VLOOKUP(A227,rawData!B:S,10,0))="","Blank",TRIM(VLOOKUP(A227,rawData!B:S,10,0)))</f>
        <v>Until</v>
      </c>
      <c r="H227" s="9">
        <f>_xlfn.NUMBERVALUE(TRIM(VLOOKUP(A227,rawData!B:S,11,0)))</f>
        <v>1</v>
      </c>
      <c r="I227" s="9">
        <f>_xlfn.NUMBERVALUE(TRIM(VLOOKUP(A227,rawData!B:S,12,0)))</f>
        <v>64.36</v>
      </c>
      <c r="J227" s="9">
        <f>_xlfn.NUMBERVALUE(TRIM(VLOOKUP(A227,rawData!B:S,13,0)))</f>
        <v>64.36</v>
      </c>
      <c r="K227" s="11">
        <f>DATE(VLOOKUP(A227,rawData!$B$2:$S$1011,17,0),VLOOKUP(A227,rawData!$B$2:$S$1011,16,0),VLOOKUP(A227,rawData!$B$2:$S$1011,15,0))</f>
        <v>45350</v>
      </c>
      <c r="L227" t="str">
        <f>TRIM(VLOOKUP(A227,rawData!B:S,18,0))</f>
        <v>PayPal</v>
      </c>
      <c r="M227">
        <f t="shared" si="7"/>
        <v>2</v>
      </c>
    </row>
    <row r="228" spans="1:13" x14ac:dyDescent="0.2">
      <c r="A228" t="str">
        <f>TRIM(rawData!A565)</f>
        <v>d7a607cf-1789-4547-8429-2531fe7639e5</v>
      </c>
      <c r="B228" t="str">
        <f>TRIM(VLOOKUP(A228,rawData!B:S,4,0))</f>
        <v>Maria Ellis</v>
      </c>
      <c r="C228" t="str">
        <f>IF(TRIM(VLOOKUP(A228,rawData!B:S,6,0))="","replacement@mail.com",TRIM(VLOOKUP(A228,rawData!B:S,6,0)))</f>
        <v>michelle51@yahoo.com</v>
      </c>
      <c r="D228" t="str">
        <f t="shared" si="6"/>
        <v>EastFurniture</v>
      </c>
      <c r="E228" t="str">
        <f>TRIM(VLOOKUP(A228,rawData!B:S,8,0))</f>
        <v>East</v>
      </c>
      <c r="F228" t="str">
        <f>TRIM(VLOOKUP(A228,rawData!B:S,9,0))</f>
        <v>Furniture</v>
      </c>
      <c r="G228" t="str">
        <f>IF(TRIM(VLOOKUP(A228,rawData!B:S,10,0))="","Blank",TRIM(VLOOKUP(A228,rawData!B:S,10,0)))</f>
        <v>Street</v>
      </c>
      <c r="H228" s="9">
        <f>_xlfn.NUMBERVALUE(TRIM(VLOOKUP(A228,rawData!B:S,11,0)))</f>
        <v>7</v>
      </c>
      <c r="I228" s="9">
        <f>_xlfn.NUMBERVALUE(TRIM(VLOOKUP(A228,rawData!B:S,12,0)))</f>
        <v>87.67</v>
      </c>
      <c r="J228" s="9">
        <f>_xlfn.NUMBERVALUE(TRIM(VLOOKUP(A228,rawData!B:S,13,0)))</f>
        <v>613.69000000000005</v>
      </c>
      <c r="K228" s="11">
        <f>DATE(VLOOKUP(A228,rawData!$B$2:$S$1011,17,0),VLOOKUP(A228,rawData!$B$2:$S$1011,16,0),VLOOKUP(A228,rawData!$B$2:$S$1011,15,0))</f>
        <v>45350</v>
      </c>
      <c r="L228" t="str">
        <f>TRIM(VLOOKUP(A228,rawData!B:S,18,0))</f>
        <v>Debit Card</v>
      </c>
      <c r="M228">
        <f t="shared" si="7"/>
        <v>2</v>
      </c>
    </row>
    <row r="229" spans="1:13" x14ac:dyDescent="0.2">
      <c r="A229" t="str">
        <f>TRIM(rawData!A179)</f>
        <v>f94daa0e-31d1-4750-8831-229c5d579164</v>
      </c>
      <c r="B229" t="str">
        <f>TRIM(VLOOKUP(A229,rawData!B:S,4,0))</f>
        <v>Hannah Lawson MD</v>
      </c>
      <c r="C229" t="str">
        <f>IF(TRIM(VLOOKUP(A229,rawData!B:S,6,0))="","replacement@mail.com",TRIM(VLOOKUP(A229,rawData!B:S,6,0)))</f>
        <v>cruzkara@yahoo.com</v>
      </c>
      <c r="D229" t="str">
        <f t="shared" si="6"/>
        <v>SouthFood</v>
      </c>
      <c r="E229" t="str">
        <f>TRIM(VLOOKUP(A229,rawData!B:S,8,0))</f>
        <v>South</v>
      </c>
      <c r="F229" t="str">
        <f>TRIM(VLOOKUP(A229,rawData!B:S,9,0))</f>
        <v>Food</v>
      </c>
      <c r="G229" t="str">
        <f>IF(TRIM(VLOOKUP(A229,rawData!B:S,10,0))="","Blank",TRIM(VLOOKUP(A229,rawData!B:S,10,0)))</f>
        <v>Deep</v>
      </c>
      <c r="H229" s="9">
        <f>_xlfn.NUMBERVALUE(TRIM(VLOOKUP(A229,rawData!B:S,11,0)))</f>
        <v>2</v>
      </c>
      <c r="I229" s="9">
        <f>_xlfn.NUMBERVALUE(TRIM(VLOOKUP(A229,rawData!B:S,12,0)))</f>
        <v>324.12</v>
      </c>
      <c r="J229" s="9">
        <f>_xlfn.NUMBERVALUE(TRIM(VLOOKUP(A229,rawData!B:S,13,0)))</f>
        <v>648.24</v>
      </c>
      <c r="K229" s="11">
        <f>DATE(VLOOKUP(A229,rawData!$B$2:$S$1011,17,0),VLOOKUP(A229,rawData!$B$2:$S$1011,16,0),VLOOKUP(A229,rawData!$B$2:$S$1011,15,0))</f>
        <v>45350</v>
      </c>
      <c r="L229" t="str">
        <f>TRIM(VLOOKUP(A229,rawData!B:S,18,0))</f>
        <v>PayPal</v>
      </c>
      <c r="M229">
        <f t="shared" si="7"/>
        <v>2</v>
      </c>
    </row>
    <row r="230" spans="1:13" x14ac:dyDescent="0.2">
      <c r="A230" t="str">
        <f>TRIM(rawData!A590)</f>
        <v>46768b61-3549-4dba-bb6b-e5f9056c93fe</v>
      </c>
      <c r="B230" t="str">
        <f>TRIM(VLOOKUP(A230,rawData!B:S,4,0))</f>
        <v>Megan Stark</v>
      </c>
      <c r="C230" t="str">
        <f>IF(TRIM(VLOOKUP(A230,rawData!B:S,6,0))="","replacement@mail.com",TRIM(VLOOKUP(A230,rawData!B:S,6,0)))</f>
        <v>jennifer40@hotmail.com</v>
      </c>
      <c r="D230" t="str">
        <f t="shared" si="6"/>
        <v>WestBooks</v>
      </c>
      <c r="E230" t="str">
        <f>TRIM(VLOOKUP(A230,rawData!B:S,8,0))</f>
        <v>West</v>
      </c>
      <c r="F230" t="str">
        <f>TRIM(VLOOKUP(A230,rawData!B:S,9,0))</f>
        <v>Books</v>
      </c>
      <c r="G230" t="str">
        <f>IF(TRIM(VLOOKUP(A230,rawData!B:S,10,0))="","Blank",TRIM(VLOOKUP(A230,rawData!B:S,10,0)))</f>
        <v>Before</v>
      </c>
      <c r="H230" s="9">
        <f>_xlfn.NUMBERVALUE(TRIM(VLOOKUP(A230,rawData!B:S,11,0)))</f>
        <v>5</v>
      </c>
      <c r="I230" s="9">
        <f>_xlfn.NUMBERVALUE(TRIM(VLOOKUP(A230,rawData!B:S,12,0)))</f>
        <v>224.5</v>
      </c>
      <c r="J230" s="9">
        <f>_xlfn.NUMBERVALUE(TRIM(VLOOKUP(A230,rawData!B:S,13,0)))</f>
        <v>1122.5</v>
      </c>
      <c r="K230" s="11">
        <f>DATE(VLOOKUP(A230,rawData!$B$2:$S$1011,17,0),VLOOKUP(A230,rawData!$B$2:$S$1011,16,0),VLOOKUP(A230,rawData!$B$2:$S$1011,15,0))</f>
        <v>45350</v>
      </c>
      <c r="L230" t="str">
        <f>TRIM(VLOOKUP(A230,rawData!B:S,18,0))</f>
        <v>Debit Card</v>
      </c>
      <c r="M230">
        <f t="shared" si="7"/>
        <v>2</v>
      </c>
    </row>
    <row r="231" spans="1:13" x14ac:dyDescent="0.2">
      <c r="A231" t="str">
        <f>TRIM(rawData!A615)</f>
        <v>7a5d576b-3b5e-4725-af08-0ae4b9ed6323</v>
      </c>
      <c r="B231" t="str">
        <f>TRIM(VLOOKUP(A231,rawData!B:S,4,0))</f>
        <v>Diane Hunt</v>
      </c>
      <c r="C231" t="str">
        <f>IF(TRIM(VLOOKUP(A231,rawData!B:S,6,0))="","replacement@mail.com",TRIM(VLOOKUP(A231,rawData!B:S,6,0)))</f>
        <v>ygordon@davis.com</v>
      </c>
      <c r="D231" t="str">
        <f t="shared" si="6"/>
        <v>NorthBooks</v>
      </c>
      <c r="E231" t="str">
        <f>TRIM(VLOOKUP(A231,rawData!B:S,8,0))</f>
        <v>North</v>
      </c>
      <c r="F231" t="str">
        <f>TRIM(VLOOKUP(A231,rawData!B:S,9,0))</f>
        <v>Books</v>
      </c>
      <c r="G231" t="str">
        <f>IF(TRIM(VLOOKUP(A231,rawData!B:S,10,0))="","Blank",TRIM(VLOOKUP(A231,rawData!B:S,10,0)))</f>
        <v>Within</v>
      </c>
      <c r="H231" s="9">
        <f>_xlfn.NUMBERVALUE(TRIM(VLOOKUP(A231,rawData!B:S,11,0)))</f>
        <v>4</v>
      </c>
      <c r="I231" s="9">
        <f>_xlfn.NUMBERVALUE(TRIM(VLOOKUP(A231,rawData!B:S,12,0)))</f>
        <v>307.37</v>
      </c>
      <c r="J231" s="9">
        <f>_xlfn.NUMBERVALUE(TRIM(VLOOKUP(A231,rawData!B:S,13,0)))</f>
        <v>1229.48</v>
      </c>
      <c r="K231" s="11">
        <f>DATE(VLOOKUP(A231,rawData!$B$2:$S$1011,17,0),VLOOKUP(A231,rawData!$B$2:$S$1011,16,0),VLOOKUP(A231,rawData!$B$2:$S$1011,15,0))</f>
        <v>45350</v>
      </c>
      <c r="L231" t="str">
        <f>TRIM(VLOOKUP(A231,rawData!B:S,18,0))</f>
        <v>Debit Card</v>
      </c>
      <c r="M231">
        <f t="shared" si="7"/>
        <v>2</v>
      </c>
    </row>
    <row r="232" spans="1:13" x14ac:dyDescent="0.2">
      <c r="A232" t="str">
        <f>TRIM(rawData!A410)</f>
        <v>8ace5ed8-6ffc-4a4f-a5e7-1e22ea352127</v>
      </c>
      <c r="B232" t="str">
        <f>TRIM(VLOOKUP(A232,rawData!B:S,4,0))</f>
        <v>Mary Phillips</v>
      </c>
      <c r="C232" t="str">
        <f>IF(TRIM(VLOOKUP(A232,rawData!B:S,6,0))="","replacement@mail.com",TRIM(VLOOKUP(A232,rawData!B:S,6,0)))</f>
        <v>taylor52@grant-webb.com</v>
      </c>
      <c r="D232" t="str">
        <f t="shared" si="6"/>
        <v>SouthElectronics</v>
      </c>
      <c r="E232" t="str">
        <f>TRIM(VLOOKUP(A232,rawData!B:S,8,0))</f>
        <v>South</v>
      </c>
      <c r="F232" t="str">
        <f>TRIM(VLOOKUP(A232,rawData!B:S,9,0))</f>
        <v>Electronics</v>
      </c>
      <c r="G232" t="str">
        <f>IF(TRIM(VLOOKUP(A232,rawData!B:S,10,0))="","Blank",TRIM(VLOOKUP(A232,rawData!B:S,10,0)))</f>
        <v>Skill</v>
      </c>
      <c r="H232" s="9">
        <f>_xlfn.NUMBERVALUE(TRIM(VLOOKUP(A232,rawData!B:S,11,0)))</f>
        <v>13</v>
      </c>
      <c r="I232" s="9">
        <f>_xlfn.NUMBERVALUE(TRIM(VLOOKUP(A232,rawData!B:S,12,0)))</f>
        <v>166.43</v>
      </c>
      <c r="J232" s="9">
        <f>_xlfn.NUMBERVALUE(TRIM(VLOOKUP(A232,rawData!B:S,13,0)))</f>
        <v>2163.59</v>
      </c>
      <c r="K232" s="11">
        <f>DATE(VLOOKUP(A232,rawData!$B$2:$S$1011,17,0),VLOOKUP(A232,rawData!$B$2:$S$1011,16,0),VLOOKUP(A232,rawData!$B$2:$S$1011,15,0))</f>
        <v>45350</v>
      </c>
      <c r="L232" t="str">
        <f>TRIM(VLOOKUP(A232,rawData!B:S,18,0))</f>
        <v>Credit Card</v>
      </c>
      <c r="M232">
        <f t="shared" si="7"/>
        <v>2</v>
      </c>
    </row>
    <row r="233" spans="1:13" x14ac:dyDescent="0.2">
      <c r="A233" t="str">
        <f>TRIM(rawData!A391)</f>
        <v>8b22d060-ff0b-4044-a041-33b7193744c2</v>
      </c>
      <c r="B233" t="str">
        <f>TRIM(VLOOKUP(A233,rawData!B:S,4,0))</f>
        <v>Shari Hernandez</v>
      </c>
      <c r="C233" t="str">
        <f>IF(TRIM(VLOOKUP(A233,rawData!B:S,6,0))="","replacement@mail.com",TRIM(VLOOKUP(A233,rawData!B:S,6,0)))</f>
        <v>davishenry@gmail.com</v>
      </c>
      <c r="D233" t="str">
        <f t="shared" si="6"/>
        <v>WestClothing</v>
      </c>
      <c r="E233" t="str">
        <f>TRIM(VLOOKUP(A233,rawData!B:S,8,0))</f>
        <v>West</v>
      </c>
      <c r="F233" t="str">
        <f>TRIM(VLOOKUP(A233,rawData!B:S,9,0))</f>
        <v>Clothing</v>
      </c>
      <c r="G233" t="str">
        <f>IF(TRIM(VLOOKUP(A233,rawData!B:S,10,0))="","Blank",TRIM(VLOOKUP(A233,rawData!B:S,10,0)))</f>
        <v>Successful</v>
      </c>
      <c r="H233" s="9">
        <f>_xlfn.NUMBERVALUE(TRIM(VLOOKUP(A233,rawData!B:S,11,0)))</f>
        <v>8</v>
      </c>
      <c r="I233" s="9">
        <f>_xlfn.NUMBERVALUE(TRIM(VLOOKUP(A233,rawData!B:S,12,0)))</f>
        <v>278.67</v>
      </c>
      <c r="J233" s="9">
        <f>_xlfn.NUMBERVALUE(TRIM(VLOOKUP(A233,rawData!B:S,13,0)))</f>
        <v>2229.36</v>
      </c>
      <c r="K233" s="11">
        <f>DATE(VLOOKUP(A233,rawData!$B$2:$S$1011,17,0),VLOOKUP(A233,rawData!$B$2:$S$1011,16,0),VLOOKUP(A233,rawData!$B$2:$S$1011,15,0))</f>
        <v>45350</v>
      </c>
      <c r="L233" t="str">
        <f>TRIM(VLOOKUP(A233,rawData!B:S,18,0))</f>
        <v>PayPal</v>
      </c>
      <c r="M233">
        <f t="shared" si="7"/>
        <v>2</v>
      </c>
    </row>
    <row r="234" spans="1:13" x14ac:dyDescent="0.2">
      <c r="A234" t="str">
        <f>TRIM(rawData!A751)</f>
        <v>1e36c837-b2cb-4818-8537-4c956a617586</v>
      </c>
      <c r="B234" t="str">
        <f>TRIM(VLOOKUP(A234,rawData!B:S,4,0))</f>
        <v>Angela Hill</v>
      </c>
      <c r="C234" t="str">
        <f>IF(TRIM(VLOOKUP(A234,rawData!B:S,6,0))="","replacement@mail.com",TRIM(VLOOKUP(A234,rawData!B:S,6,0)))</f>
        <v>johnsongina@young.com</v>
      </c>
      <c r="D234" t="str">
        <f t="shared" si="6"/>
        <v>NorthBooks</v>
      </c>
      <c r="E234" t="str">
        <f>TRIM(VLOOKUP(A234,rawData!B:S,8,0))</f>
        <v>North</v>
      </c>
      <c r="F234" t="str">
        <f>TRIM(VLOOKUP(A234,rawData!B:S,9,0))</f>
        <v>Books</v>
      </c>
      <c r="G234" t="str">
        <f>IF(TRIM(VLOOKUP(A234,rawData!B:S,10,0))="","Blank",TRIM(VLOOKUP(A234,rawData!B:S,10,0)))</f>
        <v>Enjoy</v>
      </c>
      <c r="H234" s="9">
        <f>_xlfn.NUMBERVALUE(TRIM(VLOOKUP(A234,rawData!B:S,11,0)))</f>
        <v>19</v>
      </c>
      <c r="I234" s="9">
        <f>_xlfn.NUMBERVALUE(TRIM(VLOOKUP(A234,rawData!B:S,12,0)))</f>
        <v>182.83</v>
      </c>
      <c r="J234" s="9">
        <f>_xlfn.NUMBERVALUE(TRIM(VLOOKUP(A234,rawData!B:S,13,0)))</f>
        <v>3473.77</v>
      </c>
      <c r="K234" s="11">
        <f>DATE(VLOOKUP(A234,rawData!$B$2:$S$1011,17,0),VLOOKUP(A234,rawData!$B$2:$S$1011,16,0),VLOOKUP(A234,rawData!$B$2:$S$1011,15,0))</f>
        <v>45350</v>
      </c>
      <c r="L234" t="str">
        <f>TRIM(VLOOKUP(A234,rawData!B:S,18,0))</f>
        <v>Bank Transfer</v>
      </c>
      <c r="M234">
        <f t="shared" si="7"/>
        <v>2</v>
      </c>
    </row>
    <row r="235" spans="1:13" x14ac:dyDescent="0.2">
      <c r="A235" t="str">
        <f>TRIM(rawData!A89)</f>
        <v>9b07e10f-9d04-40a2-bd42-24cc7141fa78</v>
      </c>
      <c r="B235" t="str">
        <f>TRIM(VLOOKUP(A235,rawData!B:S,4,0))</f>
        <v>Scott Bennett</v>
      </c>
      <c r="C235" t="str">
        <f>IF(TRIM(VLOOKUP(A235,rawData!B:S,6,0))="","replacement@mail.com",TRIM(VLOOKUP(A235,rawData!B:S,6,0)))</f>
        <v>dhernandez@yahoo.com</v>
      </c>
      <c r="D235" t="str">
        <f t="shared" si="6"/>
        <v>WestClothing</v>
      </c>
      <c r="E235" t="str">
        <f>TRIM(VLOOKUP(A235,rawData!B:S,8,0))</f>
        <v>West</v>
      </c>
      <c r="F235" t="str">
        <f>TRIM(VLOOKUP(A235,rawData!B:S,9,0))</f>
        <v>Clothing</v>
      </c>
      <c r="G235" t="str">
        <f>IF(TRIM(VLOOKUP(A235,rawData!B:S,10,0))="","Blank",TRIM(VLOOKUP(A235,rawData!B:S,10,0)))</f>
        <v>Green</v>
      </c>
      <c r="H235" s="9">
        <f>_xlfn.NUMBERVALUE(TRIM(VLOOKUP(A235,rawData!B:S,11,0)))</f>
        <v>8</v>
      </c>
      <c r="I235" s="9">
        <f>_xlfn.NUMBERVALUE(TRIM(VLOOKUP(A235,rawData!B:S,12,0)))</f>
        <v>136.28</v>
      </c>
      <c r="J235" s="9">
        <f>_xlfn.NUMBERVALUE(TRIM(VLOOKUP(A235,rawData!B:S,13,0)))</f>
        <v>1090.24</v>
      </c>
      <c r="K235" s="11">
        <f>DATE(VLOOKUP(A235,rawData!$B$2:$S$1011,17,0),VLOOKUP(A235,rawData!$B$2:$S$1011,16,0),VLOOKUP(A235,rawData!$B$2:$S$1011,15,0))</f>
        <v>45351</v>
      </c>
      <c r="L235" t="str">
        <f>TRIM(VLOOKUP(A235,rawData!B:S,18,0))</f>
        <v>Bank Transfer</v>
      </c>
      <c r="M235">
        <f t="shared" si="7"/>
        <v>2</v>
      </c>
    </row>
    <row r="236" spans="1:13" x14ac:dyDescent="0.2">
      <c r="A236" t="str">
        <f>TRIM(rawData!A906)</f>
        <v>48a4e03a-5bc2-44d8-8683-319f29fb52dc</v>
      </c>
      <c r="B236" t="str">
        <f>TRIM(VLOOKUP(A236,rawData!B:S,4,0))</f>
        <v>Christine Cowan</v>
      </c>
      <c r="C236" t="str">
        <f>IF(TRIM(VLOOKUP(A236,rawData!B:S,6,0))="","replacement@mail.com",TRIM(VLOOKUP(A236,rawData!B:S,6,0)))</f>
        <v>eschaefer@gomez-briggs.net</v>
      </c>
      <c r="D236" t="str">
        <f t="shared" si="6"/>
        <v>NorthElectronics</v>
      </c>
      <c r="E236" t="str">
        <f>TRIM(VLOOKUP(A236,rawData!B:S,8,0))</f>
        <v>North</v>
      </c>
      <c r="F236" t="str">
        <f>TRIM(VLOOKUP(A236,rawData!B:S,9,0))</f>
        <v>Electronics</v>
      </c>
      <c r="G236" t="str">
        <f>IF(TRIM(VLOOKUP(A236,rawData!B:S,10,0))="","Blank",TRIM(VLOOKUP(A236,rawData!B:S,10,0)))</f>
        <v>Put</v>
      </c>
      <c r="H236" s="9">
        <f>_xlfn.NUMBERVALUE(TRIM(VLOOKUP(A236,rawData!B:S,11,0)))</f>
        <v>17</v>
      </c>
      <c r="I236" s="9">
        <f>_xlfn.NUMBERVALUE(TRIM(VLOOKUP(A236,rawData!B:S,12,0)))</f>
        <v>95.62</v>
      </c>
      <c r="J236" s="9">
        <f>_xlfn.NUMBERVALUE(TRIM(VLOOKUP(A236,rawData!B:S,13,0)))</f>
        <v>1625.54</v>
      </c>
      <c r="K236" s="11">
        <f>DATE(VLOOKUP(A236,rawData!$B$2:$S$1011,17,0),VLOOKUP(A236,rawData!$B$2:$S$1011,16,0),VLOOKUP(A236,rawData!$B$2:$S$1011,15,0))</f>
        <v>45351</v>
      </c>
      <c r="L236" t="str">
        <f>TRIM(VLOOKUP(A236,rawData!B:S,18,0))</f>
        <v>Credit Card</v>
      </c>
      <c r="M236">
        <f t="shared" si="7"/>
        <v>2</v>
      </c>
    </row>
    <row r="237" spans="1:13" x14ac:dyDescent="0.2">
      <c r="A237" t="str">
        <f>TRIM(rawData!A455)</f>
        <v>03cc385c-2403-4c12-a168-205ac9ba8503</v>
      </c>
      <c r="B237" t="str">
        <f>TRIM(VLOOKUP(A237,rawData!B:S,4,0))</f>
        <v>Nicole Ponce</v>
      </c>
      <c r="C237" t="str">
        <f>IF(TRIM(VLOOKUP(A237,rawData!B:S,6,0))="","replacement@mail.com",TRIM(VLOOKUP(A237,rawData!B:S,6,0)))</f>
        <v>christina04@medina.com</v>
      </c>
      <c r="D237" t="str">
        <f t="shared" si="6"/>
        <v>SouthFurniture</v>
      </c>
      <c r="E237" t="str">
        <f>TRIM(VLOOKUP(A237,rawData!B:S,8,0))</f>
        <v>South</v>
      </c>
      <c r="F237" t="str">
        <f>TRIM(VLOOKUP(A237,rawData!B:S,9,0))</f>
        <v>Furniture</v>
      </c>
      <c r="G237" t="str">
        <f>IF(TRIM(VLOOKUP(A237,rawData!B:S,10,0))="","Blank",TRIM(VLOOKUP(A237,rawData!B:S,10,0)))</f>
        <v>Test</v>
      </c>
      <c r="H237" s="9">
        <f>_xlfn.NUMBERVALUE(TRIM(VLOOKUP(A237,rawData!B:S,11,0)))</f>
        <v>7</v>
      </c>
      <c r="I237" s="9">
        <f>_xlfn.NUMBERVALUE(TRIM(VLOOKUP(A237,rawData!B:S,12,0)))</f>
        <v>402.93</v>
      </c>
      <c r="J237" s="9">
        <f>_xlfn.NUMBERVALUE(TRIM(VLOOKUP(A237,rawData!B:S,13,0)))</f>
        <v>2820.51</v>
      </c>
      <c r="K237" s="11">
        <f>DATE(VLOOKUP(A237,rawData!$B$2:$S$1011,17,0),VLOOKUP(A237,rawData!$B$2:$S$1011,16,0),VLOOKUP(A237,rawData!$B$2:$S$1011,15,0))</f>
        <v>45351</v>
      </c>
      <c r="L237" t="str">
        <f>TRIM(VLOOKUP(A237,rawData!B:S,18,0))</f>
        <v>Debit Card</v>
      </c>
      <c r="M237">
        <f t="shared" si="7"/>
        <v>2</v>
      </c>
    </row>
    <row r="238" spans="1:13" x14ac:dyDescent="0.2">
      <c r="A238" t="str">
        <f>TRIM(rawData!A641)</f>
        <v>bf0d25c4-77d0-4bf3-a121-237990bafc3f</v>
      </c>
      <c r="B238" t="str">
        <f>TRIM(VLOOKUP(A238,rawData!B:S,4,0))</f>
        <v>Duane Logan</v>
      </c>
      <c r="C238" t="str">
        <f>IF(TRIM(VLOOKUP(A238,rawData!B:S,6,0))="","replacement@mail.com",TRIM(VLOOKUP(A238,rawData!B:S,6,0)))</f>
        <v>cadkins@hotmail.com</v>
      </c>
      <c r="D238" t="str">
        <f t="shared" si="6"/>
        <v>SouthFood</v>
      </c>
      <c r="E238" t="str">
        <f>TRIM(VLOOKUP(A238,rawData!B:S,8,0))</f>
        <v>South</v>
      </c>
      <c r="F238" t="str">
        <f>TRIM(VLOOKUP(A238,rawData!B:S,9,0))</f>
        <v>Food</v>
      </c>
      <c r="G238" t="str">
        <f>IF(TRIM(VLOOKUP(A238,rawData!B:S,10,0))="","Blank",TRIM(VLOOKUP(A238,rawData!B:S,10,0)))</f>
        <v>Blank</v>
      </c>
      <c r="H238" s="9">
        <f>_xlfn.NUMBERVALUE(TRIM(VLOOKUP(A238,rawData!B:S,11,0)))</f>
        <v>8</v>
      </c>
      <c r="I238" s="9">
        <f>_xlfn.NUMBERVALUE(TRIM(VLOOKUP(A238,rawData!B:S,12,0)))</f>
        <v>386.86</v>
      </c>
      <c r="J238" s="9">
        <f>_xlfn.NUMBERVALUE(TRIM(VLOOKUP(A238,rawData!B:S,13,0)))</f>
        <v>3094.88</v>
      </c>
      <c r="K238" s="11">
        <f>DATE(VLOOKUP(A238,rawData!$B$2:$S$1011,17,0),VLOOKUP(A238,rawData!$B$2:$S$1011,16,0),VLOOKUP(A238,rawData!$B$2:$S$1011,15,0))</f>
        <v>45351</v>
      </c>
      <c r="L238" t="str">
        <f>TRIM(VLOOKUP(A238,rawData!B:S,18,0))</f>
        <v>PayPal</v>
      </c>
      <c r="M238">
        <f t="shared" si="7"/>
        <v>2</v>
      </c>
    </row>
    <row r="239" spans="1:13" x14ac:dyDescent="0.2">
      <c r="A239" t="str">
        <f>TRIM(rawData!A627)</f>
        <v>32c796af-a2c4-4e19-b480-e7e2ea3730b9</v>
      </c>
      <c r="B239" t="str">
        <f>TRIM(VLOOKUP(A239,rawData!B:S,4,0))</f>
        <v>Mary Blake</v>
      </c>
      <c r="C239" t="str">
        <f>IF(TRIM(VLOOKUP(A239,rawData!B:S,6,0))="","replacement@mail.com",TRIM(VLOOKUP(A239,rawData!B:S,6,0)))</f>
        <v>zgreen@gonzalez.com</v>
      </c>
      <c r="D239" t="str">
        <f t="shared" si="6"/>
        <v>WestFood</v>
      </c>
      <c r="E239" t="str">
        <f>TRIM(VLOOKUP(A239,rawData!B:S,8,0))</f>
        <v>West</v>
      </c>
      <c r="F239" t="str">
        <f>TRIM(VLOOKUP(A239,rawData!B:S,9,0))</f>
        <v>Food</v>
      </c>
      <c r="G239" t="str">
        <f>IF(TRIM(VLOOKUP(A239,rawData!B:S,10,0))="","Blank",TRIM(VLOOKUP(A239,rawData!B:S,10,0)))</f>
        <v>Front</v>
      </c>
      <c r="H239" s="9">
        <f>_xlfn.NUMBERVALUE(TRIM(VLOOKUP(A239,rawData!B:S,11,0)))</f>
        <v>16</v>
      </c>
      <c r="I239" s="9">
        <f>_xlfn.NUMBERVALUE(TRIM(VLOOKUP(A239,rawData!B:S,12,0)))</f>
        <v>248.37</v>
      </c>
      <c r="J239" s="9">
        <f>_xlfn.NUMBERVALUE(TRIM(VLOOKUP(A239,rawData!B:S,13,0)))</f>
        <v>3973.92</v>
      </c>
      <c r="K239" s="11">
        <f>DATE(VLOOKUP(A239,rawData!$B$2:$S$1011,17,0),VLOOKUP(A239,rawData!$B$2:$S$1011,16,0),VLOOKUP(A239,rawData!$B$2:$S$1011,15,0))</f>
        <v>45351</v>
      </c>
      <c r="L239" t="str">
        <f>TRIM(VLOOKUP(A239,rawData!B:S,18,0))</f>
        <v>PayPal</v>
      </c>
      <c r="M239">
        <f t="shared" si="7"/>
        <v>2</v>
      </c>
    </row>
    <row r="240" spans="1:13" x14ac:dyDescent="0.2">
      <c r="A240" t="str">
        <f>TRIM(rawData!A659)</f>
        <v>ec3a2e7f-5827-4657-9540-0f8bd747be61</v>
      </c>
      <c r="B240" t="str">
        <f>TRIM(VLOOKUP(A240,rawData!B:S,4,0))</f>
        <v>Benjamin Miller</v>
      </c>
      <c r="C240" t="str">
        <f>IF(TRIM(VLOOKUP(A240,rawData!B:S,6,0))="","replacement@mail.com",TRIM(VLOOKUP(A240,rawData!B:S,6,0)))</f>
        <v>rayjulia@hotmail.com</v>
      </c>
      <c r="D240" t="str">
        <f t="shared" si="6"/>
        <v>WestBooks</v>
      </c>
      <c r="E240" t="str">
        <f>TRIM(VLOOKUP(A240,rawData!B:S,8,0))</f>
        <v>West</v>
      </c>
      <c r="F240" t="str">
        <f>TRIM(VLOOKUP(A240,rawData!B:S,9,0))</f>
        <v>Books</v>
      </c>
      <c r="G240" t="str">
        <f>IF(TRIM(VLOOKUP(A240,rawData!B:S,10,0))="","Blank",TRIM(VLOOKUP(A240,rawData!B:S,10,0)))</f>
        <v>Newspaper</v>
      </c>
      <c r="H240" s="9">
        <f>_xlfn.NUMBERVALUE(TRIM(VLOOKUP(A240,rawData!B:S,11,0)))</f>
        <v>10</v>
      </c>
      <c r="I240" s="9">
        <f>_xlfn.NUMBERVALUE(TRIM(VLOOKUP(A240,rawData!B:S,12,0)))</f>
        <v>60.9</v>
      </c>
      <c r="J240" s="9">
        <f>_xlfn.NUMBERVALUE(TRIM(VLOOKUP(A240,rawData!B:S,13,0)))</f>
        <v>609</v>
      </c>
      <c r="K240" s="11">
        <f>DATE(VLOOKUP(A240,rawData!$B$2:$S$1011,17,0),VLOOKUP(A240,rawData!$B$2:$S$1011,16,0),VLOOKUP(A240,rawData!$B$2:$S$1011,15,0))</f>
        <v>45352</v>
      </c>
      <c r="L240" t="str">
        <f>TRIM(VLOOKUP(A240,rawData!B:S,18,0))</f>
        <v>PayPal</v>
      </c>
      <c r="M240">
        <f t="shared" si="7"/>
        <v>3</v>
      </c>
    </row>
    <row r="241" spans="1:13" x14ac:dyDescent="0.2">
      <c r="A241" t="str">
        <f>TRIM(rawData!A867)</f>
        <v>3880d1f4-918a-4d08-a8d4-a3f9bf125907</v>
      </c>
      <c r="B241" t="str">
        <f>TRIM(VLOOKUP(A241,rawData!B:S,4,0))</f>
        <v>Shannon Brown</v>
      </c>
      <c r="C241" t="str">
        <f>IF(TRIM(VLOOKUP(A241,rawData!B:S,6,0))="","replacement@mail.com",TRIM(VLOOKUP(A241,rawData!B:S,6,0)))</f>
        <v>johnnyrivera@avery-white.info</v>
      </c>
      <c r="D241" t="str">
        <f t="shared" si="6"/>
        <v>WestFood</v>
      </c>
      <c r="E241" t="str">
        <f>TRIM(VLOOKUP(A241,rawData!B:S,8,0))</f>
        <v>West</v>
      </c>
      <c r="F241" t="str">
        <f>TRIM(VLOOKUP(A241,rawData!B:S,9,0))</f>
        <v>Food</v>
      </c>
      <c r="G241" t="str">
        <f>IF(TRIM(VLOOKUP(A241,rawData!B:S,10,0))="","Blank",TRIM(VLOOKUP(A241,rawData!B:S,10,0)))</f>
        <v>Amount</v>
      </c>
      <c r="H241" s="9">
        <f>_xlfn.NUMBERVALUE(TRIM(VLOOKUP(A241,rawData!B:S,11,0)))</f>
        <v>5</v>
      </c>
      <c r="I241" s="9">
        <f>_xlfn.NUMBERVALUE(TRIM(VLOOKUP(A241,rawData!B:S,12,0)))</f>
        <v>291.38</v>
      </c>
      <c r="J241" s="9">
        <f>_xlfn.NUMBERVALUE(TRIM(VLOOKUP(A241,rawData!B:S,13,0)))</f>
        <v>1456.9</v>
      </c>
      <c r="K241" s="11">
        <f>DATE(VLOOKUP(A241,rawData!$B$2:$S$1011,17,0),VLOOKUP(A241,rawData!$B$2:$S$1011,16,0),VLOOKUP(A241,rawData!$B$2:$S$1011,15,0))</f>
        <v>45352</v>
      </c>
      <c r="L241" t="str">
        <f>TRIM(VLOOKUP(A241,rawData!B:S,18,0))</f>
        <v>Credit Card</v>
      </c>
      <c r="M241">
        <f t="shared" si="7"/>
        <v>3</v>
      </c>
    </row>
    <row r="242" spans="1:13" x14ac:dyDescent="0.2">
      <c r="A242" t="str">
        <f>TRIM(rawData!A702)</f>
        <v>a5bf7a59-1f6f-4c57-bf24-dba072246dff</v>
      </c>
      <c r="B242" t="str">
        <f>TRIM(VLOOKUP(A242,rawData!B:S,4,0))</f>
        <v>Billy Mathews</v>
      </c>
      <c r="C242" t="str">
        <f>IF(TRIM(VLOOKUP(A242,rawData!B:S,6,0))="","replacement@mail.com",TRIM(VLOOKUP(A242,rawData!B:S,6,0)))</f>
        <v>gordonchelsea@yahoo.com</v>
      </c>
      <c r="D242" t="str">
        <f t="shared" si="6"/>
        <v>WestFood</v>
      </c>
      <c r="E242" t="str">
        <f>TRIM(VLOOKUP(A242,rawData!B:S,8,0))</f>
        <v>West</v>
      </c>
      <c r="F242" t="str">
        <f>TRIM(VLOOKUP(A242,rawData!B:S,9,0))</f>
        <v>Food</v>
      </c>
      <c r="G242" t="str">
        <f>IF(TRIM(VLOOKUP(A242,rawData!B:S,10,0))="","Blank",TRIM(VLOOKUP(A242,rawData!B:S,10,0)))</f>
        <v>No</v>
      </c>
      <c r="H242" s="9">
        <f>_xlfn.NUMBERVALUE(TRIM(VLOOKUP(A242,rawData!B:S,11,0)))</f>
        <v>18</v>
      </c>
      <c r="I242" s="9">
        <f>_xlfn.NUMBERVALUE(TRIM(VLOOKUP(A242,rawData!B:S,12,0)))</f>
        <v>116.99</v>
      </c>
      <c r="J242" s="9">
        <f>_xlfn.NUMBERVALUE(TRIM(VLOOKUP(A242,rawData!B:S,13,0)))</f>
        <v>2105.8200000000002</v>
      </c>
      <c r="K242" s="11">
        <f>DATE(VLOOKUP(A242,rawData!$B$2:$S$1011,17,0),VLOOKUP(A242,rawData!$B$2:$S$1011,16,0),VLOOKUP(A242,rawData!$B$2:$S$1011,15,0))</f>
        <v>45352</v>
      </c>
      <c r="L242" t="str">
        <f>TRIM(VLOOKUP(A242,rawData!B:S,18,0))</f>
        <v>Debit Card</v>
      </c>
      <c r="M242">
        <f t="shared" si="7"/>
        <v>3</v>
      </c>
    </row>
    <row r="243" spans="1:13" x14ac:dyDescent="0.2">
      <c r="A243" t="str">
        <f>TRIM(rawData!A813)</f>
        <v>c78ac756-918c-4580-83c2-48fa8cf6a8d9</v>
      </c>
      <c r="B243" t="str">
        <f>TRIM(VLOOKUP(A243,rawData!B:S,4,0))</f>
        <v>Brandon Christian</v>
      </c>
      <c r="C243" t="str">
        <f>IF(TRIM(VLOOKUP(A243,rawData!B:S,6,0))="","replacement@mail.com",TRIM(VLOOKUP(A243,rawData!B:S,6,0)))</f>
        <v>david17@gmail.com</v>
      </c>
      <c r="D243" t="str">
        <f t="shared" si="6"/>
        <v>WestClothing</v>
      </c>
      <c r="E243" t="str">
        <f>TRIM(VLOOKUP(A243,rawData!B:S,8,0))</f>
        <v>West</v>
      </c>
      <c r="F243" t="str">
        <f>TRIM(VLOOKUP(A243,rawData!B:S,9,0))</f>
        <v>Clothing</v>
      </c>
      <c r="G243" t="str">
        <f>IF(TRIM(VLOOKUP(A243,rawData!B:S,10,0))="","Blank",TRIM(VLOOKUP(A243,rawData!B:S,10,0)))</f>
        <v>Bar</v>
      </c>
      <c r="H243" s="9">
        <f>_xlfn.NUMBERVALUE(TRIM(VLOOKUP(A243,rawData!B:S,11,0)))</f>
        <v>7</v>
      </c>
      <c r="I243" s="9">
        <f>_xlfn.NUMBERVALUE(TRIM(VLOOKUP(A243,rawData!B:S,12,0)))</f>
        <v>495.38</v>
      </c>
      <c r="J243" s="9">
        <f>_xlfn.NUMBERVALUE(TRIM(VLOOKUP(A243,rawData!B:S,13,0)))</f>
        <v>3467.66</v>
      </c>
      <c r="K243" s="11">
        <f>DATE(VLOOKUP(A243,rawData!$B$2:$S$1011,17,0),VLOOKUP(A243,rawData!$B$2:$S$1011,16,0),VLOOKUP(A243,rawData!$B$2:$S$1011,15,0))</f>
        <v>45352</v>
      </c>
      <c r="L243" t="str">
        <f>TRIM(VLOOKUP(A243,rawData!B:S,18,0))</f>
        <v>PayPal</v>
      </c>
      <c r="M243">
        <f t="shared" si="7"/>
        <v>3</v>
      </c>
    </row>
    <row r="244" spans="1:13" x14ac:dyDescent="0.2">
      <c r="A244" t="str">
        <f>TRIM(rawData!A478)</f>
        <v>d49194ff-d732-40ef-aab2-3c2802d5427c</v>
      </c>
      <c r="B244" t="str">
        <f>TRIM(VLOOKUP(A244,rawData!B:S,4,0))</f>
        <v>Jason Cowan</v>
      </c>
      <c r="C244" t="str">
        <f>IF(TRIM(VLOOKUP(A244,rawData!B:S,6,0))="","replacement@mail.com",TRIM(VLOOKUP(A244,rawData!B:S,6,0)))</f>
        <v>qklein@hotmail.com</v>
      </c>
      <c r="D244" t="str">
        <f t="shared" si="6"/>
        <v>WestElectronics</v>
      </c>
      <c r="E244" t="str">
        <f>TRIM(VLOOKUP(A244,rawData!B:S,8,0))</f>
        <v>West</v>
      </c>
      <c r="F244" t="str">
        <f>TRIM(VLOOKUP(A244,rawData!B:S,9,0))</f>
        <v>Electronics</v>
      </c>
      <c r="G244" t="str">
        <f>IF(TRIM(VLOOKUP(A244,rawData!B:S,10,0))="","Blank",TRIM(VLOOKUP(A244,rawData!B:S,10,0)))</f>
        <v>Tonight</v>
      </c>
      <c r="H244" s="9">
        <f>_xlfn.NUMBERVALUE(TRIM(VLOOKUP(A244,rawData!B:S,11,0)))</f>
        <v>4</v>
      </c>
      <c r="I244" s="9">
        <f>_xlfn.NUMBERVALUE(TRIM(VLOOKUP(A244,rawData!B:S,12,0)))</f>
        <v>201.75</v>
      </c>
      <c r="J244" s="9">
        <f>_xlfn.NUMBERVALUE(TRIM(VLOOKUP(A244,rawData!B:S,13,0)))</f>
        <v>807</v>
      </c>
      <c r="K244" s="11">
        <f>DATE(VLOOKUP(A244,rawData!$B$2:$S$1011,17,0),VLOOKUP(A244,rawData!$B$2:$S$1011,16,0),VLOOKUP(A244,rawData!$B$2:$S$1011,15,0))</f>
        <v>45353</v>
      </c>
      <c r="L244" t="str">
        <f>TRIM(VLOOKUP(A244,rawData!B:S,18,0))</f>
        <v>PayPal</v>
      </c>
      <c r="M244">
        <f t="shared" si="7"/>
        <v>3</v>
      </c>
    </row>
    <row r="245" spans="1:13" x14ac:dyDescent="0.2">
      <c r="A245" t="str">
        <f>TRIM(rawData!A937)</f>
        <v>678d84de-d0d7-4049-a96b-86805f08c170</v>
      </c>
      <c r="B245" t="str">
        <f>TRIM(VLOOKUP(A245,rawData!B:S,4,0))</f>
        <v>Raymond Sims</v>
      </c>
      <c r="C245" t="str">
        <f>IF(TRIM(VLOOKUP(A245,rawData!B:S,6,0))="","replacement@mail.com",TRIM(VLOOKUP(A245,rawData!B:S,6,0)))</f>
        <v>morganjacob@hotmail.com</v>
      </c>
      <c r="D245" t="str">
        <f t="shared" si="6"/>
        <v>NorthFurniture</v>
      </c>
      <c r="E245" t="str">
        <f>TRIM(VLOOKUP(A245,rawData!B:S,8,0))</f>
        <v>North</v>
      </c>
      <c r="F245" t="str">
        <f>TRIM(VLOOKUP(A245,rawData!B:S,9,0))</f>
        <v>Furniture</v>
      </c>
      <c r="G245" t="str">
        <f>IF(TRIM(VLOOKUP(A245,rawData!B:S,10,0))="","Blank",TRIM(VLOOKUP(A245,rawData!B:S,10,0)))</f>
        <v>Action</v>
      </c>
      <c r="H245" s="9">
        <f>_xlfn.NUMBERVALUE(TRIM(VLOOKUP(A245,rawData!B:S,11,0)))</f>
        <v>17</v>
      </c>
      <c r="I245" s="9">
        <f>_xlfn.NUMBERVALUE(TRIM(VLOOKUP(A245,rawData!B:S,12,0)))</f>
        <v>5.63</v>
      </c>
      <c r="J245" s="9">
        <f>_xlfn.NUMBERVALUE(TRIM(VLOOKUP(A245,rawData!B:S,13,0)))</f>
        <v>95.71</v>
      </c>
      <c r="K245" s="11">
        <f>DATE(VLOOKUP(A245,rawData!$B$2:$S$1011,17,0),VLOOKUP(A245,rawData!$B$2:$S$1011,16,0),VLOOKUP(A245,rawData!$B$2:$S$1011,15,0))</f>
        <v>45355</v>
      </c>
      <c r="L245" t="str">
        <f>TRIM(VLOOKUP(A245,rawData!B:S,18,0))</f>
        <v>Credit Card</v>
      </c>
      <c r="M245">
        <f t="shared" si="7"/>
        <v>3</v>
      </c>
    </row>
    <row r="246" spans="1:13" x14ac:dyDescent="0.2">
      <c r="A246" t="str">
        <f>TRIM(rawData!A856)</f>
        <v>404a14f6-9c08-4fa2-ac9b-e8a3444d815c</v>
      </c>
      <c r="B246" t="str">
        <f>TRIM(VLOOKUP(A246,rawData!B:S,4,0))</f>
        <v>Keith Jones</v>
      </c>
      <c r="C246" t="str">
        <f>IF(TRIM(VLOOKUP(A246,rawData!B:S,6,0))="","replacement@mail.com",TRIM(VLOOKUP(A246,rawData!B:S,6,0)))</f>
        <v>replacement@mail.com</v>
      </c>
      <c r="D246" t="str">
        <f t="shared" si="6"/>
        <v>EastFood</v>
      </c>
      <c r="E246" t="str">
        <f>TRIM(VLOOKUP(A246,rawData!B:S,8,0))</f>
        <v>East</v>
      </c>
      <c r="F246" t="str">
        <f>TRIM(VLOOKUP(A246,rawData!B:S,9,0))</f>
        <v>Food</v>
      </c>
      <c r="G246" t="str">
        <f>IF(TRIM(VLOOKUP(A246,rawData!B:S,10,0))="","Blank",TRIM(VLOOKUP(A246,rawData!B:S,10,0)))</f>
        <v>Section</v>
      </c>
      <c r="H246" s="9">
        <f>_xlfn.NUMBERVALUE(TRIM(VLOOKUP(A246,rawData!B:S,11,0)))</f>
        <v>1</v>
      </c>
      <c r="I246" s="9">
        <f>_xlfn.NUMBERVALUE(TRIM(VLOOKUP(A246,rawData!B:S,12,0)))</f>
        <v>374.15</v>
      </c>
      <c r="J246" s="9">
        <f>_xlfn.NUMBERVALUE(TRIM(VLOOKUP(A246,rawData!B:S,13,0)))</f>
        <v>374.15</v>
      </c>
      <c r="K246" s="11">
        <f>DATE(VLOOKUP(A246,rawData!$B$2:$S$1011,17,0),VLOOKUP(A246,rawData!$B$2:$S$1011,16,0),VLOOKUP(A246,rawData!$B$2:$S$1011,15,0))</f>
        <v>45355</v>
      </c>
      <c r="L246" t="str">
        <f>TRIM(VLOOKUP(A246,rawData!B:S,18,0))</f>
        <v>PayPal</v>
      </c>
      <c r="M246">
        <f t="shared" si="7"/>
        <v>3</v>
      </c>
    </row>
    <row r="247" spans="1:13" x14ac:dyDescent="0.2">
      <c r="A247" t="str">
        <f>TRIM(rawData!A482)</f>
        <v>0944b90f-1b69-4f90-aac6-4dd90fb9c946</v>
      </c>
      <c r="B247" t="str">
        <f>TRIM(VLOOKUP(A247,rawData!B:S,4,0))</f>
        <v>William Ortiz</v>
      </c>
      <c r="C247" t="str">
        <f>IF(TRIM(VLOOKUP(A247,rawData!B:S,6,0))="","replacement@mail.com",TRIM(VLOOKUP(A247,rawData!B:S,6,0)))</f>
        <v>johnsonpatricia@gmail.com</v>
      </c>
      <c r="D247" t="str">
        <f t="shared" si="6"/>
        <v>WestElectronics</v>
      </c>
      <c r="E247" t="str">
        <f>TRIM(VLOOKUP(A247,rawData!B:S,8,0))</f>
        <v>West</v>
      </c>
      <c r="F247" t="str">
        <f>TRIM(VLOOKUP(A247,rawData!B:S,9,0))</f>
        <v>Electronics</v>
      </c>
      <c r="G247" t="str">
        <f>IF(TRIM(VLOOKUP(A247,rawData!B:S,10,0))="","Blank",TRIM(VLOOKUP(A247,rawData!B:S,10,0)))</f>
        <v>Check</v>
      </c>
      <c r="H247" s="9">
        <f>_xlfn.NUMBERVALUE(TRIM(VLOOKUP(A247,rawData!B:S,11,0)))</f>
        <v>14</v>
      </c>
      <c r="I247" s="9">
        <f>_xlfn.NUMBERVALUE(TRIM(VLOOKUP(A247,rawData!B:S,12,0)))</f>
        <v>80.8</v>
      </c>
      <c r="J247" s="9">
        <f>_xlfn.NUMBERVALUE(TRIM(VLOOKUP(A247,rawData!B:S,13,0)))</f>
        <v>1131.2</v>
      </c>
      <c r="K247" s="11">
        <f>DATE(VLOOKUP(A247,rawData!$B$2:$S$1011,17,0),VLOOKUP(A247,rawData!$B$2:$S$1011,16,0),VLOOKUP(A247,rawData!$B$2:$S$1011,15,0))</f>
        <v>45355</v>
      </c>
      <c r="L247" t="str">
        <f>TRIM(VLOOKUP(A247,rawData!B:S,18,0))</f>
        <v>Credit Card</v>
      </c>
      <c r="M247">
        <f t="shared" si="7"/>
        <v>3</v>
      </c>
    </row>
    <row r="248" spans="1:13" x14ac:dyDescent="0.2">
      <c r="A248" t="str">
        <f>TRIM(rawData!A839)</f>
        <v>04260320-e925-472b-a0b4-f291613cc9b4</v>
      </c>
      <c r="B248" t="str">
        <f>TRIM(VLOOKUP(A248,rawData!B:S,4,0))</f>
        <v>Sarah Garcia</v>
      </c>
      <c r="C248" t="str">
        <f>IF(TRIM(VLOOKUP(A248,rawData!B:S,6,0))="","replacement@mail.com",TRIM(VLOOKUP(A248,rawData!B:S,6,0)))</f>
        <v>replacement@mail.com</v>
      </c>
      <c r="D248" t="str">
        <f t="shared" si="6"/>
        <v>SouthFood</v>
      </c>
      <c r="E248" t="str">
        <f>TRIM(VLOOKUP(A248,rawData!B:S,8,0))</f>
        <v>South</v>
      </c>
      <c r="F248" t="str">
        <f>TRIM(VLOOKUP(A248,rawData!B:S,9,0))</f>
        <v>Food</v>
      </c>
      <c r="G248" t="str">
        <f>IF(TRIM(VLOOKUP(A248,rawData!B:S,10,0))="","Blank",TRIM(VLOOKUP(A248,rawData!B:S,10,0)))</f>
        <v>Out</v>
      </c>
      <c r="H248" s="9">
        <f>_xlfn.NUMBERVALUE(TRIM(VLOOKUP(A248,rawData!B:S,11,0)))</f>
        <v>6</v>
      </c>
      <c r="I248" s="9">
        <f>_xlfn.NUMBERVALUE(TRIM(VLOOKUP(A248,rawData!B:S,12,0)))</f>
        <v>191.36</v>
      </c>
      <c r="J248" s="9">
        <f>_xlfn.NUMBERVALUE(TRIM(VLOOKUP(A248,rawData!B:S,13,0)))</f>
        <v>1148.1600000000001</v>
      </c>
      <c r="K248" s="11">
        <f>DATE(VLOOKUP(A248,rawData!$B$2:$S$1011,17,0),VLOOKUP(A248,rawData!$B$2:$S$1011,16,0),VLOOKUP(A248,rawData!$B$2:$S$1011,15,0))</f>
        <v>45355</v>
      </c>
      <c r="L248" t="str">
        <f>TRIM(VLOOKUP(A248,rawData!B:S,18,0))</f>
        <v>Credit Card</v>
      </c>
      <c r="M248">
        <f t="shared" si="7"/>
        <v>3</v>
      </c>
    </row>
    <row r="249" spans="1:13" x14ac:dyDescent="0.2">
      <c r="A249" t="str">
        <f>TRIM(rawData!A744)</f>
        <v>a7aca816-5614-46dc-a918-e344477f2e47</v>
      </c>
      <c r="B249" t="str">
        <f>TRIM(VLOOKUP(A249,rawData!B:S,4,0))</f>
        <v>Aaron Torres</v>
      </c>
      <c r="C249" t="str">
        <f>IF(TRIM(VLOOKUP(A249,rawData!B:S,6,0))="","replacement@mail.com",TRIM(VLOOKUP(A249,rawData!B:S,6,0)))</f>
        <v>tthomas@butler.com</v>
      </c>
      <c r="D249" t="str">
        <f t="shared" si="6"/>
        <v>NorthElectronics</v>
      </c>
      <c r="E249" t="str">
        <f>TRIM(VLOOKUP(A249,rawData!B:S,8,0))</f>
        <v>North</v>
      </c>
      <c r="F249" t="str">
        <f>TRIM(VLOOKUP(A249,rawData!B:S,9,0))</f>
        <v>Electronics</v>
      </c>
      <c r="G249" t="str">
        <f>IF(TRIM(VLOOKUP(A249,rawData!B:S,10,0))="","Blank",TRIM(VLOOKUP(A249,rawData!B:S,10,0)))</f>
        <v>Staff</v>
      </c>
      <c r="H249" s="9">
        <f>_xlfn.NUMBERVALUE(TRIM(VLOOKUP(A249,rawData!B:S,11,0)))</f>
        <v>12</v>
      </c>
      <c r="I249" s="9">
        <f>_xlfn.NUMBERVALUE(TRIM(VLOOKUP(A249,rawData!B:S,12,0)))</f>
        <v>295.37</v>
      </c>
      <c r="J249" s="9">
        <f>_xlfn.NUMBERVALUE(TRIM(VLOOKUP(A249,rawData!B:S,13,0)))</f>
        <v>3544.44</v>
      </c>
      <c r="K249" s="11">
        <f>DATE(VLOOKUP(A249,rawData!$B$2:$S$1011,17,0),VLOOKUP(A249,rawData!$B$2:$S$1011,16,0),VLOOKUP(A249,rawData!$B$2:$S$1011,15,0))</f>
        <v>45355</v>
      </c>
      <c r="L249" t="str">
        <f>TRIM(VLOOKUP(A249,rawData!B:S,18,0))</f>
        <v>Credit Card</v>
      </c>
      <c r="M249">
        <f t="shared" si="7"/>
        <v>3</v>
      </c>
    </row>
    <row r="250" spans="1:13" x14ac:dyDescent="0.2">
      <c r="A250" t="str">
        <f>TRIM(rawData!A129)</f>
        <v>61babec6-7656-4cea-b347-eac163ccc894</v>
      </c>
      <c r="B250" t="str">
        <f>TRIM(VLOOKUP(A250,rawData!B:S,4,0))</f>
        <v>Sheila Floyd</v>
      </c>
      <c r="C250" t="str">
        <f>IF(TRIM(VLOOKUP(A250,rawData!B:S,6,0))="","replacement@mail.com",TRIM(VLOOKUP(A250,rawData!B:S,6,0)))</f>
        <v>tsmith@robinson-barker.net</v>
      </c>
      <c r="D250" t="str">
        <f t="shared" si="6"/>
        <v>WestElectronics</v>
      </c>
      <c r="E250" t="str">
        <f>TRIM(VLOOKUP(A250,rawData!B:S,8,0))</f>
        <v>West</v>
      </c>
      <c r="F250" t="str">
        <f>TRIM(VLOOKUP(A250,rawData!B:S,9,0))</f>
        <v>Electronics</v>
      </c>
      <c r="G250" t="str">
        <f>IF(TRIM(VLOOKUP(A250,rawData!B:S,10,0))="","Blank",TRIM(VLOOKUP(A250,rawData!B:S,10,0)))</f>
        <v>Including</v>
      </c>
      <c r="H250" s="9">
        <f>_xlfn.NUMBERVALUE(TRIM(VLOOKUP(A250,rawData!B:S,11,0)))</f>
        <v>11</v>
      </c>
      <c r="I250" s="9">
        <f>_xlfn.NUMBERVALUE(TRIM(VLOOKUP(A250,rawData!B:S,12,0)))</f>
        <v>433.86</v>
      </c>
      <c r="J250" s="9">
        <f>_xlfn.NUMBERVALUE(TRIM(VLOOKUP(A250,rawData!B:S,13,0)))</f>
        <v>4772.46</v>
      </c>
      <c r="K250" s="11">
        <f>DATE(VLOOKUP(A250,rawData!$B$2:$S$1011,17,0),VLOOKUP(A250,rawData!$B$2:$S$1011,16,0),VLOOKUP(A250,rawData!$B$2:$S$1011,15,0))</f>
        <v>45355</v>
      </c>
      <c r="L250" t="str">
        <f>TRIM(VLOOKUP(A250,rawData!B:S,18,0))</f>
        <v>Debit Card</v>
      </c>
      <c r="M250">
        <f t="shared" si="7"/>
        <v>3</v>
      </c>
    </row>
    <row r="251" spans="1:13" x14ac:dyDescent="0.2">
      <c r="A251" t="str">
        <f>TRIM(rawData!A726)</f>
        <v>d015bd30-e610-429a-9c32-8479d1ee6631</v>
      </c>
      <c r="B251" t="str">
        <f>TRIM(VLOOKUP(A251,rawData!B:S,4,0))</f>
        <v>Steven Peterson</v>
      </c>
      <c r="C251" t="str">
        <f>IF(TRIM(VLOOKUP(A251,rawData!B:S,6,0))="","replacement@mail.com",TRIM(VLOOKUP(A251,rawData!B:S,6,0)))</f>
        <v>taylorbeth@yahoo.com</v>
      </c>
      <c r="D251" t="str">
        <f t="shared" si="6"/>
        <v>SouthFood</v>
      </c>
      <c r="E251" t="str">
        <f>TRIM(VLOOKUP(A251,rawData!B:S,8,0))</f>
        <v>South</v>
      </c>
      <c r="F251" t="str">
        <f>TRIM(VLOOKUP(A251,rawData!B:S,9,0))</f>
        <v>Food</v>
      </c>
      <c r="G251" t="str">
        <f>IF(TRIM(VLOOKUP(A251,rawData!B:S,10,0))="","Blank",TRIM(VLOOKUP(A251,rawData!B:S,10,0)))</f>
        <v>Child</v>
      </c>
      <c r="H251" s="9">
        <f>_xlfn.NUMBERVALUE(TRIM(VLOOKUP(A251,rawData!B:S,11,0)))</f>
        <v>12</v>
      </c>
      <c r="I251" s="9">
        <f>_xlfn.NUMBERVALUE(TRIM(VLOOKUP(A251,rawData!B:S,12,0)))</f>
        <v>450.73</v>
      </c>
      <c r="J251" s="9">
        <f>_xlfn.NUMBERVALUE(TRIM(VLOOKUP(A251,rawData!B:S,13,0)))</f>
        <v>5408.76</v>
      </c>
      <c r="K251" s="11">
        <f>DATE(VLOOKUP(A251,rawData!$B$2:$S$1011,17,0),VLOOKUP(A251,rawData!$B$2:$S$1011,16,0),VLOOKUP(A251,rawData!$B$2:$S$1011,15,0))</f>
        <v>45355</v>
      </c>
      <c r="L251" t="str">
        <f>TRIM(VLOOKUP(A251,rawData!B:S,18,0))</f>
        <v>Bank Transfer</v>
      </c>
      <c r="M251">
        <f t="shared" si="7"/>
        <v>3</v>
      </c>
    </row>
    <row r="252" spans="1:13" x14ac:dyDescent="0.2">
      <c r="A252" t="str">
        <f>TRIM(rawData!A60)</f>
        <v>e6748f23-a2c2-4b84-b9f3-e3e1f5a10730</v>
      </c>
      <c r="B252" t="str">
        <f>TRIM(VLOOKUP(A252,rawData!B:S,4,0))</f>
        <v>James Allen</v>
      </c>
      <c r="C252" t="str">
        <f>IF(TRIM(VLOOKUP(A252,rawData!B:S,6,0))="","replacement@mail.com",TRIM(VLOOKUP(A252,rawData!B:S,6,0)))</f>
        <v>rachel01@anthony.com</v>
      </c>
      <c r="D252" t="str">
        <f t="shared" si="6"/>
        <v>NorthClothing</v>
      </c>
      <c r="E252" t="str">
        <f>TRIM(VLOOKUP(A252,rawData!B:S,8,0))</f>
        <v>North</v>
      </c>
      <c r="F252" t="str">
        <f>TRIM(VLOOKUP(A252,rawData!B:S,9,0))</f>
        <v>Clothing</v>
      </c>
      <c r="G252" t="str">
        <f>IF(TRIM(VLOOKUP(A252,rawData!B:S,10,0))="","Blank",TRIM(VLOOKUP(A252,rawData!B:S,10,0)))</f>
        <v>Serve</v>
      </c>
      <c r="H252" s="9">
        <f>_xlfn.NUMBERVALUE(TRIM(VLOOKUP(A252,rawData!B:S,11,0)))</f>
        <v>18</v>
      </c>
      <c r="I252" s="9">
        <f>_xlfn.NUMBERVALUE(TRIM(VLOOKUP(A252,rawData!B:S,12,0)))</f>
        <v>410.88</v>
      </c>
      <c r="J252" s="9">
        <f>_xlfn.NUMBERVALUE(TRIM(VLOOKUP(A252,rawData!B:S,13,0)))</f>
        <v>7395.84</v>
      </c>
      <c r="K252" s="11">
        <f>DATE(VLOOKUP(A252,rawData!$B$2:$S$1011,17,0),VLOOKUP(A252,rawData!$B$2:$S$1011,16,0),VLOOKUP(A252,rawData!$B$2:$S$1011,15,0))</f>
        <v>45355</v>
      </c>
      <c r="L252" t="str">
        <f>TRIM(VLOOKUP(A252,rawData!B:S,18,0))</f>
        <v>Credit Card</v>
      </c>
      <c r="M252">
        <f t="shared" si="7"/>
        <v>3</v>
      </c>
    </row>
    <row r="253" spans="1:13" x14ac:dyDescent="0.2">
      <c r="A253" t="str">
        <f>TRIM(rawData!A689)</f>
        <v>ac798f69-634e-4f9d-a4cd-3328c76e0cbf</v>
      </c>
      <c r="B253" t="str">
        <f>TRIM(VLOOKUP(A253,rawData!B:S,4,0))</f>
        <v>Michael Smith</v>
      </c>
      <c r="C253" t="str">
        <f>IF(TRIM(VLOOKUP(A253,rawData!B:S,6,0))="","replacement@mail.com",TRIM(VLOOKUP(A253,rawData!B:S,6,0)))</f>
        <v>yhernandez@hotmail.com</v>
      </c>
      <c r="D253" t="str">
        <f t="shared" si="6"/>
        <v>WestClothing</v>
      </c>
      <c r="E253" t="str">
        <f>TRIM(VLOOKUP(A253,rawData!B:S,8,0))</f>
        <v>West</v>
      </c>
      <c r="F253" t="str">
        <f>TRIM(VLOOKUP(A253,rawData!B:S,9,0))</f>
        <v>Clothing</v>
      </c>
      <c r="G253" t="str">
        <f>IF(TRIM(VLOOKUP(A253,rawData!B:S,10,0))="","Blank",TRIM(VLOOKUP(A253,rawData!B:S,10,0)))</f>
        <v>Beat</v>
      </c>
      <c r="H253" s="9">
        <f>_xlfn.NUMBERVALUE(TRIM(VLOOKUP(A253,rawData!B:S,11,0)))</f>
        <v>17</v>
      </c>
      <c r="I253" s="9">
        <f>_xlfn.NUMBERVALUE(TRIM(VLOOKUP(A253,rawData!B:S,12,0)))</f>
        <v>441.93</v>
      </c>
      <c r="J253" s="9">
        <f>_xlfn.NUMBERVALUE(TRIM(VLOOKUP(A253,rawData!B:S,13,0)))</f>
        <v>7512.81</v>
      </c>
      <c r="K253" s="11">
        <f>DATE(VLOOKUP(A253,rawData!$B$2:$S$1011,17,0),VLOOKUP(A253,rawData!$B$2:$S$1011,16,0),VLOOKUP(A253,rawData!$B$2:$S$1011,15,0))</f>
        <v>45355</v>
      </c>
      <c r="L253" t="str">
        <f>TRIM(VLOOKUP(A253,rawData!B:S,18,0))</f>
        <v>Credit Card</v>
      </c>
      <c r="M253">
        <f t="shared" si="7"/>
        <v>3</v>
      </c>
    </row>
    <row r="254" spans="1:13" x14ac:dyDescent="0.2">
      <c r="A254" t="str">
        <f>TRIM(rawData!A594)</f>
        <v>1db8ad83-51e6-4ee6-940f-267fb89f8a80</v>
      </c>
      <c r="B254" t="str">
        <f>TRIM(VLOOKUP(A254,rawData!B:S,4,0))</f>
        <v>Anne Rubio</v>
      </c>
      <c r="C254" t="str">
        <f>IF(TRIM(VLOOKUP(A254,rawData!B:S,6,0))="","replacement@mail.com",TRIM(VLOOKUP(A254,rawData!B:S,6,0)))</f>
        <v>gonzalezphillip@mathews.com</v>
      </c>
      <c r="D254" t="str">
        <f t="shared" si="6"/>
        <v>EastBooks</v>
      </c>
      <c r="E254" t="str">
        <f>TRIM(VLOOKUP(A254,rawData!B:S,8,0))</f>
        <v>East</v>
      </c>
      <c r="F254" t="str">
        <f>TRIM(VLOOKUP(A254,rawData!B:S,9,0))</f>
        <v>Books</v>
      </c>
      <c r="G254" t="str">
        <f>IF(TRIM(VLOOKUP(A254,rawData!B:S,10,0))="","Blank",TRIM(VLOOKUP(A254,rawData!B:S,10,0)))</f>
        <v>Investment</v>
      </c>
      <c r="H254" s="9">
        <f>_xlfn.NUMBERVALUE(TRIM(VLOOKUP(A254,rawData!B:S,11,0)))</f>
        <v>16</v>
      </c>
      <c r="I254" s="9">
        <f>_xlfn.NUMBERVALUE(TRIM(VLOOKUP(A254,rawData!B:S,12,0)))</f>
        <v>480.48</v>
      </c>
      <c r="J254" s="9">
        <f>_xlfn.NUMBERVALUE(TRIM(VLOOKUP(A254,rawData!B:S,13,0)))</f>
        <v>7687.68</v>
      </c>
      <c r="K254" s="11">
        <f>DATE(VLOOKUP(A254,rawData!$B$2:$S$1011,17,0),VLOOKUP(A254,rawData!$B$2:$S$1011,16,0),VLOOKUP(A254,rawData!$B$2:$S$1011,15,0))</f>
        <v>45355</v>
      </c>
      <c r="L254" t="str">
        <f>TRIM(VLOOKUP(A254,rawData!B:S,18,0))</f>
        <v>Debit Card</v>
      </c>
      <c r="M254">
        <f t="shared" si="7"/>
        <v>3</v>
      </c>
    </row>
    <row r="255" spans="1:13" x14ac:dyDescent="0.2">
      <c r="A255" t="str">
        <f>TRIM(rawData!A317)</f>
        <v>340e141e-180a-4ffd-88a2-629ca1b5ff2a</v>
      </c>
      <c r="B255" t="str">
        <f>TRIM(VLOOKUP(A255,rawData!B:S,4,0))</f>
        <v>Michelle Wilson DVM</v>
      </c>
      <c r="C255" t="str">
        <f>IF(TRIM(VLOOKUP(A255,rawData!B:S,6,0))="","replacement@mail.com",TRIM(VLOOKUP(A255,rawData!B:S,6,0)))</f>
        <v>natalie17@gmail.com</v>
      </c>
      <c r="D255" t="str">
        <f t="shared" si="6"/>
        <v>WestFood</v>
      </c>
      <c r="E255" t="str">
        <f>TRIM(VLOOKUP(A255,rawData!B:S,8,0))</f>
        <v>West</v>
      </c>
      <c r="F255" t="str">
        <f>TRIM(VLOOKUP(A255,rawData!B:S,9,0))</f>
        <v>Food</v>
      </c>
      <c r="G255" t="str">
        <f>IF(TRIM(VLOOKUP(A255,rawData!B:S,10,0))="","Blank",TRIM(VLOOKUP(A255,rawData!B:S,10,0)))</f>
        <v>Available</v>
      </c>
      <c r="H255" s="9">
        <f>_xlfn.NUMBERVALUE(TRIM(VLOOKUP(A255,rawData!B:S,11,0)))</f>
        <v>17</v>
      </c>
      <c r="I255" s="9">
        <f>_xlfn.NUMBERVALUE(TRIM(VLOOKUP(A255,rawData!B:S,12,0)))</f>
        <v>459.03</v>
      </c>
      <c r="J255" s="9">
        <f>_xlfn.NUMBERVALUE(TRIM(VLOOKUP(A255,rawData!B:S,13,0)))</f>
        <v>7803.51</v>
      </c>
      <c r="K255" s="11">
        <f>DATE(VLOOKUP(A255,rawData!$B$2:$S$1011,17,0),VLOOKUP(A255,rawData!$B$2:$S$1011,16,0),VLOOKUP(A255,rawData!$B$2:$S$1011,15,0))</f>
        <v>45355</v>
      </c>
      <c r="L255" t="str">
        <f>TRIM(VLOOKUP(A255,rawData!B:S,18,0))</f>
        <v>Debit Card</v>
      </c>
      <c r="M255">
        <f t="shared" si="7"/>
        <v>3</v>
      </c>
    </row>
    <row r="256" spans="1:13" x14ac:dyDescent="0.2">
      <c r="A256" t="str">
        <f>TRIM(rawData!A753)</f>
        <v>b0b52f5b-d620-41cd-a27d-5616afb50279</v>
      </c>
      <c r="B256" t="str">
        <f>TRIM(VLOOKUP(A256,rawData!B:S,4,0))</f>
        <v>Kristen Stevens</v>
      </c>
      <c r="C256" t="str">
        <f>IF(TRIM(VLOOKUP(A256,rawData!B:S,6,0))="","replacement@mail.com",TRIM(VLOOKUP(A256,rawData!B:S,6,0)))</f>
        <v>tinamoore@dougherty-johnson.com</v>
      </c>
      <c r="D256" t="str">
        <f t="shared" si="6"/>
        <v>EastFood</v>
      </c>
      <c r="E256" t="str">
        <f>TRIM(VLOOKUP(A256,rawData!B:S,8,0))</f>
        <v>East</v>
      </c>
      <c r="F256" t="str">
        <f>TRIM(VLOOKUP(A256,rawData!B:S,9,0))</f>
        <v>Food</v>
      </c>
      <c r="G256" t="str">
        <f>IF(TRIM(VLOOKUP(A256,rawData!B:S,10,0))="","Blank",TRIM(VLOOKUP(A256,rawData!B:S,10,0)))</f>
        <v>Exactly</v>
      </c>
      <c r="H256" s="9">
        <f>_xlfn.NUMBERVALUE(TRIM(VLOOKUP(A256,rawData!B:S,11,0)))</f>
        <v>18</v>
      </c>
      <c r="I256" s="9">
        <f>_xlfn.NUMBERVALUE(TRIM(VLOOKUP(A256,rawData!B:S,12,0)))</f>
        <v>451.46</v>
      </c>
      <c r="J256" s="9">
        <f>_xlfn.NUMBERVALUE(TRIM(VLOOKUP(A256,rawData!B:S,13,0)))</f>
        <v>8126.28</v>
      </c>
      <c r="K256" s="11">
        <f>DATE(VLOOKUP(A256,rawData!$B$2:$S$1011,17,0),VLOOKUP(A256,rawData!$B$2:$S$1011,16,0),VLOOKUP(A256,rawData!$B$2:$S$1011,15,0))</f>
        <v>45355</v>
      </c>
      <c r="L256" t="str">
        <f>TRIM(VLOOKUP(A256,rawData!B:S,18,0))</f>
        <v>Credit Card</v>
      </c>
      <c r="M256">
        <f t="shared" si="7"/>
        <v>3</v>
      </c>
    </row>
    <row r="257" spans="1:13" x14ac:dyDescent="0.2">
      <c r="A257" t="str">
        <f>TRIM(rawData!A806)</f>
        <v>f0f4ee8a-aa2f-402f-8b9c-be0686737382</v>
      </c>
      <c r="B257" t="str">
        <f>TRIM(VLOOKUP(A257,rawData!B:S,4,0))</f>
        <v>Frances Kim</v>
      </c>
      <c r="C257" t="str">
        <f>IF(TRIM(VLOOKUP(A257,rawData!B:S,6,0))="","replacement@mail.com",TRIM(VLOOKUP(A257,rawData!B:S,6,0)))</f>
        <v>marytownsend@hotmail.com</v>
      </c>
      <c r="D257" t="str">
        <f t="shared" si="6"/>
        <v>EastElectronics</v>
      </c>
      <c r="E257" t="str">
        <f>TRIM(VLOOKUP(A257,rawData!B:S,8,0))</f>
        <v>East</v>
      </c>
      <c r="F257" t="str">
        <f>TRIM(VLOOKUP(A257,rawData!B:S,9,0))</f>
        <v>Electronics</v>
      </c>
      <c r="G257" t="str">
        <f>IF(TRIM(VLOOKUP(A257,rawData!B:S,10,0))="","Blank",TRIM(VLOOKUP(A257,rawData!B:S,10,0)))</f>
        <v>Part</v>
      </c>
      <c r="H257" s="9">
        <f>_xlfn.NUMBERVALUE(TRIM(VLOOKUP(A257,rawData!B:S,11,0)))</f>
        <v>6</v>
      </c>
      <c r="I257" s="9">
        <f>_xlfn.NUMBERVALUE(TRIM(VLOOKUP(A257,rawData!B:S,12,0)))</f>
        <v>255.86</v>
      </c>
      <c r="J257" s="9">
        <f>_xlfn.NUMBERVALUE(TRIM(VLOOKUP(A257,rawData!B:S,13,0)))</f>
        <v>1535.16</v>
      </c>
      <c r="K257" s="11">
        <f>DATE(VLOOKUP(A257,rawData!$B$2:$S$1011,17,0),VLOOKUP(A257,rawData!$B$2:$S$1011,16,0),VLOOKUP(A257,rawData!$B$2:$S$1011,15,0))</f>
        <v>45356</v>
      </c>
      <c r="L257" t="str">
        <f>TRIM(VLOOKUP(A257,rawData!B:S,18,0))</f>
        <v>Bank Transfer</v>
      </c>
      <c r="M257">
        <f t="shared" si="7"/>
        <v>3</v>
      </c>
    </row>
    <row r="258" spans="1:13" x14ac:dyDescent="0.2">
      <c r="A258" t="str">
        <f>TRIM(rawData!A798)</f>
        <v>b61f6fd3-1280-4f7f-a01b-aefe593224a5</v>
      </c>
      <c r="B258" t="str">
        <f>TRIM(VLOOKUP(A258,rawData!B:S,4,0))</f>
        <v>Amy Estrada</v>
      </c>
      <c r="C258" t="str">
        <f>IF(TRIM(VLOOKUP(A258,rawData!B:S,6,0))="","replacement@mail.com",TRIM(VLOOKUP(A258,rawData!B:S,6,0)))</f>
        <v>nelsoncynthia@ross.com</v>
      </c>
      <c r="D258" t="str">
        <f t="shared" ref="D258:D321" si="8">CONCATENATE(E258,F258)</f>
        <v>WestElectronics</v>
      </c>
      <c r="E258" t="str">
        <f>TRIM(VLOOKUP(A258,rawData!B:S,8,0))</f>
        <v>West</v>
      </c>
      <c r="F258" t="str">
        <f>TRIM(VLOOKUP(A258,rawData!B:S,9,0))</f>
        <v>Electronics</v>
      </c>
      <c r="G258" t="str">
        <f>IF(TRIM(VLOOKUP(A258,rawData!B:S,10,0))="","Blank",TRIM(VLOOKUP(A258,rawData!B:S,10,0)))</f>
        <v>Box</v>
      </c>
      <c r="H258" s="9">
        <f>_xlfn.NUMBERVALUE(TRIM(VLOOKUP(A258,rawData!B:S,11,0)))</f>
        <v>8</v>
      </c>
      <c r="I258" s="9">
        <f>_xlfn.NUMBERVALUE(TRIM(VLOOKUP(A258,rawData!B:S,12,0)))</f>
        <v>317</v>
      </c>
      <c r="J258" s="9">
        <f>_xlfn.NUMBERVALUE(TRIM(VLOOKUP(A258,rawData!B:S,13,0)))</f>
        <v>2536</v>
      </c>
      <c r="K258" s="11">
        <f>DATE(VLOOKUP(A258,rawData!$B$2:$S$1011,17,0),VLOOKUP(A258,rawData!$B$2:$S$1011,16,0),VLOOKUP(A258,rawData!$B$2:$S$1011,15,0))</f>
        <v>45356</v>
      </c>
      <c r="L258" t="str">
        <f>TRIM(VLOOKUP(A258,rawData!B:S,18,0))</f>
        <v>Bank Transfer</v>
      </c>
      <c r="M258">
        <f t="shared" si="7"/>
        <v>3</v>
      </c>
    </row>
    <row r="259" spans="1:13" x14ac:dyDescent="0.2">
      <c r="A259" t="str">
        <f>TRIM(rawData!A215)</f>
        <v>544e4ab2-0689-4177-9308-c087cfa20004</v>
      </c>
      <c r="B259" t="str">
        <f>TRIM(VLOOKUP(A259,rawData!B:S,4,0))</f>
        <v>Paul Williams</v>
      </c>
      <c r="C259" t="str">
        <f>IF(TRIM(VLOOKUP(A259,rawData!B:S,6,0))="","replacement@mail.com",TRIM(VLOOKUP(A259,rawData!B:S,6,0)))</f>
        <v>kbenitez@yahoo.com</v>
      </c>
      <c r="D259" t="str">
        <f t="shared" si="8"/>
        <v>EastElectronics</v>
      </c>
      <c r="E259" t="str">
        <f>TRIM(VLOOKUP(A259,rawData!B:S,8,0))</f>
        <v>East</v>
      </c>
      <c r="F259" t="str">
        <f>TRIM(VLOOKUP(A259,rawData!B:S,9,0))</f>
        <v>Electronics</v>
      </c>
      <c r="G259" t="str">
        <f>IF(TRIM(VLOOKUP(A259,rawData!B:S,10,0))="","Blank",TRIM(VLOOKUP(A259,rawData!B:S,10,0)))</f>
        <v>Give</v>
      </c>
      <c r="H259" s="9">
        <f>_xlfn.NUMBERVALUE(TRIM(VLOOKUP(A259,rawData!B:S,11,0)))</f>
        <v>9</v>
      </c>
      <c r="I259" s="9">
        <f>_xlfn.NUMBERVALUE(TRIM(VLOOKUP(A259,rawData!B:S,12,0)))</f>
        <v>461.03</v>
      </c>
      <c r="J259" s="9">
        <f>_xlfn.NUMBERVALUE(TRIM(VLOOKUP(A259,rawData!B:S,13,0)))</f>
        <v>4149.2700000000004</v>
      </c>
      <c r="K259" s="11">
        <f>DATE(VLOOKUP(A259,rawData!$B$2:$S$1011,17,0),VLOOKUP(A259,rawData!$B$2:$S$1011,16,0),VLOOKUP(A259,rawData!$B$2:$S$1011,15,0))</f>
        <v>45356</v>
      </c>
      <c r="L259" t="str">
        <f>TRIM(VLOOKUP(A259,rawData!B:S,18,0))</f>
        <v>Debit Card</v>
      </c>
      <c r="M259">
        <f t="shared" ref="M259:M322" si="9">MONTH(K259)</f>
        <v>3</v>
      </c>
    </row>
    <row r="260" spans="1:13" x14ac:dyDescent="0.2">
      <c r="A260" t="str">
        <f>TRIM(rawData!A483)</f>
        <v>d5d387ba-52e7-4041-8fef-813480eba0db</v>
      </c>
      <c r="B260" t="str">
        <f>TRIM(VLOOKUP(A260,rawData!B:S,4,0))</f>
        <v>Wanda Hamilton</v>
      </c>
      <c r="C260" t="str">
        <f>IF(TRIM(VLOOKUP(A260,rawData!B:S,6,0))="","replacement@mail.com",TRIM(VLOOKUP(A260,rawData!B:S,6,0)))</f>
        <v>istone@yahoo.com</v>
      </c>
      <c r="D260" t="str">
        <f t="shared" si="8"/>
        <v>EastFurniture</v>
      </c>
      <c r="E260" t="str">
        <f>TRIM(VLOOKUP(A260,rawData!B:S,8,0))</f>
        <v>East</v>
      </c>
      <c r="F260" t="str">
        <f>TRIM(VLOOKUP(A260,rawData!B:S,9,0))</f>
        <v>Furniture</v>
      </c>
      <c r="G260" t="str">
        <f>IF(TRIM(VLOOKUP(A260,rawData!B:S,10,0))="","Blank",TRIM(VLOOKUP(A260,rawData!B:S,10,0)))</f>
        <v>System</v>
      </c>
      <c r="H260" s="9">
        <f>_xlfn.NUMBERVALUE(TRIM(VLOOKUP(A260,rawData!B:S,11,0)))</f>
        <v>16</v>
      </c>
      <c r="I260" s="9">
        <f>_xlfn.NUMBERVALUE(TRIM(VLOOKUP(A260,rawData!B:S,12,0)))</f>
        <v>332.87</v>
      </c>
      <c r="J260" s="9">
        <f>_xlfn.NUMBERVALUE(TRIM(VLOOKUP(A260,rawData!B:S,13,0)))</f>
        <v>5325.92</v>
      </c>
      <c r="K260" s="11">
        <f>DATE(VLOOKUP(A260,rawData!$B$2:$S$1011,17,0),VLOOKUP(A260,rawData!$B$2:$S$1011,16,0),VLOOKUP(A260,rawData!$B$2:$S$1011,15,0))</f>
        <v>45356</v>
      </c>
      <c r="L260" t="str">
        <f>TRIM(VLOOKUP(A260,rawData!B:S,18,0))</f>
        <v>PayPal</v>
      </c>
      <c r="M260">
        <f t="shared" si="9"/>
        <v>3</v>
      </c>
    </row>
    <row r="261" spans="1:13" x14ac:dyDescent="0.2">
      <c r="A261" t="str">
        <f>TRIM(rawData!A733)</f>
        <v>8773c499-6682-4de8-89a1-c76f9b822f11</v>
      </c>
      <c r="B261" t="str">
        <f>TRIM(VLOOKUP(A261,rawData!B:S,4,0))</f>
        <v>Joshua Nielsen</v>
      </c>
      <c r="C261" t="str">
        <f>IF(TRIM(VLOOKUP(A261,rawData!B:S,6,0))="","replacement@mail.com",TRIM(VLOOKUP(A261,rawData!B:S,6,0)))</f>
        <v>frogers@compton.com</v>
      </c>
      <c r="D261" t="str">
        <f t="shared" si="8"/>
        <v>EastBooks</v>
      </c>
      <c r="E261" t="str">
        <f>TRIM(VLOOKUP(A261,rawData!B:S,8,0))</f>
        <v>East</v>
      </c>
      <c r="F261" t="str">
        <f>TRIM(VLOOKUP(A261,rawData!B:S,9,0))</f>
        <v>Books</v>
      </c>
      <c r="G261" t="str">
        <f>IF(TRIM(VLOOKUP(A261,rawData!B:S,10,0))="","Blank",TRIM(VLOOKUP(A261,rawData!B:S,10,0)))</f>
        <v>Role</v>
      </c>
      <c r="H261" s="9">
        <f>_xlfn.NUMBERVALUE(TRIM(VLOOKUP(A261,rawData!B:S,11,0)))</f>
        <v>9</v>
      </c>
      <c r="I261" s="9">
        <f>_xlfn.NUMBERVALUE(TRIM(VLOOKUP(A261,rawData!B:S,12,0)))</f>
        <v>212.7</v>
      </c>
      <c r="J261" s="9">
        <f>_xlfn.NUMBERVALUE(TRIM(VLOOKUP(A261,rawData!B:S,13,0)))</f>
        <v>1914.3</v>
      </c>
      <c r="K261" s="11">
        <f>DATE(VLOOKUP(A261,rawData!$B$2:$S$1011,17,0),VLOOKUP(A261,rawData!$B$2:$S$1011,16,0),VLOOKUP(A261,rawData!$B$2:$S$1011,15,0))</f>
        <v>45357</v>
      </c>
      <c r="L261" t="str">
        <f>TRIM(VLOOKUP(A261,rawData!B:S,18,0))</f>
        <v>Credit Card</v>
      </c>
      <c r="M261">
        <f t="shared" si="9"/>
        <v>3</v>
      </c>
    </row>
    <row r="262" spans="1:13" x14ac:dyDescent="0.2">
      <c r="A262" t="str">
        <f>TRIM(rawData!A925)</f>
        <v>d3af595d-383d-40c9-8047-5bc62aac8011</v>
      </c>
      <c r="B262" t="str">
        <f>TRIM(VLOOKUP(A262,rawData!B:S,4,0))</f>
        <v>Tara Soto</v>
      </c>
      <c r="C262" t="str">
        <f>IF(TRIM(VLOOKUP(A262,rawData!B:S,6,0))="","replacement@mail.com",TRIM(VLOOKUP(A262,rawData!B:S,6,0)))</f>
        <v>carpentercaitlin@gardner-garner.com</v>
      </c>
      <c r="D262" t="str">
        <f t="shared" si="8"/>
        <v>WestElectronics</v>
      </c>
      <c r="E262" t="str">
        <f>TRIM(VLOOKUP(A262,rawData!B:S,8,0))</f>
        <v>West</v>
      </c>
      <c r="F262" t="str">
        <f>TRIM(VLOOKUP(A262,rawData!B:S,9,0))</f>
        <v>Electronics</v>
      </c>
      <c r="G262" t="str">
        <f>IF(TRIM(VLOOKUP(A262,rawData!B:S,10,0))="","Blank",TRIM(VLOOKUP(A262,rawData!B:S,10,0)))</f>
        <v>Sign</v>
      </c>
      <c r="H262" s="9">
        <f>_xlfn.NUMBERVALUE(TRIM(VLOOKUP(A262,rawData!B:S,11,0)))</f>
        <v>20</v>
      </c>
      <c r="I262" s="9">
        <f>_xlfn.NUMBERVALUE(TRIM(VLOOKUP(A262,rawData!B:S,12,0)))</f>
        <v>140.62</v>
      </c>
      <c r="J262" s="9">
        <f>_xlfn.NUMBERVALUE(TRIM(VLOOKUP(A262,rawData!B:S,13,0)))</f>
        <v>2812.4</v>
      </c>
      <c r="K262" s="11">
        <f>DATE(VLOOKUP(A262,rawData!$B$2:$S$1011,17,0),VLOOKUP(A262,rawData!$B$2:$S$1011,16,0),VLOOKUP(A262,rawData!$B$2:$S$1011,15,0))</f>
        <v>45357</v>
      </c>
      <c r="L262" t="str">
        <f>TRIM(VLOOKUP(A262,rawData!B:S,18,0))</f>
        <v>Debit Card</v>
      </c>
      <c r="M262">
        <f t="shared" si="9"/>
        <v>3</v>
      </c>
    </row>
    <row r="263" spans="1:13" x14ac:dyDescent="0.2">
      <c r="A263" t="str">
        <f>TRIM(rawData!A983)</f>
        <v>890992ce-5686-4d73-938d-9c350d2ad2fc</v>
      </c>
      <c r="B263" t="str">
        <f>TRIM(VLOOKUP(A263,rawData!B:S,4,0))</f>
        <v>Holly Lambert</v>
      </c>
      <c r="C263" t="str">
        <f>IF(TRIM(VLOOKUP(A263,rawData!B:S,6,0))="","replacement@mail.com",TRIM(VLOOKUP(A263,rawData!B:S,6,0)))</f>
        <v>ricardo90@beard.info</v>
      </c>
      <c r="D263" t="str">
        <f t="shared" si="8"/>
        <v>NorthClothing</v>
      </c>
      <c r="E263" t="str">
        <f>TRIM(VLOOKUP(A263,rawData!B:S,8,0))</f>
        <v>North</v>
      </c>
      <c r="F263" t="str">
        <f>TRIM(VLOOKUP(A263,rawData!B:S,9,0))</f>
        <v>Clothing</v>
      </c>
      <c r="G263" t="str">
        <f>IF(TRIM(VLOOKUP(A263,rawData!B:S,10,0))="","Blank",TRIM(VLOOKUP(A263,rawData!B:S,10,0)))</f>
        <v>Radio</v>
      </c>
      <c r="H263" s="9">
        <f>_xlfn.NUMBERVALUE(TRIM(VLOOKUP(A263,rawData!B:S,11,0)))</f>
        <v>19</v>
      </c>
      <c r="I263" s="9">
        <f>_xlfn.NUMBERVALUE(TRIM(VLOOKUP(A263,rawData!B:S,12,0)))</f>
        <v>183.26</v>
      </c>
      <c r="J263" s="9">
        <f>_xlfn.NUMBERVALUE(TRIM(VLOOKUP(A263,rawData!B:S,13,0)))</f>
        <v>3481.94</v>
      </c>
      <c r="K263" s="11">
        <f>DATE(VLOOKUP(A263,rawData!$B$2:$S$1011,17,0),VLOOKUP(A263,rawData!$B$2:$S$1011,16,0),VLOOKUP(A263,rawData!$B$2:$S$1011,15,0))</f>
        <v>45357</v>
      </c>
      <c r="L263" t="str">
        <f>TRIM(VLOOKUP(A263,rawData!B:S,18,0))</f>
        <v>Credit Card</v>
      </c>
      <c r="M263">
        <f t="shared" si="9"/>
        <v>3</v>
      </c>
    </row>
    <row r="264" spans="1:13" x14ac:dyDescent="0.2">
      <c r="A264" t="str">
        <f>TRIM(rawData!A644)</f>
        <v>5eba0fd1-96a3-4d2a-89ef-ca01b08d3674</v>
      </c>
      <c r="B264" t="str">
        <f>TRIM(VLOOKUP(A264,rawData!B:S,4,0))</f>
        <v>Michael Johnson</v>
      </c>
      <c r="C264" t="str">
        <f>IF(TRIM(VLOOKUP(A264,rawData!B:S,6,0))="","replacement@mail.com",TRIM(VLOOKUP(A264,rawData!B:S,6,0)))</f>
        <v>stephen72@moore.com</v>
      </c>
      <c r="D264" t="str">
        <f t="shared" si="8"/>
        <v>NorthClothing</v>
      </c>
      <c r="E264" t="str">
        <f>TRIM(VLOOKUP(A264,rawData!B:S,8,0))</f>
        <v>North</v>
      </c>
      <c r="F264" t="str">
        <f>TRIM(VLOOKUP(A264,rawData!B:S,9,0))</f>
        <v>Clothing</v>
      </c>
      <c r="G264" t="str">
        <f>IF(TRIM(VLOOKUP(A264,rawData!B:S,10,0))="","Blank",TRIM(VLOOKUP(A264,rawData!B:S,10,0)))</f>
        <v>Wide</v>
      </c>
      <c r="H264" s="9">
        <f>_xlfn.NUMBERVALUE(TRIM(VLOOKUP(A264,rawData!B:S,11,0)))</f>
        <v>12</v>
      </c>
      <c r="I264" s="9">
        <f>_xlfn.NUMBERVALUE(TRIM(VLOOKUP(A264,rawData!B:S,12,0)))</f>
        <v>415.79</v>
      </c>
      <c r="J264" s="9">
        <f>_xlfn.NUMBERVALUE(TRIM(VLOOKUP(A264,rawData!B:S,13,0)))</f>
        <v>4989.4799999999996</v>
      </c>
      <c r="K264" s="11">
        <f>DATE(VLOOKUP(A264,rawData!$B$2:$S$1011,17,0),VLOOKUP(A264,rawData!$B$2:$S$1011,16,0),VLOOKUP(A264,rawData!$B$2:$S$1011,15,0))</f>
        <v>45357</v>
      </c>
      <c r="L264" t="str">
        <f>TRIM(VLOOKUP(A264,rawData!B:S,18,0))</f>
        <v>Debit Card</v>
      </c>
      <c r="M264">
        <f t="shared" si="9"/>
        <v>3</v>
      </c>
    </row>
    <row r="265" spans="1:13" x14ac:dyDescent="0.2">
      <c r="A265" t="str">
        <f>TRIM(rawData!A691)</f>
        <v>b806af28-68d3-4a90-b86e-a2bc472f6edf</v>
      </c>
      <c r="B265" t="str">
        <f>TRIM(VLOOKUP(A265,rawData!B:S,4,0))</f>
        <v>Justin Chaney</v>
      </c>
      <c r="C265" t="str">
        <f>IF(TRIM(VLOOKUP(A265,rawData!B:S,6,0))="","replacement@mail.com",TRIM(VLOOKUP(A265,rawData!B:S,6,0)))</f>
        <v>lisa07@cameron.com</v>
      </c>
      <c r="D265" t="str">
        <f t="shared" si="8"/>
        <v>NorthBooks</v>
      </c>
      <c r="E265" t="str">
        <f>TRIM(VLOOKUP(A265,rawData!B:S,8,0))</f>
        <v>North</v>
      </c>
      <c r="F265" t="str">
        <f>TRIM(VLOOKUP(A265,rawData!B:S,9,0))</f>
        <v>Books</v>
      </c>
      <c r="G265" t="str">
        <f>IF(TRIM(VLOOKUP(A265,rawData!B:S,10,0))="","Blank",TRIM(VLOOKUP(A265,rawData!B:S,10,0)))</f>
        <v>Blank</v>
      </c>
      <c r="H265" s="9">
        <f>_xlfn.NUMBERVALUE(TRIM(VLOOKUP(A265,rawData!B:S,11,0)))</f>
        <v>20</v>
      </c>
      <c r="I265" s="9">
        <f>_xlfn.NUMBERVALUE(TRIM(VLOOKUP(A265,rawData!B:S,12,0)))</f>
        <v>412.72</v>
      </c>
      <c r="J265" s="9">
        <f>_xlfn.NUMBERVALUE(TRIM(VLOOKUP(A265,rawData!B:S,13,0)))</f>
        <v>8254.4</v>
      </c>
      <c r="K265" s="11">
        <f>DATE(VLOOKUP(A265,rawData!$B$2:$S$1011,17,0),VLOOKUP(A265,rawData!$B$2:$S$1011,16,0),VLOOKUP(A265,rawData!$B$2:$S$1011,15,0))</f>
        <v>45357</v>
      </c>
      <c r="L265" t="str">
        <f>TRIM(VLOOKUP(A265,rawData!B:S,18,0))</f>
        <v>Bank Transfer</v>
      </c>
      <c r="M265">
        <f t="shared" si="9"/>
        <v>3</v>
      </c>
    </row>
    <row r="266" spans="1:13" x14ac:dyDescent="0.2">
      <c r="A266" t="str">
        <f>TRIM(rawData!A191)</f>
        <v>17631b7e-1a2f-45e8-beab-6d7c9743bc66</v>
      </c>
      <c r="B266" t="str">
        <f>TRIM(VLOOKUP(A266,rawData!B:S,4,0))</f>
        <v>Rebecca Morris</v>
      </c>
      <c r="C266" t="str">
        <f>IF(TRIM(VLOOKUP(A266,rawData!B:S,6,0))="","replacement@mail.com",TRIM(VLOOKUP(A266,rawData!B:S,6,0)))</f>
        <v>rlara@gmail.com</v>
      </c>
      <c r="D266" t="str">
        <f t="shared" si="8"/>
        <v>NorthElectronics</v>
      </c>
      <c r="E266" t="str">
        <f>TRIM(VLOOKUP(A266,rawData!B:S,8,0))</f>
        <v>North</v>
      </c>
      <c r="F266" t="str">
        <f>TRIM(VLOOKUP(A266,rawData!B:S,9,0))</f>
        <v>Electronics</v>
      </c>
      <c r="G266" t="str">
        <f>IF(TRIM(VLOOKUP(A266,rawData!B:S,10,0))="","Blank",TRIM(VLOOKUP(A266,rawData!B:S,10,0)))</f>
        <v>Plan</v>
      </c>
      <c r="H266" s="9">
        <f>_xlfn.NUMBERVALUE(TRIM(VLOOKUP(A266,rawData!B:S,11,0)))</f>
        <v>2</v>
      </c>
      <c r="I266" s="9">
        <f>_xlfn.NUMBERVALUE(TRIM(VLOOKUP(A266,rawData!B:S,12,0)))</f>
        <v>92.17</v>
      </c>
      <c r="J266" s="9">
        <f>_xlfn.NUMBERVALUE(TRIM(VLOOKUP(A266,rawData!B:S,13,0)))</f>
        <v>184.34</v>
      </c>
      <c r="K266" s="11">
        <f>DATE(VLOOKUP(A266,rawData!$B$2:$S$1011,17,0),VLOOKUP(A266,rawData!$B$2:$S$1011,16,0),VLOOKUP(A266,rawData!$B$2:$S$1011,15,0))</f>
        <v>45359</v>
      </c>
      <c r="L266" t="str">
        <f>TRIM(VLOOKUP(A266,rawData!B:S,18,0))</f>
        <v>Credit Card</v>
      </c>
      <c r="M266">
        <f t="shared" si="9"/>
        <v>3</v>
      </c>
    </row>
    <row r="267" spans="1:13" x14ac:dyDescent="0.2">
      <c r="A267" t="str">
        <f>TRIM(rawData!A484)</f>
        <v>6bd911ca-6dbd-4cee-91ae-7df61fa4a803</v>
      </c>
      <c r="B267" t="str">
        <f>TRIM(VLOOKUP(A267,rawData!B:S,4,0))</f>
        <v>Brian Alexander</v>
      </c>
      <c r="C267" t="str">
        <f>IF(TRIM(VLOOKUP(A267,rawData!B:S,6,0))="","replacement@mail.com",TRIM(VLOOKUP(A267,rawData!B:S,6,0)))</f>
        <v>danielcoleman@gmail.com</v>
      </c>
      <c r="D267" t="str">
        <f t="shared" si="8"/>
        <v>WestFurniture</v>
      </c>
      <c r="E267" t="str">
        <f>TRIM(VLOOKUP(A267,rawData!B:S,8,0))</f>
        <v>West</v>
      </c>
      <c r="F267" t="str">
        <f>TRIM(VLOOKUP(A267,rawData!B:S,9,0))</f>
        <v>Furniture</v>
      </c>
      <c r="G267" t="str">
        <f>IF(TRIM(VLOOKUP(A267,rawData!B:S,10,0))="","Blank",TRIM(VLOOKUP(A267,rawData!B:S,10,0)))</f>
        <v>Executive</v>
      </c>
      <c r="H267" s="9">
        <f>_xlfn.NUMBERVALUE(TRIM(VLOOKUP(A267,rawData!B:S,11,0)))</f>
        <v>7</v>
      </c>
      <c r="I267" s="9">
        <f>_xlfn.NUMBERVALUE(TRIM(VLOOKUP(A267,rawData!B:S,12,0)))</f>
        <v>99.34</v>
      </c>
      <c r="J267" s="9">
        <f>_xlfn.NUMBERVALUE(TRIM(VLOOKUP(A267,rawData!B:S,13,0)))</f>
        <v>695.38</v>
      </c>
      <c r="K267" s="11">
        <f>DATE(VLOOKUP(A267,rawData!$B$2:$S$1011,17,0),VLOOKUP(A267,rawData!$B$2:$S$1011,16,0),VLOOKUP(A267,rawData!$B$2:$S$1011,15,0))</f>
        <v>45359</v>
      </c>
      <c r="L267" t="str">
        <f>TRIM(VLOOKUP(A267,rawData!B:S,18,0))</f>
        <v>PayPal</v>
      </c>
      <c r="M267">
        <f t="shared" si="9"/>
        <v>3</v>
      </c>
    </row>
    <row r="268" spans="1:13" x14ac:dyDescent="0.2">
      <c r="A268" t="str">
        <f>TRIM(rawData!A421)</f>
        <v>8c7ea407-868d-4fa8-87c3-1ba8ae026a63</v>
      </c>
      <c r="B268" t="str">
        <f>TRIM(VLOOKUP(A268,rawData!B:S,4,0))</f>
        <v>Elijah Cooke</v>
      </c>
      <c r="C268" t="str">
        <f>IF(TRIM(VLOOKUP(A268,rawData!B:S,6,0))="","replacement@mail.com",TRIM(VLOOKUP(A268,rawData!B:S,6,0)))</f>
        <v>smithfrank@simmons.net</v>
      </c>
      <c r="D268" t="str">
        <f t="shared" si="8"/>
        <v>EastElectronics</v>
      </c>
      <c r="E268" t="str">
        <f>TRIM(VLOOKUP(A268,rawData!B:S,8,0))</f>
        <v>East</v>
      </c>
      <c r="F268" t="str">
        <f>TRIM(VLOOKUP(A268,rawData!B:S,9,0))</f>
        <v>Electronics</v>
      </c>
      <c r="G268" t="str">
        <f>IF(TRIM(VLOOKUP(A268,rawData!B:S,10,0))="","Blank",TRIM(VLOOKUP(A268,rawData!B:S,10,0)))</f>
        <v>Pull</v>
      </c>
      <c r="H268" s="9">
        <f>_xlfn.NUMBERVALUE(TRIM(VLOOKUP(A268,rawData!B:S,11,0)))</f>
        <v>9</v>
      </c>
      <c r="I268" s="9">
        <f>_xlfn.NUMBERVALUE(TRIM(VLOOKUP(A268,rawData!B:S,12,0)))</f>
        <v>114.76</v>
      </c>
      <c r="J268" s="9">
        <f>_xlfn.NUMBERVALUE(TRIM(VLOOKUP(A268,rawData!B:S,13,0)))</f>
        <v>1032.8399999999999</v>
      </c>
      <c r="K268" s="11">
        <f>DATE(VLOOKUP(A268,rawData!$B$2:$S$1011,17,0),VLOOKUP(A268,rawData!$B$2:$S$1011,16,0),VLOOKUP(A268,rawData!$B$2:$S$1011,15,0))</f>
        <v>45359</v>
      </c>
      <c r="L268" t="str">
        <f>TRIM(VLOOKUP(A268,rawData!B:S,18,0))</f>
        <v>Debit Card</v>
      </c>
      <c r="M268">
        <f t="shared" si="9"/>
        <v>3</v>
      </c>
    </row>
    <row r="269" spans="1:13" x14ac:dyDescent="0.2">
      <c r="A269" t="str">
        <f>TRIM(rawData!A81)</f>
        <v>2048191a-7591-46ef-a03a-879b8e2e31fb</v>
      </c>
      <c r="B269" t="str">
        <f>TRIM(VLOOKUP(A269,rawData!B:S,4,0))</f>
        <v>Ryan Greene Jr.</v>
      </c>
      <c r="C269" t="str">
        <f>IF(TRIM(VLOOKUP(A269,rawData!B:S,6,0))="","replacement@mail.com",TRIM(VLOOKUP(A269,rawData!B:S,6,0)))</f>
        <v>kerrydavila@floyd-spencer.biz</v>
      </c>
      <c r="D269" t="str">
        <f t="shared" si="8"/>
        <v>NorthBooks</v>
      </c>
      <c r="E269" t="str">
        <f>TRIM(VLOOKUP(A269,rawData!B:S,8,0))</f>
        <v>North</v>
      </c>
      <c r="F269" t="str">
        <f>TRIM(VLOOKUP(A269,rawData!B:S,9,0))</f>
        <v>Books</v>
      </c>
      <c r="G269" t="str">
        <f>IF(TRIM(VLOOKUP(A269,rawData!B:S,10,0))="","Blank",TRIM(VLOOKUP(A269,rawData!B:S,10,0)))</f>
        <v>Would</v>
      </c>
      <c r="H269" s="9">
        <f>_xlfn.NUMBERVALUE(TRIM(VLOOKUP(A269,rawData!B:S,11,0)))</f>
        <v>10</v>
      </c>
      <c r="I269" s="9">
        <f>_xlfn.NUMBERVALUE(TRIM(VLOOKUP(A269,rawData!B:S,12,0)))</f>
        <v>158.1</v>
      </c>
      <c r="J269" s="9">
        <f>_xlfn.NUMBERVALUE(TRIM(VLOOKUP(A269,rawData!B:S,13,0)))</f>
        <v>1581</v>
      </c>
      <c r="K269" s="11">
        <f>DATE(VLOOKUP(A269,rawData!$B$2:$S$1011,17,0),VLOOKUP(A269,rawData!$B$2:$S$1011,16,0),VLOOKUP(A269,rawData!$B$2:$S$1011,15,0))</f>
        <v>45359</v>
      </c>
      <c r="L269" t="str">
        <f>TRIM(VLOOKUP(A269,rawData!B:S,18,0))</f>
        <v>Credit Card</v>
      </c>
      <c r="M269">
        <f t="shared" si="9"/>
        <v>3</v>
      </c>
    </row>
    <row r="270" spans="1:13" x14ac:dyDescent="0.2">
      <c r="A270" t="str">
        <f>TRIM(rawData!A383)</f>
        <v>5636c8a5-c058-4e40-8904-bd7dbc37fd69</v>
      </c>
      <c r="B270" t="str">
        <f>TRIM(VLOOKUP(A270,rawData!B:S,4,0))</f>
        <v>Richard Holder</v>
      </c>
      <c r="C270" t="str">
        <f>IF(TRIM(VLOOKUP(A270,rawData!B:S,6,0))="","replacement@mail.com",TRIM(VLOOKUP(A270,rawData!B:S,6,0)))</f>
        <v>vsmith@yahoo.com</v>
      </c>
      <c r="D270" t="str">
        <f t="shared" si="8"/>
        <v>NorthFurniture</v>
      </c>
      <c r="E270" t="str">
        <f>TRIM(VLOOKUP(A270,rawData!B:S,8,0))</f>
        <v>North</v>
      </c>
      <c r="F270" t="str">
        <f>TRIM(VLOOKUP(A270,rawData!B:S,9,0))</f>
        <v>Furniture</v>
      </c>
      <c r="G270" t="str">
        <f>IF(TRIM(VLOOKUP(A270,rawData!B:S,10,0))="","Blank",TRIM(VLOOKUP(A270,rawData!B:S,10,0)))</f>
        <v>Ever</v>
      </c>
      <c r="H270" s="9">
        <f>_xlfn.NUMBERVALUE(TRIM(VLOOKUP(A270,rawData!B:S,11,0)))</f>
        <v>19</v>
      </c>
      <c r="I270" s="9">
        <f>_xlfn.NUMBERVALUE(TRIM(VLOOKUP(A270,rawData!B:S,12,0)))</f>
        <v>343.06</v>
      </c>
      <c r="J270" s="9">
        <f>_xlfn.NUMBERVALUE(TRIM(VLOOKUP(A270,rawData!B:S,13,0)))</f>
        <v>6518.14</v>
      </c>
      <c r="K270" s="11">
        <f>DATE(VLOOKUP(A270,rawData!$B$2:$S$1011,17,0),VLOOKUP(A270,rawData!$B$2:$S$1011,16,0),VLOOKUP(A270,rawData!$B$2:$S$1011,15,0))</f>
        <v>45359</v>
      </c>
      <c r="L270" t="str">
        <f>TRIM(VLOOKUP(A270,rawData!B:S,18,0))</f>
        <v>Debit Card</v>
      </c>
      <c r="M270">
        <f t="shared" si="9"/>
        <v>3</v>
      </c>
    </row>
    <row r="271" spans="1:13" x14ac:dyDescent="0.2">
      <c r="A271" t="str">
        <f>TRIM(rawData!A965)</f>
        <v>c68da45a-f3a8-4166-93c8-4f6df1d987dc</v>
      </c>
      <c r="B271" t="str">
        <f>TRIM(VLOOKUP(A271,rawData!B:S,4,0))</f>
        <v>Hailey Mann</v>
      </c>
      <c r="C271" t="str">
        <f>IF(TRIM(VLOOKUP(A271,rawData!B:S,6,0))="","replacement@mail.com",TRIM(VLOOKUP(A271,rawData!B:S,6,0)))</f>
        <v>replacement@mail.com</v>
      </c>
      <c r="D271" t="str">
        <f t="shared" si="8"/>
        <v>NorthClothing</v>
      </c>
      <c r="E271" t="str">
        <f>TRIM(VLOOKUP(A271,rawData!B:S,8,0))</f>
        <v>North</v>
      </c>
      <c r="F271" t="str">
        <f>TRIM(VLOOKUP(A271,rawData!B:S,9,0))</f>
        <v>Clothing</v>
      </c>
      <c r="G271" t="str">
        <f>IF(TRIM(VLOOKUP(A271,rawData!B:S,10,0))="","Blank",TRIM(VLOOKUP(A271,rawData!B:S,10,0)))</f>
        <v>Surface</v>
      </c>
      <c r="H271" s="9">
        <f>_xlfn.NUMBERVALUE(TRIM(VLOOKUP(A271,rawData!B:S,11,0)))</f>
        <v>8</v>
      </c>
      <c r="I271" s="9">
        <f>_xlfn.NUMBERVALUE(TRIM(VLOOKUP(A271,rawData!B:S,12,0)))</f>
        <v>156.88</v>
      </c>
      <c r="J271" s="9">
        <f>_xlfn.NUMBERVALUE(TRIM(VLOOKUP(A271,rawData!B:S,13,0)))</f>
        <v>1255.04</v>
      </c>
      <c r="K271" s="11">
        <f>DATE(VLOOKUP(A271,rawData!$B$2:$S$1011,17,0),VLOOKUP(A271,rawData!$B$2:$S$1011,16,0),VLOOKUP(A271,rawData!$B$2:$S$1011,15,0))</f>
        <v>45364</v>
      </c>
      <c r="L271" t="str">
        <f>TRIM(VLOOKUP(A271,rawData!B:S,18,0))</f>
        <v>Bank Transfer</v>
      </c>
      <c r="M271">
        <f t="shared" si="9"/>
        <v>3</v>
      </c>
    </row>
    <row r="272" spans="1:13" x14ac:dyDescent="0.2">
      <c r="A272" t="str">
        <f>TRIM(rawData!A772)</f>
        <v>a7314de5-1a93-471f-bdbb-00cba8dc42a0</v>
      </c>
      <c r="B272" t="str">
        <f>TRIM(VLOOKUP(A272,rawData!B:S,4,0))</f>
        <v>Kelly Miller</v>
      </c>
      <c r="C272" t="str">
        <f>IF(TRIM(VLOOKUP(A272,rawData!B:S,6,0))="","replacement@mail.com",TRIM(VLOOKUP(A272,rawData!B:S,6,0)))</f>
        <v>fmcdonald@hotmail.com</v>
      </c>
      <c r="D272" t="str">
        <f t="shared" si="8"/>
        <v>WestElectronics</v>
      </c>
      <c r="E272" t="str">
        <f>TRIM(VLOOKUP(A272,rawData!B:S,8,0))</f>
        <v>West</v>
      </c>
      <c r="F272" t="str">
        <f>TRIM(VLOOKUP(A272,rawData!B:S,9,0))</f>
        <v>Electronics</v>
      </c>
      <c r="G272" t="str">
        <f>IF(TRIM(VLOOKUP(A272,rawData!B:S,10,0))="","Blank",TRIM(VLOOKUP(A272,rawData!B:S,10,0)))</f>
        <v>Gun</v>
      </c>
      <c r="H272" s="9">
        <f>_xlfn.NUMBERVALUE(TRIM(VLOOKUP(A272,rawData!B:S,11,0)))</f>
        <v>7</v>
      </c>
      <c r="I272" s="9">
        <f>_xlfn.NUMBERVALUE(TRIM(VLOOKUP(A272,rawData!B:S,12,0)))</f>
        <v>226.3</v>
      </c>
      <c r="J272" s="9">
        <f>_xlfn.NUMBERVALUE(TRIM(VLOOKUP(A272,rawData!B:S,13,0)))</f>
        <v>1584.1</v>
      </c>
      <c r="K272" s="11">
        <f>DATE(VLOOKUP(A272,rawData!$B$2:$S$1011,17,0),VLOOKUP(A272,rawData!$B$2:$S$1011,16,0),VLOOKUP(A272,rawData!$B$2:$S$1011,15,0))</f>
        <v>45364</v>
      </c>
      <c r="L272" t="str">
        <f>TRIM(VLOOKUP(A272,rawData!B:S,18,0))</f>
        <v>Credit Card</v>
      </c>
      <c r="M272">
        <f t="shared" si="9"/>
        <v>3</v>
      </c>
    </row>
    <row r="273" spans="1:13" x14ac:dyDescent="0.2">
      <c r="A273" t="str">
        <f>TRIM(rawData!A148)</f>
        <v>38c4cb30-2e29-4df6-859a-e9a6a3b6cfd9</v>
      </c>
      <c r="B273" t="str">
        <f>TRIM(VLOOKUP(A273,rawData!B:S,4,0))</f>
        <v>Tina Ellis</v>
      </c>
      <c r="C273" t="str">
        <f>IF(TRIM(VLOOKUP(A273,rawData!B:S,6,0))="","replacement@mail.com",TRIM(VLOOKUP(A273,rawData!B:S,6,0)))</f>
        <v>john62@lewis.info</v>
      </c>
      <c r="D273" t="str">
        <f t="shared" si="8"/>
        <v>WestClothing</v>
      </c>
      <c r="E273" t="str">
        <f>TRIM(VLOOKUP(A273,rawData!B:S,8,0))</f>
        <v>West</v>
      </c>
      <c r="F273" t="str">
        <f>TRIM(VLOOKUP(A273,rawData!B:S,9,0))</f>
        <v>Clothing</v>
      </c>
      <c r="G273" t="str">
        <f>IF(TRIM(VLOOKUP(A273,rawData!B:S,10,0))="","Blank",TRIM(VLOOKUP(A273,rawData!B:S,10,0)))</f>
        <v>Yeah</v>
      </c>
      <c r="H273" s="9">
        <f>_xlfn.NUMBERVALUE(TRIM(VLOOKUP(A273,rawData!B:S,11,0)))</f>
        <v>16</v>
      </c>
      <c r="I273" s="9">
        <f>_xlfn.NUMBERVALUE(TRIM(VLOOKUP(A273,rawData!B:S,12,0)))</f>
        <v>474.65</v>
      </c>
      <c r="J273" s="9">
        <f>_xlfn.NUMBERVALUE(TRIM(VLOOKUP(A273,rawData!B:S,13,0)))</f>
        <v>7594.4</v>
      </c>
      <c r="K273" s="11">
        <f>DATE(VLOOKUP(A273,rawData!$B$2:$S$1011,17,0),VLOOKUP(A273,rawData!$B$2:$S$1011,16,0),VLOOKUP(A273,rawData!$B$2:$S$1011,15,0))</f>
        <v>45365</v>
      </c>
      <c r="L273" t="str">
        <f>TRIM(VLOOKUP(A273,rawData!B:S,18,0))</f>
        <v>Credit Card</v>
      </c>
      <c r="M273">
        <f t="shared" si="9"/>
        <v>3</v>
      </c>
    </row>
    <row r="274" spans="1:13" x14ac:dyDescent="0.2">
      <c r="A274" t="str">
        <f>TRIM(rawData!A240)</f>
        <v>26468dbc-4fc8-4082-a7cb-93297842625e</v>
      </c>
      <c r="B274" t="str">
        <f>TRIM(VLOOKUP(A274,rawData!B:S,4,0))</f>
        <v>Amy Day</v>
      </c>
      <c r="C274" t="str">
        <f>IF(TRIM(VLOOKUP(A274,rawData!B:S,6,0))="","replacement@mail.com",TRIM(VLOOKUP(A274,rawData!B:S,6,0)))</f>
        <v>patrickbrooks@rogers-green.com</v>
      </c>
      <c r="D274" t="str">
        <f t="shared" si="8"/>
        <v>SouthBooks</v>
      </c>
      <c r="E274" t="str">
        <f>TRIM(VLOOKUP(A274,rawData!B:S,8,0))</f>
        <v>South</v>
      </c>
      <c r="F274" t="str">
        <f>TRIM(VLOOKUP(A274,rawData!B:S,9,0))</f>
        <v>Books</v>
      </c>
      <c r="G274" t="str">
        <f>IF(TRIM(VLOOKUP(A274,rawData!B:S,10,0))="","Blank",TRIM(VLOOKUP(A274,rawData!B:S,10,0)))</f>
        <v>Direction</v>
      </c>
      <c r="H274" s="9">
        <f>_xlfn.NUMBERVALUE(TRIM(VLOOKUP(A274,rawData!B:S,11,0)))</f>
        <v>20</v>
      </c>
      <c r="I274" s="9">
        <f>_xlfn.NUMBERVALUE(TRIM(VLOOKUP(A274,rawData!B:S,12,0)))</f>
        <v>423.38</v>
      </c>
      <c r="J274" s="9">
        <f>_xlfn.NUMBERVALUE(TRIM(VLOOKUP(A274,rawData!B:S,13,0)))</f>
        <v>8467.6</v>
      </c>
      <c r="K274" s="11">
        <f>DATE(VLOOKUP(A274,rawData!$B$2:$S$1011,17,0),VLOOKUP(A274,rawData!$B$2:$S$1011,16,0),VLOOKUP(A274,rawData!$B$2:$S$1011,15,0))</f>
        <v>45365</v>
      </c>
      <c r="L274" t="str">
        <f>TRIM(VLOOKUP(A274,rawData!B:S,18,0))</f>
        <v>Bank Transfer</v>
      </c>
      <c r="M274">
        <f t="shared" si="9"/>
        <v>3</v>
      </c>
    </row>
    <row r="275" spans="1:13" x14ac:dyDescent="0.2">
      <c r="A275" t="str">
        <f>TRIM(rawData!A79)</f>
        <v>9d71effb-7d05-473e-b7b5-664ab32d5f8f</v>
      </c>
      <c r="B275" t="str">
        <f>TRIM(VLOOKUP(A275,rawData!B:S,4,0))</f>
        <v>Jeffery Jimenez</v>
      </c>
      <c r="C275" t="str">
        <f>IF(TRIM(VLOOKUP(A275,rawData!B:S,6,0))="","replacement@mail.com",TRIM(VLOOKUP(A275,rawData!B:S,6,0)))</f>
        <v>lauramaldonado@hotmail.com</v>
      </c>
      <c r="D275" t="str">
        <f t="shared" si="8"/>
        <v>SouthFurniture</v>
      </c>
      <c r="E275" t="str">
        <f>TRIM(VLOOKUP(A275,rawData!B:S,8,0))</f>
        <v>South</v>
      </c>
      <c r="F275" t="str">
        <f>TRIM(VLOOKUP(A275,rawData!B:S,9,0))</f>
        <v>Furniture</v>
      </c>
      <c r="G275" t="str">
        <f>IF(TRIM(VLOOKUP(A275,rawData!B:S,10,0))="","Blank",TRIM(VLOOKUP(A275,rawData!B:S,10,0)))</f>
        <v>Keep</v>
      </c>
      <c r="H275" s="9">
        <f>_xlfn.NUMBERVALUE(TRIM(VLOOKUP(A275,rawData!B:S,11,0)))</f>
        <v>8</v>
      </c>
      <c r="I275" s="9">
        <f>_xlfn.NUMBERVALUE(TRIM(VLOOKUP(A275,rawData!B:S,12,0)))</f>
        <v>50.11</v>
      </c>
      <c r="J275" s="9">
        <f>_xlfn.NUMBERVALUE(TRIM(VLOOKUP(A275,rawData!B:S,13,0)))</f>
        <v>400.88</v>
      </c>
      <c r="K275" s="11">
        <f>DATE(VLOOKUP(A275,rawData!$B$2:$S$1011,17,0),VLOOKUP(A275,rawData!$B$2:$S$1011,16,0),VLOOKUP(A275,rawData!$B$2:$S$1011,15,0))</f>
        <v>45366</v>
      </c>
      <c r="L275" t="str">
        <f>TRIM(VLOOKUP(A275,rawData!B:S,18,0))</f>
        <v>Bank Transfer</v>
      </c>
      <c r="M275">
        <f t="shared" si="9"/>
        <v>3</v>
      </c>
    </row>
    <row r="276" spans="1:13" x14ac:dyDescent="0.2">
      <c r="A276" t="str">
        <f>TRIM(rawData!A123)</f>
        <v>e07532a1-337c-4e51-81fb-eccd74c38e98</v>
      </c>
      <c r="B276" t="str">
        <f>TRIM(VLOOKUP(A276,rawData!B:S,4,0))</f>
        <v>Tamara Giles</v>
      </c>
      <c r="C276" t="str">
        <f>IF(TRIM(VLOOKUP(A276,rawData!B:S,6,0))="","replacement@mail.com",TRIM(VLOOKUP(A276,rawData!B:S,6,0)))</f>
        <v>taguilar@williams.com</v>
      </c>
      <c r="D276" t="str">
        <f t="shared" si="8"/>
        <v>WestElectronics</v>
      </c>
      <c r="E276" t="str">
        <f>TRIM(VLOOKUP(A276,rawData!B:S,8,0))</f>
        <v>West</v>
      </c>
      <c r="F276" t="str">
        <f>TRIM(VLOOKUP(A276,rawData!B:S,9,0))</f>
        <v>Electronics</v>
      </c>
      <c r="G276" t="str">
        <f>IF(TRIM(VLOOKUP(A276,rawData!B:S,10,0))="","Blank",TRIM(VLOOKUP(A276,rawData!B:S,10,0)))</f>
        <v>Blank</v>
      </c>
      <c r="H276" s="9">
        <f>_xlfn.NUMBERVALUE(TRIM(VLOOKUP(A276,rawData!B:S,11,0)))</f>
        <v>7</v>
      </c>
      <c r="I276" s="9">
        <f>_xlfn.NUMBERVALUE(TRIM(VLOOKUP(A276,rawData!B:S,12,0)))</f>
        <v>113.61</v>
      </c>
      <c r="J276" s="9">
        <f>_xlfn.NUMBERVALUE(TRIM(VLOOKUP(A276,rawData!B:S,13,0)))</f>
        <v>795.27</v>
      </c>
      <c r="K276" s="11">
        <f>DATE(VLOOKUP(A276,rawData!$B$2:$S$1011,17,0),VLOOKUP(A276,rawData!$B$2:$S$1011,16,0),VLOOKUP(A276,rawData!$B$2:$S$1011,15,0))</f>
        <v>45366</v>
      </c>
      <c r="L276" t="str">
        <f>TRIM(VLOOKUP(A276,rawData!B:S,18,0))</f>
        <v>Debit Card</v>
      </c>
      <c r="M276">
        <f t="shared" si="9"/>
        <v>3</v>
      </c>
    </row>
    <row r="277" spans="1:13" x14ac:dyDescent="0.2">
      <c r="A277" t="str">
        <f>TRIM(rawData!A368)</f>
        <v>1f9dd982-6d16-4486-8cb0-f1a716ffda8f</v>
      </c>
      <c r="B277" t="str">
        <f>TRIM(VLOOKUP(A277,rawData!B:S,4,0))</f>
        <v>Jennifer Shaw</v>
      </c>
      <c r="C277" t="str">
        <f>IF(TRIM(VLOOKUP(A277,rawData!B:S,6,0))="","replacement@mail.com",TRIM(VLOOKUP(A277,rawData!B:S,6,0)))</f>
        <v>williamsalison@richardson.net</v>
      </c>
      <c r="D277" t="str">
        <f t="shared" si="8"/>
        <v>NorthFurniture</v>
      </c>
      <c r="E277" t="str">
        <f>TRIM(VLOOKUP(A277,rawData!B:S,8,0))</f>
        <v>North</v>
      </c>
      <c r="F277" t="str">
        <f>TRIM(VLOOKUP(A277,rawData!B:S,9,0))</f>
        <v>Furniture</v>
      </c>
      <c r="G277" t="str">
        <f>IF(TRIM(VLOOKUP(A277,rawData!B:S,10,0))="","Blank",TRIM(VLOOKUP(A277,rawData!B:S,10,0)))</f>
        <v>Sign</v>
      </c>
      <c r="H277" s="9">
        <f>_xlfn.NUMBERVALUE(TRIM(VLOOKUP(A277,rawData!B:S,11,0)))</f>
        <v>9</v>
      </c>
      <c r="I277" s="9">
        <f>_xlfn.NUMBERVALUE(TRIM(VLOOKUP(A277,rawData!B:S,12,0)))</f>
        <v>133.78</v>
      </c>
      <c r="J277" s="9">
        <f>_xlfn.NUMBERVALUE(TRIM(VLOOKUP(A277,rawData!B:S,13,0)))</f>
        <v>1204.02</v>
      </c>
      <c r="K277" s="11">
        <f>DATE(VLOOKUP(A277,rawData!$B$2:$S$1011,17,0),VLOOKUP(A277,rawData!$B$2:$S$1011,16,0),VLOOKUP(A277,rawData!$B$2:$S$1011,15,0))</f>
        <v>45366</v>
      </c>
      <c r="L277" t="str">
        <f>TRIM(VLOOKUP(A277,rawData!B:S,18,0))</f>
        <v>Debit Card</v>
      </c>
      <c r="M277">
        <f t="shared" si="9"/>
        <v>3</v>
      </c>
    </row>
    <row r="278" spans="1:13" x14ac:dyDescent="0.2">
      <c r="A278" t="str">
        <f>TRIM(rawData!A107)</f>
        <v>5e198bfd-bc54-4266-9f28-be769389dd1b</v>
      </c>
      <c r="B278" t="str">
        <f>TRIM(VLOOKUP(A278,rawData!B:S,4,0))</f>
        <v>Michelle Robinson</v>
      </c>
      <c r="C278" t="str">
        <f>IF(TRIM(VLOOKUP(A278,rawData!B:S,6,0))="","replacement@mail.com",TRIM(VLOOKUP(A278,rawData!B:S,6,0)))</f>
        <v>johnsonshawn@luna.org</v>
      </c>
      <c r="D278" t="str">
        <f t="shared" si="8"/>
        <v>SouthClothing</v>
      </c>
      <c r="E278" t="str">
        <f>TRIM(VLOOKUP(A278,rawData!B:S,8,0))</f>
        <v>South</v>
      </c>
      <c r="F278" t="str">
        <f>TRIM(VLOOKUP(A278,rawData!B:S,9,0))</f>
        <v>Clothing</v>
      </c>
      <c r="G278" t="str">
        <f>IF(TRIM(VLOOKUP(A278,rawData!B:S,10,0))="","Blank",TRIM(VLOOKUP(A278,rawData!B:S,10,0)))</f>
        <v>Natural</v>
      </c>
      <c r="H278" s="9">
        <f>_xlfn.NUMBERVALUE(TRIM(VLOOKUP(A278,rawData!B:S,11,0)))</f>
        <v>19</v>
      </c>
      <c r="I278" s="9">
        <f>_xlfn.NUMBERVALUE(TRIM(VLOOKUP(A278,rawData!B:S,12,0)))</f>
        <v>485.22</v>
      </c>
      <c r="J278" s="9">
        <f>_xlfn.NUMBERVALUE(TRIM(VLOOKUP(A278,rawData!B:S,13,0)))</f>
        <v>9219.18</v>
      </c>
      <c r="K278" s="11">
        <f>DATE(VLOOKUP(A278,rawData!$B$2:$S$1011,17,0),VLOOKUP(A278,rawData!$B$2:$S$1011,16,0),VLOOKUP(A278,rawData!$B$2:$S$1011,15,0))</f>
        <v>45366</v>
      </c>
      <c r="L278" t="str">
        <f>TRIM(VLOOKUP(A278,rawData!B:S,18,0))</f>
        <v>Credit Card</v>
      </c>
      <c r="M278">
        <f t="shared" si="9"/>
        <v>3</v>
      </c>
    </row>
    <row r="279" spans="1:13" x14ac:dyDescent="0.2">
      <c r="A279" t="str">
        <f>TRIM(rawData!A373)</f>
        <v>ea074e6b-f82b-4002-a65b-bfed1ac99b42</v>
      </c>
      <c r="B279" t="str">
        <f>TRIM(VLOOKUP(A279,rawData!B:S,4,0))</f>
        <v>Leah Schneider</v>
      </c>
      <c r="C279" t="str">
        <f>IF(TRIM(VLOOKUP(A279,rawData!B:S,6,0))="","replacement@mail.com",TRIM(VLOOKUP(A279,rawData!B:S,6,0)))</f>
        <v>smithabigail@ellis.info</v>
      </c>
      <c r="D279" t="str">
        <f t="shared" si="8"/>
        <v>SouthElectronics</v>
      </c>
      <c r="E279" t="str">
        <f>TRIM(VLOOKUP(A279,rawData!B:S,8,0))</f>
        <v>South</v>
      </c>
      <c r="F279" t="str">
        <f>TRIM(VLOOKUP(A279,rawData!B:S,9,0))</f>
        <v>Electronics</v>
      </c>
      <c r="G279" t="str">
        <f>IF(TRIM(VLOOKUP(A279,rawData!B:S,10,0))="","Blank",TRIM(VLOOKUP(A279,rawData!B:S,10,0)))</f>
        <v>Just</v>
      </c>
      <c r="H279" s="9">
        <f>_xlfn.NUMBERVALUE(TRIM(VLOOKUP(A279,rawData!B:S,11,0)))</f>
        <v>4</v>
      </c>
      <c r="I279" s="9">
        <f>_xlfn.NUMBERVALUE(TRIM(VLOOKUP(A279,rawData!B:S,12,0)))</f>
        <v>46.7</v>
      </c>
      <c r="J279" s="9">
        <f>_xlfn.NUMBERVALUE(TRIM(VLOOKUP(A279,rawData!B:S,13,0)))</f>
        <v>186.8</v>
      </c>
      <c r="K279" s="11">
        <f>DATE(VLOOKUP(A279,rawData!$B$2:$S$1011,17,0),VLOOKUP(A279,rawData!$B$2:$S$1011,16,0),VLOOKUP(A279,rawData!$B$2:$S$1011,15,0))</f>
        <v>45367</v>
      </c>
      <c r="L279" t="str">
        <f>TRIM(VLOOKUP(A279,rawData!B:S,18,0))</f>
        <v>Debit Card</v>
      </c>
      <c r="M279">
        <f t="shared" si="9"/>
        <v>3</v>
      </c>
    </row>
    <row r="280" spans="1:13" x14ac:dyDescent="0.2">
      <c r="A280" t="str">
        <f>TRIM(rawData!A495)</f>
        <v>1780e2fc-ea45-419b-b4e6-f43ab0c9a9c5</v>
      </c>
      <c r="B280" t="str">
        <f>TRIM(VLOOKUP(A280,rawData!B:S,4,0))</f>
        <v>Carrie Riley</v>
      </c>
      <c r="C280" t="str">
        <f>IF(TRIM(VLOOKUP(A280,rawData!B:S,6,0))="","replacement@mail.com",TRIM(VLOOKUP(A280,rawData!B:S,6,0)))</f>
        <v>sarah47@yahoo.com</v>
      </c>
      <c r="D280" t="str">
        <f t="shared" si="8"/>
        <v>WestFurniture</v>
      </c>
      <c r="E280" t="str">
        <f>TRIM(VLOOKUP(A280,rawData!B:S,8,0))</f>
        <v>West</v>
      </c>
      <c r="F280" t="str">
        <f>TRIM(VLOOKUP(A280,rawData!B:S,9,0))</f>
        <v>Furniture</v>
      </c>
      <c r="G280" t="str">
        <f>IF(TRIM(VLOOKUP(A280,rawData!B:S,10,0))="","Blank",TRIM(VLOOKUP(A280,rawData!B:S,10,0)))</f>
        <v>It</v>
      </c>
      <c r="H280" s="9">
        <f>_xlfn.NUMBERVALUE(TRIM(VLOOKUP(A280,rawData!B:S,11,0)))</f>
        <v>6</v>
      </c>
      <c r="I280" s="9">
        <f>_xlfn.NUMBERVALUE(TRIM(VLOOKUP(A280,rawData!B:S,12,0)))</f>
        <v>151.53</v>
      </c>
      <c r="J280" s="9">
        <f>_xlfn.NUMBERVALUE(TRIM(VLOOKUP(A280,rawData!B:S,13,0)))</f>
        <v>909.18</v>
      </c>
      <c r="K280" s="11">
        <f>DATE(VLOOKUP(A280,rawData!$B$2:$S$1011,17,0),VLOOKUP(A280,rawData!$B$2:$S$1011,16,0),VLOOKUP(A280,rawData!$B$2:$S$1011,15,0))</f>
        <v>45367</v>
      </c>
      <c r="L280" t="str">
        <f>TRIM(VLOOKUP(A280,rawData!B:S,18,0))</f>
        <v>PayPal</v>
      </c>
      <c r="M280">
        <f t="shared" si="9"/>
        <v>3</v>
      </c>
    </row>
    <row r="281" spans="1:13" x14ac:dyDescent="0.2">
      <c r="A281" t="str">
        <f>TRIM(rawData!A111)</f>
        <v>d0873aae-ad3e-4ca4-b1f9-e473051bc104</v>
      </c>
      <c r="B281" t="str">
        <f>TRIM(VLOOKUP(A281,rawData!B:S,4,0))</f>
        <v>Johnny Harmon</v>
      </c>
      <c r="C281" t="str">
        <f>IF(TRIM(VLOOKUP(A281,rawData!B:S,6,0))="","replacement@mail.com",TRIM(VLOOKUP(A281,rawData!B:S,6,0)))</f>
        <v>dmartinez@yahoo.com</v>
      </c>
      <c r="D281" t="str">
        <f t="shared" si="8"/>
        <v>WestBooks</v>
      </c>
      <c r="E281" t="str">
        <f>TRIM(VLOOKUP(A281,rawData!B:S,8,0))</f>
        <v>West</v>
      </c>
      <c r="F281" t="str">
        <f>TRIM(VLOOKUP(A281,rawData!B:S,9,0))</f>
        <v>Books</v>
      </c>
      <c r="G281" t="str">
        <f>IF(TRIM(VLOOKUP(A281,rawData!B:S,10,0))="","Blank",TRIM(VLOOKUP(A281,rawData!B:S,10,0)))</f>
        <v>Available</v>
      </c>
      <c r="H281" s="9">
        <f>_xlfn.NUMBERVALUE(TRIM(VLOOKUP(A281,rawData!B:S,11,0)))</f>
        <v>18</v>
      </c>
      <c r="I281" s="9">
        <f>_xlfn.NUMBERVALUE(TRIM(VLOOKUP(A281,rawData!B:S,12,0)))</f>
        <v>105.58</v>
      </c>
      <c r="J281" s="9">
        <f>_xlfn.NUMBERVALUE(TRIM(VLOOKUP(A281,rawData!B:S,13,0)))</f>
        <v>1900.44</v>
      </c>
      <c r="K281" s="11">
        <f>DATE(VLOOKUP(A281,rawData!$B$2:$S$1011,17,0),VLOOKUP(A281,rawData!$B$2:$S$1011,16,0),VLOOKUP(A281,rawData!$B$2:$S$1011,15,0))</f>
        <v>45367</v>
      </c>
      <c r="L281" t="str">
        <f>TRIM(VLOOKUP(A281,rawData!B:S,18,0))</f>
        <v>Credit Card</v>
      </c>
      <c r="M281">
        <f t="shared" si="9"/>
        <v>3</v>
      </c>
    </row>
    <row r="282" spans="1:13" x14ac:dyDescent="0.2">
      <c r="A282" t="str">
        <f>TRIM(rawData!A998)</f>
        <v>90e7f876-5f5a-4c48-8d7f-11191397bfb3</v>
      </c>
      <c r="B282" t="str">
        <f>TRIM(VLOOKUP(A282,rawData!B:S,4,0))</f>
        <v>Tina Ortega</v>
      </c>
      <c r="C282" t="str">
        <f>IF(TRIM(VLOOKUP(A282,rawData!B:S,6,0))="","replacement@mail.com",TRIM(VLOOKUP(A282,rawData!B:S,6,0)))</f>
        <v>connie02@gmail.com</v>
      </c>
      <c r="D282" t="str">
        <f t="shared" si="8"/>
        <v>NorthFurniture</v>
      </c>
      <c r="E282" t="str">
        <f>TRIM(VLOOKUP(A282,rawData!B:S,8,0))</f>
        <v>North</v>
      </c>
      <c r="F282" t="str">
        <f>TRIM(VLOOKUP(A282,rawData!B:S,9,0))</f>
        <v>Furniture</v>
      </c>
      <c r="G282" t="str">
        <f>IF(TRIM(VLOOKUP(A282,rawData!B:S,10,0))="","Blank",TRIM(VLOOKUP(A282,rawData!B:S,10,0)))</f>
        <v>Remember</v>
      </c>
      <c r="H282" s="9">
        <f>_xlfn.NUMBERVALUE(TRIM(VLOOKUP(A282,rawData!B:S,11,0)))</f>
        <v>11</v>
      </c>
      <c r="I282" s="9">
        <f>_xlfn.NUMBERVALUE(TRIM(VLOOKUP(A282,rawData!B:S,12,0)))</f>
        <v>248.35</v>
      </c>
      <c r="J282" s="9">
        <f>_xlfn.NUMBERVALUE(TRIM(VLOOKUP(A282,rawData!B:S,13,0)))</f>
        <v>2731.85</v>
      </c>
      <c r="K282" s="11">
        <f>DATE(VLOOKUP(A282,rawData!$B$2:$S$1011,17,0),VLOOKUP(A282,rawData!$B$2:$S$1011,16,0),VLOOKUP(A282,rawData!$B$2:$S$1011,15,0))</f>
        <v>45367</v>
      </c>
      <c r="L282" t="str">
        <f>TRIM(VLOOKUP(A282,rawData!B:S,18,0))</f>
        <v>Credit Card</v>
      </c>
      <c r="M282">
        <f t="shared" si="9"/>
        <v>3</v>
      </c>
    </row>
    <row r="283" spans="1:13" x14ac:dyDescent="0.2">
      <c r="A283" t="str">
        <f>TRIM(rawData!A781)</f>
        <v>02cf2c5e-dfd1-4417-b31c-28fd746f4412</v>
      </c>
      <c r="B283" t="str">
        <f>TRIM(VLOOKUP(A283,rawData!B:S,4,0))</f>
        <v>Brian Bennett</v>
      </c>
      <c r="C283" t="str">
        <f>IF(TRIM(VLOOKUP(A283,rawData!B:S,6,0))="","replacement@mail.com",TRIM(VLOOKUP(A283,rawData!B:S,6,0)))</f>
        <v>kathleenhayden@gmail.com</v>
      </c>
      <c r="D283" t="str">
        <f t="shared" si="8"/>
        <v>EastClothing</v>
      </c>
      <c r="E283" t="str">
        <f>TRIM(VLOOKUP(A283,rawData!B:S,8,0))</f>
        <v>East</v>
      </c>
      <c r="F283" t="str">
        <f>TRIM(VLOOKUP(A283,rawData!B:S,9,0))</f>
        <v>Clothing</v>
      </c>
      <c r="G283" t="str">
        <f>IF(TRIM(VLOOKUP(A283,rawData!B:S,10,0))="","Blank",TRIM(VLOOKUP(A283,rawData!B:S,10,0)))</f>
        <v>Such</v>
      </c>
      <c r="H283" s="9">
        <f>_xlfn.NUMBERVALUE(TRIM(VLOOKUP(A283,rawData!B:S,11,0)))</f>
        <v>7</v>
      </c>
      <c r="I283" s="9">
        <f>_xlfn.NUMBERVALUE(TRIM(VLOOKUP(A283,rawData!B:S,12,0)))</f>
        <v>412.64</v>
      </c>
      <c r="J283" s="9">
        <f>_xlfn.NUMBERVALUE(TRIM(VLOOKUP(A283,rawData!B:S,13,0)))</f>
        <v>2888.48</v>
      </c>
      <c r="K283" s="11">
        <f>DATE(VLOOKUP(A283,rawData!$B$2:$S$1011,17,0),VLOOKUP(A283,rawData!$B$2:$S$1011,16,0),VLOOKUP(A283,rawData!$B$2:$S$1011,15,0))</f>
        <v>45367</v>
      </c>
      <c r="L283" t="str">
        <f>TRIM(VLOOKUP(A283,rawData!B:S,18,0))</f>
        <v>PayPal</v>
      </c>
      <c r="M283">
        <f t="shared" si="9"/>
        <v>3</v>
      </c>
    </row>
    <row r="284" spans="1:13" x14ac:dyDescent="0.2">
      <c r="A284" t="str">
        <f>TRIM(rawData!A435)</f>
        <v>d9eb9612-3583-485b-916b-0895e5e19b74</v>
      </c>
      <c r="B284" t="str">
        <f>TRIM(VLOOKUP(A284,rawData!B:S,4,0))</f>
        <v>Dawn Duran</v>
      </c>
      <c r="C284" t="str">
        <f>IF(TRIM(VLOOKUP(A284,rawData!B:S,6,0))="","replacement@mail.com",TRIM(VLOOKUP(A284,rawData!B:S,6,0)))</f>
        <v>vanessasmith@gmail.com</v>
      </c>
      <c r="D284" t="str">
        <f t="shared" si="8"/>
        <v>SouthFurniture</v>
      </c>
      <c r="E284" t="str">
        <f>TRIM(VLOOKUP(A284,rawData!B:S,8,0))</f>
        <v>South</v>
      </c>
      <c r="F284" t="str">
        <f>TRIM(VLOOKUP(A284,rawData!B:S,9,0))</f>
        <v>Furniture</v>
      </c>
      <c r="G284" t="str">
        <f>IF(TRIM(VLOOKUP(A284,rawData!B:S,10,0))="","Blank",TRIM(VLOOKUP(A284,rawData!B:S,10,0)))</f>
        <v>Bad</v>
      </c>
      <c r="H284" s="9">
        <f>_xlfn.NUMBERVALUE(TRIM(VLOOKUP(A284,rawData!B:S,11,0)))</f>
        <v>16</v>
      </c>
      <c r="I284" s="9">
        <f>_xlfn.NUMBERVALUE(TRIM(VLOOKUP(A284,rawData!B:S,12,0)))</f>
        <v>260.06</v>
      </c>
      <c r="J284" s="9">
        <f>_xlfn.NUMBERVALUE(TRIM(VLOOKUP(A284,rawData!B:S,13,0)))</f>
        <v>4160.96</v>
      </c>
      <c r="K284" s="11">
        <f>DATE(VLOOKUP(A284,rawData!$B$2:$S$1011,17,0),VLOOKUP(A284,rawData!$B$2:$S$1011,16,0),VLOOKUP(A284,rawData!$B$2:$S$1011,15,0))</f>
        <v>45367</v>
      </c>
      <c r="L284" t="str">
        <f>TRIM(VLOOKUP(A284,rawData!B:S,18,0))</f>
        <v>Debit Card</v>
      </c>
      <c r="M284">
        <f t="shared" si="9"/>
        <v>3</v>
      </c>
    </row>
    <row r="285" spans="1:13" x14ac:dyDescent="0.2">
      <c r="A285" t="str">
        <f>TRIM(rawData!A67)</f>
        <v>015b6766-387a-45dd-9ce1-320597fd2e2b</v>
      </c>
      <c r="B285" t="str">
        <f>TRIM(VLOOKUP(A285,rawData!B:S,4,0))</f>
        <v>Timothy Gutierrez</v>
      </c>
      <c r="C285" t="str">
        <f>IF(TRIM(VLOOKUP(A285,rawData!B:S,6,0))="","replacement@mail.com",TRIM(VLOOKUP(A285,rawData!B:S,6,0)))</f>
        <v>tjohnson@gmail.com</v>
      </c>
      <c r="D285" t="str">
        <f t="shared" si="8"/>
        <v>EastElectronics</v>
      </c>
      <c r="E285" t="str">
        <f>TRIM(VLOOKUP(A285,rawData!B:S,8,0))</f>
        <v>East</v>
      </c>
      <c r="F285" t="str">
        <f>TRIM(VLOOKUP(A285,rawData!B:S,9,0))</f>
        <v>Electronics</v>
      </c>
      <c r="G285" t="str">
        <f>IF(TRIM(VLOOKUP(A285,rawData!B:S,10,0))="","Blank",TRIM(VLOOKUP(A285,rawData!B:S,10,0)))</f>
        <v>Blank</v>
      </c>
      <c r="H285" s="9">
        <f>_xlfn.NUMBERVALUE(TRIM(VLOOKUP(A285,rawData!B:S,11,0)))</f>
        <v>11</v>
      </c>
      <c r="I285" s="9">
        <f>_xlfn.NUMBERVALUE(TRIM(VLOOKUP(A285,rawData!B:S,12,0)))</f>
        <v>470.13</v>
      </c>
      <c r="J285" s="9">
        <f>_xlfn.NUMBERVALUE(TRIM(VLOOKUP(A285,rawData!B:S,13,0)))</f>
        <v>5171.43</v>
      </c>
      <c r="K285" s="11">
        <f>DATE(VLOOKUP(A285,rawData!$B$2:$S$1011,17,0),VLOOKUP(A285,rawData!$B$2:$S$1011,16,0),VLOOKUP(A285,rawData!$B$2:$S$1011,15,0))</f>
        <v>45367</v>
      </c>
      <c r="L285" t="str">
        <f>TRIM(VLOOKUP(A285,rawData!B:S,18,0))</f>
        <v>Bank Transfer</v>
      </c>
      <c r="M285">
        <f t="shared" si="9"/>
        <v>3</v>
      </c>
    </row>
    <row r="286" spans="1:13" x14ac:dyDescent="0.2">
      <c r="A286" t="str">
        <f>TRIM(rawData!A927)</f>
        <v>6326f58f-7def-4195-b252-70f323a102d8</v>
      </c>
      <c r="B286" t="str">
        <f>TRIM(VLOOKUP(A286,rawData!B:S,4,0))</f>
        <v>Lori King</v>
      </c>
      <c r="C286" t="str">
        <f>IF(TRIM(VLOOKUP(A286,rawData!B:S,6,0))="","replacement@mail.com",TRIM(VLOOKUP(A286,rawData!B:S,6,0)))</f>
        <v>ballkathryn@yahoo.com</v>
      </c>
      <c r="D286" t="str">
        <f t="shared" si="8"/>
        <v>EastFood</v>
      </c>
      <c r="E286" t="str">
        <f>TRIM(VLOOKUP(A286,rawData!B:S,8,0))</f>
        <v>East</v>
      </c>
      <c r="F286" t="str">
        <f>TRIM(VLOOKUP(A286,rawData!B:S,9,0))</f>
        <v>Food</v>
      </c>
      <c r="G286" t="str">
        <f>IF(TRIM(VLOOKUP(A286,rawData!B:S,10,0))="","Blank",TRIM(VLOOKUP(A286,rawData!B:S,10,0)))</f>
        <v>Majority</v>
      </c>
      <c r="H286" s="9">
        <f>_xlfn.NUMBERVALUE(TRIM(VLOOKUP(A286,rawData!B:S,11,0)))</f>
        <v>16</v>
      </c>
      <c r="I286" s="9">
        <f>_xlfn.NUMBERVALUE(TRIM(VLOOKUP(A286,rawData!B:S,12,0)))</f>
        <v>445.27</v>
      </c>
      <c r="J286" s="9">
        <f>_xlfn.NUMBERVALUE(TRIM(VLOOKUP(A286,rawData!B:S,13,0)))</f>
        <v>7124.32</v>
      </c>
      <c r="K286" s="11">
        <f>DATE(VLOOKUP(A286,rawData!$B$2:$S$1011,17,0),VLOOKUP(A286,rawData!$B$2:$S$1011,16,0),VLOOKUP(A286,rawData!$B$2:$S$1011,15,0))</f>
        <v>45367</v>
      </c>
      <c r="L286" t="str">
        <f>TRIM(VLOOKUP(A286,rawData!B:S,18,0))</f>
        <v>Debit Card</v>
      </c>
      <c r="M286">
        <f t="shared" si="9"/>
        <v>3</v>
      </c>
    </row>
    <row r="287" spans="1:13" x14ac:dyDescent="0.2">
      <c r="A287" t="str">
        <f>TRIM(rawData!A714)</f>
        <v>04164495-fbb0-4e07-b89d-11e88e991411</v>
      </c>
      <c r="B287" t="str">
        <f>TRIM(VLOOKUP(A287,rawData!B:S,4,0))</f>
        <v>Michael Johnson</v>
      </c>
      <c r="C287" t="str">
        <f>IF(TRIM(VLOOKUP(A287,rawData!B:S,6,0))="","replacement@mail.com",TRIM(VLOOKUP(A287,rawData!B:S,6,0)))</f>
        <v>agrimes@hotmail.com</v>
      </c>
      <c r="D287" t="str">
        <f t="shared" si="8"/>
        <v>NorthClothing</v>
      </c>
      <c r="E287" t="str">
        <f>TRIM(VLOOKUP(A287,rawData!B:S,8,0))</f>
        <v>North</v>
      </c>
      <c r="F287" t="str">
        <f>TRIM(VLOOKUP(A287,rawData!B:S,9,0))</f>
        <v>Clothing</v>
      </c>
      <c r="G287" t="str">
        <f>IF(TRIM(VLOOKUP(A287,rawData!B:S,10,0))="","Blank",TRIM(VLOOKUP(A287,rawData!B:S,10,0)))</f>
        <v>Of</v>
      </c>
      <c r="H287" s="9">
        <f>_xlfn.NUMBERVALUE(TRIM(VLOOKUP(A287,rawData!B:S,11,0)))</f>
        <v>6</v>
      </c>
      <c r="I287" s="9">
        <f>_xlfn.NUMBERVALUE(TRIM(VLOOKUP(A287,rawData!B:S,12,0)))</f>
        <v>382.97</v>
      </c>
      <c r="J287" s="9">
        <f>_xlfn.NUMBERVALUE(TRIM(VLOOKUP(A287,rawData!B:S,13,0)))</f>
        <v>2297.8200000000002</v>
      </c>
      <c r="K287" s="11">
        <f>DATE(VLOOKUP(A287,rawData!$B$2:$S$1011,17,0),VLOOKUP(A287,rawData!$B$2:$S$1011,16,0),VLOOKUP(A287,rawData!$B$2:$S$1011,15,0))</f>
        <v>45368</v>
      </c>
      <c r="L287" t="str">
        <f>TRIM(VLOOKUP(A287,rawData!B:S,18,0))</f>
        <v>PayPal</v>
      </c>
      <c r="M287">
        <f t="shared" si="9"/>
        <v>3</v>
      </c>
    </row>
    <row r="288" spans="1:13" x14ac:dyDescent="0.2">
      <c r="A288" t="str">
        <f>TRIM(rawData!A928)</f>
        <v>c3a91223-3ba3-4ce4-aa1a-ab916399af9b</v>
      </c>
      <c r="B288" t="str">
        <f>TRIM(VLOOKUP(A288,rawData!B:S,4,0))</f>
        <v>Charles Perry</v>
      </c>
      <c r="C288" t="str">
        <f>IF(TRIM(VLOOKUP(A288,rawData!B:S,6,0))="","replacement@mail.com",TRIM(VLOOKUP(A288,rawData!B:S,6,0)))</f>
        <v>ronald98@gmail.com</v>
      </c>
      <c r="D288" t="str">
        <f t="shared" si="8"/>
        <v>EastElectronics</v>
      </c>
      <c r="E288" t="str">
        <f>TRIM(VLOOKUP(A288,rawData!B:S,8,0))</f>
        <v>East</v>
      </c>
      <c r="F288" t="str">
        <f>TRIM(VLOOKUP(A288,rawData!B:S,9,0))</f>
        <v>Electronics</v>
      </c>
      <c r="G288" t="str">
        <f>IF(TRIM(VLOOKUP(A288,rawData!B:S,10,0))="","Blank",TRIM(VLOOKUP(A288,rawData!B:S,10,0)))</f>
        <v>Thus</v>
      </c>
      <c r="H288" s="9">
        <f>_xlfn.NUMBERVALUE(TRIM(VLOOKUP(A288,rawData!B:S,11,0)))</f>
        <v>12</v>
      </c>
      <c r="I288" s="9">
        <f>_xlfn.NUMBERVALUE(TRIM(VLOOKUP(A288,rawData!B:S,12,0)))</f>
        <v>194.86</v>
      </c>
      <c r="J288" s="9">
        <f>_xlfn.NUMBERVALUE(TRIM(VLOOKUP(A288,rawData!B:S,13,0)))</f>
        <v>2338.3200000000002</v>
      </c>
      <c r="K288" s="11">
        <f>DATE(VLOOKUP(A288,rawData!$B$2:$S$1011,17,0),VLOOKUP(A288,rawData!$B$2:$S$1011,16,0),VLOOKUP(A288,rawData!$B$2:$S$1011,15,0))</f>
        <v>45368</v>
      </c>
      <c r="L288" t="str">
        <f>TRIM(VLOOKUP(A288,rawData!B:S,18,0))</f>
        <v>Bank Transfer</v>
      </c>
      <c r="M288">
        <f t="shared" si="9"/>
        <v>3</v>
      </c>
    </row>
    <row r="289" spans="1:13" x14ac:dyDescent="0.2">
      <c r="A289" t="str">
        <f>TRIM(rawData!A566)</f>
        <v>384f5d33-1cd4-464e-a4d6-c2f963a37c62</v>
      </c>
      <c r="B289" t="str">
        <f>TRIM(VLOOKUP(A289,rawData!B:S,4,0))</f>
        <v>Rebecca Taylor</v>
      </c>
      <c r="C289" t="str">
        <f>IF(TRIM(VLOOKUP(A289,rawData!B:S,6,0))="","replacement@mail.com",TRIM(VLOOKUP(A289,rawData!B:S,6,0)))</f>
        <v>alexis87@molina-reyes.info</v>
      </c>
      <c r="D289" t="str">
        <f t="shared" si="8"/>
        <v>EastFurniture</v>
      </c>
      <c r="E289" t="str">
        <f>TRIM(VLOOKUP(A289,rawData!B:S,8,0))</f>
        <v>East</v>
      </c>
      <c r="F289" t="str">
        <f>TRIM(VLOOKUP(A289,rawData!B:S,9,0))</f>
        <v>Furniture</v>
      </c>
      <c r="G289" t="str">
        <f>IF(TRIM(VLOOKUP(A289,rawData!B:S,10,0))="","Blank",TRIM(VLOOKUP(A289,rawData!B:S,10,0)))</f>
        <v>Tree</v>
      </c>
      <c r="H289" s="9">
        <f>_xlfn.NUMBERVALUE(TRIM(VLOOKUP(A289,rawData!B:S,11,0)))</f>
        <v>3</v>
      </c>
      <c r="I289" s="9">
        <f>_xlfn.NUMBERVALUE(TRIM(VLOOKUP(A289,rawData!B:S,12,0)))</f>
        <v>32.67</v>
      </c>
      <c r="J289" s="9">
        <f>_xlfn.NUMBERVALUE(TRIM(VLOOKUP(A289,rawData!B:S,13,0)))</f>
        <v>98.01</v>
      </c>
      <c r="K289" s="11">
        <f>DATE(VLOOKUP(A289,rawData!$B$2:$S$1011,17,0),VLOOKUP(A289,rawData!$B$2:$S$1011,16,0),VLOOKUP(A289,rawData!$B$2:$S$1011,15,0))</f>
        <v>45369</v>
      </c>
      <c r="L289" t="str">
        <f>TRIM(VLOOKUP(A289,rawData!B:S,18,0))</f>
        <v>PayPal</v>
      </c>
      <c r="M289">
        <f t="shared" si="9"/>
        <v>3</v>
      </c>
    </row>
    <row r="290" spans="1:13" x14ac:dyDescent="0.2">
      <c r="A290" t="str">
        <f>TRIM(rawData!A821)</f>
        <v>a294bcef-25c7-40c0-9bab-d7c2d55999c9</v>
      </c>
      <c r="B290" t="str">
        <f>TRIM(VLOOKUP(A290,rawData!B:S,4,0))</f>
        <v>Susan Peterson</v>
      </c>
      <c r="C290" t="str">
        <f>IF(TRIM(VLOOKUP(A290,rawData!B:S,6,0))="","replacement@mail.com",TRIM(VLOOKUP(A290,rawData!B:S,6,0)))</f>
        <v>clarkjessica@cohen-david.net</v>
      </c>
      <c r="D290" t="str">
        <f t="shared" si="8"/>
        <v>EastElectronics</v>
      </c>
      <c r="E290" t="str">
        <f>TRIM(VLOOKUP(A290,rawData!B:S,8,0))</f>
        <v>East</v>
      </c>
      <c r="F290" t="str">
        <f>TRIM(VLOOKUP(A290,rawData!B:S,9,0))</f>
        <v>Electronics</v>
      </c>
      <c r="G290" t="str">
        <f>IF(TRIM(VLOOKUP(A290,rawData!B:S,10,0))="","Blank",TRIM(VLOOKUP(A290,rawData!B:S,10,0)))</f>
        <v>Focus</v>
      </c>
      <c r="H290" s="9">
        <f>_xlfn.NUMBERVALUE(TRIM(VLOOKUP(A290,rawData!B:S,11,0)))</f>
        <v>3</v>
      </c>
      <c r="I290" s="9">
        <f>_xlfn.NUMBERVALUE(TRIM(VLOOKUP(A290,rawData!B:S,12,0)))</f>
        <v>195.93</v>
      </c>
      <c r="J290" s="9">
        <f>_xlfn.NUMBERVALUE(TRIM(VLOOKUP(A290,rawData!B:S,13,0)))</f>
        <v>587.79</v>
      </c>
      <c r="K290" s="11">
        <f>DATE(VLOOKUP(A290,rawData!$B$2:$S$1011,17,0),VLOOKUP(A290,rawData!$B$2:$S$1011,16,0),VLOOKUP(A290,rawData!$B$2:$S$1011,15,0))</f>
        <v>45369</v>
      </c>
      <c r="L290" t="str">
        <f>TRIM(VLOOKUP(A290,rawData!B:S,18,0))</f>
        <v>Bank Transfer</v>
      </c>
      <c r="M290">
        <f t="shared" si="9"/>
        <v>3</v>
      </c>
    </row>
    <row r="291" spans="1:13" x14ac:dyDescent="0.2">
      <c r="A291" t="str">
        <f>TRIM(rawData!A80)</f>
        <v>1e4ab913-8f1d-48bd-8966-0a2030ed6140</v>
      </c>
      <c r="B291" t="str">
        <f>TRIM(VLOOKUP(A291,rawData!B:S,4,0))</f>
        <v>Curtis Thomas</v>
      </c>
      <c r="C291" t="str">
        <f>IF(TRIM(VLOOKUP(A291,rawData!B:S,6,0))="","replacement@mail.com",TRIM(VLOOKUP(A291,rawData!B:S,6,0)))</f>
        <v>edgarcaldwell@gmail.com</v>
      </c>
      <c r="D291" t="str">
        <f t="shared" si="8"/>
        <v>WestElectronics</v>
      </c>
      <c r="E291" t="str">
        <f>TRIM(VLOOKUP(A291,rawData!B:S,8,0))</f>
        <v>West</v>
      </c>
      <c r="F291" t="str">
        <f>TRIM(VLOOKUP(A291,rawData!B:S,9,0))</f>
        <v>Electronics</v>
      </c>
      <c r="G291" t="str">
        <f>IF(TRIM(VLOOKUP(A291,rawData!B:S,10,0))="","Blank",TRIM(VLOOKUP(A291,rawData!B:S,10,0)))</f>
        <v>Must</v>
      </c>
      <c r="H291" s="9">
        <f>_xlfn.NUMBERVALUE(TRIM(VLOOKUP(A291,rawData!B:S,11,0)))</f>
        <v>3</v>
      </c>
      <c r="I291" s="9">
        <f>_xlfn.NUMBERVALUE(TRIM(VLOOKUP(A291,rawData!B:S,12,0)))</f>
        <v>379.81</v>
      </c>
      <c r="J291" s="9">
        <f>_xlfn.NUMBERVALUE(TRIM(VLOOKUP(A291,rawData!B:S,13,0)))</f>
        <v>1139.43</v>
      </c>
      <c r="K291" s="11">
        <f>DATE(VLOOKUP(A291,rawData!$B$2:$S$1011,17,0),VLOOKUP(A291,rawData!$B$2:$S$1011,16,0),VLOOKUP(A291,rawData!$B$2:$S$1011,15,0))</f>
        <v>45369</v>
      </c>
      <c r="L291" t="str">
        <f>TRIM(VLOOKUP(A291,rawData!B:S,18,0))</f>
        <v>Credit Card</v>
      </c>
      <c r="M291">
        <f t="shared" si="9"/>
        <v>3</v>
      </c>
    </row>
    <row r="292" spans="1:13" x14ac:dyDescent="0.2">
      <c r="A292" t="str">
        <f>TRIM(rawData!A824)</f>
        <v>fc4d9e10-8ed5-404f-b982-7bf2d7304b6a</v>
      </c>
      <c r="B292" t="str">
        <f>TRIM(VLOOKUP(A292,rawData!B:S,4,0))</f>
        <v>Jennifer Martin</v>
      </c>
      <c r="C292" t="str">
        <f>IF(TRIM(VLOOKUP(A292,rawData!B:S,6,0))="","replacement@mail.com",TRIM(VLOOKUP(A292,rawData!B:S,6,0)))</f>
        <v>qwolf@price.com</v>
      </c>
      <c r="D292" t="str">
        <f t="shared" si="8"/>
        <v>SouthFurniture</v>
      </c>
      <c r="E292" t="str">
        <f>TRIM(VLOOKUP(A292,rawData!B:S,8,0))</f>
        <v>South</v>
      </c>
      <c r="F292" t="str">
        <f>TRIM(VLOOKUP(A292,rawData!B:S,9,0))</f>
        <v>Furniture</v>
      </c>
      <c r="G292" t="str">
        <f>IF(TRIM(VLOOKUP(A292,rawData!B:S,10,0))="","Blank",TRIM(VLOOKUP(A292,rawData!B:S,10,0)))</f>
        <v>Across</v>
      </c>
      <c r="H292" s="9">
        <f>_xlfn.NUMBERVALUE(TRIM(VLOOKUP(A292,rawData!B:S,11,0)))</f>
        <v>9</v>
      </c>
      <c r="I292" s="9">
        <f>_xlfn.NUMBERVALUE(TRIM(VLOOKUP(A292,rawData!B:S,12,0)))</f>
        <v>148.96</v>
      </c>
      <c r="J292" s="9">
        <f>_xlfn.NUMBERVALUE(TRIM(VLOOKUP(A292,rawData!B:S,13,0)))</f>
        <v>1340.64</v>
      </c>
      <c r="K292" s="11">
        <f>DATE(VLOOKUP(A292,rawData!$B$2:$S$1011,17,0),VLOOKUP(A292,rawData!$B$2:$S$1011,16,0),VLOOKUP(A292,rawData!$B$2:$S$1011,15,0))</f>
        <v>45369</v>
      </c>
      <c r="L292" t="str">
        <f>TRIM(VLOOKUP(A292,rawData!B:S,18,0))</f>
        <v>Debit Card</v>
      </c>
      <c r="M292">
        <f t="shared" si="9"/>
        <v>3</v>
      </c>
    </row>
    <row r="293" spans="1:13" x14ac:dyDescent="0.2">
      <c r="A293" t="str">
        <f>TRIM(rawData!A283)</f>
        <v>2703cc75-338a-48fe-98d7-eaabfe9af427</v>
      </c>
      <c r="B293" t="str">
        <f>TRIM(VLOOKUP(A293,rawData!B:S,4,0))</f>
        <v>Adrian Tran</v>
      </c>
      <c r="C293" t="str">
        <f>IF(TRIM(VLOOKUP(A293,rawData!B:S,6,0))="","replacement@mail.com",TRIM(VLOOKUP(A293,rawData!B:S,6,0)))</f>
        <v>william43@williamson-richardson.net</v>
      </c>
      <c r="D293" t="str">
        <f t="shared" si="8"/>
        <v>EastFurniture</v>
      </c>
      <c r="E293" t="str">
        <f>TRIM(VLOOKUP(A293,rawData!B:S,8,0))</f>
        <v>East</v>
      </c>
      <c r="F293" t="str">
        <f>TRIM(VLOOKUP(A293,rawData!B:S,9,0))</f>
        <v>Furniture</v>
      </c>
      <c r="G293" t="str">
        <f>IF(TRIM(VLOOKUP(A293,rawData!B:S,10,0))="","Blank",TRIM(VLOOKUP(A293,rawData!B:S,10,0)))</f>
        <v>Road</v>
      </c>
      <c r="H293" s="9">
        <f>_xlfn.NUMBERVALUE(TRIM(VLOOKUP(A293,rawData!B:S,11,0)))</f>
        <v>4</v>
      </c>
      <c r="I293" s="9">
        <f>_xlfn.NUMBERVALUE(TRIM(VLOOKUP(A293,rawData!B:S,12,0)))</f>
        <v>31.87</v>
      </c>
      <c r="J293" s="9">
        <f>_xlfn.NUMBERVALUE(TRIM(VLOOKUP(A293,rawData!B:S,13,0)))</f>
        <v>127.48</v>
      </c>
      <c r="K293" s="11">
        <f>DATE(VLOOKUP(A293,rawData!$B$2:$S$1011,17,0),VLOOKUP(A293,rawData!$B$2:$S$1011,16,0),VLOOKUP(A293,rawData!$B$2:$S$1011,15,0))</f>
        <v>45370</v>
      </c>
      <c r="L293" t="str">
        <f>TRIM(VLOOKUP(A293,rawData!B:S,18,0))</f>
        <v>PayPal</v>
      </c>
      <c r="M293">
        <f t="shared" si="9"/>
        <v>3</v>
      </c>
    </row>
    <row r="294" spans="1:13" x14ac:dyDescent="0.2">
      <c r="A294" t="str">
        <f>TRIM(rawData!A323)</f>
        <v>862e8443-b50d-4f6e-aaed-aa2441a124fc</v>
      </c>
      <c r="B294" t="str">
        <f>TRIM(VLOOKUP(A294,rawData!B:S,4,0))</f>
        <v>Kevin Coleman</v>
      </c>
      <c r="C294" t="str">
        <f>IF(TRIM(VLOOKUP(A294,rawData!B:S,6,0))="","replacement@mail.com",TRIM(VLOOKUP(A294,rawData!B:S,6,0)))</f>
        <v>weaverlynn@beasley.com</v>
      </c>
      <c r="D294" t="str">
        <f t="shared" si="8"/>
        <v>WestElectronics</v>
      </c>
      <c r="E294" t="str">
        <f>TRIM(VLOOKUP(A294,rawData!B:S,8,0))</f>
        <v>West</v>
      </c>
      <c r="F294" t="str">
        <f>TRIM(VLOOKUP(A294,rawData!B:S,9,0))</f>
        <v>Electronics</v>
      </c>
      <c r="G294" t="str">
        <f>IF(TRIM(VLOOKUP(A294,rawData!B:S,10,0))="","Blank",TRIM(VLOOKUP(A294,rawData!B:S,10,0)))</f>
        <v>Yes</v>
      </c>
      <c r="H294" s="9">
        <f>_xlfn.NUMBERVALUE(TRIM(VLOOKUP(A294,rawData!B:S,11,0)))</f>
        <v>18</v>
      </c>
      <c r="I294" s="9">
        <f>_xlfn.NUMBERVALUE(TRIM(VLOOKUP(A294,rawData!B:S,12,0)))</f>
        <v>270.27999999999997</v>
      </c>
      <c r="J294" s="9">
        <f>_xlfn.NUMBERVALUE(TRIM(VLOOKUP(A294,rawData!B:S,13,0)))</f>
        <v>4865.04</v>
      </c>
      <c r="K294" s="11">
        <f>DATE(VLOOKUP(A294,rawData!$B$2:$S$1011,17,0),VLOOKUP(A294,rawData!$B$2:$S$1011,16,0),VLOOKUP(A294,rawData!$B$2:$S$1011,15,0))</f>
        <v>45370</v>
      </c>
      <c r="L294" t="str">
        <f>TRIM(VLOOKUP(A294,rawData!B:S,18,0))</f>
        <v>Credit Card</v>
      </c>
      <c r="M294">
        <f t="shared" si="9"/>
        <v>3</v>
      </c>
    </row>
    <row r="295" spans="1:13" x14ac:dyDescent="0.2">
      <c r="A295" t="str">
        <f>TRIM(rawData!A603)</f>
        <v>0a889b68-d40b-4579-9403-1faf50318486</v>
      </c>
      <c r="B295" t="str">
        <f>TRIM(VLOOKUP(A295,rawData!B:S,4,0))</f>
        <v>Luis Tucker</v>
      </c>
      <c r="C295" t="str">
        <f>IF(TRIM(VLOOKUP(A295,rawData!B:S,6,0))="","replacement@mail.com",TRIM(VLOOKUP(A295,rawData!B:S,6,0)))</f>
        <v>powellmonica@white.info</v>
      </c>
      <c r="D295" t="str">
        <f t="shared" si="8"/>
        <v>NorthFurniture</v>
      </c>
      <c r="E295" t="str">
        <f>TRIM(VLOOKUP(A295,rawData!B:S,8,0))</f>
        <v>North</v>
      </c>
      <c r="F295" t="str">
        <f>TRIM(VLOOKUP(A295,rawData!B:S,9,0))</f>
        <v>Furniture</v>
      </c>
      <c r="G295" t="str">
        <f>IF(TRIM(VLOOKUP(A295,rawData!B:S,10,0))="","Blank",TRIM(VLOOKUP(A295,rawData!B:S,10,0)))</f>
        <v>Write</v>
      </c>
      <c r="H295" s="9">
        <f>_xlfn.NUMBERVALUE(TRIM(VLOOKUP(A295,rawData!B:S,11,0)))</f>
        <v>13</v>
      </c>
      <c r="I295" s="9">
        <f>_xlfn.NUMBERVALUE(TRIM(VLOOKUP(A295,rawData!B:S,12,0)))</f>
        <v>457.52</v>
      </c>
      <c r="J295" s="9">
        <f>_xlfn.NUMBERVALUE(TRIM(VLOOKUP(A295,rawData!B:S,13,0)))</f>
        <v>5947.76</v>
      </c>
      <c r="K295" s="11">
        <f>DATE(VLOOKUP(A295,rawData!$B$2:$S$1011,17,0),VLOOKUP(A295,rawData!$B$2:$S$1011,16,0),VLOOKUP(A295,rawData!$B$2:$S$1011,15,0))</f>
        <v>45370</v>
      </c>
      <c r="L295" t="str">
        <f>TRIM(VLOOKUP(A295,rawData!B:S,18,0))</f>
        <v>Credit Card</v>
      </c>
      <c r="M295">
        <f t="shared" si="9"/>
        <v>3</v>
      </c>
    </row>
    <row r="296" spans="1:13" x14ac:dyDescent="0.2">
      <c r="A296" t="str">
        <f>TRIM(rawData!A172)</f>
        <v>4e35c177-6354-4f58-a6d1-d221e0acf404</v>
      </c>
      <c r="B296" t="str">
        <f>TRIM(VLOOKUP(A296,rawData!B:S,4,0))</f>
        <v>David Estes</v>
      </c>
      <c r="C296" t="str">
        <f>IF(TRIM(VLOOKUP(A296,rawData!B:S,6,0))="","replacement@mail.com",TRIM(VLOOKUP(A296,rawData!B:S,6,0)))</f>
        <v>brandon50@gmail.com</v>
      </c>
      <c r="D296" t="str">
        <f t="shared" si="8"/>
        <v>SouthClothing</v>
      </c>
      <c r="E296" t="str">
        <f>TRIM(VLOOKUP(A296,rawData!B:S,8,0))</f>
        <v>South</v>
      </c>
      <c r="F296" t="str">
        <f>TRIM(VLOOKUP(A296,rawData!B:S,9,0))</f>
        <v>Clothing</v>
      </c>
      <c r="G296" t="str">
        <f>IF(TRIM(VLOOKUP(A296,rawData!B:S,10,0))="","Blank",TRIM(VLOOKUP(A296,rawData!B:S,10,0)))</f>
        <v>Purpose</v>
      </c>
      <c r="H296" s="9">
        <f>_xlfn.NUMBERVALUE(TRIM(VLOOKUP(A296,rawData!B:S,11,0)))</f>
        <v>19</v>
      </c>
      <c r="I296" s="9">
        <f>_xlfn.NUMBERVALUE(TRIM(VLOOKUP(A296,rawData!B:S,12,0)))</f>
        <v>384.95</v>
      </c>
      <c r="J296" s="9">
        <f>_xlfn.NUMBERVALUE(TRIM(VLOOKUP(A296,rawData!B:S,13,0)))</f>
        <v>7314.05</v>
      </c>
      <c r="K296" s="11">
        <f>DATE(VLOOKUP(A296,rawData!$B$2:$S$1011,17,0),VLOOKUP(A296,rawData!$B$2:$S$1011,16,0),VLOOKUP(A296,rawData!$B$2:$S$1011,15,0))</f>
        <v>45370</v>
      </c>
      <c r="L296" t="str">
        <f>TRIM(VLOOKUP(A296,rawData!B:S,18,0))</f>
        <v>Debit Card</v>
      </c>
      <c r="M296">
        <f t="shared" si="9"/>
        <v>3</v>
      </c>
    </row>
    <row r="297" spans="1:13" x14ac:dyDescent="0.2">
      <c r="A297" t="str">
        <f>TRIM(rawData!A479)</f>
        <v>dd1f753e-54b6-4f2a-925d-4506a9545079</v>
      </c>
      <c r="B297" t="str">
        <f>TRIM(VLOOKUP(A297,rawData!B:S,4,0))</f>
        <v>Brian Lopez</v>
      </c>
      <c r="C297" t="str">
        <f>IF(TRIM(VLOOKUP(A297,rawData!B:S,6,0))="","replacement@mail.com",TRIM(VLOOKUP(A297,rawData!B:S,6,0)))</f>
        <v>jamesbeard@hotmail.com</v>
      </c>
      <c r="D297" t="str">
        <f t="shared" si="8"/>
        <v>WestFurniture</v>
      </c>
      <c r="E297" t="str">
        <f>TRIM(VLOOKUP(A297,rawData!B:S,8,0))</f>
        <v>West</v>
      </c>
      <c r="F297" t="str">
        <f>TRIM(VLOOKUP(A297,rawData!B:S,9,0))</f>
        <v>Furniture</v>
      </c>
      <c r="G297" t="str">
        <f>IF(TRIM(VLOOKUP(A297,rawData!B:S,10,0))="","Blank",TRIM(VLOOKUP(A297,rawData!B:S,10,0)))</f>
        <v>Son</v>
      </c>
      <c r="H297" s="9">
        <f>_xlfn.NUMBERVALUE(TRIM(VLOOKUP(A297,rawData!B:S,11,0)))</f>
        <v>11</v>
      </c>
      <c r="I297" s="9">
        <f>_xlfn.NUMBERVALUE(TRIM(VLOOKUP(A297,rawData!B:S,12,0)))</f>
        <v>7.33</v>
      </c>
      <c r="J297" s="9">
        <f>_xlfn.NUMBERVALUE(TRIM(VLOOKUP(A297,rawData!B:S,13,0)))</f>
        <v>80.63</v>
      </c>
      <c r="K297" s="11">
        <f>DATE(VLOOKUP(A297,rawData!$B$2:$S$1011,17,0),VLOOKUP(A297,rawData!$B$2:$S$1011,16,0),VLOOKUP(A297,rawData!$B$2:$S$1011,15,0))</f>
        <v>45371</v>
      </c>
      <c r="L297" t="str">
        <f>TRIM(VLOOKUP(A297,rawData!B:S,18,0))</f>
        <v>Bank Transfer</v>
      </c>
      <c r="M297">
        <f t="shared" si="9"/>
        <v>3</v>
      </c>
    </row>
    <row r="298" spans="1:13" x14ac:dyDescent="0.2">
      <c r="A298" t="str">
        <f>TRIM(rawData!A728)</f>
        <v>a3b42b45-ceb0-4eff-a23e-0aba0cc48ee9</v>
      </c>
      <c r="B298" t="str">
        <f>TRIM(VLOOKUP(A298,rawData!B:S,4,0))</f>
        <v>Kayla Fowler</v>
      </c>
      <c r="C298" t="str">
        <f>IF(TRIM(VLOOKUP(A298,rawData!B:S,6,0))="","replacement@mail.com",TRIM(VLOOKUP(A298,rawData!B:S,6,0)))</f>
        <v>rrobbins@yahoo.com</v>
      </c>
      <c r="D298" t="str">
        <f t="shared" si="8"/>
        <v>NorthFurniture</v>
      </c>
      <c r="E298" t="str">
        <f>TRIM(VLOOKUP(A298,rawData!B:S,8,0))</f>
        <v>North</v>
      </c>
      <c r="F298" t="str">
        <f>TRIM(VLOOKUP(A298,rawData!B:S,9,0))</f>
        <v>Furniture</v>
      </c>
      <c r="G298" t="str">
        <f>IF(TRIM(VLOOKUP(A298,rawData!B:S,10,0))="","Blank",TRIM(VLOOKUP(A298,rawData!B:S,10,0)))</f>
        <v>Close</v>
      </c>
      <c r="H298" s="9">
        <f>_xlfn.NUMBERVALUE(TRIM(VLOOKUP(A298,rawData!B:S,11,0)))</f>
        <v>6</v>
      </c>
      <c r="I298" s="9">
        <f>_xlfn.NUMBERVALUE(TRIM(VLOOKUP(A298,rawData!B:S,12,0)))</f>
        <v>160.93</v>
      </c>
      <c r="J298" s="9">
        <f>_xlfn.NUMBERVALUE(TRIM(VLOOKUP(A298,rawData!B:S,13,0)))</f>
        <v>965.58</v>
      </c>
      <c r="K298" s="11">
        <f>DATE(VLOOKUP(A298,rawData!$B$2:$S$1011,17,0),VLOOKUP(A298,rawData!$B$2:$S$1011,16,0),VLOOKUP(A298,rawData!$B$2:$S$1011,15,0))</f>
        <v>45371</v>
      </c>
      <c r="L298" t="str">
        <f>TRIM(VLOOKUP(A298,rawData!B:S,18,0))</f>
        <v>Debit Card</v>
      </c>
      <c r="M298">
        <f t="shared" si="9"/>
        <v>3</v>
      </c>
    </row>
    <row r="299" spans="1:13" x14ac:dyDescent="0.2">
      <c r="A299" t="str">
        <f>TRIM(rawData!A311)</f>
        <v>6704d27b-fa38-4cc3-9a2a-c98f626d1325</v>
      </c>
      <c r="B299" t="str">
        <f>TRIM(VLOOKUP(A299,rawData!B:S,4,0))</f>
        <v>Christian Daniels</v>
      </c>
      <c r="C299" t="str">
        <f>IF(TRIM(VLOOKUP(A299,rawData!B:S,6,0))="","replacement@mail.com",TRIM(VLOOKUP(A299,rawData!B:S,6,0)))</f>
        <v>chelseabeck@mills-thompson.net</v>
      </c>
      <c r="D299" t="str">
        <f t="shared" si="8"/>
        <v>SouthFood</v>
      </c>
      <c r="E299" t="str">
        <f>TRIM(VLOOKUP(A299,rawData!B:S,8,0))</f>
        <v>South</v>
      </c>
      <c r="F299" t="str">
        <f>TRIM(VLOOKUP(A299,rawData!B:S,9,0))</f>
        <v>Food</v>
      </c>
      <c r="G299" t="str">
        <f>IF(TRIM(VLOOKUP(A299,rawData!B:S,10,0))="","Blank",TRIM(VLOOKUP(A299,rawData!B:S,10,0)))</f>
        <v>Box</v>
      </c>
      <c r="H299" s="9">
        <f>_xlfn.NUMBERVALUE(TRIM(VLOOKUP(A299,rawData!B:S,11,0)))</f>
        <v>11</v>
      </c>
      <c r="I299" s="9">
        <f>_xlfn.NUMBERVALUE(TRIM(VLOOKUP(A299,rawData!B:S,12,0)))</f>
        <v>366.33</v>
      </c>
      <c r="J299" s="9">
        <f>_xlfn.NUMBERVALUE(TRIM(VLOOKUP(A299,rawData!B:S,13,0)))</f>
        <v>4029.63</v>
      </c>
      <c r="K299" s="11">
        <f>DATE(VLOOKUP(A299,rawData!$B$2:$S$1011,17,0),VLOOKUP(A299,rawData!$B$2:$S$1011,16,0),VLOOKUP(A299,rawData!$B$2:$S$1011,15,0))</f>
        <v>45371</v>
      </c>
      <c r="L299" t="str">
        <f>TRIM(VLOOKUP(A299,rawData!B:S,18,0))</f>
        <v>Debit Card</v>
      </c>
      <c r="M299">
        <f t="shared" si="9"/>
        <v>3</v>
      </c>
    </row>
    <row r="300" spans="1:13" x14ac:dyDescent="0.2">
      <c r="A300" t="str">
        <f>TRIM(rawData!A337)</f>
        <v>cd22a590-eb8e-4f04-8631-9527ae333862</v>
      </c>
      <c r="B300" t="str">
        <f>TRIM(VLOOKUP(A300,rawData!B:S,4,0))</f>
        <v>Mary Brooks</v>
      </c>
      <c r="C300" t="str">
        <f>IF(TRIM(VLOOKUP(A300,rawData!B:S,6,0))="","replacement@mail.com",TRIM(VLOOKUP(A300,rawData!B:S,6,0)))</f>
        <v>jacobsmichael@barajas.com</v>
      </c>
      <c r="D300" t="str">
        <f t="shared" si="8"/>
        <v>SouthElectronics</v>
      </c>
      <c r="E300" t="str">
        <f>TRIM(VLOOKUP(A300,rawData!B:S,8,0))</f>
        <v>South</v>
      </c>
      <c r="F300" t="str">
        <f>TRIM(VLOOKUP(A300,rawData!B:S,9,0))</f>
        <v>Electronics</v>
      </c>
      <c r="G300" t="str">
        <f>IF(TRIM(VLOOKUP(A300,rawData!B:S,10,0))="","Blank",TRIM(VLOOKUP(A300,rawData!B:S,10,0)))</f>
        <v>Defense</v>
      </c>
      <c r="H300" s="9">
        <f>_xlfn.NUMBERVALUE(TRIM(VLOOKUP(A300,rawData!B:S,11,0)))</f>
        <v>7</v>
      </c>
      <c r="I300" s="9">
        <f>_xlfn.NUMBERVALUE(TRIM(VLOOKUP(A300,rawData!B:S,12,0)))</f>
        <v>471.25</v>
      </c>
      <c r="J300" s="9">
        <f>_xlfn.NUMBERVALUE(TRIM(VLOOKUP(A300,rawData!B:S,13,0)))</f>
        <v>3298.75</v>
      </c>
      <c r="K300" s="11">
        <f>DATE(VLOOKUP(A300,rawData!$B$2:$S$1011,17,0),VLOOKUP(A300,rawData!$B$2:$S$1011,16,0),VLOOKUP(A300,rawData!$B$2:$S$1011,15,0))</f>
        <v>45372</v>
      </c>
      <c r="L300" t="str">
        <f>TRIM(VLOOKUP(A300,rawData!B:S,18,0))</f>
        <v>Credit Card</v>
      </c>
      <c r="M300">
        <f t="shared" si="9"/>
        <v>3</v>
      </c>
    </row>
    <row r="301" spans="1:13" x14ac:dyDescent="0.2">
      <c r="A301" t="str">
        <f>TRIM(rawData!A788)</f>
        <v>b9ea62e1-b0c9-4f55-b4f0-e6087f6014d9</v>
      </c>
      <c r="B301" t="str">
        <f>TRIM(VLOOKUP(A301,rawData!B:S,4,0))</f>
        <v>Benjamin Medina</v>
      </c>
      <c r="C301" t="str">
        <f>IF(TRIM(VLOOKUP(A301,rawData!B:S,6,0))="","replacement@mail.com",TRIM(VLOOKUP(A301,rawData!B:S,6,0)))</f>
        <v>mjohnson@hotmail.com</v>
      </c>
      <c r="D301" t="str">
        <f t="shared" si="8"/>
        <v>EastFood</v>
      </c>
      <c r="E301" t="str">
        <f>TRIM(VLOOKUP(A301,rawData!B:S,8,0))</f>
        <v>East</v>
      </c>
      <c r="F301" t="str">
        <f>TRIM(VLOOKUP(A301,rawData!B:S,9,0))</f>
        <v>Food</v>
      </c>
      <c r="G301" t="str">
        <f>IF(TRIM(VLOOKUP(A301,rawData!B:S,10,0))="","Blank",TRIM(VLOOKUP(A301,rawData!B:S,10,0)))</f>
        <v>Say</v>
      </c>
      <c r="H301" s="9">
        <f>_xlfn.NUMBERVALUE(TRIM(VLOOKUP(A301,rawData!B:S,11,0)))</f>
        <v>17</v>
      </c>
      <c r="I301" s="9">
        <f>_xlfn.NUMBERVALUE(TRIM(VLOOKUP(A301,rawData!B:S,12,0)))</f>
        <v>24.51</v>
      </c>
      <c r="J301" s="9">
        <f>_xlfn.NUMBERVALUE(TRIM(VLOOKUP(A301,rawData!B:S,13,0)))</f>
        <v>416.67</v>
      </c>
      <c r="K301" s="11">
        <f>DATE(VLOOKUP(A301,rawData!$B$2:$S$1011,17,0),VLOOKUP(A301,rawData!$B$2:$S$1011,16,0),VLOOKUP(A301,rawData!$B$2:$S$1011,15,0))</f>
        <v>45373</v>
      </c>
      <c r="L301" t="str">
        <f>TRIM(VLOOKUP(A301,rawData!B:S,18,0))</f>
        <v>Credit Card</v>
      </c>
      <c r="M301">
        <f t="shared" si="9"/>
        <v>3</v>
      </c>
    </row>
    <row r="302" spans="1:13" x14ac:dyDescent="0.2">
      <c r="A302" t="str">
        <f>TRIM(rawData!A651)</f>
        <v>34cbef6b-bbd7-46e2-930d-a94137ddec9e</v>
      </c>
      <c r="B302" t="str">
        <f>TRIM(VLOOKUP(A302,rawData!B:S,4,0))</f>
        <v>Jeremy Warner</v>
      </c>
      <c r="C302" t="str">
        <f>IF(TRIM(VLOOKUP(A302,rawData!B:S,6,0))="","replacement@mail.com",TRIM(VLOOKUP(A302,rawData!B:S,6,0)))</f>
        <v>juarezkurt@hotmail.com</v>
      </c>
      <c r="D302" t="str">
        <f t="shared" si="8"/>
        <v>EastFurniture</v>
      </c>
      <c r="E302" t="str">
        <f>TRIM(VLOOKUP(A302,rawData!B:S,8,0))</f>
        <v>East</v>
      </c>
      <c r="F302" t="str">
        <f>TRIM(VLOOKUP(A302,rawData!B:S,9,0))</f>
        <v>Furniture</v>
      </c>
      <c r="G302" t="str">
        <f>IF(TRIM(VLOOKUP(A302,rawData!B:S,10,0))="","Blank",TRIM(VLOOKUP(A302,rawData!B:S,10,0)))</f>
        <v>Reason</v>
      </c>
      <c r="H302" s="9">
        <f>_xlfn.NUMBERVALUE(TRIM(VLOOKUP(A302,rawData!B:S,11,0)))</f>
        <v>13</v>
      </c>
      <c r="I302" s="9">
        <f>_xlfn.NUMBERVALUE(TRIM(VLOOKUP(A302,rawData!B:S,12,0)))</f>
        <v>82.68</v>
      </c>
      <c r="J302" s="9">
        <f>_xlfn.NUMBERVALUE(TRIM(VLOOKUP(A302,rawData!B:S,13,0)))</f>
        <v>1074.8399999999999</v>
      </c>
      <c r="K302" s="11">
        <f>DATE(VLOOKUP(A302,rawData!$B$2:$S$1011,17,0),VLOOKUP(A302,rawData!$B$2:$S$1011,16,0),VLOOKUP(A302,rawData!$B$2:$S$1011,15,0))</f>
        <v>45373</v>
      </c>
      <c r="L302" t="str">
        <f>TRIM(VLOOKUP(A302,rawData!B:S,18,0))</f>
        <v>Bank Transfer</v>
      </c>
      <c r="M302">
        <f t="shared" si="9"/>
        <v>3</v>
      </c>
    </row>
    <row r="303" spans="1:13" x14ac:dyDescent="0.2">
      <c r="A303" t="str">
        <f>TRIM(rawData!A541)</f>
        <v>bf10a2db-b6cb-4de5-9a3b-b61958fd488a</v>
      </c>
      <c r="B303" t="str">
        <f>TRIM(VLOOKUP(A303,rawData!B:S,4,0))</f>
        <v>Susan Cook</v>
      </c>
      <c r="C303" t="str">
        <f>IF(TRIM(VLOOKUP(A303,rawData!B:S,6,0))="","replacement@mail.com",TRIM(VLOOKUP(A303,rawData!B:S,6,0)))</f>
        <v>itodd@fernandez.biz</v>
      </c>
      <c r="D303" t="str">
        <f t="shared" si="8"/>
        <v>EastFurniture</v>
      </c>
      <c r="E303" t="str">
        <f>TRIM(VLOOKUP(A303,rawData!B:S,8,0))</f>
        <v>East</v>
      </c>
      <c r="F303" t="str">
        <f>TRIM(VLOOKUP(A303,rawData!B:S,9,0))</f>
        <v>Furniture</v>
      </c>
      <c r="G303" t="str">
        <f>IF(TRIM(VLOOKUP(A303,rawData!B:S,10,0))="","Blank",TRIM(VLOOKUP(A303,rawData!B:S,10,0)))</f>
        <v>Lawyer</v>
      </c>
      <c r="H303" s="9">
        <f>_xlfn.NUMBERVALUE(TRIM(VLOOKUP(A303,rawData!B:S,11,0)))</f>
        <v>11</v>
      </c>
      <c r="I303" s="9">
        <f>_xlfn.NUMBERVALUE(TRIM(VLOOKUP(A303,rawData!B:S,12,0)))</f>
        <v>442.9</v>
      </c>
      <c r="J303" s="9">
        <f>_xlfn.NUMBERVALUE(TRIM(VLOOKUP(A303,rawData!B:S,13,0)))</f>
        <v>4871.8999999999996</v>
      </c>
      <c r="K303" s="11">
        <f>DATE(VLOOKUP(A303,rawData!$B$2:$S$1011,17,0),VLOOKUP(A303,rawData!$B$2:$S$1011,16,0),VLOOKUP(A303,rawData!$B$2:$S$1011,15,0))</f>
        <v>45373</v>
      </c>
      <c r="L303" t="str">
        <f>TRIM(VLOOKUP(A303,rawData!B:S,18,0))</f>
        <v>Debit Card</v>
      </c>
      <c r="M303">
        <f t="shared" si="9"/>
        <v>3</v>
      </c>
    </row>
    <row r="304" spans="1:13" x14ac:dyDescent="0.2">
      <c r="A304" t="str">
        <f>TRIM(rawData!A532)</f>
        <v>be349a70-04a4-4dbe-84c8-07b6ef8cbb75</v>
      </c>
      <c r="B304" t="str">
        <f>TRIM(VLOOKUP(A304,rawData!B:S,4,0))</f>
        <v>Harry Stephenson</v>
      </c>
      <c r="C304" t="str">
        <f>IF(TRIM(VLOOKUP(A304,rawData!B:S,6,0))="","replacement@mail.com",TRIM(VLOOKUP(A304,rawData!B:S,6,0)))</f>
        <v>craigmelissa@yahoo.com</v>
      </c>
      <c r="D304" t="str">
        <f t="shared" si="8"/>
        <v>SouthFood</v>
      </c>
      <c r="E304" t="str">
        <f>TRIM(VLOOKUP(A304,rawData!B:S,8,0))</f>
        <v>South</v>
      </c>
      <c r="F304" t="str">
        <f>TRIM(VLOOKUP(A304,rawData!B:S,9,0))</f>
        <v>Food</v>
      </c>
      <c r="G304" t="str">
        <f>IF(TRIM(VLOOKUP(A304,rawData!B:S,10,0))="","Blank",TRIM(VLOOKUP(A304,rawData!B:S,10,0)))</f>
        <v>Price</v>
      </c>
      <c r="H304" s="9">
        <f>_xlfn.NUMBERVALUE(TRIM(VLOOKUP(A304,rawData!B:S,11,0)))</f>
        <v>17</v>
      </c>
      <c r="I304" s="9">
        <f>_xlfn.NUMBERVALUE(TRIM(VLOOKUP(A304,rawData!B:S,12,0)))</f>
        <v>445.34</v>
      </c>
      <c r="J304" s="9">
        <f>_xlfn.NUMBERVALUE(TRIM(VLOOKUP(A304,rawData!B:S,13,0)))</f>
        <v>7570.78</v>
      </c>
      <c r="K304" s="11">
        <f>DATE(VLOOKUP(A304,rawData!$B$2:$S$1011,17,0),VLOOKUP(A304,rawData!$B$2:$S$1011,16,0),VLOOKUP(A304,rawData!$B$2:$S$1011,15,0))</f>
        <v>45373</v>
      </c>
      <c r="L304" t="str">
        <f>TRIM(VLOOKUP(A304,rawData!B:S,18,0))</f>
        <v>Debit Card</v>
      </c>
      <c r="M304">
        <f t="shared" si="9"/>
        <v>3</v>
      </c>
    </row>
    <row r="305" spans="1:13" x14ac:dyDescent="0.2">
      <c r="A305" t="str">
        <f>TRIM(rawData!A16)</f>
        <v>99f22f68-607b-49be-87b4-c16799bf9231</v>
      </c>
      <c r="B305" t="str">
        <f>TRIM(VLOOKUP(A305,rawData!B:S,4,0))</f>
        <v>Robert Manning</v>
      </c>
      <c r="C305" t="str">
        <f>IF(TRIM(VLOOKUP(A305,rawData!B:S,6,0))="","replacement@mail.com",TRIM(VLOOKUP(A305,rawData!B:S,6,0)))</f>
        <v>morganbrittany@curtis.biz</v>
      </c>
      <c r="D305" t="str">
        <f t="shared" si="8"/>
        <v>EastClothing</v>
      </c>
      <c r="E305" t="str">
        <f>TRIM(VLOOKUP(A305,rawData!B:S,8,0))</f>
        <v>East</v>
      </c>
      <c r="F305" t="str">
        <f>TRIM(VLOOKUP(A305,rawData!B:S,9,0))</f>
        <v>Clothing</v>
      </c>
      <c r="G305" t="str">
        <f>IF(TRIM(VLOOKUP(A305,rawData!B:S,10,0))="","Blank",TRIM(VLOOKUP(A305,rawData!B:S,10,0)))</f>
        <v>Player</v>
      </c>
      <c r="H305" s="9">
        <f>_xlfn.NUMBERVALUE(TRIM(VLOOKUP(A305,rawData!B:S,11,0)))</f>
        <v>16</v>
      </c>
      <c r="I305" s="9">
        <f>_xlfn.NUMBERVALUE(TRIM(VLOOKUP(A305,rawData!B:S,12,0)))</f>
        <v>63.76</v>
      </c>
      <c r="J305" s="9">
        <f>_xlfn.NUMBERVALUE(TRIM(VLOOKUP(A305,rawData!B:S,13,0)))</f>
        <v>1020.16</v>
      </c>
      <c r="K305" s="11">
        <f>DATE(VLOOKUP(A305,rawData!$B$2:$S$1011,17,0),VLOOKUP(A305,rawData!$B$2:$S$1011,16,0),VLOOKUP(A305,rawData!$B$2:$S$1011,15,0))</f>
        <v>45374</v>
      </c>
      <c r="L305" t="str">
        <f>TRIM(VLOOKUP(A305,rawData!B:S,18,0))</f>
        <v>Credit Card</v>
      </c>
      <c r="M305">
        <f t="shared" si="9"/>
        <v>3</v>
      </c>
    </row>
    <row r="306" spans="1:13" x14ac:dyDescent="0.2">
      <c r="A306" t="str">
        <f>TRIM(rawData!A440)</f>
        <v>85bac5f7-7f5f-4892-9b0f-f7c244c38c08</v>
      </c>
      <c r="B306" t="str">
        <f>TRIM(VLOOKUP(A306,rawData!B:S,4,0))</f>
        <v>Jamie Hopkins</v>
      </c>
      <c r="C306" t="str">
        <f>IF(TRIM(VLOOKUP(A306,rawData!B:S,6,0))="","replacement@mail.com",TRIM(VLOOKUP(A306,rawData!B:S,6,0)))</f>
        <v>leekatherine@cabrera.net</v>
      </c>
      <c r="D306" t="str">
        <f t="shared" si="8"/>
        <v>NorthFood</v>
      </c>
      <c r="E306" t="str">
        <f>TRIM(VLOOKUP(A306,rawData!B:S,8,0))</f>
        <v>North</v>
      </c>
      <c r="F306" t="str">
        <f>TRIM(VLOOKUP(A306,rawData!B:S,9,0))</f>
        <v>Food</v>
      </c>
      <c r="G306" t="str">
        <f>IF(TRIM(VLOOKUP(A306,rawData!B:S,10,0))="","Blank",TRIM(VLOOKUP(A306,rawData!B:S,10,0)))</f>
        <v>Set</v>
      </c>
      <c r="H306" s="9">
        <f>_xlfn.NUMBERVALUE(TRIM(VLOOKUP(A306,rawData!B:S,11,0)))</f>
        <v>7</v>
      </c>
      <c r="I306" s="9">
        <f>_xlfn.NUMBERVALUE(TRIM(VLOOKUP(A306,rawData!B:S,12,0)))</f>
        <v>194.74</v>
      </c>
      <c r="J306" s="9">
        <f>_xlfn.NUMBERVALUE(TRIM(VLOOKUP(A306,rawData!B:S,13,0)))</f>
        <v>1363.18</v>
      </c>
      <c r="K306" s="11">
        <f>DATE(VLOOKUP(A306,rawData!$B$2:$S$1011,17,0),VLOOKUP(A306,rawData!$B$2:$S$1011,16,0),VLOOKUP(A306,rawData!$B$2:$S$1011,15,0))</f>
        <v>45374</v>
      </c>
      <c r="L306" t="str">
        <f>TRIM(VLOOKUP(A306,rawData!B:S,18,0))</f>
        <v>Bank Transfer</v>
      </c>
      <c r="M306">
        <f t="shared" si="9"/>
        <v>3</v>
      </c>
    </row>
    <row r="307" spans="1:13" x14ac:dyDescent="0.2">
      <c r="A307" t="str">
        <f>TRIM(rawData!A184)</f>
        <v>03cc7451-8fc8-42d4-bca9-d5af08a67abc</v>
      </c>
      <c r="B307" t="str">
        <f>TRIM(VLOOKUP(A307,rawData!B:S,4,0))</f>
        <v>Evan Brown</v>
      </c>
      <c r="C307" t="str">
        <f>IF(TRIM(VLOOKUP(A307,rawData!B:S,6,0))="","replacement@mail.com",TRIM(VLOOKUP(A307,rawData!B:S,6,0)))</f>
        <v>carl44@yahoo.com</v>
      </c>
      <c r="D307" t="str">
        <f t="shared" si="8"/>
        <v>EastFurniture</v>
      </c>
      <c r="E307" t="str">
        <f>TRIM(VLOOKUP(A307,rawData!B:S,8,0))</f>
        <v>East</v>
      </c>
      <c r="F307" t="str">
        <f>TRIM(VLOOKUP(A307,rawData!B:S,9,0))</f>
        <v>Furniture</v>
      </c>
      <c r="G307" t="str">
        <f>IF(TRIM(VLOOKUP(A307,rawData!B:S,10,0))="","Blank",TRIM(VLOOKUP(A307,rawData!B:S,10,0)))</f>
        <v>Meet</v>
      </c>
      <c r="H307" s="9">
        <f>_xlfn.NUMBERVALUE(TRIM(VLOOKUP(A307,rawData!B:S,11,0)))</f>
        <v>9</v>
      </c>
      <c r="I307" s="9">
        <f>_xlfn.NUMBERVALUE(TRIM(VLOOKUP(A307,rawData!B:S,12,0)))</f>
        <v>306.48</v>
      </c>
      <c r="J307" s="9">
        <f>_xlfn.NUMBERVALUE(TRIM(VLOOKUP(A307,rawData!B:S,13,0)))</f>
        <v>2758.32</v>
      </c>
      <c r="K307" s="11">
        <f>DATE(VLOOKUP(A307,rawData!$B$2:$S$1011,17,0),VLOOKUP(A307,rawData!$B$2:$S$1011,16,0),VLOOKUP(A307,rawData!$B$2:$S$1011,15,0))</f>
        <v>45374</v>
      </c>
      <c r="L307" t="str">
        <f>TRIM(VLOOKUP(A307,rawData!B:S,18,0))</f>
        <v>Bank Transfer</v>
      </c>
      <c r="M307">
        <f t="shared" si="9"/>
        <v>3</v>
      </c>
    </row>
    <row r="308" spans="1:13" x14ac:dyDescent="0.2">
      <c r="A308" t="str">
        <f>TRIM(rawData!A318)</f>
        <v>3d84bea5-22e1-4669-84dd-c4591f34bae2</v>
      </c>
      <c r="B308" t="str">
        <f>TRIM(VLOOKUP(A308,rawData!B:S,4,0))</f>
        <v>Jaime Rubio</v>
      </c>
      <c r="C308" t="str">
        <f>IF(TRIM(VLOOKUP(A308,rawData!B:S,6,0))="","replacement@mail.com",TRIM(VLOOKUP(A308,rawData!B:S,6,0)))</f>
        <v>wyoung@hotmail.com</v>
      </c>
      <c r="D308" t="str">
        <f t="shared" si="8"/>
        <v>NorthClothing</v>
      </c>
      <c r="E308" t="str">
        <f>TRIM(VLOOKUP(A308,rawData!B:S,8,0))</f>
        <v>North</v>
      </c>
      <c r="F308" t="str">
        <f>TRIM(VLOOKUP(A308,rawData!B:S,9,0))</f>
        <v>Clothing</v>
      </c>
      <c r="G308" t="str">
        <f>IF(TRIM(VLOOKUP(A308,rawData!B:S,10,0))="","Blank",TRIM(VLOOKUP(A308,rawData!B:S,10,0)))</f>
        <v>Institution</v>
      </c>
      <c r="H308" s="9">
        <f>_xlfn.NUMBERVALUE(TRIM(VLOOKUP(A308,rawData!B:S,11,0)))</f>
        <v>19</v>
      </c>
      <c r="I308" s="9">
        <f>_xlfn.NUMBERVALUE(TRIM(VLOOKUP(A308,rawData!B:S,12,0)))</f>
        <v>254.53</v>
      </c>
      <c r="J308" s="9">
        <f>_xlfn.NUMBERVALUE(TRIM(VLOOKUP(A308,rawData!B:S,13,0)))</f>
        <v>4836.07</v>
      </c>
      <c r="K308" s="11">
        <f>DATE(VLOOKUP(A308,rawData!$B$2:$S$1011,17,0),VLOOKUP(A308,rawData!$B$2:$S$1011,16,0),VLOOKUP(A308,rawData!$B$2:$S$1011,15,0))</f>
        <v>45374</v>
      </c>
      <c r="L308" t="str">
        <f>TRIM(VLOOKUP(A308,rawData!B:S,18,0))</f>
        <v>PayPal</v>
      </c>
      <c r="M308">
        <f t="shared" si="9"/>
        <v>3</v>
      </c>
    </row>
    <row r="309" spans="1:13" x14ac:dyDescent="0.2">
      <c r="A309" t="str">
        <f>TRIM(rawData!A154)</f>
        <v>d3082ae3-b8b5-45e2-be46-7cd9a06be45b</v>
      </c>
      <c r="B309" t="str">
        <f>TRIM(VLOOKUP(A309,rawData!B:S,4,0))</f>
        <v>Michelle Cummings</v>
      </c>
      <c r="C309" t="str">
        <f>IF(TRIM(VLOOKUP(A309,rawData!B:S,6,0))="","replacement@mail.com",TRIM(VLOOKUP(A309,rawData!B:S,6,0)))</f>
        <v>philliplopez@ramirez.org</v>
      </c>
      <c r="D309" t="str">
        <f t="shared" si="8"/>
        <v>NorthFurniture</v>
      </c>
      <c r="E309" t="str">
        <f>TRIM(VLOOKUP(A309,rawData!B:S,8,0))</f>
        <v>North</v>
      </c>
      <c r="F309" t="str">
        <f>TRIM(VLOOKUP(A309,rawData!B:S,9,0))</f>
        <v>Furniture</v>
      </c>
      <c r="G309" t="str">
        <f>IF(TRIM(VLOOKUP(A309,rawData!B:S,10,0))="","Blank",TRIM(VLOOKUP(A309,rawData!B:S,10,0)))</f>
        <v>Big</v>
      </c>
      <c r="H309" s="9">
        <f>_xlfn.NUMBERVALUE(TRIM(VLOOKUP(A309,rawData!B:S,11,0)))</f>
        <v>14</v>
      </c>
      <c r="I309" s="9">
        <f>_xlfn.NUMBERVALUE(TRIM(VLOOKUP(A309,rawData!B:S,12,0)))</f>
        <v>375.18</v>
      </c>
      <c r="J309" s="9">
        <f>_xlfn.NUMBERVALUE(TRIM(VLOOKUP(A309,rawData!B:S,13,0)))</f>
        <v>5252.52</v>
      </c>
      <c r="K309" s="11">
        <f>DATE(VLOOKUP(A309,rawData!$B$2:$S$1011,17,0),VLOOKUP(A309,rawData!$B$2:$S$1011,16,0),VLOOKUP(A309,rawData!$B$2:$S$1011,15,0))</f>
        <v>45374</v>
      </c>
      <c r="L309" t="str">
        <f>TRIM(VLOOKUP(A309,rawData!B:S,18,0))</f>
        <v>Bank Transfer</v>
      </c>
      <c r="M309">
        <f t="shared" si="9"/>
        <v>3</v>
      </c>
    </row>
    <row r="310" spans="1:13" x14ac:dyDescent="0.2">
      <c r="A310" t="str">
        <f>TRIM(rawData!A716)</f>
        <v>9f5b9982-87af-4f52-b4e5-c0dc6eac632e</v>
      </c>
      <c r="B310" t="str">
        <f>TRIM(VLOOKUP(A310,rawData!B:S,4,0))</f>
        <v>Paula Robertson</v>
      </c>
      <c r="C310" t="str">
        <f>IF(TRIM(VLOOKUP(A310,rawData!B:S,6,0))="","replacement@mail.com",TRIM(VLOOKUP(A310,rawData!B:S,6,0)))</f>
        <v>replacement@mail.com</v>
      </c>
      <c r="D310" t="str">
        <f t="shared" si="8"/>
        <v>WestBooks</v>
      </c>
      <c r="E310" t="str">
        <f>TRIM(VLOOKUP(A310,rawData!B:S,8,0))</f>
        <v>West</v>
      </c>
      <c r="F310" t="str">
        <f>TRIM(VLOOKUP(A310,rawData!B:S,9,0))</f>
        <v>Books</v>
      </c>
      <c r="G310" t="str">
        <f>IF(TRIM(VLOOKUP(A310,rawData!B:S,10,0))="","Blank",TRIM(VLOOKUP(A310,rawData!B:S,10,0)))</f>
        <v>Remain</v>
      </c>
      <c r="H310" s="9">
        <f>_xlfn.NUMBERVALUE(TRIM(VLOOKUP(A310,rawData!B:S,11,0)))</f>
        <v>14</v>
      </c>
      <c r="I310" s="9">
        <f>_xlfn.NUMBERVALUE(TRIM(VLOOKUP(A310,rawData!B:S,12,0)))</f>
        <v>45.56</v>
      </c>
      <c r="J310" s="9">
        <f>_xlfn.NUMBERVALUE(TRIM(VLOOKUP(A310,rawData!B:S,13,0)))</f>
        <v>637.84</v>
      </c>
      <c r="K310" s="11">
        <f>DATE(VLOOKUP(A310,rawData!$B$2:$S$1011,17,0),VLOOKUP(A310,rawData!$B$2:$S$1011,16,0),VLOOKUP(A310,rawData!$B$2:$S$1011,15,0))</f>
        <v>45376</v>
      </c>
      <c r="L310" t="str">
        <f>TRIM(VLOOKUP(A310,rawData!B:S,18,0))</f>
        <v>Credit Card</v>
      </c>
      <c r="M310">
        <f t="shared" si="9"/>
        <v>3</v>
      </c>
    </row>
    <row r="311" spans="1:13" x14ac:dyDescent="0.2">
      <c r="A311" t="str">
        <f>TRIM(rawData!A633)</f>
        <v>15b81e08-4795-40f9-b094-aa06e5d1e680</v>
      </c>
      <c r="B311" t="str">
        <f>TRIM(VLOOKUP(A311,rawData!B:S,4,0))</f>
        <v>Anna Rice</v>
      </c>
      <c r="C311" t="str">
        <f>IF(TRIM(VLOOKUP(A311,rawData!B:S,6,0))="","replacement@mail.com",TRIM(VLOOKUP(A311,rawData!B:S,6,0)))</f>
        <v>victoria50@mccullough.com</v>
      </c>
      <c r="D311" t="str">
        <f t="shared" si="8"/>
        <v>EastFurniture</v>
      </c>
      <c r="E311" t="str">
        <f>TRIM(VLOOKUP(A311,rawData!B:S,8,0))</f>
        <v>East</v>
      </c>
      <c r="F311" t="str">
        <f>TRIM(VLOOKUP(A311,rawData!B:S,9,0))</f>
        <v>Furniture</v>
      </c>
      <c r="G311" t="str">
        <f>IF(TRIM(VLOOKUP(A311,rawData!B:S,10,0))="","Blank",TRIM(VLOOKUP(A311,rawData!B:S,10,0)))</f>
        <v>Thousand</v>
      </c>
      <c r="H311" s="9">
        <f>_xlfn.NUMBERVALUE(TRIM(VLOOKUP(A311,rawData!B:S,11,0)))</f>
        <v>2</v>
      </c>
      <c r="I311" s="9">
        <f>_xlfn.NUMBERVALUE(TRIM(VLOOKUP(A311,rawData!B:S,12,0)))</f>
        <v>475.74</v>
      </c>
      <c r="J311" s="9">
        <f>_xlfn.NUMBERVALUE(TRIM(VLOOKUP(A311,rawData!B:S,13,0)))</f>
        <v>951.48</v>
      </c>
      <c r="K311" s="11">
        <f>DATE(VLOOKUP(A311,rawData!$B$2:$S$1011,17,0),VLOOKUP(A311,rawData!$B$2:$S$1011,16,0),VLOOKUP(A311,rawData!$B$2:$S$1011,15,0))</f>
        <v>45376</v>
      </c>
      <c r="L311" t="str">
        <f>TRIM(VLOOKUP(A311,rawData!B:S,18,0))</f>
        <v>PayPal</v>
      </c>
      <c r="M311">
        <f t="shared" si="9"/>
        <v>3</v>
      </c>
    </row>
    <row r="312" spans="1:13" x14ac:dyDescent="0.2">
      <c r="A312" t="str">
        <f>TRIM(rawData!A473)</f>
        <v>71c1a3bf-387b-41bd-a3ad-643627d87fbe</v>
      </c>
      <c r="B312" t="str">
        <f>TRIM(VLOOKUP(A312,rawData!B:S,4,0))</f>
        <v>Luis Hernandez</v>
      </c>
      <c r="C312" t="str">
        <f>IF(TRIM(VLOOKUP(A312,rawData!B:S,6,0))="","replacement@mail.com",TRIM(VLOOKUP(A312,rawData!B:S,6,0)))</f>
        <v>derek99@gmail.com</v>
      </c>
      <c r="D312" t="str">
        <f t="shared" si="8"/>
        <v>WestBooks</v>
      </c>
      <c r="E312" t="str">
        <f>TRIM(VLOOKUP(A312,rawData!B:S,8,0))</f>
        <v>West</v>
      </c>
      <c r="F312" t="str">
        <f>TRIM(VLOOKUP(A312,rawData!B:S,9,0))</f>
        <v>Books</v>
      </c>
      <c r="G312" t="str">
        <f>IF(TRIM(VLOOKUP(A312,rawData!B:S,10,0))="","Blank",TRIM(VLOOKUP(A312,rawData!B:S,10,0)))</f>
        <v>Last</v>
      </c>
      <c r="H312" s="9">
        <f>_xlfn.NUMBERVALUE(TRIM(VLOOKUP(A312,rawData!B:S,11,0)))</f>
        <v>11</v>
      </c>
      <c r="I312" s="9">
        <f>_xlfn.NUMBERVALUE(TRIM(VLOOKUP(A312,rawData!B:S,12,0)))</f>
        <v>172.23</v>
      </c>
      <c r="J312" s="9">
        <f>_xlfn.NUMBERVALUE(TRIM(VLOOKUP(A312,rawData!B:S,13,0)))</f>
        <v>1894.53</v>
      </c>
      <c r="K312" s="11">
        <f>DATE(VLOOKUP(A312,rawData!$B$2:$S$1011,17,0),VLOOKUP(A312,rawData!$B$2:$S$1011,16,0),VLOOKUP(A312,rawData!$B$2:$S$1011,15,0))</f>
        <v>45376</v>
      </c>
      <c r="L312" t="str">
        <f>TRIM(VLOOKUP(A312,rawData!B:S,18,0))</f>
        <v>Bank Transfer</v>
      </c>
      <c r="M312">
        <f t="shared" si="9"/>
        <v>3</v>
      </c>
    </row>
    <row r="313" spans="1:13" x14ac:dyDescent="0.2">
      <c r="A313" t="str">
        <f>TRIM(rawData!A558)</f>
        <v>85b50594-a758-4280-819d-aa5b874656e7</v>
      </c>
      <c r="B313" t="str">
        <f>TRIM(VLOOKUP(A313,rawData!B:S,4,0))</f>
        <v>Dr. Richard Miles</v>
      </c>
      <c r="C313" t="str">
        <f>IF(TRIM(VLOOKUP(A313,rawData!B:S,6,0))="","replacement@mail.com",TRIM(VLOOKUP(A313,rawData!B:S,6,0)))</f>
        <v>allendavid@hoover.net</v>
      </c>
      <c r="D313" t="str">
        <f t="shared" si="8"/>
        <v>WestClothing</v>
      </c>
      <c r="E313" t="str">
        <f>TRIM(VLOOKUP(A313,rawData!B:S,8,0))</f>
        <v>West</v>
      </c>
      <c r="F313" t="str">
        <f>TRIM(VLOOKUP(A313,rawData!B:S,9,0))</f>
        <v>Clothing</v>
      </c>
      <c r="G313" t="str">
        <f>IF(TRIM(VLOOKUP(A313,rawData!B:S,10,0))="","Blank",TRIM(VLOOKUP(A313,rawData!B:S,10,0)))</f>
        <v>Blank</v>
      </c>
      <c r="H313" s="9">
        <f>_xlfn.NUMBERVALUE(TRIM(VLOOKUP(A313,rawData!B:S,11,0)))</f>
        <v>17</v>
      </c>
      <c r="I313" s="9">
        <f>_xlfn.NUMBERVALUE(TRIM(VLOOKUP(A313,rawData!B:S,12,0)))</f>
        <v>328.52</v>
      </c>
      <c r="J313" s="9">
        <f>_xlfn.NUMBERVALUE(TRIM(VLOOKUP(A313,rawData!B:S,13,0)))</f>
        <v>5584.84</v>
      </c>
      <c r="K313" s="11">
        <f>DATE(VLOOKUP(A313,rawData!$B$2:$S$1011,17,0),VLOOKUP(A313,rawData!$B$2:$S$1011,16,0),VLOOKUP(A313,rawData!$B$2:$S$1011,15,0))</f>
        <v>45376</v>
      </c>
      <c r="L313" t="str">
        <f>TRIM(VLOOKUP(A313,rawData!B:S,18,0))</f>
        <v>PayPal</v>
      </c>
      <c r="M313">
        <f t="shared" si="9"/>
        <v>3</v>
      </c>
    </row>
    <row r="314" spans="1:13" x14ac:dyDescent="0.2">
      <c r="A314" t="str">
        <f>TRIM(rawData!A676)</f>
        <v>6e96a68b-824e-4dd6-ac31-1c502eb65939</v>
      </c>
      <c r="B314" t="str">
        <f>TRIM(VLOOKUP(A314,rawData!B:S,4,0))</f>
        <v>Daisy Ferguson</v>
      </c>
      <c r="C314" t="str">
        <f>IF(TRIM(VLOOKUP(A314,rawData!B:S,6,0))="","replacement@mail.com",TRIM(VLOOKUP(A314,rawData!B:S,6,0)))</f>
        <v>cruzamy@vincent-scott.com</v>
      </c>
      <c r="D314" t="str">
        <f t="shared" si="8"/>
        <v>EastClothing</v>
      </c>
      <c r="E314" t="str">
        <f>TRIM(VLOOKUP(A314,rawData!B:S,8,0))</f>
        <v>East</v>
      </c>
      <c r="F314" t="str">
        <f>TRIM(VLOOKUP(A314,rawData!B:S,9,0))</f>
        <v>Clothing</v>
      </c>
      <c r="G314" t="str">
        <f>IF(TRIM(VLOOKUP(A314,rawData!B:S,10,0))="","Blank",TRIM(VLOOKUP(A314,rawData!B:S,10,0)))</f>
        <v>Situation</v>
      </c>
      <c r="H314" s="9">
        <f>_xlfn.NUMBERVALUE(TRIM(VLOOKUP(A314,rawData!B:S,11,0)))</f>
        <v>3</v>
      </c>
      <c r="I314" s="9">
        <f>_xlfn.NUMBERVALUE(TRIM(VLOOKUP(A314,rawData!B:S,12,0)))</f>
        <v>224.34</v>
      </c>
      <c r="J314" s="9">
        <f>_xlfn.NUMBERVALUE(TRIM(VLOOKUP(A314,rawData!B:S,13,0)))</f>
        <v>673.02</v>
      </c>
      <c r="K314" s="11">
        <f>DATE(VLOOKUP(A314,rawData!$B$2:$S$1011,17,0),VLOOKUP(A314,rawData!$B$2:$S$1011,16,0),VLOOKUP(A314,rawData!$B$2:$S$1011,15,0))</f>
        <v>45377</v>
      </c>
      <c r="L314" t="str">
        <f>TRIM(VLOOKUP(A314,rawData!B:S,18,0))</f>
        <v>Bank Transfer</v>
      </c>
      <c r="M314">
        <f t="shared" si="9"/>
        <v>3</v>
      </c>
    </row>
    <row r="315" spans="1:13" x14ac:dyDescent="0.2">
      <c r="A315" t="str">
        <f>TRIM(rawData!A861)</f>
        <v>e295462d-f4e6-4d5d-9be8-0c1dd74e0239</v>
      </c>
      <c r="B315" t="str">
        <f>TRIM(VLOOKUP(A315,rawData!B:S,4,0))</f>
        <v>Desiree Blankenship</v>
      </c>
      <c r="C315" t="str">
        <f>IF(TRIM(VLOOKUP(A315,rawData!B:S,6,0))="","replacement@mail.com",TRIM(VLOOKUP(A315,rawData!B:S,6,0)))</f>
        <v>nrobbins@banks.com</v>
      </c>
      <c r="D315" t="str">
        <f t="shared" si="8"/>
        <v>SouthBooks</v>
      </c>
      <c r="E315" t="str">
        <f>TRIM(VLOOKUP(A315,rawData!B:S,8,0))</f>
        <v>South</v>
      </c>
      <c r="F315" t="str">
        <f>TRIM(VLOOKUP(A315,rawData!B:S,9,0))</f>
        <v>Books</v>
      </c>
      <c r="G315" t="str">
        <f>IF(TRIM(VLOOKUP(A315,rawData!B:S,10,0))="","Blank",TRIM(VLOOKUP(A315,rawData!B:S,10,0)))</f>
        <v>Eat</v>
      </c>
      <c r="H315" s="9">
        <f>_xlfn.NUMBERVALUE(TRIM(VLOOKUP(A315,rawData!B:S,11,0)))</f>
        <v>8</v>
      </c>
      <c r="I315" s="9">
        <f>_xlfn.NUMBERVALUE(TRIM(VLOOKUP(A315,rawData!B:S,12,0)))</f>
        <v>172.46</v>
      </c>
      <c r="J315" s="9">
        <f>_xlfn.NUMBERVALUE(TRIM(VLOOKUP(A315,rawData!B:S,13,0)))</f>
        <v>1379.68</v>
      </c>
      <c r="K315" s="11">
        <f>DATE(VLOOKUP(A315,rawData!$B$2:$S$1011,17,0),VLOOKUP(A315,rawData!$B$2:$S$1011,16,0),VLOOKUP(A315,rawData!$B$2:$S$1011,15,0))</f>
        <v>45377</v>
      </c>
      <c r="L315" t="str">
        <f>TRIM(VLOOKUP(A315,rawData!B:S,18,0))</f>
        <v>PayPal</v>
      </c>
      <c r="M315">
        <f t="shared" si="9"/>
        <v>3</v>
      </c>
    </row>
    <row r="316" spans="1:13" x14ac:dyDescent="0.2">
      <c r="A316" t="str">
        <f>TRIM(rawData!A783)</f>
        <v>4d3355be-335f-49e1-a1f8-61aa868bf8c8</v>
      </c>
      <c r="B316" t="str">
        <f>TRIM(VLOOKUP(A316,rawData!B:S,4,0))</f>
        <v>Laura Rodgers</v>
      </c>
      <c r="C316" t="str">
        <f>IF(TRIM(VLOOKUP(A316,rawData!B:S,6,0))="","replacement@mail.com",TRIM(VLOOKUP(A316,rawData!B:S,6,0)))</f>
        <v>qwilliams@gmail.com</v>
      </c>
      <c r="D316" t="str">
        <f t="shared" si="8"/>
        <v>WestElectronics</v>
      </c>
      <c r="E316" t="str">
        <f>TRIM(VLOOKUP(A316,rawData!B:S,8,0))</f>
        <v>West</v>
      </c>
      <c r="F316" t="str">
        <f>TRIM(VLOOKUP(A316,rawData!B:S,9,0))</f>
        <v>Electronics</v>
      </c>
      <c r="G316" t="str">
        <f>IF(TRIM(VLOOKUP(A316,rawData!B:S,10,0))="","Blank",TRIM(VLOOKUP(A316,rawData!B:S,10,0)))</f>
        <v>Administration</v>
      </c>
      <c r="H316" s="9">
        <f>_xlfn.NUMBERVALUE(TRIM(VLOOKUP(A316,rawData!B:S,11,0)))</f>
        <v>14</v>
      </c>
      <c r="I316" s="9">
        <f>_xlfn.NUMBERVALUE(TRIM(VLOOKUP(A316,rawData!B:S,12,0)))</f>
        <v>258.2</v>
      </c>
      <c r="J316" s="9">
        <f>_xlfn.NUMBERVALUE(TRIM(VLOOKUP(A316,rawData!B:S,13,0)))</f>
        <v>3614.8</v>
      </c>
      <c r="K316" s="11">
        <f>DATE(VLOOKUP(A316,rawData!$B$2:$S$1011,17,0),VLOOKUP(A316,rawData!$B$2:$S$1011,16,0),VLOOKUP(A316,rawData!$B$2:$S$1011,15,0))</f>
        <v>45377</v>
      </c>
      <c r="L316" t="str">
        <f>TRIM(VLOOKUP(A316,rawData!B:S,18,0))</f>
        <v>PayPal</v>
      </c>
      <c r="M316">
        <f t="shared" si="9"/>
        <v>3</v>
      </c>
    </row>
    <row r="317" spans="1:13" x14ac:dyDescent="0.2">
      <c r="A317" t="str">
        <f>TRIM(rawData!A855)</f>
        <v>fc55fa6d-0d29-4356-b906-60f7339c3eb2</v>
      </c>
      <c r="B317" t="str">
        <f>TRIM(VLOOKUP(A317,rawData!B:S,4,0))</f>
        <v>Patricia Andrews</v>
      </c>
      <c r="C317" t="str">
        <f>IF(TRIM(VLOOKUP(A317,rawData!B:S,6,0))="","replacement@mail.com",TRIM(VLOOKUP(A317,rawData!B:S,6,0)))</f>
        <v>karilopez@jones.com</v>
      </c>
      <c r="D317" t="str">
        <f t="shared" si="8"/>
        <v>WestFood</v>
      </c>
      <c r="E317" t="str">
        <f>TRIM(VLOOKUP(A317,rawData!B:S,8,0))</f>
        <v>West</v>
      </c>
      <c r="F317" t="str">
        <f>TRIM(VLOOKUP(A317,rawData!B:S,9,0))</f>
        <v>Food</v>
      </c>
      <c r="G317" t="str">
        <f>IF(TRIM(VLOOKUP(A317,rawData!B:S,10,0))="","Blank",TRIM(VLOOKUP(A317,rawData!B:S,10,0)))</f>
        <v>Sea</v>
      </c>
      <c r="H317" s="9">
        <f>_xlfn.NUMBERVALUE(TRIM(VLOOKUP(A317,rawData!B:S,11,0)))</f>
        <v>1</v>
      </c>
      <c r="I317" s="9">
        <f>_xlfn.NUMBERVALUE(TRIM(VLOOKUP(A317,rawData!B:S,12,0)))</f>
        <v>494.2</v>
      </c>
      <c r="J317" s="9">
        <f>_xlfn.NUMBERVALUE(TRIM(VLOOKUP(A317,rawData!B:S,13,0)))</f>
        <v>494.2</v>
      </c>
      <c r="K317" s="11">
        <f>DATE(VLOOKUP(A317,rawData!$B$2:$S$1011,17,0),VLOOKUP(A317,rawData!$B$2:$S$1011,16,0),VLOOKUP(A317,rawData!$B$2:$S$1011,15,0))</f>
        <v>45378</v>
      </c>
      <c r="L317" t="str">
        <f>TRIM(VLOOKUP(A317,rawData!B:S,18,0))</f>
        <v>Bank Transfer</v>
      </c>
      <c r="M317">
        <f t="shared" si="9"/>
        <v>3</v>
      </c>
    </row>
    <row r="318" spans="1:13" x14ac:dyDescent="0.2">
      <c r="A318" t="str">
        <f>TRIM(rawData!A201)</f>
        <v>4e550a7b-2634-494a-86b7-ffe40d7d8437</v>
      </c>
      <c r="B318" t="str">
        <f>TRIM(VLOOKUP(A318,rawData!B:S,4,0))</f>
        <v>Jeffery Norman</v>
      </c>
      <c r="C318" t="str">
        <f>IF(TRIM(VLOOKUP(A318,rawData!B:S,6,0))="","replacement@mail.com",TRIM(VLOOKUP(A318,rawData!B:S,6,0)))</f>
        <v>jonathangay@valencia.com</v>
      </c>
      <c r="D318" t="str">
        <f t="shared" si="8"/>
        <v>NorthBooks</v>
      </c>
      <c r="E318" t="str">
        <f>TRIM(VLOOKUP(A318,rawData!B:S,8,0))</f>
        <v>North</v>
      </c>
      <c r="F318" t="str">
        <f>TRIM(VLOOKUP(A318,rawData!B:S,9,0))</f>
        <v>Books</v>
      </c>
      <c r="G318" t="str">
        <f>IF(TRIM(VLOOKUP(A318,rawData!B:S,10,0))="","Blank",TRIM(VLOOKUP(A318,rawData!B:S,10,0)))</f>
        <v>Training</v>
      </c>
      <c r="H318" s="9">
        <f>_xlfn.NUMBERVALUE(TRIM(VLOOKUP(A318,rawData!B:S,11,0)))</f>
        <v>20</v>
      </c>
      <c r="I318" s="9">
        <f>_xlfn.NUMBERVALUE(TRIM(VLOOKUP(A318,rawData!B:S,12,0)))</f>
        <v>270.60000000000002</v>
      </c>
      <c r="J318" s="9">
        <f>_xlfn.NUMBERVALUE(TRIM(VLOOKUP(A318,rawData!B:S,13,0)))</f>
        <v>5412</v>
      </c>
      <c r="K318" s="11">
        <f>DATE(VLOOKUP(A318,rawData!$B$2:$S$1011,17,0),VLOOKUP(A318,rawData!$B$2:$S$1011,16,0),VLOOKUP(A318,rawData!$B$2:$S$1011,15,0))</f>
        <v>45378</v>
      </c>
      <c r="L318" t="str">
        <f>TRIM(VLOOKUP(A318,rawData!B:S,18,0))</f>
        <v>Debit Card</v>
      </c>
      <c r="M318">
        <f t="shared" si="9"/>
        <v>3</v>
      </c>
    </row>
    <row r="319" spans="1:13" x14ac:dyDescent="0.2">
      <c r="A319" t="str">
        <f>TRIM(rawData!A545)</f>
        <v>04f10ba0-0866-4578-8b9f-2fa8b992a35f</v>
      </c>
      <c r="B319" t="str">
        <f>TRIM(VLOOKUP(A319,rawData!B:S,4,0))</f>
        <v>Brian Bell</v>
      </c>
      <c r="C319" t="str">
        <f>IF(TRIM(VLOOKUP(A319,rawData!B:S,6,0))="","replacement@mail.com",TRIM(VLOOKUP(A319,rawData!B:S,6,0)))</f>
        <v>matthew23@evans-graves.com</v>
      </c>
      <c r="D319" t="str">
        <f t="shared" si="8"/>
        <v>WestFurniture</v>
      </c>
      <c r="E319" t="str">
        <f>TRIM(VLOOKUP(A319,rawData!B:S,8,0))</f>
        <v>West</v>
      </c>
      <c r="F319" t="str">
        <f>TRIM(VLOOKUP(A319,rawData!B:S,9,0))</f>
        <v>Furniture</v>
      </c>
      <c r="G319" t="str">
        <f>IF(TRIM(VLOOKUP(A319,rawData!B:S,10,0))="","Blank",TRIM(VLOOKUP(A319,rawData!B:S,10,0)))</f>
        <v>Owner</v>
      </c>
      <c r="H319" s="9">
        <f>_xlfn.NUMBERVALUE(TRIM(VLOOKUP(A319,rawData!B:S,11,0)))</f>
        <v>16</v>
      </c>
      <c r="I319" s="9">
        <f>_xlfn.NUMBERVALUE(TRIM(VLOOKUP(A319,rawData!B:S,12,0)))</f>
        <v>429.27</v>
      </c>
      <c r="J319" s="9">
        <f>_xlfn.NUMBERVALUE(TRIM(VLOOKUP(A319,rawData!B:S,13,0)))</f>
        <v>6868.32</v>
      </c>
      <c r="K319" s="11">
        <f>DATE(VLOOKUP(A319,rawData!$B$2:$S$1011,17,0),VLOOKUP(A319,rawData!$B$2:$S$1011,16,0),VLOOKUP(A319,rawData!$B$2:$S$1011,15,0))</f>
        <v>45378</v>
      </c>
      <c r="L319" t="str">
        <f>TRIM(VLOOKUP(A319,rawData!B:S,18,0))</f>
        <v>Bank Transfer</v>
      </c>
      <c r="M319">
        <f t="shared" si="9"/>
        <v>3</v>
      </c>
    </row>
    <row r="320" spans="1:13" x14ac:dyDescent="0.2">
      <c r="A320" t="str">
        <f>TRIM(rawData!A250)</f>
        <v>b559c28e-d9f0-428f-bb93-db86bcd79a59</v>
      </c>
      <c r="B320" t="str">
        <f>TRIM(VLOOKUP(A320,rawData!B:S,4,0))</f>
        <v>Maria Wheeler MD</v>
      </c>
      <c r="C320" t="str">
        <f>IF(TRIM(VLOOKUP(A320,rawData!B:S,6,0))="","replacement@mail.com",TRIM(VLOOKUP(A320,rawData!B:S,6,0)))</f>
        <v>robin68@nash-vasquez.org</v>
      </c>
      <c r="D320" t="str">
        <f t="shared" si="8"/>
        <v>SouthFurniture</v>
      </c>
      <c r="E320" t="str">
        <f>TRIM(VLOOKUP(A320,rawData!B:S,8,0))</f>
        <v>South</v>
      </c>
      <c r="F320" t="str">
        <f>TRIM(VLOOKUP(A320,rawData!B:S,9,0))</f>
        <v>Furniture</v>
      </c>
      <c r="G320" t="str">
        <f>IF(TRIM(VLOOKUP(A320,rawData!B:S,10,0))="","Blank",TRIM(VLOOKUP(A320,rawData!B:S,10,0)))</f>
        <v>Both</v>
      </c>
      <c r="H320" s="9">
        <f>_xlfn.NUMBERVALUE(TRIM(VLOOKUP(A320,rawData!B:S,11,0)))</f>
        <v>6</v>
      </c>
      <c r="I320" s="9">
        <f>_xlfn.NUMBERVALUE(TRIM(VLOOKUP(A320,rawData!B:S,12,0)))</f>
        <v>352.54</v>
      </c>
      <c r="J320" s="9">
        <f>_xlfn.NUMBERVALUE(TRIM(VLOOKUP(A320,rawData!B:S,13,0)))</f>
        <v>2115.2399999999998</v>
      </c>
      <c r="K320" s="11">
        <f>DATE(VLOOKUP(A320,rawData!$B$2:$S$1011,17,0),VLOOKUP(A320,rawData!$B$2:$S$1011,16,0),VLOOKUP(A320,rawData!$B$2:$S$1011,15,0))</f>
        <v>45379</v>
      </c>
      <c r="L320" t="str">
        <f>TRIM(VLOOKUP(A320,rawData!B:S,18,0))</f>
        <v>Bank Transfer</v>
      </c>
      <c r="M320">
        <f t="shared" si="9"/>
        <v>3</v>
      </c>
    </row>
    <row r="321" spans="1:13" x14ac:dyDescent="0.2">
      <c r="A321" t="str">
        <f>TRIM(rawData!A573)</f>
        <v>09a0c687-3279-4def-baad-6d79f75db014</v>
      </c>
      <c r="B321" t="str">
        <f>TRIM(VLOOKUP(A321,rawData!B:S,4,0))</f>
        <v>Cody Palmer</v>
      </c>
      <c r="C321" t="str">
        <f>IF(TRIM(VLOOKUP(A321,rawData!B:S,6,0))="","replacement@mail.com",TRIM(VLOOKUP(A321,rawData!B:S,6,0)))</f>
        <v>cruzjonathan@hotmail.com</v>
      </c>
      <c r="D321" t="str">
        <f t="shared" si="8"/>
        <v>WestFood</v>
      </c>
      <c r="E321" t="str">
        <f>TRIM(VLOOKUP(A321,rawData!B:S,8,0))</f>
        <v>West</v>
      </c>
      <c r="F321" t="str">
        <f>TRIM(VLOOKUP(A321,rawData!B:S,9,0))</f>
        <v>Food</v>
      </c>
      <c r="G321" t="str">
        <f>IF(TRIM(VLOOKUP(A321,rawData!B:S,10,0))="","Blank",TRIM(VLOOKUP(A321,rawData!B:S,10,0)))</f>
        <v>Rule</v>
      </c>
      <c r="H321" s="9">
        <f>_xlfn.NUMBERVALUE(TRIM(VLOOKUP(A321,rawData!B:S,11,0)))</f>
        <v>9</v>
      </c>
      <c r="I321" s="9">
        <f>_xlfn.NUMBERVALUE(TRIM(VLOOKUP(A321,rawData!B:S,12,0)))</f>
        <v>380.95</v>
      </c>
      <c r="J321" s="9">
        <f>_xlfn.NUMBERVALUE(TRIM(VLOOKUP(A321,rawData!B:S,13,0)))</f>
        <v>3428.55</v>
      </c>
      <c r="K321" s="11">
        <f>DATE(VLOOKUP(A321,rawData!$B$2:$S$1011,17,0),VLOOKUP(A321,rawData!$B$2:$S$1011,16,0),VLOOKUP(A321,rawData!$B$2:$S$1011,15,0))</f>
        <v>45379</v>
      </c>
      <c r="L321" t="str">
        <f>TRIM(VLOOKUP(A321,rawData!B:S,18,0))</f>
        <v>Credit Card</v>
      </c>
      <c r="M321">
        <f t="shared" si="9"/>
        <v>3</v>
      </c>
    </row>
    <row r="322" spans="1:13" x14ac:dyDescent="0.2">
      <c r="A322" t="str">
        <f>TRIM(rawData!A736)</f>
        <v>73f0594e-eb01-45fd-afbb-e7975bdae0d7</v>
      </c>
      <c r="B322" t="str">
        <f>TRIM(VLOOKUP(A322,rawData!B:S,4,0))</f>
        <v>Brian Pham</v>
      </c>
      <c r="C322" t="str">
        <f>IF(TRIM(VLOOKUP(A322,rawData!B:S,6,0))="","replacement@mail.com",TRIM(VLOOKUP(A322,rawData!B:S,6,0)))</f>
        <v>michael78@gmail.com</v>
      </c>
      <c r="D322" t="str">
        <f t="shared" ref="D322:D385" si="10">CONCATENATE(E322,F322)</f>
        <v>NorthFood</v>
      </c>
      <c r="E322" t="str">
        <f>TRIM(VLOOKUP(A322,rawData!B:S,8,0))</f>
        <v>North</v>
      </c>
      <c r="F322" t="str">
        <f>TRIM(VLOOKUP(A322,rawData!B:S,9,0))</f>
        <v>Food</v>
      </c>
      <c r="G322" t="str">
        <f>IF(TRIM(VLOOKUP(A322,rawData!B:S,10,0))="","Blank",TRIM(VLOOKUP(A322,rawData!B:S,10,0)))</f>
        <v>Organization</v>
      </c>
      <c r="H322" s="9">
        <f>_xlfn.NUMBERVALUE(TRIM(VLOOKUP(A322,rawData!B:S,11,0)))</f>
        <v>13</v>
      </c>
      <c r="I322" s="9">
        <f>_xlfn.NUMBERVALUE(TRIM(VLOOKUP(A322,rawData!B:S,12,0)))</f>
        <v>432.15</v>
      </c>
      <c r="J322" s="9">
        <f>_xlfn.NUMBERVALUE(TRIM(VLOOKUP(A322,rawData!B:S,13,0)))</f>
        <v>5617.95</v>
      </c>
      <c r="K322" s="11">
        <f>DATE(VLOOKUP(A322,rawData!$B$2:$S$1011,17,0),VLOOKUP(A322,rawData!$B$2:$S$1011,16,0),VLOOKUP(A322,rawData!$B$2:$S$1011,15,0))</f>
        <v>45379</v>
      </c>
      <c r="L322" t="str">
        <f>TRIM(VLOOKUP(A322,rawData!B:S,18,0))</f>
        <v>PayPal</v>
      </c>
      <c r="M322">
        <f t="shared" si="9"/>
        <v>3</v>
      </c>
    </row>
    <row r="323" spans="1:13" x14ac:dyDescent="0.2">
      <c r="A323" t="str">
        <f>TRIM(rawData!A187)</f>
        <v>bd5f1d54-5aa9-4108-9f4a-24bb57ee12c7</v>
      </c>
      <c r="B323" t="str">
        <f>TRIM(VLOOKUP(A323,rawData!B:S,4,0))</f>
        <v>Erika Brown</v>
      </c>
      <c r="C323" t="str">
        <f>IF(TRIM(VLOOKUP(A323,rawData!B:S,6,0))="","replacement@mail.com",TRIM(VLOOKUP(A323,rawData!B:S,6,0)))</f>
        <v>blackwelldavid@yahoo.com</v>
      </c>
      <c r="D323" t="str">
        <f t="shared" si="10"/>
        <v>WestClothing</v>
      </c>
      <c r="E323" t="str">
        <f>TRIM(VLOOKUP(A323,rawData!B:S,8,0))</f>
        <v>West</v>
      </c>
      <c r="F323" t="str">
        <f>TRIM(VLOOKUP(A323,rawData!B:S,9,0))</f>
        <v>Clothing</v>
      </c>
      <c r="G323" t="str">
        <f>IF(TRIM(VLOOKUP(A323,rawData!B:S,10,0))="","Blank",TRIM(VLOOKUP(A323,rawData!B:S,10,0)))</f>
        <v>Sometimes</v>
      </c>
      <c r="H323" s="9">
        <f>_xlfn.NUMBERVALUE(TRIM(VLOOKUP(A323,rawData!B:S,11,0)))</f>
        <v>3</v>
      </c>
      <c r="I323" s="9">
        <f>_xlfn.NUMBERVALUE(TRIM(VLOOKUP(A323,rawData!B:S,12,0)))</f>
        <v>185.88</v>
      </c>
      <c r="J323" s="9">
        <f>_xlfn.NUMBERVALUE(TRIM(VLOOKUP(A323,rawData!B:S,13,0)))</f>
        <v>557.64</v>
      </c>
      <c r="K323" s="11">
        <f>DATE(VLOOKUP(A323,rawData!$B$2:$S$1011,17,0),VLOOKUP(A323,rawData!$B$2:$S$1011,16,0),VLOOKUP(A323,rawData!$B$2:$S$1011,15,0))</f>
        <v>45380</v>
      </c>
      <c r="L323" t="str">
        <f>TRIM(VLOOKUP(A323,rawData!B:S,18,0))</f>
        <v>Credit Card</v>
      </c>
      <c r="M323">
        <f t="shared" ref="M323:M386" si="11">MONTH(K323)</f>
        <v>3</v>
      </c>
    </row>
    <row r="324" spans="1:13" x14ac:dyDescent="0.2">
      <c r="A324" t="str">
        <f>TRIM(rawData!A832)</f>
        <v>1a513bd4-b0e2-435b-a6fb-d9a08ebcdf2f</v>
      </c>
      <c r="B324" t="str">
        <f>TRIM(VLOOKUP(A324,rawData!B:S,4,0))</f>
        <v>Dr. Troy Becker</v>
      </c>
      <c r="C324" t="str">
        <f>IF(TRIM(VLOOKUP(A324,rawData!B:S,6,0))="","replacement@mail.com",TRIM(VLOOKUP(A324,rawData!B:S,6,0)))</f>
        <v>rachelmason@hotmail.com</v>
      </c>
      <c r="D324" t="str">
        <f t="shared" si="10"/>
        <v>WestBooks</v>
      </c>
      <c r="E324" t="str">
        <f>TRIM(VLOOKUP(A324,rawData!B:S,8,0))</f>
        <v>West</v>
      </c>
      <c r="F324" t="str">
        <f>TRIM(VLOOKUP(A324,rawData!B:S,9,0))</f>
        <v>Books</v>
      </c>
      <c r="G324" t="str">
        <f>IF(TRIM(VLOOKUP(A324,rawData!B:S,10,0))="","Blank",TRIM(VLOOKUP(A324,rawData!B:S,10,0)))</f>
        <v>Better</v>
      </c>
      <c r="H324" s="9">
        <f>_xlfn.NUMBERVALUE(TRIM(VLOOKUP(A324,rawData!B:S,11,0)))</f>
        <v>18</v>
      </c>
      <c r="I324" s="9">
        <f>_xlfn.NUMBERVALUE(TRIM(VLOOKUP(A324,rawData!B:S,12,0)))</f>
        <v>92.53</v>
      </c>
      <c r="J324" s="9">
        <f>_xlfn.NUMBERVALUE(TRIM(VLOOKUP(A324,rawData!B:S,13,0)))</f>
        <v>1665.54</v>
      </c>
      <c r="K324" s="11">
        <f>DATE(VLOOKUP(A324,rawData!$B$2:$S$1011,17,0),VLOOKUP(A324,rawData!$B$2:$S$1011,16,0),VLOOKUP(A324,rawData!$B$2:$S$1011,15,0))</f>
        <v>45380</v>
      </c>
      <c r="L324" t="str">
        <f>TRIM(VLOOKUP(A324,rawData!B:S,18,0))</f>
        <v>Debit Card</v>
      </c>
      <c r="M324">
        <f t="shared" si="11"/>
        <v>3</v>
      </c>
    </row>
    <row r="325" spans="1:13" x14ac:dyDescent="0.2">
      <c r="A325" t="str">
        <f>TRIM(rawData!A306)</f>
        <v>40406052-1897-4526-a0d6-c26b01d97d78</v>
      </c>
      <c r="B325" t="str">
        <f>TRIM(VLOOKUP(A325,rawData!B:S,4,0))</f>
        <v>Christopher Johnson</v>
      </c>
      <c r="C325" t="str">
        <f>IF(TRIM(VLOOKUP(A325,rawData!B:S,6,0))="","replacement@mail.com",TRIM(VLOOKUP(A325,rawData!B:S,6,0)))</f>
        <v>ginameadows@white-brown.com</v>
      </c>
      <c r="D325" t="str">
        <f t="shared" si="10"/>
        <v>SouthFood</v>
      </c>
      <c r="E325" t="str">
        <f>TRIM(VLOOKUP(A325,rawData!B:S,8,0))</f>
        <v>South</v>
      </c>
      <c r="F325" t="str">
        <f>TRIM(VLOOKUP(A325,rawData!B:S,9,0))</f>
        <v>Food</v>
      </c>
      <c r="G325" t="str">
        <f>IF(TRIM(VLOOKUP(A325,rawData!B:S,10,0))="","Blank",TRIM(VLOOKUP(A325,rawData!B:S,10,0)))</f>
        <v>Pressure</v>
      </c>
      <c r="H325" s="9">
        <f>_xlfn.NUMBERVALUE(TRIM(VLOOKUP(A325,rawData!B:S,11,0)))</f>
        <v>13</v>
      </c>
      <c r="I325" s="9">
        <f>_xlfn.NUMBERVALUE(TRIM(VLOOKUP(A325,rawData!B:S,12,0)))</f>
        <v>299.05</v>
      </c>
      <c r="J325" s="9">
        <f>_xlfn.NUMBERVALUE(TRIM(VLOOKUP(A325,rawData!B:S,13,0)))</f>
        <v>3887.65</v>
      </c>
      <c r="K325" s="11">
        <f>DATE(VLOOKUP(A325,rawData!$B$2:$S$1011,17,0),VLOOKUP(A325,rawData!$B$2:$S$1011,16,0),VLOOKUP(A325,rawData!$B$2:$S$1011,15,0))</f>
        <v>45380</v>
      </c>
      <c r="L325" t="str">
        <f>TRIM(VLOOKUP(A325,rawData!B:S,18,0))</f>
        <v>Bank Transfer</v>
      </c>
      <c r="M325">
        <f t="shared" si="11"/>
        <v>3</v>
      </c>
    </row>
    <row r="326" spans="1:13" x14ac:dyDescent="0.2">
      <c r="A326" t="str">
        <f>TRIM(rawData!A367)</f>
        <v>d03f8f5d-6723-4d82-951d-6025281200b1</v>
      </c>
      <c r="B326" t="str">
        <f>TRIM(VLOOKUP(A326,rawData!B:S,4,0))</f>
        <v>Linda Cooper</v>
      </c>
      <c r="C326" t="str">
        <f>IF(TRIM(VLOOKUP(A326,rawData!B:S,6,0))="","replacement@mail.com",TRIM(VLOOKUP(A326,rawData!B:S,6,0)))</f>
        <v>iperez@gmail.com</v>
      </c>
      <c r="D326" t="str">
        <f t="shared" si="10"/>
        <v>SouthElectronics</v>
      </c>
      <c r="E326" t="str">
        <f>TRIM(VLOOKUP(A326,rawData!B:S,8,0))</f>
        <v>South</v>
      </c>
      <c r="F326" t="str">
        <f>TRIM(VLOOKUP(A326,rawData!B:S,9,0))</f>
        <v>Electronics</v>
      </c>
      <c r="G326" t="str">
        <f>IF(TRIM(VLOOKUP(A326,rawData!B:S,10,0))="","Blank",TRIM(VLOOKUP(A326,rawData!B:S,10,0)))</f>
        <v>Go</v>
      </c>
      <c r="H326" s="9">
        <f>_xlfn.NUMBERVALUE(TRIM(VLOOKUP(A326,rawData!B:S,11,0)))</f>
        <v>10</v>
      </c>
      <c r="I326" s="9">
        <f>_xlfn.NUMBERVALUE(TRIM(VLOOKUP(A326,rawData!B:S,12,0)))</f>
        <v>467.29</v>
      </c>
      <c r="J326" s="9">
        <f>_xlfn.NUMBERVALUE(TRIM(VLOOKUP(A326,rawData!B:S,13,0)))</f>
        <v>4672.8999999999996</v>
      </c>
      <c r="K326" s="11">
        <f>DATE(VLOOKUP(A326,rawData!$B$2:$S$1011,17,0),VLOOKUP(A326,rawData!$B$2:$S$1011,16,0),VLOOKUP(A326,rawData!$B$2:$S$1011,15,0))</f>
        <v>45380</v>
      </c>
      <c r="L326" t="str">
        <f>TRIM(VLOOKUP(A326,rawData!B:S,18,0))</f>
        <v>Debit Card</v>
      </c>
      <c r="M326">
        <f t="shared" si="11"/>
        <v>3</v>
      </c>
    </row>
    <row r="327" spans="1:13" x14ac:dyDescent="0.2">
      <c r="A327" t="str">
        <f>TRIM(rawData!A27)</f>
        <v>2281d5a8-bf3e-4c82-af6d-99f6f4e390ef</v>
      </c>
      <c r="B327" t="str">
        <f>TRIM(VLOOKUP(A327,rawData!B:S,4,0))</f>
        <v>Timothy Martinez</v>
      </c>
      <c r="C327" t="str">
        <f>IF(TRIM(VLOOKUP(A327,rawData!B:S,6,0))="","replacement@mail.com",TRIM(VLOOKUP(A327,rawData!B:S,6,0)))</f>
        <v>antonio38@gmail.com</v>
      </c>
      <c r="D327" t="str">
        <f t="shared" si="10"/>
        <v>NorthClothing</v>
      </c>
      <c r="E327" t="str">
        <f>TRIM(VLOOKUP(A327,rawData!B:S,8,0))</f>
        <v>North</v>
      </c>
      <c r="F327" t="str">
        <f>TRIM(VLOOKUP(A327,rawData!B:S,9,0))</f>
        <v>Clothing</v>
      </c>
      <c r="G327" t="str">
        <f>IF(TRIM(VLOOKUP(A327,rawData!B:S,10,0))="","Blank",TRIM(VLOOKUP(A327,rawData!B:S,10,0)))</f>
        <v>System</v>
      </c>
      <c r="H327" s="9">
        <f>_xlfn.NUMBERVALUE(TRIM(VLOOKUP(A327,rawData!B:S,11,0)))</f>
        <v>13</v>
      </c>
      <c r="I327" s="9">
        <f>_xlfn.NUMBERVALUE(TRIM(VLOOKUP(A327,rawData!B:S,12,0)))</f>
        <v>29.04</v>
      </c>
      <c r="J327" s="9">
        <f>_xlfn.NUMBERVALUE(TRIM(VLOOKUP(A327,rawData!B:S,13,0)))</f>
        <v>377.52</v>
      </c>
      <c r="K327" s="11">
        <f>DATE(VLOOKUP(A327,rawData!$B$2:$S$1011,17,0),VLOOKUP(A327,rawData!$B$2:$S$1011,16,0),VLOOKUP(A327,rawData!$B$2:$S$1011,15,0))</f>
        <v>45381</v>
      </c>
      <c r="L327" t="str">
        <f>TRIM(VLOOKUP(A327,rawData!B:S,18,0))</f>
        <v>Bank Transfer</v>
      </c>
      <c r="M327">
        <f t="shared" si="11"/>
        <v>3</v>
      </c>
    </row>
    <row r="328" spans="1:13" x14ac:dyDescent="0.2">
      <c r="A328" t="str">
        <f>TRIM(rawData!A550)</f>
        <v>ccc44304-5b31-4542-9968-c34e038c749f</v>
      </c>
      <c r="B328" t="str">
        <f>TRIM(VLOOKUP(A328,rawData!B:S,4,0))</f>
        <v>Andres May</v>
      </c>
      <c r="C328" t="str">
        <f>IF(TRIM(VLOOKUP(A328,rawData!B:S,6,0))="","replacement@mail.com",TRIM(VLOOKUP(A328,rawData!B:S,6,0)))</f>
        <v>ecampbell@hotmail.com</v>
      </c>
      <c r="D328" t="str">
        <f t="shared" si="10"/>
        <v>EastBooks</v>
      </c>
      <c r="E328" t="str">
        <f>TRIM(VLOOKUP(A328,rawData!B:S,8,0))</f>
        <v>East</v>
      </c>
      <c r="F328" t="str">
        <f>TRIM(VLOOKUP(A328,rawData!B:S,9,0))</f>
        <v>Books</v>
      </c>
      <c r="G328" t="str">
        <f>IF(TRIM(VLOOKUP(A328,rawData!B:S,10,0))="","Blank",TRIM(VLOOKUP(A328,rawData!B:S,10,0)))</f>
        <v>Pressure</v>
      </c>
      <c r="H328" s="9">
        <f>_xlfn.NUMBERVALUE(TRIM(VLOOKUP(A328,rawData!B:S,11,0)))</f>
        <v>1</v>
      </c>
      <c r="I328" s="9">
        <f>_xlfn.NUMBERVALUE(TRIM(VLOOKUP(A328,rawData!B:S,12,0)))</f>
        <v>419.55</v>
      </c>
      <c r="J328" s="9">
        <f>_xlfn.NUMBERVALUE(TRIM(VLOOKUP(A328,rawData!B:S,13,0)))</f>
        <v>419.55</v>
      </c>
      <c r="K328" s="11">
        <f>DATE(VLOOKUP(A328,rawData!$B$2:$S$1011,17,0),VLOOKUP(A328,rawData!$B$2:$S$1011,16,0),VLOOKUP(A328,rawData!$B$2:$S$1011,15,0))</f>
        <v>45381</v>
      </c>
      <c r="L328" t="str">
        <f>TRIM(VLOOKUP(A328,rawData!B:S,18,0))</f>
        <v>Bank Transfer</v>
      </c>
      <c r="M328">
        <f t="shared" si="11"/>
        <v>3</v>
      </c>
    </row>
    <row r="329" spans="1:13" x14ac:dyDescent="0.2">
      <c r="A329" t="str">
        <f>TRIM(rawData!A39)</f>
        <v>fc58fa6e-7aec-4961-b2ae-a7e8eacd081b</v>
      </c>
      <c r="B329" t="str">
        <f>TRIM(VLOOKUP(A329,rawData!B:S,4,0))</f>
        <v>Mark Thornton</v>
      </c>
      <c r="C329" t="str">
        <f>IF(TRIM(VLOOKUP(A329,rawData!B:S,6,0))="","replacement@mail.com",TRIM(VLOOKUP(A329,rawData!B:S,6,0)))</f>
        <v>victoriahodge@nguyen-davis.net</v>
      </c>
      <c r="D329" t="str">
        <f t="shared" si="10"/>
        <v>NorthFood</v>
      </c>
      <c r="E329" t="str">
        <f>TRIM(VLOOKUP(A329,rawData!B:S,8,0))</f>
        <v>North</v>
      </c>
      <c r="F329" t="str">
        <f>TRIM(VLOOKUP(A329,rawData!B:S,9,0))</f>
        <v>Food</v>
      </c>
      <c r="G329" t="str">
        <f>IF(TRIM(VLOOKUP(A329,rawData!B:S,10,0))="","Blank",TRIM(VLOOKUP(A329,rawData!B:S,10,0)))</f>
        <v>Help</v>
      </c>
      <c r="H329" s="9">
        <f>_xlfn.NUMBERVALUE(TRIM(VLOOKUP(A329,rawData!B:S,11,0)))</f>
        <v>17</v>
      </c>
      <c r="I329" s="9">
        <f>_xlfn.NUMBERVALUE(TRIM(VLOOKUP(A329,rawData!B:S,12,0)))</f>
        <v>107.78</v>
      </c>
      <c r="J329" s="9">
        <f>_xlfn.NUMBERVALUE(TRIM(VLOOKUP(A329,rawData!B:S,13,0)))</f>
        <v>1832.26</v>
      </c>
      <c r="K329" s="11">
        <f>DATE(VLOOKUP(A329,rawData!$B$2:$S$1011,17,0),VLOOKUP(A329,rawData!$B$2:$S$1011,16,0),VLOOKUP(A329,rawData!$B$2:$S$1011,15,0))</f>
        <v>45381</v>
      </c>
      <c r="L329" t="str">
        <f>TRIM(VLOOKUP(A329,rawData!B:S,18,0))</f>
        <v>Credit Card</v>
      </c>
      <c r="M329">
        <f t="shared" si="11"/>
        <v>3</v>
      </c>
    </row>
    <row r="330" spans="1:13" x14ac:dyDescent="0.2">
      <c r="A330" t="str">
        <f>TRIM(rawData!A273)</f>
        <v>35722e30-1923-4866-a074-d895e1b04672</v>
      </c>
      <c r="B330" t="str">
        <f>TRIM(VLOOKUP(A330,rawData!B:S,4,0))</f>
        <v>Matthew Mcdonald</v>
      </c>
      <c r="C330" t="str">
        <f>IF(TRIM(VLOOKUP(A330,rawData!B:S,6,0))="","replacement@mail.com",TRIM(VLOOKUP(A330,rawData!B:S,6,0)))</f>
        <v>jwade@turner.org</v>
      </c>
      <c r="D330" t="str">
        <f t="shared" si="10"/>
        <v>EastFood</v>
      </c>
      <c r="E330" t="str">
        <f>TRIM(VLOOKUP(A330,rawData!B:S,8,0))</f>
        <v>East</v>
      </c>
      <c r="F330" t="str">
        <f>TRIM(VLOOKUP(A330,rawData!B:S,9,0))</f>
        <v>Food</v>
      </c>
      <c r="G330" t="str">
        <f>IF(TRIM(VLOOKUP(A330,rawData!B:S,10,0))="","Blank",TRIM(VLOOKUP(A330,rawData!B:S,10,0)))</f>
        <v>Smile</v>
      </c>
      <c r="H330" s="9">
        <f>_xlfn.NUMBERVALUE(TRIM(VLOOKUP(A330,rawData!B:S,11,0)))</f>
        <v>11</v>
      </c>
      <c r="I330" s="9">
        <f>_xlfn.NUMBERVALUE(TRIM(VLOOKUP(A330,rawData!B:S,12,0)))</f>
        <v>178.13</v>
      </c>
      <c r="J330" s="9">
        <f>_xlfn.NUMBERVALUE(TRIM(VLOOKUP(A330,rawData!B:S,13,0)))</f>
        <v>1959.43</v>
      </c>
      <c r="K330" s="11">
        <f>DATE(VLOOKUP(A330,rawData!$B$2:$S$1011,17,0),VLOOKUP(A330,rawData!$B$2:$S$1011,16,0),VLOOKUP(A330,rawData!$B$2:$S$1011,15,0))</f>
        <v>45381</v>
      </c>
      <c r="L330" t="str">
        <f>TRIM(VLOOKUP(A330,rawData!B:S,18,0))</f>
        <v>PayPal</v>
      </c>
      <c r="M330">
        <f t="shared" si="11"/>
        <v>3</v>
      </c>
    </row>
    <row r="331" spans="1:13" x14ac:dyDescent="0.2">
      <c r="A331" t="str">
        <f>TRIM(rawData!A450)</f>
        <v>5dfa2e15-5bef-4d72-9379-45d47dd21baa</v>
      </c>
      <c r="B331" t="str">
        <f>TRIM(VLOOKUP(A331,rawData!B:S,4,0))</f>
        <v>Danielle Johnson</v>
      </c>
      <c r="C331" t="str">
        <f>IF(TRIM(VLOOKUP(A331,rawData!B:S,6,0))="","replacement@mail.com",TRIM(VLOOKUP(A331,rawData!B:S,6,0)))</f>
        <v>stacy04@gmail.com</v>
      </c>
      <c r="D331" t="str">
        <f t="shared" si="10"/>
        <v>SouthClothing</v>
      </c>
      <c r="E331" t="str">
        <f>TRIM(VLOOKUP(A331,rawData!B:S,8,0))</f>
        <v>South</v>
      </c>
      <c r="F331" t="str">
        <f>TRIM(VLOOKUP(A331,rawData!B:S,9,0))</f>
        <v>Clothing</v>
      </c>
      <c r="G331" t="str">
        <f>IF(TRIM(VLOOKUP(A331,rawData!B:S,10,0))="","Blank",TRIM(VLOOKUP(A331,rawData!B:S,10,0)))</f>
        <v>Phone</v>
      </c>
      <c r="H331" s="9">
        <f>_xlfn.NUMBERVALUE(TRIM(VLOOKUP(A331,rawData!B:S,11,0)))</f>
        <v>17</v>
      </c>
      <c r="I331" s="9">
        <f>_xlfn.NUMBERVALUE(TRIM(VLOOKUP(A331,rawData!B:S,12,0)))</f>
        <v>155.44</v>
      </c>
      <c r="J331" s="9">
        <f>_xlfn.NUMBERVALUE(TRIM(VLOOKUP(A331,rawData!B:S,13,0)))</f>
        <v>2642.48</v>
      </c>
      <c r="K331" s="11">
        <f>DATE(VLOOKUP(A331,rawData!$B$2:$S$1011,17,0),VLOOKUP(A331,rawData!$B$2:$S$1011,16,0),VLOOKUP(A331,rawData!$B$2:$S$1011,15,0))</f>
        <v>45381</v>
      </c>
      <c r="L331" t="str">
        <f>TRIM(VLOOKUP(A331,rawData!B:S,18,0))</f>
        <v>Credit Card</v>
      </c>
      <c r="M331">
        <f t="shared" si="11"/>
        <v>3</v>
      </c>
    </row>
    <row r="332" spans="1:13" x14ac:dyDescent="0.2">
      <c r="A332" t="str">
        <f>TRIM(rawData!A480)</f>
        <v>8812539c-ea09-4336-b6f4-c26dfb410e24</v>
      </c>
      <c r="B332" t="str">
        <f>TRIM(VLOOKUP(A332,rawData!B:S,4,0))</f>
        <v>Julie Pierce</v>
      </c>
      <c r="C332" t="str">
        <f>IF(TRIM(VLOOKUP(A332,rawData!B:S,6,0))="","replacement@mail.com",TRIM(VLOOKUP(A332,rawData!B:S,6,0)))</f>
        <v>lisa05@yahoo.com</v>
      </c>
      <c r="D332" t="str">
        <f t="shared" si="10"/>
        <v>EastElectronics</v>
      </c>
      <c r="E332" t="str">
        <f>TRIM(VLOOKUP(A332,rawData!B:S,8,0))</f>
        <v>East</v>
      </c>
      <c r="F332" t="str">
        <f>TRIM(VLOOKUP(A332,rawData!B:S,9,0))</f>
        <v>Electronics</v>
      </c>
      <c r="G332" t="str">
        <f>IF(TRIM(VLOOKUP(A332,rawData!B:S,10,0))="","Blank",TRIM(VLOOKUP(A332,rawData!B:S,10,0)))</f>
        <v>Shake</v>
      </c>
      <c r="H332" s="9">
        <f>_xlfn.NUMBERVALUE(TRIM(VLOOKUP(A332,rawData!B:S,11,0)))</f>
        <v>14</v>
      </c>
      <c r="I332" s="9">
        <f>_xlfn.NUMBERVALUE(TRIM(VLOOKUP(A332,rawData!B:S,12,0)))</f>
        <v>265.27999999999997</v>
      </c>
      <c r="J332" s="9">
        <f>_xlfn.NUMBERVALUE(TRIM(VLOOKUP(A332,rawData!B:S,13,0)))</f>
        <v>3713.92</v>
      </c>
      <c r="K332" s="11">
        <f>DATE(VLOOKUP(A332,rawData!$B$2:$S$1011,17,0),VLOOKUP(A332,rawData!$B$2:$S$1011,16,0),VLOOKUP(A332,rawData!$B$2:$S$1011,15,0))</f>
        <v>45381</v>
      </c>
      <c r="L332" t="str">
        <f>TRIM(VLOOKUP(A332,rawData!B:S,18,0))</f>
        <v>Debit Card</v>
      </c>
      <c r="M332">
        <f t="shared" si="11"/>
        <v>3</v>
      </c>
    </row>
    <row r="333" spans="1:13" x14ac:dyDescent="0.2">
      <c r="A333" t="str">
        <f>TRIM(rawData!A697)</f>
        <v>04719f6f-f6c3-403b-9e8d-4348c9f2a1ac</v>
      </c>
      <c r="B333" t="str">
        <f>TRIM(VLOOKUP(A333,rawData!B:S,4,0))</f>
        <v>John Johnson</v>
      </c>
      <c r="C333" t="str">
        <f>IF(TRIM(VLOOKUP(A333,rawData!B:S,6,0))="","replacement@mail.com",TRIM(VLOOKUP(A333,rawData!B:S,6,0)))</f>
        <v>velezjustin@griffin-randall.com</v>
      </c>
      <c r="D333" t="str">
        <f t="shared" si="10"/>
        <v>NorthClothing</v>
      </c>
      <c r="E333" t="str">
        <f>TRIM(VLOOKUP(A333,rawData!B:S,8,0))</f>
        <v>North</v>
      </c>
      <c r="F333" t="str">
        <f>TRIM(VLOOKUP(A333,rawData!B:S,9,0))</f>
        <v>Clothing</v>
      </c>
      <c r="G333" t="str">
        <f>IF(TRIM(VLOOKUP(A333,rawData!B:S,10,0))="","Blank",TRIM(VLOOKUP(A333,rawData!B:S,10,0)))</f>
        <v>Usually</v>
      </c>
      <c r="H333" s="9">
        <f>_xlfn.NUMBERVALUE(TRIM(VLOOKUP(A333,rawData!B:S,11,0)))</f>
        <v>20</v>
      </c>
      <c r="I333" s="9">
        <f>_xlfn.NUMBERVALUE(TRIM(VLOOKUP(A333,rawData!B:S,12,0)))</f>
        <v>420.42</v>
      </c>
      <c r="J333" s="9">
        <f>_xlfn.NUMBERVALUE(TRIM(VLOOKUP(A333,rawData!B:S,13,0)))</f>
        <v>8408.4</v>
      </c>
      <c r="K333" s="11">
        <f>DATE(VLOOKUP(A333,rawData!$B$2:$S$1011,17,0),VLOOKUP(A333,rawData!$B$2:$S$1011,16,0),VLOOKUP(A333,rawData!$B$2:$S$1011,15,0))</f>
        <v>45381</v>
      </c>
      <c r="L333" t="str">
        <f>TRIM(VLOOKUP(A333,rawData!B:S,18,0))</f>
        <v>Bank Transfer</v>
      </c>
      <c r="M333">
        <f t="shared" si="11"/>
        <v>3</v>
      </c>
    </row>
    <row r="334" spans="1:13" x14ac:dyDescent="0.2">
      <c r="A334" t="str">
        <f>TRIM(rawData!A249)</f>
        <v>28c8e7cf-86c3-4335-85f0-072caeae8818</v>
      </c>
      <c r="B334" t="str">
        <f>TRIM(VLOOKUP(A334,rawData!B:S,4,0))</f>
        <v>Mr. Timothy Valentine DVM</v>
      </c>
      <c r="C334" t="str">
        <f>IF(TRIM(VLOOKUP(A334,rawData!B:S,6,0))="","replacement@mail.com",TRIM(VLOOKUP(A334,rawData!B:S,6,0)))</f>
        <v>xjones@robinson-moss.org</v>
      </c>
      <c r="D334" t="str">
        <f t="shared" si="10"/>
        <v>WestBooks</v>
      </c>
      <c r="E334" t="str">
        <f>TRIM(VLOOKUP(A334,rawData!B:S,8,0))</f>
        <v>West</v>
      </c>
      <c r="F334" t="str">
        <f>TRIM(VLOOKUP(A334,rawData!B:S,9,0))</f>
        <v>Books</v>
      </c>
      <c r="G334" t="str">
        <f>IF(TRIM(VLOOKUP(A334,rawData!B:S,10,0))="","Blank",TRIM(VLOOKUP(A334,rawData!B:S,10,0)))</f>
        <v>Rule</v>
      </c>
      <c r="H334" s="9">
        <f>_xlfn.NUMBERVALUE(TRIM(VLOOKUP(A334,rawData!B:S,11,0)))</f>
        <v>7</v>
      </c>
      <c r="I334" s="9">
        <f>_xlfn.NUMBERVALUE(TRIM(VLOOKUP(A334,rawData!B:S,12,0)))</f>
        <v>482.63</v>
      </c>
      <c r="J334" s="9">
        <f>_xlfn.NUMBERVALUE(TRIM(VLOOKUP(A334,rawData!B:S,13,0)))</f>
        <v>3378.41</v>
      </c>
      <c r="K334" s="11">
        <f>DATE(VLOOKUP(A334,rawData!$B$2:$S$1011,17,0),VLOOKUP(A334,rawData!$B$2:$S$1011,16,0),VLOOKUP(A334,rawData!$B$2:$S$1011,15,0))</f>
        <v>45382</v>
      </c>
      <c r="L334" t="str">
        <f>TRIM(VLOOKUP(A334,rawData!B:S,18,0))</f>
        <v>Debit Card</v>
      </c>
      <c r="M334">
        <f t="shared" si="11"/>
        <v>3</v>
      </c>
    </row>
    <row r="335" spans="1:13" x14ac:dyDescent="0.2">
      <c r="A335" t="str">
        <f>TRIM(rawData!A681)</f>
        <v>26c68af6-35f2-42e2-9978-55f1c6110298</v>
      </c>
      <c r="B335" t="str">
        <f>TRIM(VLOOKUP(A335,rawData!B:S,4,0))</f>
        <v>Gary Morris</v>
      </c>
      <c r="C335" t="str">
        <f>IF(TRIM(VLOOKUP(A335,rawData!B:S,6,0))="","replacement@mail.com",TRIM(VLOOKUP(A335,rawData!B:S,6,0)))</f>
        <v>bakerjames@hotmail.com</v>
      </c>
      <c r="D335" t="str">
        <f t="shared" si="10"/>
        <v>NorthFood</v>
      </c>
      <c r="E335" t="str">
        <f>TRIM(VLOOKUP(A335,rawData!B:S,8,0))</f>
        <v>North</v>
      </c>
      <c r="F335" t="str">
        <f>TRIM(VLOOKUP(A335,rawData!B:S,9,0))</f>
        <v>Food</v>
      </c>
      <c r="G335" t="str">
        <f>IF(TRIM(VLOOKUP(A335,rawData!B:S,10,0))="","Blank",TRIM(VLOOKUP(A335,rawData!B:S,10,0)))</f>
        <v>Trip</v>
      </c>
      <c r="H335" s="9">
        <f>_xlfn.NUMBERVALUE(TRIM(VLOOKUP(A335,rawData!B:S,11,0)))</f>
        <v>13</v>
      </c>
      <c r="I335" s="9">
        <f>_xlfn.NUMBERVALUE(TRIM(VLOOKUP(A335,rawData!B:S,12,0)))</f>
        <v>296.91000000000003</v>
      </c>
      <c r="J335" s="9">
        <f>_xlfn.NUMBERVALUE(TRIM(VLOOKUP(A335,rawData!B:S,13,0)))</f>
        <v>3859.83</v>
      </c>
      <c r="K335" s="11">
        <f>DATE(VLOOKUP(A335,rawData!$B$2:$S$1011,17,0),VLOOKUP(A335,rawData!$B$2:$S$1011,16,0),VLOOKUP(A335,rawData!$B$2:$S$1011,15,0))</f>
        <v>45382</v>
      </c>
      <c r="L335" t="str">
        <f>TRIM(VLOOKUP(A335,rawData!B:S,18,0))</f>
        <v>PayPal</v>
      </c>
      <c r="M335">
        <f t="shared" si="11"/>
        <v>3</v>
      </c>
    </row>
    <row r="336" spans="1:13" x14ac:dyDescent="0.2">
      <c r="A336" t="str">
        <f>TRIM(rawData!A529)</f>
        <v>177b06cf-cd6d-4e93-9462-50d9085fbb48</v>
      </c>
      <c r="B336" t="str">
        <f>TRIM(VLOOKUP(A336,rawData!B:S,4,0))</f>
        <v>Linda Jones</v>
      </c>
      <c r="C336" t="str">
        <f>IF(TRIM(VLOOKUP(A336,rawData!B:S,6,0))="","replacement@mail.com",TRIM(VLOOKUP(A336,rawData!B:S,6,0)))</f>
        <v>darrengarcia@gmail.com</v>
      </c>
      <c r="D336" t="str">
        <f t="shared" si="10"/>
        <v>EastClothing</v>
      </c>
      <c r="E336" t="str">
        <f>TRIM(VLOOKUP(A336,rawData!B:S,8,0))</f>
        <v>East</v>
      </c>
      <c r="F336" t="str">
        <f>TRIM(VLOOKUP(A336,rawData!B:S,9,0))</f>
        <v>Clothing</v>
      </c>
      <c r="G336" t="str">
        <f>IF(TRIM(VLOOKUP(A336,rawData!B:S,10,0))="","Blank",TRIM(VLOOKUP(A336,rawData!B:S,10,0)))</f>
        <v>War</v>
      </c>
      <c r="H336" s="9">
        <f>_xlfn.NUMBERVALUE(TRIM(VLOOKUP(A336,rawData!B:S,11,0)))</f>
        <v>19</v>
      </c>
      <c r="I336" s="9">
        <f>_xlfn.NUMBERVALUE(TRIM(VLOOKUP(A336,rawData!B:S,12,0)))</f>
        <v>275.89999999999998</v>
      </c>
      <c r="J336" s="9">
        <f>_xlfn.NUMBERVALUE(TRIM(VLOOKUP(A336,rawData!B:S,13,0)))</f>
        <v>5242.1000000000004</v>
      </c>
      <c r="K336" s="11">
        <f>DATE(VLOOKUP(A336,rawData!$B$2:$S$1011,17,0),VLOOKUP(A336,rawData!$B$2:$S$1011,16,0),VLOOKUP(A336,rawData!$B$2:$S$1011,15,0))</f>
        <v>45382</v>
      </c>
      <c r="L336" t="str">
        <f>TRIM(VLOOKUP(A336,rawData!B:S,18,0))</f>
        <v>Credit Card</v>
      </c>
      <c r="M336">
        <f t="shared" si="11"/>
        <v>3</v>
      </c>
    </row>
    <row r="337" spans="1:13" x14ac:dyDescent="0.2">
      <c r="A337" t="str">
        <f>TRIM(rawData!A330)</f>
        <v>6752560e-5fdc-444a-a743-60f1e7a6046d</v>
      </c>
      <c r="B337" t="str">
        <f>TRIM(VLOOKUP(A337,rawData!B:S,4,0))</f>
        <v>Victor Smith</v>
      </c>
      <c r="C337" t="str">
        <f>IF(TRIM(VLOOKUP(A337,rawData!B:S,6,0))="","replacement@mail.com",TRIM(VLOOKUP(A337,rawData!B:S,6,0)))</f>
        <v>vcarter@hotmail.com</v>
      </c>
      <c r="D337" t="str">
        <f t="shared" si="10"/>
        <v>NorthElectronics</v>
      </c>
      <c r="E337" t="str">
        <f>TRIM(VLOOKUP(A337,rawData!B:S,8,0))</f>
        <v>North</v>
      </c>
      <c r="F337" t="str">
        <f>TRIM(VLOOKUP(A337,rawData!B:S,9,0))</f>
        <v>Electronics</v>
      </c>
      <c r="G337" t="str">
        <f>IF(TRIM(VLOOKUP(A337,rawData!B:S,10,0))="","Blank",TRIM(VLOOKUP(A337,rawData!B:S,10,0)))</f>
        <v>Blank</v>
      </c>
      <c r="H337" s="9">
        <f>_xlfn.NUMBERVALUE(TRIM(VLOOKUP(A337,rawData!B:S,11,0)))</f>
        <v>15</v>
      </c>
      <c r="I337" s="9">
        <f>_xlfn.NUMBERVALUE(TRIM(VLOOKUP(A337,rawData!B:S,12,0)))</f>
        <v>439.21</v>
      </c>
      <c r="J337" s="9">
        <f>_xlfn.NUMBERVALUE(TRIM(VLOOKUP(A337,rawData!B:S,13,0)))</f>
        <v>6588.15</v>
      </c>
      <c r="K337" s="11">
        <f>DATE(VLOOKUP(A337,rawData!$B$2:$S$1011,17,0),VLOOKUP(A337,rawData!$B$2:$S$1011,16,0),VLOOKUP(A337,rawData!$B$2:$S$1011,15,0))</f>
        <v>45382</v>
      </c>
      <c r="L337" t="str">
        <f>TRIM(VLOOKUP(A337,rawData!B:S,18,0))</f>
        <v>Credit Card</v>
      </c>
      <c r="M337">
        <f t="shared" si="11"/>
        <v>3</v>
      </c>
    </row>
    <row r="338" spans="1:13" x14ac:dyDescent="0.2">
      <c r="A338" t="str">
        <f>TRIM(rawData!A682)</f>
        <v>7870ac15-4a23-4ead-8cf5-00ada0befc47</v>
      </c>
      <c r="B338" t="str">
        <f>TRIM(VLOOKUP(A338,rawData!B:S,4,0))</f>
        <v>Robert Bradley</v>
      </c>
      <c r="C338" t="str">
        <f>IF(TRIM(VLOOKUP(A338,rawData!B:S,6,0))="","replacement@mail.com",TRIM(VLOOKUP(A338,rawData!B:S,6,0)))</f>
        <v>ronald99@chaney-perez.com</v>
      </c>
      <c r="D338" t="str">
        <f t="shared" si="10"/>
        <v>NorthFood</v>
      </c>
      <c r="E338" t="str">
        <f>TRIM(VLOOKUP(A338,rawData!B:S,8,0))</f>
        <v>North</v>
      </c>
      <c r="F338" t="str">
        <f>TRIM(VLOOKUP(A338,rawData!B:S,9,0))</f>
        <v>Food</v>
      </c>
      <c r="G338" t="str">
        <f>IF(TRIM(VLOOKUP(A338,rawData!B:S,10,0))="","Blank",TRIM(VLOOKUP(A338,rawData!B:S,10,0)))</f>
        <v>Nice</v>
      </c>
      <c r="H338" s="9">
        <f>_xlfn.NUMBERVALUE(TRIM(VLOOKUP(A338,rawData!B:S,11,0)))</f>
        <v>4</v>
      </c>
      <c r="I338" s="9">
        <f>_xlfn.NUMBERVALUE(TRIM(VLOOKUP(A338,rawData!B:S,12,0)))</f>
        <v>161.61000000000001</v>
      </c>
      <c r="J338" s="9">
        <f>_xlfn.NUMBERVALUE(TRIM(VLOOKUP(A338,rawData!B:S,13,0)))</f>
        <v>646.44000000000005</v>
      </c>
      <c r="K338" s="11">
        <f>DATE(VLOOKUP(A338,rawData!$B$2:$S$1011,17,0),VLOOKUP(A338,rawData!$B$2:$S$1011,16,0),VLOOKUP(A338,rawData!$B$2:$S$1011,15,0))</f>
        <v>45383</v>
      </c>
      <c r="L338" t="str">
        <f>TRIM(VLOOKUP(A338,rawData!B:S,18,0))</f>
        <v>Bank Transfer</v>
      </c>
      <c r="M338">
        <f t="shared" si="11"/>
        <v>4</v>
      </c>
    </row>
    <row r="339" spans="1:13" x14ac:dyDescent="0.2">
      <c r="A339" t="str">
        <f>TRIM(rawData!A766)</f>
        <v>16e5536b-e4b7-423f-90b9-08409335d87f</v>
      </c>
      <c r="B339" t="str">
        <f>TRIM(VLOOKUP(A339,rawData!B:S,4,0))</f>
        <v>James Butler</v>
      </c>
      <c r="C339" t="str">
        <f>IF(TRIM(VLOOKUP(A339,rawData!B:S,6,0))="","replacement@mail.com",TRIM(VLOOKUP(A339,rawData!B:S,6,0)))</f>
        <v>graceray@yahoo.com</v>
      </c>
      <c r="D339" t="str">
        <f t="shared" si="10"/>
        <v>EastFurniture</v>
      </c>
      <c r="E339" t="str">
        <f>TRIM(VLOOKUP(A339,rawData!B:S,8,0))</f>
        <v>East</v>
      </c>
      <c r="F339" t="str">
        <f>TRIM(VLOOKUP(A339,rawData!B:S,9,0))</f>
        <v>Furniture</v>
      </c>
      <c r="G339" t="str">
        <f>IF(TRIM(VLOOKUP(A339,rawData!B:S,10,0))="","Blank",TRIM(VLOOKUP(A339,rawData!B:S,10,0)))</f>
        <v>Heavy</v>
      </c>
      <c r="H339" s="9">
        <f>_xlfn.NUMBERVALUE(TRIM(VLOOKUP(A339,rawData!B:S,11,0)))</f>
        <v>6</v>
      </c>
      <c r="I339" s="9">
        <f>_xlfn.NUMBERVALUE(TRIM(VLOOKUP(A339,rawData!B:S,12,0)))</f>
        <v>392.05</v>
      </c>
      <c r="J339" s="9">
        <f>_xlfn.NUMBERVALUE(TRIM(VLOOKUP(A339,rawData!B:S,13,0)))</f>
        <v>2352.3000000000002</v>
      </c>
      <c r="K339" s="11">
        <f>DATE(VLOOKUP(A339,rawData!$B$2:$S$1011,17,0),VLOOKUP(A339,rawData!$B$2:$S$1011,16,0),VLOOKUP(A339,rawData!$B$2:$S$1011,15,0))</f>
        <v>45383</v>
      </c>
      <c r="L339" t="str">
        <f>TRIM(VLOOKUP(A339,rawData!B:S,18,0))</f>
        <v>Bank Transfer</v>
      </c>
      <c r="M339">
        <f t="shared" si="11"/>
        <v>4</v>
      </c>
    </row>
    <row r="340" spans="1:13" x14ac:dyDescent="0.2">
      <c r="A340" t="str">
        <f>TRIM(rawData!A971)</f>
        <v>6d7d9a6d-8df5-4283-bf1c-c57abf546707</v>
      </c>
      <c r="B340" t="str">
        <f>TRIM(VLOOKUP(A340,rawData!B:S,4,0))</f>
        <v>Andrea Wilson</v>
      </c>
      <c r="C340" t="str">
        <f>IF(TRIM(VLOOKUP(A340,rawData!B:S,6,0))="","replacement@mail.com",TRIM(VLOOKUP(A340,rawData!B:S,6,0)))</f>
        <v>xaviermartinez@hotmail.com</v>
      </c>
      <c r="D340" t="str">
        <f t="shared" si="10"/>
        <v>EastBooks</v>
      </c>
      <c r="E340" t="str">
        <f>TRIM(VLOOKUP(A340,rawData!B:S,8,0))</f>
        <v>East</v>
      </c>
      <c r="F340" t="str">
        <f>TRIM(VLOOKUP(A340,rawData!B:S,9,0))</f>
        <v>Books</v>
      </c>
      <c r="G340" t="str">
        <f>IF(TRIM(VLOOKUP(A340,rawData!B:S,10,0))="","Blank",TRIM(VLOOKUP(A340,rawData!B:S,10,0)))</f>
        <v>Lose</v>
      </c>
      <c r="H340" s="9">
        <f>_xlfn.NUMBERVALUE(TRIM(VLOOKUP(A340,rawData!B:S,11,0)))</f>
        <v>18</v>
      </c>
      <c r="I340" s="9">
        <f>_xlfn.NUMBERVALUE(TRIM(VLOOKUP(A340,rawData!B:S,12,0)))</f>
        <v>162.76</v>
      </c>
      <c r="J340" s="9">
        <f>_xlfn.NUMBERVALUE(TRIM(VLOOKUP(A340,rawData!B:S,13,0)))</f>
        <v>2929.68</v>
      </c>
      <c r="K340" s="11">
        <f>DATE(VLOOKUP(A340,rawData!$B$2:$S$1011,17,0),VLOOKUP(A340,rawData!$B$2:$S$1011,16,0),VLOOKUP(A340,rawData!$B$2:$S$1011,15,0))</f>
        <v>45383</v>
      </c>
      <c r="L340" t="str">
        <f>TRIM(VLOOKUP(A340,rawData!B:S,18,0))</f>
        <v>PayPal</v>
      </c>
      <c r="M340">
        <f t="shared" si="11"/>
        <v>4</v>
      </c>
    </row>
    <row r="341" spans="1:13" x14ac:dyDescent="0.2">
      <c r="A341" t="str">
        <f>TRIM(rawData!A626)</f>
        <v>e300e189-7b81-45c6-9c6a-82640c387c9f</v>
      </c>
      <c r="B341" t="str">
        <f>TRIM(VLOOKUP(A341,rawData!B:S,4,0))</f>
        <v>Heather Moore</v>
      </c>
      <c r="C341" t="str">
        <f>IF(TRIM(VLOOKUP(A341,rawData!B:S,6,0))="","replacement@mail.com",TRIM(VLOOKUP(A341,rawData!B:S,6,0)))</f>
        <v>moorekatelyn@gordon-johnson.info</v>
      </c>
      <c r="D341" t="str">
        <f t="shared" si="10"/>
        <v>EastBooks</v>
      </c>
      <c r="E341" t="str">
        <f>TRIM(VLOOKUP(A341,rawData!B:S,8,0))</f>
        <v>East</v>
      </c>
      <c r="F341" t="str">
        <f>TRIM(VLOOKUP(A341,rawData!B:S,9,0))</f>
        <v>Books</v>
      </c>
      <c r="G341" t="str">
        <f>IF(TRIM(VLOOKUP(A341,rawData!B:S,10,0))="","Blank",TRIM(VLOOKUP(A341,rawData!B:S,10,0)))</f>
        <v>Increase</v>
      </c>
      <c r="H341" s="9">
        <f>_xlfn.NUMBERVALUE(TRIM(VLOOKUP(A341,rawData!B:S,11,0)))</f>
        <v>12</v>
      </c>
      <c r="I341" s="9">
        <f>_xlfn.NUMBERVALUE(TRIM(VLOOKUP(A341,rawData!B:S,12,0)))</f>
        <v>402.17</v>
      </c>
      <c r="J341" s="9">
        <f>_xlfn.NUMBERVALUE(TRIM(VLOOKUP(A341,rawData!B:S,13,0)))</f>
        <v>4826.04</v>
      </c>
      <c r="K341" s="11">
        <f>DATE(VLOOKUP(A341,rawData!$B$2:$S$1011,17,0),VLOOKUP(A341,rawData!$B$2:$S$1011,16,0),VLOOKUP(A341,rawData!$B$2:$S$1011,15,0))</f>
        <v>45383</v>
      </c>
      <c r="L341" t="str">
        <f>TRIM(VLOOKUP(A341,rawData!B:S,18,0))</f>
        <v>Debit Card</v>
      </c>
      <c r="M341">
        <f t="shared" si="11"/>
        <v>4</v>
      </c>
    </row>
    <row r="342" spans="1:13" x14ac:dyDescent="0.2">
      <c r="A342" t="str">
        <f>TRIM(rawData!A539)</f>
        <v>1868e144-2532-4aad-a4fb-83e3cab9be58</v>
      </c>
      <c r="B342" t="str">
        <f>TRIM(VLOOKUP(A342,rawData!B:S,4,0))</f>
        <v>Joshua Stephens</v>
      </c>
      <c r="C342" t="str">
        <f>IF(TRIM(VLOOKUP(A342,rawData!B:S,6,0))="","replacement@mail.com",TRIM(VLOOKUP(A342,rawData!B:S,6,0)))</f>
        <v>rebeccastevens@cervantes.net</v>
      </c>
      <c r="D342" t="str">
        <f t="shared" si="10"/>
        <v>EastBooks</v>
      </c>
      <c r="E342" t="str">
        <f>TRIM(VLOOKUP(A342,rawData!B:S,8,0))</f>
        <v>East</v>
      </c>
      <c r="F342" t="str">
        <f>TRIM(VLOOKUP(A342,rawData!B:S,9,0))</f>
        <v>Books</v>
      </c>
      <c r="G342" t="str">
        <f>IF(TRIM(VLOOKUP(A342,rawData!B:S,10,0))="","Blank",TRIM(VLOOKUP(A342,rawData!B:S,10,0)))</f>
        <v>Common</v>
      </c>
      <c r="H342" s="9">
        <f>_xlfn.NUMBERVALUE(TRIM(VLOOKUP(A342,rawData!B:S,11,0)))</f>
        <v>5</v>
      </c>
      <c r="I342" s="9">
        <f>_xlfn.NUMBERVALUE(TRIM(VLOOKUP(A342,rawData!B:S,12,0)))</f>
        <v>142.1</v>
      </c>
      <c r="J342" s="9">
        <f>_xlfn.NUMBERVALUE(TRIM(VLOOKUP(A342,rawData!B:S,13,0)))</f>
        <v>710.5</v>
      </c>
      <c r="K342" s="11">
        <f>DATE(VLOOKUP(A342,rawData!$B$2:$S$1011,17,0),VLOOKUP(A342,rawData!$B$2:$S$1011,16,0),VLOOKUP(A342,rawData!$B$2:$S$1011,15,0))</f>
        <v>45384</v>
      </c>
      <c r="L342" t="str">
        <f>TRIM(VLOOKUP(A342,rawData!B:S,18,0))</f>
        <v>Debit Card</v>
      </c>
      <c r="M342">
        <f t="shared" si="11"/>
        <v>4</v>
      </c>
    </row>
    <row r="343" spans="1:13" x14ac:dyDescent="0.2">
      <c r="A343" t="str">
        <f>TRIM(rawData!A842)</f>
        <v>3a115531-92f5-4d83-a911-c6be6a90a72f</v>
      </c>
      <c r="B343" t="str">
        <f>TRIM(VLOOKUP(A343,rawData!B:S,4,0))</f>
        <v>John Harvey</v>
      </c>
      <c r="C343" t="str">
        <f>IF(TRIM(VLOOKUP(A343,rawData!B:S,6,0))="","replacement@mail.com",TRIM(VLOOKUP(A343,rawData!B:S,6,0)))</f>
        <v>cortezstephen@johnson-lane.com</v>
      </c>
      <c r="D343" t="str">
        <f t="shared" si="10"/>
        <v>NorthBooks</v>
      </c>
      <c r="E343" t="str">
        <f>TRIM(VLOOKUP(A343,rawData!B:S,8,0))</f>
        <v>North</v>
      </c>
      <c r="F343" t="str">
        <f>TRIM(VLOOKUP(A343,rawData!B:S,9,0))</f>
        <v>Books</v>
      </c>
      <c r="G343" t="str">
        <f>IF(TRIM(VLOOKUP(A343,rawData!B:S,10,0))="","Blank",TRIM(VLOOKUP(A343,rawData!B:S,10,0)))</f>
        <v>Court</v>
      </c>
      <c r="H343" s="9">
        <f>_xlfn.NUMBERVALUE(TRIM(VLOOKUP(A343,rawData!B:S,11,0)))</f>
        <v>11</v>
      </c>
      <c r="I343" s="9">
        <f>_xlfn.NUMBERVALUE(TRIM(VLOOKUP(A343,rawData!B:S,12,0)))</f>
        <v>124.24</v>
      </c>
      <c r="J343" s="9">
        <f>_xlfn.NUMBERVALUE(TRIM(VLOOKUP(A343,rawData!B:S,13,0)))</f>
        <v>1366.64</v>
      </c>
      <c r="K343" s="11">
        <f>DATE(VLOOKUP(A343,rawData!$B$2:$S$1011,17,0),VLOOKUP(A343,rawData!$B$2:$S$1011,16,0),VLOOKUP(A343,rawData!$B$2:$S$1011,15,0))</f>
        <v>45384</v>
      </c>
      <c r="L343" t="str">
        <f>TRIM(VLOOKUP(A343,rawData!B:S,18,0))</f>
        <v>Credit Card</v>
      </c>
      <c r="M343">
        <f t="shared" si="11"/>
        <v>4</v>
      </c>
    </row>
    <row r="344" spans="1:13" x14ac:dyDescent="0.2">
      <c r="A344" t="str">
        <f>TRIM(rawData!A361)</f>
        <v>83098ffa-202b-47de-9bc7-42f62c32aa27</v>
      </c>
      <c r="B344" t="str">
        <f>TRIM(VLOOKUP(A344,rawData!B:S,4,0))</f>
        <v>Aaron Reed</v>
      </c>
      <c r="C344" t="str">
        <f>IF(TRIM(VLOOKUP(A344,rawData!B:S,6,0))="","replacement@mail.com",TRIM(VLOOKUP(A344,rawData!B:S,6,0)))</f>
        <v>mark53@diaz-butler.com</v>
      </c>
      <c r="D344" t="str">
        <f t="shared" si="10"/>
        <v>EastClothing</v>
      </c>
      <c r="E344" t="str">
        <f>TRIM(VLOOKUP(A344,rawData!B:S,8,0))</f>
        <v>East</v>
      </c>
      <c r="F344" t="str">
        <f>TRIM(VLOOKUP(A344,rawData!B:S,9,0))</f>
        <v>Clothing</v>
      </c>
      <c r="G344" t="str">
        <f>IF(TRIM(VLOOKUP(A344,rawData!B:S,10,0))="","Blank",TRIM(VLOOKUP(A344,rawData!B:S,10,0)))</f>
        <v>She</v>
      </c>
      <c r="H344" s="9">
        <f>_xlfn.NUMBERVALUE(TRIM(VLOOKUP(A344,rawData!B:S,11,0)))</f>
        <v>14</v>
      </c>
      <c r="I344" s="9">
        <f>_xlfn.NUMBERVALUE(TRIM(VLOOKUP(A344,rawData!B:S,12,0)))</f>
        <v>330.94</v>
      </c>
      <c r="J344" s="9">
        <f>_xlfn.NUMBERVALUE(TRIM(VLOOKUP(A344,rawData!B:S,13,0)))</f>
        <v>4633.16</v>
      </c>
      <c r="K344" s="11">
        <f>DATE(VLOOKUP(A344,rawData!$B$2:$S$1011,17,0),VLOOKUP(A344,rawData!$B$2:$S$1011,16,0),VLOOKUP(A344,rawData!$B$2:$S$1011,15,0))</f>
        <v>45384</v>
      </c>
      <c r="L344" t="str">
        <f>TRIM(VLOOKUP(A344,rawData!B:S,18,0))</f>
        <v>Bank Transfer</v>
      </c>
      <c r="M344">
        <f t="shared" si="11"/>
        <v>4</v>
      </c>
    </row>
    <row r="345" spans="1:13" x14ac:dyDescent="0.2">
      <c r="A345" t="str">
        <f>TRIM(rawData!A100)</f>
        <v>c4a338c6-0ed9-4f3a-b96c-32292be1c951</v>
      </c>
      <c r="B345" t="str">
        <f>TRIM(VLOOKUP(A345,rawData!B:S,4,0))</f>
        <v>Teresa Clements</v>
      </c>
      <c r="C345" t="str">
        <f>IF(TRIM(VLOOKUP(A345,rawData!B:S,6,0))="","replacement@mail.com",TRIM(VLOOKUP(A345,rawData!B:S,6,0)))</f>
        <v>brandonroy@mills.com</v>
      </c>
      <c r="D345" t="str">
        <f t="shared" si="10"/>
        <v>SouthClothing</v>
      </c>
      <c r="E345" t="str">
        <f>TRIM(VLOOKUP(A345,rawData!B:S,8,0))</f>
        <v>South</v>
      </c>
      <c r="F345" t="str">
        <f>TRIM(VLOOKUP(A345,rawData!B:S,9,0))</f>
        <v>Clothing</v>
      </c>
      <c r="G345" t="str">
        <f>IF(TRIM(VLOOKUP(A345,rawData!B:S,10,0))="","Blank",TRIM(VLOOKUP(A345,rawData!B:S,10,0)))</f>
        <v>Against</v>
      </c>
      <c r="H345" s="9">
        <f>_xlfn.NUMBERVALUE(TRIM(VLOOKUP(A345,rawData!B:S,11,0)))</f>
        <v>15</v>
      </c>
      <c r="I345" s="9">
        <f>_xlfn.NUMBERVALUE(TRIM(VLOOKUP(A345,rawData!B:S,12,0)))</f>
        <v>414.06</v>
      </c>
      <c r="J345" s="9">
        <f>_xlfn.NUMBERVALUE(TRIM(VLOOKUP(A345,rawData!B:S,13,0)))</f>
        <v>6210.9</v>
      </c>
      <c r="K345" s="11">
        <f>DATE(VLOOKUP(A345,rawData!$B$2:$S$1011,17,0),VLOOKUP(A345,rawData!$B$2:$S$1011,16,0),VLOOKUP(A345,rawData!$B$2:$S$1011,15,0))</f>
        <v>45384</v>
      </c>
      <c r="L345" t="str">
        <f>TRIM(VLOOKUP(A345,rawData!B:S,18,0))</f>
        <v>Debit Card</v>
      </c>
      <c r="M345">
        <f t="shared" si="11"/>
        <v>4</v>
      </c>
    </row>
    <row r="346" spans="1:13" x14ac:dyDescent="0.2">
      <c r="A346" t="str">
        <f>TRIM(rawData!A921)</f>
        <v>7eb7ea5c-f41c-4499-bcd8-45f1bc796774</v>
      </c>
      <c r="B346" t="str">
        <f>TRIM(VLOOKUP(A346,rawData!B:S,4,0))</f>
        <v>Jeremy Perez</v>
      </c>
      <c r="C346" t="str">
        <f>IF(TRIM(VLOOKUP(A346,rawData!B:S,6,0))="","replacement@mail.com",TRIM(VLOOKUP(A346,rawData!B:S,6,0)))</f>
        <v>cgeorge@gmail.com</v>
      </c>
      <c r="D346" t="str">
        <f t="shared" si="10"/>
        <v>EastClothing</v>
      </c>
      <c r="E346" t="str">
        <f>TRIM(VLOOKUP(A346,rawData!B:S,8,0))</f>
        <v>East</v>
      </c>
      <c r="F346" t="str">
        <f>TRIM(VLOOKUP(A346,rawData!B:S,9,0))</f>
        <v>Clothing</v>
      </c>
      <c r="G346" t="str">
        <f>IF(TRIM(VLOOKUP(A346,rawData!B:S,10,0))="","Blank",TRIM(VLOOKUP(A346,rawData!B:S,10,0)))</f>
        <v>Camera</v>
      </c>
      <c r="H346" s="9">
        <f>_xlfn.NUMBERVALUE(TRIM(VLOOKUP(A346,rawData!B:S,11,0)))</f>
        <v>10</v>
      </c>
      <c r="I346" s="9">
        <f>_xlfn.NUMBERVALUE(TRIM(VLOOKUP(A346,rawData!B:S,12,0)))</f>
        <v>283.74</v>
      </c>
      <c r="J346" s="9">
        <f>_xlfn.NUMBERVALUE(TRIM(VLOOKUP(A346,rawData!B:S,13,0)))</f>
        <v>2837.4</v>
      </c>
      <c r="K346" s="11">
        <f>DATE(VLOOKUP(A346,rawData!$B$2:$S$1011,17,0),VLOOKUP(A346,rawData!$B$2:$S$1011,16,0),VLOOKUP(A346,rawData!$B$2:$S$1011,15,0))</f>
        <v>45385</v>
      </c>
      <c r="L346" t="str">
        <f>TRIM(VLOOKUP(A346,rawData!B:S,18,0))</f>
        <v>Debit Card</v>
      </c>
      <c r="M346">
        <f t="shared" si="11"/>
        <v>4</v>
      </c>
    </row>
    <row r="347" spans="1:13" x14ac:dyDescent="0.2">
      <c r="A347" t="str">
        <f>TRIM(rawData!A395)</f>
        <v>21a341ed-ab3f-40e9-ba64-53dc11a4a2a5</v>
      </c>
      <c r="B347" t="str">
        <f>TRIM(VLOOKUP(A347,rawData!B:S,4,0))</f>
        <v>Brandy Peterson</v>
      </c>
      <c r="C347" t="str">
        <f>IF(TRIM(VLOOKUP(A347,rawData!B:S,6,0))="","replacement@mail.com",TRIM(VLOOKUP(A347,rawData!B:S,6,0)))</f>
        <v>wrightdeborah@hotmail.com</v>
      </c>
      <c r="D347" t="str">
        <f t="shared" si="10"/>
        <v>SouthBooks</v>
      </c>
      <c r="E347" t="str">
        <f>TRIM(VLOOKUP(A347,rawData!B:S,8,0))</f>
        <v>South</v>
      </c>
      <c r="F347" t="str">
        <f>TRIM(VLOOKUP(A347,rawData!B:S,9,0))</f>
        <v>Books</v>
      </c>
      <c r="G347" t="str">
        <f>IF(TRIM(VLOOKUP(A347,rawData!B:S,10,0))="","Blank",TRIM(VLOOKUP(A347,rawData!B:S,10,0)))</f>
        <v>Attorney</v>
      </c>
      <c r="H347" s="9">
        <f>_xlfn.NUMBERVALUE(TRIM(VLOOKUP(A347,rawData!B:S,11,0)))</f>
        <v>12</v>
      </c>
      <c r="I347" s="9">
        <f>_xlfn.NUMBERVALUE(TRIM(VLOOKUP(A347,rawData!B:S,12,0)))</f>
        <v>462.84</v>
      </c>
      <c r="J347" s="9">
        <f>_xlfn.NUMBERVALUE(TRIM(VLOOKUP(A347,rawData!B:S,13,0)))</f>
        <v>5554.08</v>
      </c>
      <c r="K347" s="11">
        <f>DATE(VLOOKUP(A347,rawData!$B$2:$S$1011,17,0),VLOOKUP(A347,rawData!$B$2:$S$1011,16,0),VLOOKUP(A347,rawData!$B$2:$S$1011,15,0))</f>
        <v>45385</v>
      </c>
      <c r="L347" t="str">
        <f>TRIM(VLOOKUP(A347,rawData!B:S,18,0))</f>
        <v>PayPal</v>
      </c>
      <c r="M347">
        <f t="shared" si="11"/>
        <v>4</v>
      </c>
    </row>
    <row r="348" spans="1:13" x14ac:dyDescent="0.2">
      <c r="A348" t="str">
        <f>TRIM(rawData!A542)</f>
        <v>f0e50c50-8ff2-4bc0-8bb3-5f4fe86efca7</v>
      </c>
      <c r="B348" t="str">
        <f>TRIM(VLOOKUP(A348,rawData!B:S,4,0))</f>
        <v>Kyle Reed</v>
      </c>
      <c r="C348" t="str">
        <f>IF(TRIM(VLOOKUP(A348,rawData!B:S,6,0))="","replacement@mail.com",TRIM(VLOOKUP(A348,rawData!B:S,6,0)))</f>
        <v>tylerfreeman@johnson-riley.com</v>
      </c>
      <c r="D348" t="str">
        <f t="shared" si="10"/>
        <v>EastFood</v>
      </c>
      <c r="E348" t="str">
        <f>TRIM(VLOOKUP(A348,rawData!B:S,8,0))</f>
        <v>East</v>
      </c>
      <c r="F348" t="str">
        <f>TRIM(VLOOKUP(A348,rawData!B:S,9,0))</f>
        <v>Food</v>
      </c>
      <c r="G348" t="str">
        <f>IF(TRIM(VLOOKUP(A348,rawData!B:S,10,0))="","Blank",TRIM(VLOOKUP(A348,rawData!B:S,10,0)))</f>
        <v>Social</v>
      </c>
      <c r="H348" s="9">
        <f>_xlfn.NUMBERVALUE(TRIM(VLOOKUP(A348,rawData!B:S,11,0)))</f>
        <v>10</v>
      </c>
      <c r="I348" s="9">
        <f>_xlfn.NUMBERVALUE(TRIM(VLOOKUP(A348,rawData!B:S,12,0)))</f>
        <v>19.329999999999998</v>
      </c>
      <c r="J348" s="9">
        <f>_xlfn.NUMBERVALUE(TRIM(VLOOKUP(A348,rawData!B:S,13,0)))</f>
        <v>193.3</v>
      </c>
      <c r="K348" s="11">
        <f>DATE(VLOOKUP(A348,rawData!$B$2:$S$1011,17,0),VLOOKUP(A348,rawData!$B$2:$S$1011,16,0),VLOOKUP(A348,rawData!$B$2:$S$1011,15,0))</f>
        <v>45386</v>
      </c>
      <c r="L348" t="str">
        <f>TRIM(VLOOKUP(A348,rawData!B:S,18,0))</f>
        <v>Debit Card</v>
      </c>
      <c r="M348">
        <f t="shared" si="11"/>
        <v>4</v>
      </c>
    </row>
    <row r="349" spans="1:13" x14ac:dyDescent="0.2">
      <c r="A349" t="str">
        <f>TRIM(rawData!A996)</f>
        <v>9429b680-f329-4fc8-83db-2b813683fc7b</v>
      </c>
      <c r="B349" t="str">
        <f>TRIM(VLOOKUP(A349,rawData!B:S,4,0))</f>
        <v>Rebecca Gentry</v>
      </c>
      <c r="C349" t="str">
        <f>IF(TRIM(VLOOKUP(A349,rawData!B:S,6,0))="","replacement@mail.com",TRIM(VLOOKUP(A349,rawData!B:S,6,0)))</f>
        <v>carl99@hotmail.com</v>
      </c>
      <c r="D349" t="str">
        <f t="shared" si="10"/>
        <v>EastElectronics</v>
      </c>
      <c r="E349" t="str">
        <f>TRIM(VLOOKUP(A349,rawData!B:S,8,0))</f>
        <v>East</v>
      </c>
      <c r="F349" t="str">
        <f>TRIM(VLOOKUP(A349,rawData!B:S,9,0))</f>
        <v>Electronics</v>
      </c>
      <c r="G349" t="str">
        <f>IF(TRIM(VLOOKUP(A349,rawData!B:S,10,0))="","Blank",TRIM(VLOOKUP(A349,rawData!B:S,10,0)))</f>
        <v>Quality</v>
      </c>
      <c r="H349" s="9">
        <f>_xlfn.NUMBERVALUE(TRIM(VLOOKUP(A349,rawData!B:S,11,0)))</f>
        <v>1</v>
      </c>
      <c r="I349" s="9">
        <f>_xlfn.NUMBERVALUE(TRIM(VLOOKUP(A349,rawData!B:S,12,0)))</f>
        <v>321.36</v>
      </c>
      <c r="J349" s="9">
        <f>_xlfn.NUMBERVALUE(TRIM(VLOOKUP(A349,rawData!B:S,13,0)))</f>
        <v>321.36</v>
      </c>
      <c r="K349" s="11">
        <f>DATE(VLOOKUP(A349,rawData!$B$2:$S$1011,17,0),VLOOKUP(A349,rawData!$B$2:$S$1011,16,0),VLOOKUP(A349,rawData!$B$2:$S$1011,15,0))</f>
        <v>45386</v>
      </c>
      <c r="L349" t="str">
        <f>TRIM(VLOOKUP(A349,rawData!B:S,18,0))</f>
        <v>Bank Transfer</v>
      </c>
      <c r="M349">
        <f t="shared" si="11"/>
        <v>4</v>
      </c>
    </row>
    <row r="350" spans="1:13" x14ac:dyDescent="0.2">
      <c r="A350" t="str">
        <f>TRIM(rawData!A661)</f>
        <v>e22a9a32-8b32-4385-aba5-29865eb222de</v>
      </c>
      <c r="B350" t="str">
        <f>TRIM(VLOOKUP(A350,rawData!B:S,4,0))</f>
        <v>Patricia Fletcher</v>
      </c>
      <c r="C350" t="str">
        <f>IF(TRIM(VLOOKUP(A350,rawData!B:S,6,0))="","replacement@mail.com",TRIM(VLOOKUP(A350,rawData!B:S,6,0)))</f>
        <v>barbaraflores@griffin.com</v>
      </c>
      <c r="D350" t="str">
        <f t="shared" si="10"/>
        <v>SouthFood</v>
      </c>
      <c r="E350" t="str">
        <f>TRIM(VLOOKUP(A350,rawData!B:S,8,0))</f>
        <v>South</v>
      </c>
      <c r="F350" t="str">
        <f>TRIM(VLOOKUP(A350,rawData!B:S,9,0))</f>
        <v>Food</v>
      </c>
      <c r="G350" t="str">
        <f>IF(TRIM(VLOOKUP(A350,rawData!B:S,10,0))="","Blank",TRIM(VLOOKUP(A350,rawData!B:S,10,0)))</f>
        <v>Event</v>
      </c>
      <c r="H350" s="9">
        <f>_xlfn.NUMBERVALUE(TRIM(VLOOKUP(A350,rawData!B:S,11,0)))</f>
        <v>8</v>
      </c>
      <c r="I350" s="9">
        <f>_xlfn.NUMBERVALUE(TRIM(VLOOKUP(A350,rawData!B:S,12,0)))</f>
        <v>144.35</v>
      </c>
      <c r="J350" s="9">
        <f>_xlfn.NUMBERVALUE(TRIM(VLOOKUP(A350,rawData!B:S,13,0)))</f>
        <v>1154.8</v>
      </c>
      <c r="K350" s="11">
        <f>DATE(VLOOKUP(A350,rawData!$B$2:$S$1011,17,0),VLOOKUP(A350,rawData!$B$2:$S$1011,16,0),VLOOKUP(A350,rawData!$B$2:$S$1011,15,0))</f>
        <v>45386</v>
      </c>
      <c r="L350" t="str">
        <f>TRIM(VLOOKUP(A350,rawData!B:S,18,0))</f>
        <v>PayPal</v>
      </c>
      <c r="M350">
        <f t="shared" si="11"/>
        <v>4</v>
      </c>
    </row>
    <row r="351" spans="1:13" x14ac:dyDescent="0.2">
      <c r="A351" t="str">
        <f>TRIM(rawData!A145)</f>
        <v>edc4f885-086a-42b4-97e4-ec805cceef72</v>
      </c>
      <c r="B351" t="str">
        <f>TRIM(VLOOKUP(A351,rawData!B:S,4,0))</f>
        <v>Andrew Harris</v>
      </c>
      <c r="C351" t="str">
        <f>IF(TRIM(VLOOKUP(A351,rawData!B:S,6,0))="","replacement@mail.com",TRIM(VLOOKUP(A351,rawData!B:S,6,0)))</f>
        <v>erinli@martin.com</v>
      </c>
      <c r="D351" t="str">
        <f t="shared" si="10"/>
        <v>EastBooks</v>
      </c>
      <c r="E351" t="str">
        <f>TRIM(VLOOKUP(A351,rawData!B:S,8,0))</f>
        <v>East</v>
      </c>
      <c r="F351" t="str">
        <f>TRIM(VLOOKUP(A351,rawData!B:S,9,0))</f>
        <v>Books</v>
      </c>
      <c r="G351" t="str">
        <f>IF(TRIM(VLOOKUP(A351,rawData!B:S,10,0))="","Blank",TRIM(VLOOKUP(A351,rawData!B:S,10,0)))</f>
        <v>To</v>
      </c>
      <c r="H351" s="9">
        <f>_xlfn.NUMBERVALUE(TRIM(VLOOKUP(A351,rawData!B:S,11,0)))</f>
        <v>18</v>
      </c>
      <c r="I351" s="9">
        <f>_xlfn.NUMBERVALUE(TRIM(VLOOKUP(A351,rawData!B:S,12,0)))</f>
        <v>214.78</v>
      </c>
      <c r="J351" s="9">
        <f>_xlfn.NUMBERVALUE(TRIM(VLOOKUP(A351,rawData!B:S,13,0)))</f>
        <v>3866.04</v>
      </c>
      <c r="K351" s="11">
        <f>DATE(VLOOKUP(A351,rawData!$B$2:$S$1011,17,0),VLOOKUP(A351,rawData!$B$2:$S$1011,16,0),VLOOKUP(A351,rawData!$B$2:$S$1011,15,0))</f>
        <v>45386</v>
      </c>
      <c r="L351" t="str">
        <f>TRIM(VLOOKUP(A351,rawData!B:S,18,0))</f>
        <v>Debit Card</v>
      </c>
      <c r="M351">
        <f t="shared" si="11"/>
        <v>4</v>
      </c>
    </row>
    <row r="352" spans="1:13" x14ac:dyDescent="0.2">
      <c r="A352" t="str">
        <f>TRIM(rawData!A711)</f>
        <v>08af26b0-eb5f-421f-8179-9254126b20e9</v>
      </c>
      <c r="B352" t="str">
        <f>TRIM(VLOOKUP(A352,rawData!B:S,4,0))</f>
        <v>Christopher Williamson</v>
      </c>
      <c r="C352" t="str">
        <f>IF(TRIM(VLOOKUP(A352,rawData!B:S,6,0))="","replacement@mail.com",TRIM(VLOOKUP(A352,rawData!B:S,6,0)))</f>
        <v>qwade@smith-west.org</v>
      </c>
      <c r="D352" t="str">
        <f t="shared" si="10"/>
        <v>NorthFood</v>
      </c>
      <c r="E352" t="str">
        <f>TRIM(VLOOKUP(A352,rawData!B:S,8,0))</f>
        <v>North</v>
      </c>
      <c r="F352" t="str">
        <f>TRIM(VLOOKUP(A352,rawData!B:S,9,0))</f>
        <v>Food</v>
      </c>
      <c r="G352" t="str">
        <f>IF(TRIM(VLOOKUP(A352,rawData!B:S,10,0))="","Blank",TRIM(VLOOKUP(A352,rawData!B:S,10,0)))</f>
        <v>Military</v>
      </c>
      <c r="H352" s="9">
        <f>_xlfn.NUMBERVALUE(TRIM(VLOOKUP(A352,rawData!B:S,11,0)))</f>
        <v>12</v>
      </c>
      <c r="I352" s="9">
        <f>_xlfn.NUMBERVALUE(TRIM(VLOOKUP(A352,rawData!B:S,12,0)))</f>
        <v>27.72</v>
      </c>
      <c r="J352" s="9">
        <f>_xlfn.NUMBERVALUE(TRIM(VLOOKUP(A352,rawData!B:S,13,0)))</f>
        <v>332.64</v>
      </c>
      <c r="K352" s="11">
        <f>DATE(VLOOKUP(A352,rawData!$B$2:$S$1011,17,0),VLOOKUP(A352,rawData!$B$2:$S$1011,16,0),VLOOKUP(A352,rawData!$B$2:$S$1011,15,0))</f>
        <v>45387</v>
      </c>
      <c r="L352" t="str">
        <f>TRIM(VLOOKUP(A352,rawData!B:S,18,0))</f>
        <v>Credit Card</v>
      </c>
      <c r="M352">
        <f t="shared" si="11"/>
        <v>4</v>
      </c>
    </row>
    <row r="353" spans="1:13" x14ac:dyDescent="0.2">
      <c r="A353" t="str">
        <f>TRIM(rawData!A756)</f>
        <v>b0c8d782-a6cb-4021-8f2d-b77501b84eb1</v>
      </c>
      <c r="B353" t="str">
        <f>TRIM(VLOOKUP(A353,rawData!B:S,4,0))</f>
        <v>Stephanie Snow</v>
      </c>
      <c r="C353" t="str">
        <f>IF(TRIM(VLOOKUP(A353,rawData!B:S,6,0))="","replacement@mail.com",TRIM(VLOOKUP(A353,rawData!B:S,6,0)))</f>
        <v>benjaminwallace@harper-thornton.com</v>
      </c>
      <c r="D353" t="str">
        <f t="shared" si="10"/>
        <v>EastClothing</v>
      </c>
      <c r="E353" t="str">
        <f>TRIM(VLOOKUP(A353,rawData!B:S,8,0))</f>
        <v>East</v>
      </c>
      <c r="F353" t="str">
        <f>TRIM(VLOOKUP(A353,rawData!B:S,9,0))</f>
        <v>Clothing</v>
      </c>
      <c r="G353" t="str">
        <f>IF(TRIM(VLOOKUP(A353,rawData!B:S,10,0))="","Blank",TRIM(VLOOKUP(A353,rawData!B:S,10,0)))</f>
        <v>Blank</v>
      </c>
      <c r="H353" s="9">
        <f>_xlfn.NUMBERVALUE(TRIM(VLOOKUP(A353,rawData!B:S,11,0)))</f>
        <v>11</v>
      </c>
      <c r="I353" s="9">
        <f>_xlfn.NUMBERVALUE(TRIM(VLOOKUP(A353,rawData!B:S,12,0)))</f>
        <v>90.58</v>
      </c>
      <c r="J353" s="9">
        <f>_xlfn.NUMBERVALUE(TRIM(VLOOKUP(A353,rawData!B:S,13,0)))</f>
        <v>996.38</v>
      </c>
      <c r="K353" s="11">
        <f>DATE(VLOOKUP(A353,rawData!$B$2:$S$1011,17,0),VLOOKUP(A353,rawData!$B$2:$S$1011,16,0),VLOOKUP(A353,rawData!$B$2:$S$1011,15,0))</f>
        <v>45387</v>
      </c>
      <c r="L353" t="str">
        <f>TRIM(VLOOKUP(A353,rawData!B:S,18,0))</f>
        <v>Credit Card</v>
      </c>
      <c r="M353">
        <f t="shared" si="11"/>
        <v>4</v>
      </c>
    </row>
    <row r="354" spans="1:13" x14ac:dyDescent="0.2">
      <c r="A354" t="str">
        <f>TRIM(rawData!A260)</f>
        <v>8cacb3d2-b708-4721-a587-8456d8328855</v>
      </c>
      <c r="B354" t="str">
        <f>TRIM(VLOOKUP(A354,rawData!B:S,4,0))</f>
        <v>Dr. Michael Blankenship</v>
      </c>
      <c r="C354" t="str">
        <f>IF(TRIM(VLOOKUP(A354,rawData!B:S,6,0))="","replacement@mail.com",TRIM(VLOOKUP(A354,rawData!B:S,6,0)))</f>
        <v>courtney57@gmail.com</v>
      </c>
      <c r="D354" t="str">
        <f t="shared" si="10"/>
        <v>SouthElectronics</v>
      </c>
      <c r="E354" t="str">
        <f>TRIM(VLOOKUP(A354,rawData!B:S,8,0))</f>
        <v>South</v>
      </c>
      <c r="F354" t="str">
        <f>TRIM(VLOOKUP(A354,rawData!B:S,9,0))</f>
        <v>Electronics</v>
      </c>
      <c r="G354" t="str">
        <f>IF(TRIM(VLOOKUP(A354,rawData!B:S,10,0))="","Blank",TRIM(VLOOKUP(A354,rawData!B:S,10,0)))</f>
        <v>Site</v>
      </c>
      <c r="H354" s="9">
        <f>_xlfn.NUMBERVALUE(TRIM(VLOOKUP(A354,rawData!B:S,11,0)))</f>
        <v>18</v>
      </c>
      <c r="I354" s="9">
        <f>_xlfn.NUMBERVALUE(TRIM(VLOOKUP(A354,rawData!B:S,12,0)))</f>
        <v>208.94</v>
      </c>
      <c r="J354" s="9">
        <f>_xlfn.NUMBERVALUE(TRIM(VLOOKUP(A354,rawData!B:S,13,0)))</f>
        <v>3760.92</v>
      </c>
      <c r="K354" s="11">
        <f>DATE(VLOOKUP(A354,rawData!$B$2:$S$1011,17,0),VLOOKUP(A354,rawData!$B$2:$S$1011,16,0),VLOOKUP(A354,rawData!$B$2:$S$1011,15,0))</f>
        <v>45387</v>
      </c>
      <c r="L354" t="str">
        <f>TRIM(VLOOKUP(A354,rawData!B:S,18,0))</f>
        <v>Credit Card</v>
      </c>
      <c r="M354">
        <f t="shared" si="11"/>
        <v>4</v>
      </c>
    </row>
    <row r="355" spans="1:13" x14ac:dyDescent="0.2">
      <c r="A355" t="str">
        <f>TRIM(rawData!A74)</f>
        <v>da96e884-6be1-4106-a31e-f3c2bf15dd3d</v>
      </c>
      <c r="B355" t="str">
        <f>TRIM(VLOOKUP(A355,rawData!B:S,4,0))</f>
        <v>Barbara Day</v>
      </c>
      <c r="C355" t="str">
        <f>IF(TRIM(VLOOKUP(A355,rawData!B:S,6,0))="","replacement@mail.com",TRIM(VLOOKUP(A355,rawData!B:S,6,0)))</f>
        <v>jason56@yahoo.com</v>
      </c>
      <c r="D355" t="str">
        <f t="shared" si="10"/>
        <v>WestFurniture</v>
      </c>
      <c r="E355" t="str">
        <f>TRIM(VLOOKUP(A355,rawData!B:S,8,0))</f>
        <v>West</v>
      </c>
      <c r="F355" t="str">
        <f>TRIM(VLOOKUP(A355,rawData!B:S,9,0))</f>
        <v>Furniture</v>
      </c>
      <c r="G355" t="str">
        <f>IF(TRIM(VLOOKUP(A355,rawData!B:S,10,0))="","Blank",TRIM(VLOOKUP(A355,rawData!B:S,10,0)))</f>
        <v>Yes</v>
      </c>
      <c r="H355" s="9">
        <f>_xlfn.NUMBERVALUE(TRIM(VLOOKUP(A355,rawData!B:S,11,0)))</f>
        <v>10</v>
      </c>
      <c r="I355" s="9">
        <f>_xlfn.NUMBERVALUE(TRIM(VLOOKUP(A355,rawData!B:S,12,0)))</f>
        <v>258.29000000000002</v>
      </c>
      <c r="J355" s="9">
        <f>_xlfn.NUMBERVALUE(TRIM(VLOOKUP(A355,rawData!B:S,13,0)))</f>
        <v>2582.9</v>
      </c>
      <c r="K355" s="11">
        <f>DATE(VLOOKUP(A355,rawData!$B$2:$S$1011,17,0),VLOOKUP(A355,rawData!$B$2:$S$1011,16,0),VLOOKUP(A355,rawData!$B$2:$S$1011,15,0))</f>
        <v>45388</v>
      </c>
      <c r="L355" t="str">
        <f>TRIM(VLOOKUP(A355,rawData!B:S,18,0))</f>
        <v>Bank Transfer</v>
      </c>
      <c r="M355">
        <f t="shared" si="11"/>
        <v>4</v>
      </c>
    </row>
    <row r="356" spans="1:13" x14ac:dyDescent="0.2">
      <c r="A356" t="str">
        <f>TRIM(rawData!A467)</f>
        <v>dff10267-69f1-43b0-b043-66ec37b3e26e</v>
      </c>
      <c r="B356" t="str">
        <f>TRIM(VLOOKUP(A356,rawData!B:S,4,0))</f>
        <v>Christopher Rose II</v>
      </c>
      <c r="C356" t="str">
        <f>IF(TRIM(VLOOKUP(A356,rawData!B:S,6,0))="","replacement@mail.com",TRIM(VLOOKUP(A356,rawData!B:S,6,0)))</f>
        <v>jennifersnyder@hotmail.com</v>
      </c>
      <c r="D356" t="str">
        <f t="shared" si="10"/>
        <v>EastElectronics</v>
      </c>
      <c r="E356" t="str">
        <f>TRIM(VLOOKUP(A356,rawData!B:S,8,0))</f>
        <v>East</v>
      </c>
      <c r="F356" t="str">
        <f>TRIM(VLOOKUP(A356,rawData!B:S,9,0))</f>
        <v>Electronics</v>
      </c>
      <c r="G356" t="str">
        <f>IF(TRIM(VLOOKUP(A356,rawData!B:S,10,0))="","Blank",TRIM(VLOOKUP(A356,rawData!B:S,10,0)))</f>
        <v>Billion</v>
      </c>
      <c r="H356" s="9">
        <f>_xlfn.NUMBERVALUE(TRIM(VLOOKUP(A356,rawData!B:S,11,0)))</f>
        <v>12</v>
      </c>
      <c r="I356" s="9">
        <f>_xlfn.NUMBERVALUE(TRIM(VLOOKUP(A356,rawData!B:S,12,0)))</f>
        <v>252.74</v>
      </c>
      <c r="J356" s="9">
        <f>_xlfn.NUMBERVALUE(TRIM(VLOOKUP(A356,rawData!B:S,13,0)))</f>
        <v>3032.88</v>
      </c>
      <c r="K356" s="11">
        <f>DATE(VLOOKUP(A356,rawData!$B$2:$S$1011,17,0),VLOOKUP(A356,rawData!$B$2:$S$1011,16,0),VLOOKUP(A356,rawData!$B$2:$S$1011,15,0))</f>
        <v>45388</v>
      </c>
      <c r="L356" t="str">
        <f>TRIM(VLOOKUP(A356,rawData!B:S,18,0))</f>
        <v>Debit Card</v>
      </c>
      <c r="M356">
        <f t="shared" si="11"/>
        <v>4</v>
      </c>
    </row>
    <row r="357" spans="1:13" x14ac:dyDescent="0.2">
      <c r="A357" t="str">
        <f>TRIM(rawData!A315)</f>
        <v>66765428-f608-44af-8bd3-dde55f2dd64b</v>
      </c>
      <c r="B357" t="str">
        <f>TRIM(VLOOKUP(A357,rawData!B:S,4,0))</f>
        <v>Jacqueline Frey</v>
      </c>
      <c r="C357" t="str">
        <f>IF(TRIM(VLOOKUP(A357,rawData!B:S,6,0))="","replacement@mail.com",TRIM(VLOOKUP(A357,rawData!B:S,6,0)))</f>
        <v>marshallteresa@hotmail.com</v>
      </c>
      <c r="D357" t="str">
        <f t="shared" si="10"/>
        <v>WestClothing</v>
      </c>
      <c r="E357" t="str">
        <f>TRIM(VLOOKUP(A357,rawData!B:S,8,0))</f>
        <v>West</v>
      </c>
      <c r="F357" t="str">
        <f>TRIM(VLOOKUP(A357,rawData!B:S,9,0))</f>
        <v>Clothing</v>
      </c>
      <c r="G357" t="str">
        <f>IF(TRIM(VLOOKUP(A357,rawData!B:S,10,0))="","Blank",TRIM(VLOOKUP(A357,rawData!B:S,10,0)))</f>
        <v>More</v>
      </c>
      <c r="H357" s="9">
        <f>_xlfn.NUMBERVALUE(TRIM(VLOOKUP(A357,rawData!B:S,11,0)))</f>
        <v>14</v>
      </c>
      <c r="I357" s="9">
        <f>_xlfn.NUMBERVALUE(TRIM(VLOOKUP(A357,rawData!B:S,12,0)))</f>
        <v>229.16</v>
      </c>
      <c r="J357" s="9">
        <f>_xlfn.NUMBERVALUE(TRIM(VLOOKUP(A357,rawData!B:S,13,0)))</f>
        <v>3208.24</v>
      </c>
      <c r="K357" s="11">
        <f>DATE(VLOOKUP(A357,rawData!$B$2:$S$1011,17,0),VLOOKUP(A357,rawData!$B$2:$S$1011,16,0),VLOOKUP(A357,rawData!$B$2:$S$1011,15,0))</f>
        <v>45388</v>
      </c>
      <c r="L357" t="str">
        <f>TRIM(VLOOKUP(A357,rawData!B:S,18,0))</f>
        <v>PayPal</v>
      </c>
      <c r="M357">
        <f t="shared" si="11"/>
        <v>4</v>
      </c>
    </row>
    <row r="358" spans="1:13" x14ac:dyDescent="0.2">
      <c r="A358" t="str">
        <f>TRIM(rawData!A83)</f>
        <v>51a55b05-312e-45ea-926e-6a1fce208063</v>
      </c>
      <c r="B358" t="str">
        <f>TRIM(VLOOKUP(A358,rawData!B:S,4,0))</f>
        <v>Sarah Porter</v>
      </c>
      <c r="C358" t="str">
        <f>IF(TRIM(VLOOKUP(A358,rawData!B:S,6,0))="","replacement@mail.com",TRIM(VLOOKUP(A358,rawData!B:S,6,0)))</f>
        <v>cynthiadunn@white.net</v>
      </c>
      <c r="D358" t="str">
        <f t="shared" si="10"/>
        <v>SouthFurniture</v>
      </c>
      <c r="E358" t="str">
        <f>TRIM(VLOOKUP(A358,rawData!B:S,8,0))</f>
        <v>South</v>
      </c>
      <c r="F358" t="str">
        <f>TRIM(VLOOKUP(A358,rawData!B:S,9,0))</f>
        <v>Furniture</v>
      </c>
      <c r="G358" t="str">
        <f>IF(TRIM(VLOOKUP(A358,rawData!B:S,10,0))="","Blank",TRIM(VLOOKUP(A358,rawData!B:S,10,0)))</f>
        <v>Day</v>
      </c>
      <c r="H358" s="9">
        <f>_xlfn.NUMBERVALUE(TRIM(VLOOKUP(A358,rawData!B:S,11,0)))</f>
        <v>9</v>
      </c>
      <c r="I358" s="9">
        <f>_xlfn.NUMBERVALUE(TRIM(VLOOKUP(A358,rawData!B:S,12,0)))</f>
        <v>82.77</v>
      </c>
      <c r="J358" s="9">
        <f>_xlfn.NUMBERVALUE(TRIM(VLOOKUP(A358,rawData!B:S,13,0)))</f>
        <v>744.93</v>
      </c>
      <c r="K358" s="11">
        <f>DATE(VLOOKUP(A358,rawData!$B$2:$S$1011,17,0),VLOOKUP(A358,rawData!$B$2:$S$1011,16,0),VLOOKUP(A358,rawData!$B$2:$S$1011,15,0))</f>
        <v>45389</v>
      </c>
      <c r="L358" t="str">
        <f>TRIM(VLOOKUP(A358,rawData!B:S,18,0))</f>
        <v>Debit Card</v>
      </c>
      <c r="M358">
        <f t="shared" si="11"/>
        <v>4</v>
      </c>
    </row>
    <row r="359" spans="1:13" x14ac:dyDescent="0.2">
      <c r="A359" t="str">
        <f>TRIM(rawData!A164)</f>
        <v>66815f75-03e2-47e6-bbed-963f5dafdc77</v>
      </c>
      <c r="B359" t="str">
        <f>TRIM(VLOOKUP(A359,rawData!B:S,4,0))</f>
        <v>Nathan Harvey</v>
      </c>
      <c r="C359" t="str">
        <f>IF(TRIM(VLOOKUP(A359,rawData!B:S,6,0))="","replacement@mail.com",TRIM(VLOOKUP(A359,rawData!B:S,6,0)))</f>
        <v>michaelgonzales@hotmail.com</v>
      </c>
      <c r="D359" t="str">
        <f t="shared" si="10"/>
        <v>WestElectronics</v>
      </c>
      <c r="E359" t="str">
        <f>TRIM(VLOOKUP(A359,rawData!B:S,8,0))</f>
        <v>West</v>
      </c>
      <c r="F359" t="str">
        <f>TRIM(VLOOKUP(A359,rawData!B:S,9,0))</f>
        <v>Electronics</v>
      </c>
      <c r="G359" t="str">
        <f>IF(TRIM(VLOOKUP(A359,rawData!B:S,10,0))="","Blank",TRIM(VLOOKUP(A359,rawData!B:S,10,0)))</f>
        <v>Audience</v>
      </c>
      <c r="H359" s="9">
        <f>_xlfn.NUMBERVALUE(TRIM(VLOOKUP(A359,rawData!B:S,11,0)))</f>
        <v>4</v>
      </c>
      <c r="I359" s="9">
        <f>_xlfn.NUMBERVALUE(TRIM(VLOOKUP(A359,rawData!B:S,12,0)))</f>
        <v>319.52999999999997</v>
      </c>
      <c r="J359" s="9">
        <f>_xlfn.NUMBERVALUE(TRIM(VLOOKUP(A359,rawData!B:S,13,0)))</f>
        <v>1278.1199999999999</v>
      </c>
      <c r="K359" s="11">
        <f>DATE(VLOOKUP(A359,rawData!$B$2:$S$1011,17,0),VLOOKUP(A359,rawData!$B$2:$S$1011,16,0),VLOOKUP(A359,rawData!$B$2:$S$1011,15,0))</f>
        <v>45389</v>
      </c>
      <c r="L359" t="str">
        <f>TRIM(VLOOKUP(A359,rawData!B:S,18,0))</f>
        <v>PayPal</v>
      </c>
      <c r="M359">
        <f t="shared" si="11"/>
        <v>4</v>
      </c>
    </row>
    <row r="360" spans="1:13" x14ac:dyDescent="0.2">
      <c r="A360" t="str">
        <f>TRIM(rawData!A176)</f>
        <v>f387e550-a944-44d2-8ee9-aaaf79ab908d</v>
      </c>
      <c r="B360" t="str">
        <f>TRIM(VLOOKUP(A360,rawData!B:S,4,0))</f>
        <v>Michael Evans</v>
      </c>
      <c r="C360" t="str">
        <f>IF(TRIM(VLOOKUP(A360,rawData!B:S,6,0))="","replacement@mail.com",TRIM(VLOOKUP(A360,rawData!B:S,6,0)))</f>
        <v>daniel14@hotmail.com</v>
      </c>
      <c r="D360" t="str">
        <f t="shared" si="10"/>
        <v>EastElectronics</v>
      </c>
      <c r="E360" t="str">
        <f>TRIM(VLOOKUP(A360,rawData!B:S,8,0))</f>
        <v>East</v>
      </c>
      <c r="F360" t="str">
        <f>TRIM(VLOOKUP(A360,rawData!B:S,9,0))</f>
        <v>Electronics</v>
      </c>
      <c r="G360" t="str">
        <f>IF(TRIM(VLOOKUP(A360,rawData!B:S,10,0))="","Blank",TRIM(VLOOKUP(A360,rawData!B:S,10,0)))</f>
        <v>Director</v>
      </c>
      <c r="H360" s="9">
        <f>_xlfn.NUMBERVALUE(TRIM(VLOOKUP(A360,rawData!B:S,11,0)))</f>
        <v>11</v>
      </c>
      <c r="I360" s="9">
        <f>_xlfn.NUMBERVALUE(TRIM(VLOOKUP(A360,rawData!B:S,12,0)))</f>
        <v>207.71</v>
      </c>
      <c r="J360" s="9">
        <f>_xlfn.NUMBERVALUE(TRIM(VLOOKUP(A360,rawData!B:S,13,0)))</f>
        <v>2284.81</v>
      </c>
      <c r="K360" s="11">
        <f>DATE(VLOOKUP(A360,rawData!$B$2:$S$1011,17,0),VLOOKUP(A360,rawData!$B$2:$S$1011,16,0),VLOOKUP(A360,rawData!$B$2:$S$1011,15,0))</f>
        <v>45389</v>
      </c>
      <c r="L360" t="str">
        <f>TRIM(VLOOKUP(A360,rawData!B:S,18,0))</f>
        <v>Debit Card</v>
      </c>
      <c r="M360">
        <f t="shared" si="11"/>
        <v>4</v>
      </c>
    </row>
    <row r="361" spans="1:13" x14ac:dyDescent="0.2">
      <c r="A361" t="str">
        <f>TRIM(rawData!A441)</f>
        <v>d5a5e7f7-decb-476d-a03d-d192b89ded59</v>
      </c>
      <c r="B361" t="str">
        <f>TRIM(VLOOKUP(A361,rawData!B:S,4,0))</f>
        <v>Molly Daniel</v>
      </c>
      <c r="C361" t="str">
        <f>IF(TRIM(VLOOKUP(A361,rawData!B:S,6,0))="","replacement@mail.com",TRIM(VLOOKUP(A361,rawData!B:S,6,0)))</f>
        <v>nking@gmail.com</v>
      </c>
      <c r="D361" t="str">
        <f t="shared" si="10"/>
        <v>EastBooks</v>
      </c>
      <c r="E361" t="str">
        <f>TRIM(VLOOKUP(A361,rawData!B:S,8,0))</f>
        <v>East</v>
      </c>
      <c r="F361" t="str">
        <f>TRIM(VLOOKUP(A361,rawData!B:S,9,0))</f>
        <v>Books</v>
      </c>
      <c r="G361" t="str">
        <f>IF(TRIM(VLOOKUP(A361,rawData!B:S,10,0))="","Blank",TRIM(VLOOKUP(A361,rawData!B:S,10,0)))</f>
        <v>Democrat</v>
      </c>
      <c r="H361" s="9">
        <f>_xlfn.NUMBERVALUE(TRIM(VLOOKUP(A361,rawData!B:S,11,0)))</f>
        <v>9</v>
      </c>
      <c r="I361" s="9">
        <f>_xlfn.NUMBERVALUE(TRIM(VLOOKUP(A361,rawData!B:S,12,0)))</f>
        <v>426.68</v>
      </c>
      <c r="J361" s="9">
        <f>_xlfn.NUMBERVALUE(TRIM(VLOOKUP(A361,rawData!B:S,13,0)))</f>
        <v>3840.12</v>
      </c>
      <c r="K361" s="11">
        <f>DATE(VLOOKUP(A361,rawData!$B$2:$S$1011,17,0),VLOOKUP(A361,rawData!$B$2:$S$1011,16,0),VLOOKUP(A361,rawData!$B$2:$S$1011,15,0))</f>
        <v>45389</v>
      </c>
      <c r="L361" t="str">
        <f>TRIM(VLOOKUP(A361,rawData!B:S,18,0))</f>
        <v>PayPal</v>
      </c>
      <c r="M361">
        <f t="shared" si="11"/>
        <v>4</v>
      </c>
    </row>
    <row r="362" spans="1:13" x14ac:dyDescent="0.2">
      <c r="A362" t="str">
        <f>TRIM(rawData!A765)</f>
        <v>000f100d-3884-4bc4-bf24-d8923206e603</v>
      </c>
      <c r="B362" t="str">
        <f>TRIM(VLOOKUP(A362,rawData!B:S,4,0))</f>
        <v>Kellie Johnson</v>
      </c>
      <c r="C362" t="str">
        <f>IF(TRIM(VLOOKUP(A362,rawData!B:S,6,0))="","replacement@mail.com",TRIM(VLOOKUP(A362,rawData!B:S,6,0)))</f>
        <v>kweber@rivers.com</v>
      </c>
      <c r="D362" t="str">
        <f t="shared" si="10"/>
        <v>EastClothing</v>
      </c>
      <c r="E362" t="str">
        <f>TRIM(VLOOKUP(A362,rawData!B:S,8,0))</f>
        <v>East</v>
      </c>
      <c r="F362" t="str">
        <f>TRIM(VLOOKUP(A362,rawData!B:S,9,0))</f>
        <v>Clothing</v>
      </c>
      <c r="G362" t="str">
        <f>IF(TRIM(VLOOKUP(A362,rawData!B:S,10,0))="","Blank",TRIM(VLOOKUP(A362,rawData!B:S,10,0)))</f>
        <v>Goal</v>
      </c>
      <c r="H362" s="9">
        <f>_xlfn.NUMBERVALUE(TRIM(VLOOKUP(A362,rawData!B:S,11,0)))</f>
        <v>3</v>
      </c>
      <c r="I362" s="9">
        <f>_xlfn.NUMBERVALUE(TRIM(VLOOKUP(A362,rawData!B:S,12,0)))</f>
        <v>477.27</v>
      </c>
      <c r="J362" s="9">
        <f>_xlfn.NUMBERVALUE(TRIM(VLOOKUP(A362,rawData!B:S,13,0)))</f>
        <v>1431.81</v>
      </c>
      <c r="K362" s="11">
        <f>DATE(VLOOKUP(A362,rawData!$B$2:$S$1011,17,0),VLOOKUP(A362,rawData!$B$2:$S$1011,16,0),VLOOKUP(A362,rawData!$B$2:$S$1011,15,0))</f>
        <v>45390</v>
      </c>
      <c r="L362" t="str">
        <f>TRIM(VLOOKUP(A362,rawData!B:S,18,0))</f>
        <v>Debit Card</v>
      </c>
      <c r="M362">
        <f t="shared" si="11"/>
        <v>4</v>
      </c>
    </row>
    <row r="363" spans="1:13" x14ac:dyDescent="0.2">
      <c r="A363" t="str">
        <f>TRIM(rawData!A549)</f>
        <v>186926c3-4d30-4acc-8a30-224026a847ac</v>
      </c>
      <c r="B363" t="str">
        <f>TRIM(VLOOKUP(A363,rawData!B:S,4,0))</f>
        <v>Nicole Mcdonald</v>
      </c>
      <c r="C363" t="str">
        <f>IF(TRIM(VLOOKUP(A363,rawData!B:S,6,0))="","replacement@mail.com",TRIM(VLOOKUP(A363,rawData!B:S,6,0)))</f>
        <v>scottfernandez@clark-smith.com</v>
      </c>
      <c r="D363" t="str">
        <f t="shared" si="10"/>
        <v>WestFurniture</v>
      </c>
      <c r="E363" t="str">
        <f>TRIM(VLOOKUP(A363,rawData!B:S,8,0))</f>
        <v>West</v>
      </c>
      <c r="F363" t="str">
        <f>TRIM(VLOOKUP(A363,rawData!B:S,9,0))</f>
        <v>Furniture</v>
      </c>
      <c r="G363" t="str">
        <f>IF(TRIM(VLOOKUP(A363,rawData!B:S,10,0))="","Blank",TRIM(VLOOKUP(A363,rawData!B:S,10,0)))</f>
        <v>Pay</v>
      </c>
      <c r="H363" s="9">
        <f>_xlfn.NUMBERVALUE(TRIM(VLOOKUP(A363,rawData!B:S,11,0)))</f>
        <v>6</v>
      </c>
      <c r="I363" s="9">
        <f>_xlfn.NUMBERVALUE(TRIM(VLOOKUP(A363,rawData!B:S,12,0)))</f>
        <v>410.11</v>
      </c>
      <c r="J363" s="9">
        <f>_xlfn.NUMBERVALUE(TRIM(VLOOKUP(A363,rawData!B:S,13,0)))</f>
        <v>2460.66</v>
      </c>
      <c r="K363" s="11">
        <f>DATE(VLOOKUP(A363,rawData!$B$2:$S$1011,17,0),VLOOKUP(A363,rawData!$B$2:$S$1011,16,0),VLOOKUP(A363,rawData!$B$2:$S$1011,15,0))</f>
        <v>45390</v>
      </c>
      <c r="L363" t="str">
        <f>TRIM(VLOOKUP(A363,rawData!B:S,18,0))</f>
        <v>Debit Card</v>
      </c>
      <c r="M363">
        <f t="shared" si="11"/>
        <v>4</v>
      </c>
    </row>
    <row r="364" spans="1:13" x14ac:dyDescent="0.2">
      <c r="A364" t="str">
        <f>TRIM(rawData!A604)</f>
        <v>335ade39-a695-4ace-89fe-257871bc9f53</v>
      </c>
      <c r="B364" t="str">
        <f>TRIM(VLOOKUP(A364,rawData!B:S,4,0))</f>
        <v>Sean Williams</v>
      </c>
      <c r="C364" t="str">
        <f>IF(TRIM(VLOOKUP(A364,rawData!B:S,6,0))="","replacement@mail.com",TRIM(VLOOKUP(A364,rawData!B:S,6,0)))</f>
        <v>wolfekarla@johnson.com</v>
      </c>
      <c r="D364" t="str">
        <f t="shared" si="10"/>
        <v>NorthFurniture</v>
      </c>
      <c r="E364" t="str">
        <f>TRIM(VLOOKUP(A364,rawData!B:S,8,0))</f>
        <v>North</v>
      </c>
      <c r="F364" t="str">
        <f>TRIM(VLOOKUP(A364,rawData!B:S,9,0))</f>
        <v>Furniture</v>
      </c>
      <c r="G364" t="str">
        <f>IF(TRIM(VLOOKUP(A364,rawData!B:S,10,0))="","Blank",TRIM(VLOOKUP(A364,rawData!B:S,10,0)))</f>
        <v>Read</v>
      </c>
      <c r="H364" s="9">
        <f>_xlfn.NUMBERVALUE(TRIM(VLOOKUP(A364,rawData!B:S,11,0)))</f>
        <v>6</v>
      </c>
      <c r="I364" s="9">
        <f>_xlfn.NUMBERVALUE(TRIM(VLOOKUP(A364,rawData!B:S,12,0)))</f>
        <v>26.8</v>
      </c>
      <c r="J364" s="9">
        <f>_xlfn.NUMBERVALUE(TRIM(VLOOKUP(A364,rawData!B:S,13,0)))</f>
        <v>160.80000000000001</v>
      </c>
      <c r="K364" s="11">
        <f>DATE(VLOOKUP(A364,rawData!$B$2:$S$1011,17,0),VLOOKUP(A364,rawData!$B$2:$S$1011,16,0),VLOOKUP(A364,rawData!$B$2:$S$1011,15,0))</f>
        <v>45395</v>
      </c>
      <c r="L364" t="str">
        <f>TRIM(VLOOKUP(A364,rawData!B:S,18,0))</f>
        <v>Bank Transfer</v>
      </c>
      <c r="M364">
        <f t="shared" si="11"/>
        <v>4</v>
      </c>
    </row>
    <row r="365" spans="1:13" x14ac:dyDescent="0.2">
      <c r="A365" t="str">
        <f>TRIM(rawData!A724)</f>
        <v>8991c5fa-23b8-4098-9271-8369afaf9d63</v>
      </c>
      <c r="B365" t="str">
        <f>TRIM(VLOOKUP(A365,rawData!B:S,4,0))</f>
        <v>Pamela Rodriguez</v>
      </c>
      <c r="C365" t="str">
        <f>IF(TRIM(VLOOKUP(A365,rawData!B:S,6,0))="","replacement@mail.com",TRIM(VLOOKUP(A365,rawData!B:S,6,0)))</f>
        <v>donaldjohnson@gmail.com</v>
      </c>
      <c r="D365" t="str">
        <f t="shared" si="10"/>
        <v>NorthFurniture</v>
      </c>
      <c r="E365" t="str">
        <f>TRIM(VLOOKUP(A365,rawData!B:S,8,0))</f>
        <v>North</v>
      </c>
      <c r="F365" t="str">
        <f>TRIM(VLOOKUP(A365,rawData!B:S,9,0))</f>
        <v>Furniture</v>
      </c>
      <c r="G365" t="str">
        <f>IF(TRIM(VLOOKUP(A365,rawData!B:S,10,0))="","Blank",TRIM(VLOOKUP(A365,rawData!B:S,10,0)))</f>
        <v>Wide</v>
      </c>
      <c r="H365" s="9">
        <f>_xlfn.NUMBERVALUE(TRIM(VLOOKUP(A365,rawData!B:S,11,0)))</f>
        <v>13</v>
      </c>
      <c r="I365" s="9">
        <f>_xlfn.NUMBERVALUE(TRIM(VLOOKUP(A365,rawData!B:S,12,0)))</f>
        <v>72.930000000000007</v>
      </c>
      <c r="J365" s="9">
        <f>_xlfn.NUMBERVALUE(TRIM(VLOOKUP(A365,rawData!B:S,13,0)))</f>
        <v>948.09</v>
      </c>
      <c r="K365" s="11">
        <f>DATE(VLOOKUP(A365,rawData!$B$2:$S$1011,17,0),VLOOKUP(A365,rawData!$B$2:$S$1011,16,0),VLOOKUP(A365,rawData!$B$2:$S$1011,15,0))</f>
        <v>45395</v>
      </c>
      <c r="L365" t="str">
        <f>TRIM(VLOOKUP(A365,rawData!B:S,18,0))</f>
        <v>Bank Transfer</v>
      </c>
      <c r="M365">
        <f t="shared" si="11"/>
        <v>4</v>
      </c>
    </row>
    <row r="366" spans="1:13" x14ac:dyDescent="0.2">
      <c r="A366" t="str">
        <f>TRIM(rawData!A643)</f>
        <v>90e8632e-83e5-4ac5-ae52-675a800d69a7</v>
      </c>
      <c r="B366" t="str">
        <f>TRIM(VLOOKUP(A366,rawData!B:S,4,0))</f>
        <v>Christopher Orozco</v>
      </c>
      <c r="C366" t="str">
        <f>IF(TRIM(VLOOKUP(A366,rawData!B:S,6,0))="","replacement@mail.com",TRIM(VLOOKUP(A366,rawData!B:S,6,0)))</f>
        <v>tberry@hotmail.com</v>
      </c>
      <c r="D366" t="str">
        <f t="shared" si="10"/>
        <v>WestElectronics</v>
      </c>
      <c r="E366" t="str">
        <f>TRIM(VLOOKUP(A366,rawData!B:S,8,0))</f>
        <v>West</v>
      </c>
      <c r="F366" t="str">
        <f>TRIM(VLOOKUP(A366,rawData!B:S,9,0))</f>
        <v>Electronics</v>
      </c>
      <c r="G366" t="str">
        <f>IF(TRIM(VLOOKUP(A366,rawData!B:S,10,0))="","Blank",TRIM(VLOOKUP(A366,rawData!B:S,10,0)))</f>
        <v>Away</v>
      </c>
      <c r="H366" s="9">
        <f>_xlfn.NUMBERVALUE(TRIM(VLOOKUP(A366,rawData!B:S,11,0)))</f>
        <v>8</v>
      </c>
      <c r="I366" s="9">
        <f>_xlfn.NUMBERVALUE(TRIM(VLOOKUP(A366,rawData!B:S,12,0)))</f>
        <v>127.87</v>
      </c>
      <c r="J366" s="9">
        <f>_xlfn.NUMBERVALUE(TRIM(VLOOKUP(A366,rawData!B:S,13,0)))</f>
        <v>1022.96</v>
      </c>
      <c r="K366" s="11">
        <f>DATE(VLOOKUP(A366,rawData!$B$2:$S$1011,17,0),VLOOKUP(A366,rawData!$B$2:$S$1011,16,0),VLOOKUP(A366,rawData!$B$2:$S$1011,15,0))</f>
        <v>45395</v>
      </c>
      <c r="L366" t="str">
        <f>TRIM(VLOOKUP(A366,rawData!B:S,18,0))</f>
        <v>Bank Transfer</v>
      </c>
      <c r="M366">
        <f t="shared" si="11"/>
        <v>4</v>
      </c>
    </row>
    <row r="367" spans="1:13" x14ac:dyDescent="0.2">
      <c r="A367" t="str">
        <f>TRIM(rawData!A969)</f>
        <v>6f3da19e-735a-46e3-a331-fb806eda168d</v>
      </c>
      <c r="B367" t="str">
        <f>TRIM(VLOOKUP(A367,rawData!B:S,4,0))</f>
        <v>Steven Frost</v>
      </c>
      <c r="C367" t="str">
        <f>IF(TRIM(VLOOKUP(A367,rawData!B:S,6,0))="","replacement@mail.com",TRIM(VLOOKUP(A367,rawData!B:S,6,0)))</f>
        <v>michaelmanning@galvan.biz</v>
      </c>
      <c r="D367" t="str">
        <f t="shared" si="10"/>
        <v>SouthFood</v>
      </c>
      <c r="E367" t="str">
        <f>TRIM(VLOOKUP(A367,rawData!B:S,8,0))</f>
        <v>South</v>
      </c>
      <c r="F367" t="str">
        <f>TRIM(VLOOKUP(A367,rawData!B:S,9,0))</f>
        <v>Food</v>
      </c>
      <c r="G367" t="str">
        <f>IF(TRIM(VLOOKUP(A367,rawData!B:S,10,0))="","Blank",TRIM(VLOOKUP(A367,rawData!B:S,10,0)))</f>
        <v>Letter</v>
      </c>
      <c r="H367" s="9">
        <f>_xlfn.NUMBERVALUE(TRIM(VLOOKUP(A367,rawData!B:S,11,0)))</f>
        <v>4</v>
      </c>
      <c r="I367" s="9">
        <f>_xlfn.NUMBERVALUE(TRIM(VLOOKUP(A367,rawData!B:S,12,0)))</f>
        <v>350.84</v>
      </c>
      <c r="J367" s="9">
        <f>_xlfn.NUMBERVALUE(TRIM(VLOOKUP(A367,rawData!B:S,13,0)))</f>
        <v>1403.36</v>
      </c>
      <c r="K367" s="11">
        <f>DATE(VLOOKUP(A367,rawData!$B$2:$S$1011,17,0),VLOOKUP(A367,rawData!$B$2:$S$1011,16,0),VLOOKUP(A367,rawData!$B$2:$S$1011,15,0))</f>
        <v>45395</v>
      </c>
      <c r="L367" t="str">
        <f>TRIM(VLOOKUP(A367,rawData!B:S,18,0))</f>
        <v>PayPal</v>
      </c>
      <c r="M367">
        <f t="shared" si="11"/>
        <v>4</v>
      </c>
    </row>
    <row r="368" spans="1:13" x14ac:dyDescent="0.2">
      <c r="A368" t="str">
        <f>TRIM(rawData!A247)</f>
        <v>a137b068-558c-444e-8392-09f24907a0ef</v>
      </c>
      <c r="B368" t="str">
        <f>TRIM(VLOOKUP(A368,rawData!B:S,4,0))</f>
        <v>Joseph Short</v>
      </c>
      <c r="C368" t="str">
        <f>IF(TRIM(VLOOKUP(A368,rawData!B:S,6,0))="","replacement@mail.com",TRIM(VLOOKUP(A368,rawData!B:S,6,0)))</f>
        <v>prussell@forbes.net</v>
      </c>
      <c r="D368" t="str">
        <f t="shared" si="10"/>
        <v>WestFood</v>
      </c>
      <c r="E368" t="str">
        <f>TRIM(VLOOKUP(A368,rawData!B:S,8,0))</f>
        <v>West</v>
      </c>
      <c r="F368" t="str">
        <f>TRIM(VLOOKUP(A368,rawData!B:S,9,0))</f>
        <v>Food</v>
      </c>
      <c r="G368" t="str">
        <f>IF(TRIM(VLOOKUP(A368,rawData!B:S,10,0))="","Blank",TRIM(VLOOKUP(A368,rawData!B:S,10,0)))</f>
        <v>Western</v>
      </c>
      <c r="H368" s="9">
        <f>_xlfn.NUMBERVALUE(TRIM(VLOOKUP(A368,rawData!B:S,11,0)))</f>
        <v>6</v>
      </c>
      <c r="I368" s="9">
        <f>_xlfn.NUMBERVALUE(TRIM(VLOOKUP(A368,rawData!B:S,12,0)))</f>
        <v>332.52</v>
      </c>
      <c r="J368" s="9">
        <f>_xlfn.NUMBERVALUE(TRIM(VLOOKUP(A368,rawData!B:S,13,0)))</f>
        <v>1995.12</v>
      </c>
      <c r="K368" s="11">
        <f>DATE(VLOOKUP(A368,rawData!$B$2:$S$1011,17,0),VLOOKUP(A368,rawData!$B$2:$S$1011,16,0),VLOOKUP(A368,rawData!$B$2:$S$1011,15,0))</f>
        <v>45395</v>
      </c>
      <c r="L368" t="str">
        <f>TRIM(VLOOKUP(A368,rawData!B:S,18,0))</f>
        <v>Bank Transfer</v>
      </c>
      <c r="M368">
        <f t="shared" si="11"/>
        <v>4</v>
      </c>
    </row>
    <row r="369" spans="1:13" x14ac:dyDescent="0.2">
      <c r="A369" t="str">
        <f>TRIM(rawData!A575)</f>
        <v>d654dce6-db82-4b0f-9e31-ccd4e30d557d</v>
      </c>
      <c r="B369" t="str">
        <f>TRIM(VLOOKUP(A369,rawData!B:S,4,0))</f>
        <v>Dr. Jeffrey Shepherd PhD</v>
      </c>
      <c r="C369" t="str">
        <f>IF(TRIM(VLOOKUP(A369,rawData!B:S,6,0))="","replacement@mail.com",TRIM(VLOOKUP(A369,rawData!B:S,6,0)))</f>
        <v>tjohnston@yahoo.com</v>
      </c>
      <c r="D369" t="str">
        <f t="shared" si="10"/>
        <v>SouthElectronics</v>
      </c>
      <c r="E369" t="str">
        <f>TRIM(VLOOKUP(A369,rawData!B:S,8,0))</f>
        <v>South</v>
      </c>
      <c r="F369" t="str">
        <f>TRIM(VLOOKUP(A369,rawData!B:S,9,0))</f>
        <v>Electronics</v>
      </c>
      <c r="G369" t="str">
        <f>IF(TRIM(VLOOKUP(A369,rawData!B:S,10,0))="","Blank",TRIM(VLOOKUP(A369,rawData!B:S,10,0)))</f>
        <v>From</v>
      </c>
      <c r="H369" s="9">
        <f>_xlfn.NUMBERVALUE(TRIM(VLOOKUP(A369,rawData!B:S,11,0)))</f>
        <v>1</v>
      </c>
      <c r="I369" s="9">
        <f>_xlfn.NUMBERVALUE(TRIM(VLOOKUP(A369,rawData!B:S,12,0)))</f>
        <v>115.07</v>
      </c>
      <c r="J369" s="9">
        <f>_xlfn.NUMBERVALUE(TRIM(VLOOKUP(A369,rawData!B:S,13,0)))</f>
        <v>115.07</v>
      </c>
      <c r="K369" s="11">
        <f>DATE(VLOOKUP(A369,rawData!$B$2:$S$1011,17,0),VLOOKUP(A369,rawData!$B$2:$S$1011,16,0),VLOOKUP(A369,rawData!$B$2:$S$1011,15,0))</f>
        <v>45396</v>
      </c>
      <c r="L369" t="str">
        <f>TRIM(VLOOKUP(A369,rawData!B:S,18,0))</f>
        <v>Bank Transfer</v>
      </c>
      <c r="M369">
        <f t="shared" si="11"/>
        <v>4</v>
      </c>
    </row>
    <row r="370" spans="1:13" x14ac:dyDescent="0.2">
      <c r="A370" t="str">
        <f>TRIM(rawData!A871)</f>
        <v>f2eb6f06-6088-400b-bfac-0d392d6e4b2d</v>
      </c>
      <c r="B370" t="str">
        <f>TRIM(VLOOKUP(A370,rawData!B:S,4,0))</f>
        <v>Richard Cox</v>
      </c>
      <c r="C370" t="str">
        <f>IF(TRIM(VLOOKUP(A370,rawData!B:S,6,0))="","replacement@mail.com",TRIM(VLOOKUP(A370,rawData!B:S,6,0)))</f>
        <v>mirandamorgan@palmer.com</v>
      </c>
      <c r="D370" t="str">
        <f t="shared" si="10"/>
        <v>NorthBooks</v>
      </c>
      <c r="E370" t="str">
        <f>TRIM(VLOOKUP(A370,rawData!B:S,8,0))</f>
        <v>North</v>
      </c>
      <c r="F370" t="str">
        <f>TRIM(VLOOKUP(A370,rawData!B:S,9,0))</f>
        <v>Books</v>
      </c>
      <c r="G370" t="str">
        <f>IF(TRIM(VLOOKUP(A370,rawData!B:S,10,0))="","Blank",TRIM(VLOOKUP(A370,rawData!B:S,10,0)))</f>
        <v>Should</v>
      </c>
      <c r="H370" s="9">
        <f>_xlfn.NUMBERVALUE(TRIM(VLOOKUP(A370,rawData!B:S,11,0)))</f>
        <v>13</v>
      </c>
      <c r="I370" s="9">
        <f>_xlfn.NUMBERVALUE(TRIM(VLOOKUP(A370,rawData!B:S,12,0)))</f>
        <v>11.97</v>
      </c>
      <c r="J370" s="9">
        <f>_xlfn.NUMBERVALUE(TRIM(VLOOKUP(A370,rawData!B:S,13,0)))</f>
        <v>155.61000000000001</v>
      </c>
      <c r="K370" s="11">
        <f>DATE(VLOOKUP(A370,rawData!$B$2:$S$1011,17,0),VLOOKUP(A370,rawData!$B$2:$S$1011,16,0),VLOOKUP(A370,rawData!$B$2:$S$1011,15,0))</f>
        <v>45396</v>
      </c>
      <c r="L370" t="str">
        <f>TRIM(VLOOKUP(A370,rawData!B:S,18,0))</f>
        <v>PayPal</v>
      </c>
      <c r="M370">
        <f t="shared" si="11"/>
        <v>4</v>
      </c>
    </row>
    <row r="371" spans="1:13" x14ac:dyDescent="0.2">
      <c r="A371" t="str">
        <f>TRIM(rawData!A976)</f>
        <v>6cbbc343-732e-4173-b91c-c37eda2ef24f</v>
      </c>
      <c r="B371" t="str">
        <f>TRIM(VLOOKUP(A371,rawData!B:S,4,0))</f>
        <v>Stephanie Perkins</v>
      </c>
      <c r="C371" t="str">
        <f>IF(TRIM(VLOOKUP(A371,rawData!B:S,6,0))="","replacement@mail.com",TRIM(VLOOKUP(A371,rawData!B:S,6,0)))</f>
        <v>danielflores@palmer-ware.com</v>
      </c>
      <c r="D371" t="str">
        <f t="shared" si="10"/>
        <v>NorthFood</v>
      </c>
      <c r="E371" t="str">
        <f>TRIM(VLOOKUP(A371,rawData!B:S,8,0))</f>
        <v>North</v>
      </c>
      <c r="F371" t="str">
        <f>TRIM(VLOOKUP(A371,rawData!B:S,9,0))</f>
        <v>Food</v>
      </c>
      <c r="G371" t="str">
        <f>IF(TRIM(VLOOKUP(A371,rawData!B:S,10,0))="","Blank",TRIM(VLOOKUP(A371,rawData!B:S,10,0)))</f>
        <v>Life</v>
      </c>
      <c r="H371" s="9">
        <f>_xlfn.NUMBERVALUE(TRIM(VLOOKUP(A371,rawData!B:S,11,0)))</f>
        <v>11</v>
      </c>
      <c r="I371" s="9">
        <f>_xlfn.NUMBERVALUE(TRIM(VLOOKUP(A371,rawData!B:S,12,0)))</f>
        <v>142.35</v>
      </c>
      <c r="J371" s="9">
        <f>_xlfn.NUMBERVALUE(TRIM(VLOOKUP(A371,rawData!B:S,13,0)))</f>
        <v>1565.85</v>
      </c>
      <c r="K371" s="11">
        <f>DATE(VLOOKUP(A371,rawData!$B$2:$S$1011,17,0),VLOOKUP(A371,rawData!$B$2:$S$1011,16,0),VLOOKUP(A371,rawData!$B$2:$S$1011,15,0))</f>
        <v>45396</v>
      </c>
      <c r="L371" t="str">
        <f>TRIM(VLOOKUP(A371,rawData!B:S,18,0))</f>
        <v>PayPal</v>
      </c>
      <c r="M371">
        <f t="shared" si="11"/>
        <v>4</v>
      </c>
    </row>
    <row r="372" spans="1:13" x14ac:dyDescent="0.2">
      <c r="A372" t="str">
        <f>TRIM(rawData!A169)</f>
        <v>960d41c8-7d70-4173-ad2e-59043fc42a3f</v>
      </c>
      <c r="B372" t="str">
        <f>TRIM(VLOOKUP(A372,rawData!B:S,4,0))</f>
        <v>Tracy Stewart</v>
      </c>
      <c r="C372" t="str">
        <f>IF(TRIM(VLOOKUP(A372,rawData!B:S,6,0))="","replacement@mail.com",TRIM(VLOOKUP(A372,rawData!B:S,6,0)))</f>
        <v>gregorygreen@finley-owens.net</v>
      </c>
      <c r="D372" t="str">
        <f t="shared" si="10"/>
        <v>WestBooks</v>
      </c>
      <c r="E372" t="str">
        <f>TRIM(VLOOKUP(A372,rawData!B:S,8,0))</f>
        <v>West</v>
      </c>
      <c r="F372" t="str">
        <f>TRIM(VLOOKUP(A372,rawData!B:S,9,0))</f>
        <v>Books</v>
      </c>
      <c r="G372" t="str">
        <f>IF(TRIM(VLOOKUP(A372,rawData!B:S,10,0))="","Blank",TRIM(VLOOKUP(A372,rawData!B:S,10,0)))</f>
        <v>Join</v>
      </c>
      <c r="H372" s="9">
        <f>_xlfn.NUMBERVALUE(TRIM(VLOOKUP(A372,rawData!B:S,11,0)))</f>
        <v>20</v>
      </c>
      <c r="I372" s="9">
        <f>_xlfn.NUMBERVALUE(TRIM(VLOOKUP(A372,rawData!B:S,12,0)))</f>
        <v>210.93</v>
      </c>
      <c r="J372" s="9">
        <f>_xlfn.NUMBERVALUE(TRIM(VLOOKUP(A372,rawData!B:S,13,0)))</f>
        <v>4218.6000000000004</v>
      </c>
      <c r="K372" s="11">
        <f>DATE(VLOOKUP(A372,rawData!$B$2:$S$1011,17,0),VLOOKUP(A372,rawData!$B$2:$S$1011,16,0),VLOOKUP(A372,rawData!$B$2:$S$1011,15,0))</f>
        <v>45396</v>
      </c>
      <c r="L372" t="str">
        <f>TRIM(VLOOKUP(A372,rawData!B:S,18,0))</f>
        <v>Debit Card</v>
      </c>
      <c r="M372">
        <f t="shared" si="11"/>
        <v>4</v>
      </c>
    </row>
    <row r="373" spans="1:13" x14ac:dyDescent="0.2">
      <c r="A373" t="str">
        <f>TRIM(rawData!A708)</f>
        <v>c55e4861-506e-4733-8e4e-ac7fb311ee3c</v>
      </c>
      <c r="B373" t="str">
        <f>TRIM(VLOOKUP(A373,rawData!B:S,4,0))</f>
        <v>Tanya Wright</v>
      </c>
      <c r="C373" t="str">
        <f>IF(TRIM(VLOOKUP(A373,rawData!B:S,6,0))="","replacement@mail.com",TRIM(VLOOKUP(A373,rawData!B:S,6,0)))</f>
        <v>hubbardteresa@brown.biz</v>
      </c>
      <c r="D373" t="str">
        <f t="shared" si="10"/>
        <v>WestBooks</v>
      </c>
      <c r="E373" t="str">
        <f>TRIM(VLOOKUP(A373,rawData!B:S,8,0))</f>
        <v>West</v>
      </c>
      <c r="F373" t="str">
        <f>TRIM(VLOOKUP(A373,rawData!B:S,9,0))</f>
        <v>Books</v>
      </c>
      <c r="G373" t="str">
        <f>IF(TRIM(VLOOKUP(A373,rawData!B:S,10,0))="","Blank",TRIM(VLOOKUP(A373,rawData!B:S,10,0)))</f>
        <v>Spend</v>
      </c>
      <c r="H373" s="9">
        <f>_xlfn.NUMBERVALUE(TRIM(VLOOKUP(A373,rawData!B:S,11,0)))</f>
        <v>9</v>
      </c>
      <c r="I373" s="9">
        <f>_xlfn.NUMBERVALUE(TRIM(VLOOKUP(A373,rawData!B:S,12,0)))</f>
        <v>481.34</v>
      </c>
      <c r="J373" s="9">
        <f>_xlfn.NUMBERVALUE(TRIM(VLOOKUP(A373,rawData!B:S,13,0)))</f>
        <v>4332.0600000000004</v>
      </c>
      <c r="K373" s="11">
        <f>DATE(VLOOKUP(A373,rawData!$B$2:$S$1011,17,0),VLOOKUP(A373,rawData!$B$2:$S$1011,16,0),VLOOKUP(A373,rawData!$B$2:$S$1011,15,0))</f>
        <v>45396</v>
      </c>
      <c r="L373" t="str">
        <f>TRIM(VLOOKUP(A373,rawData!B:S,18,0))</f>
        <v>Debit Card</v>
      </c>
      <c r="M373">
        <f t="shared" si="11"/>
        <v>4</v>
      </c>
    </row>
    <row r="374" spans="1:13" x14ac:dyDescent="0.2">
      <c r="A374" t="str">
        <f>TRIM(rawData!A786)</f>
        <v>2e545f6c-29fb-4104-9fc6-e73dcd2b3fe5</v>
      </c>
      <c r="B374" t="str">
        <f>TRIM(VLOOKUP(A374,rawData!B:S,4,0))</f>
        <v>Alyssa Liu</v>
      </c>
      <c r="C374" t="str">
        <f>IF(TRIM(VLOOKUP(A374,rawData!B:S,6,0))="","replacement@mail.com",TRIM(VLOOKUP(A374,rawData!B:S,6,0)))</f>
        <v>joshua52@heath-nicholson.com</v>
      </c>
      <c r="D374" t="str">
        <f t="shared" si="10"/>
        <v>SouthBooks</v>
      </c>
      <c r="E374" t="str">
        <f>TRIM(VLOOKUP(A374,rawData!B:S,8,0))</f>
        <v>South</v>
      </c>
      <c r="F374" t="str">
        <f>TRIM(VLOOKUP(A374,rawData!B:S,9,0))</f>
        <v>Books</v>
      </c>
      <c r="G374" t="str">
        <f>IF(TRIM(VLOOKUP(A374,rawData!B:S,10,0))="","Blank",TRIM(VLOOKUP(A374,rawData!B:S,10,0)))</f>
        <v>Address</v>
      </c>
      <c r="H374" s="9">
        <f>_xlfn.NUMBERVALUE(TRIM(VLOOKUP(A374,rawData!B:S,11,0)))</f>
        <v>16</v>
      </c>
      <c r="I374" s="9">
        <f>_xlfn.NUMBERVALUE(TRIM(VLOOKUP(A374,rawData!B:S,12,0)))</f>
        <v>332.7</v>
      </c>
      <c r="J374" s="9">
        <f>_xlfn.NUMBERVALUE(TRIM(VLOOKUP(A374,rawData!B:S,13,0)))</f>
        <v>5323.2</v>
      </c>
      <c r="K374" s="11">
        <f>DATE(VLOOKUP(A374,rawData!$B$2:$S$1011,17,0),VLOOKUP(A374,rawData!$B$2:$S$1011,16,0),VLOOKUP(A374,rawData!$B$2:$S$1011,15,0))</f>
        <v>45396</v>
      </c>
      <c r="L374" t="str">
        <f>TRIM(VLOOKUP(A374,rawData!B:S,18,0))</f>
        <v>Credit Card</v>
      </c>
      <c r="M374">
        <f t="shared" si="11"/>
        <v>4</v>
      </c>
    </row>
    <row r="375" spans="1:13" x14ac:dyDescent="0.2">
      <c r="A375" t="str">
        <f>TRIM(rawData!A76)</f>
        <v>2db751f6-9c30-46f2-9d38-c63b77d777ff</v>
      </c>
      <c r="B375" t="str">
        <f>TRIM(VLOOKUP(A375,rawData!B:S,4,0))</f>
        <v>Deborah Ward</v>
      </c>
      <c r="C375" t="str">
        <f>IF(TRIM(VLOOKUP(A375,rawData!B:S,6,0))="","replacement@mail.com",TRIM(VLOOKUP(A375,rawData!B:S,6,0)))</f>
        <v>replacement@mail.com</v>
      </c>
      <c r="D375" t="str">
        <f t="shared" si="10"/>
        <v>SouthElectronics</v>
      </c>
      <c r="E375" t="str">
        <f>TRIM(VLOOKUP(A375,rawData!B:S,8,0))</f>
        <v>South</v>
      </c>
      <c r="F375" t="str">
        <f>TRIM(VLOOKUP(A375,rawData!B:S,9,0))</f>
        <v>Electronics</v>
      </c>
      <c r="G375" t="str">
        <f>IF(TRIM(VLOOKUP(A375,rawData!B:S,10,0))="","Blank",TRIM(VLOOKUP(A375,rawData!B:S,10,0)))</f>
        <v>Sing</v>
      </c>
      <c r="H375" s="9">
        <f>_xlfn.NUMBERVALUE(TRIM(VLOOKUP(A375,rawData!B:S,11,0)))</f>
        <v>15</v>
      </c>
      <c r="I375" s="9">
        <f>_xlfn.NUMBERVALUE(TRIM(VLOOKUP(A375,rawData!B:S,12,0)))</f>
        <v>418.09</v>
      </c>
      <c r="J375" s="9">
        <f>_xlfn.NUMBERVALUE(TRIM(VLOOKUP(A375,rawData!B:S,13,0)))</f>
        <v>6271.35</v>
      </c>
      <c r="K375" s="11">
        <f>DATE(VLOOKUP(A375,rawData!$B$2:$S$1011,17,0),VLOOKUP(A375,rawData!$B$2:$S$1011,16,0),VLOOKUP(A375,rawData!$B$2:$S$1011,15,0))</f>
        <v>45396</v>
      </c>
      <c r="L375" t="str">
        <f>TRIM(VLOOKUP(A375,rawData!B:S,18,0))</f>
        <v>Credit Card</v>
      </c>
      <c r="M375">
        <f t="shared" si="11"/>
        <v>4</v>
      </c>
    </row>
    <row r="376" spans="1:13" x14ac:dyDescent="0.2">
      <c r="A376" t="str">
        <f>TRIM(rawData!A911)</f>
        <v>ebc2343d-723e-4dd6-9c73-5e7ae7ed9a5f</v>
      </c>
      <c r="B376" t="str">
        <f>TRIM(VLOOKUP(A376,rawData!B:S,4,0))</f>
        <v>Joseph Farley</v>
      </c>
      <c r="C376" t="str">
        <f>IF(TRIM(VLOOKUP(A376,rawData!B:S,6,0))="","replacement@mail.com",TRIM(VLOOKUP(A376,rawData!B:S,6,0)))</f>
        <v>vnelson@yates.info</v>
      </c>
      <c r="D376" t="str">
        <f t="shared" si="10"/>
        <v>WestElectronics</v>
      </c>
      <c r="E376" t="str">
        <f>TRIM(VLOOKUP(A376,rawData!B:S,8,0))</f>
        <v>West</v>
      </c>
      <c r="F376" t="str">
        <f>TRIM(VLOOKUP(A376,rawData!B:S,9,0))</f>
        <v>Electronics</v>
      </c>
      <c r="G376" t="str">
        <f>IF(TRIM(VLOOKUP(A376,rawData!B:S,10,0))="","Blank",TRIM(VLOOKUP(A376,rawData!B:S,10,0)))</f>
        <v>Consumer</v>
      </c>
      <c r="H376" s="9">
        <f>_xlfn.NUMBERVALUE(TRIM(VLOOKUP(A376,rawData!B:S,11,0)))</f>
        <v>1</v>
      </c>
      <c r="I376" s="9">
        <f>_xlfn.NUMBERVALUE(TRIM(VLOOKUP(A376,rawData!B:S,12,0)))</f>
        <v>195.41</v>
      </c>
      <c r="J376" s="9">
        <f>_xlfn.NUMBERVALUE(TRIM(VLOOKUP(A376,rawData!B:S,13,0)))</f>
        <v>195.41</v>
      </c>
      <c r="K376" s="11">
        <f>DATE(VLOOKUP(A376,rawData!$B$2:$S$1011,17,0),VLOOKUP(A376,rawData!$B$2:$S$1011,16,0),VLOOKUP(A376,rawData!$B$2:$S$1011,15,0))</f>
        <v>45397</v>
      </c>
      <c r="L376" t="str">
        <f>TRIM(VLOOKUP(A376,rawData!B:S,18,0))</f>
        <v>Debit Card</v>
      </c>
      <c r="M376">
        <f t="shared" si="11"/>
        <v>4</v>
      </c>
    </row>
    <row r="377" spans="1:13" x14ac:dyDescent="0.2">
      <c r="A377" t="str">
        <f>TRIM(rawData!A433)</f>
        <v>9233277d-966a-4e18-8e52-7c13710ab9a5</v>
      </c>
      <c r="B377" t="str">
        <f>TRIM(VLOOKUP(A377,rawData!B:S,4,0))</f>
        <v>Vickie Gonzalez</v>
      </c>
      <c r="C377" t="str">
        <f>IF(TRIM(VLOOKUP(A377,rawData!B:S,6,0))="","replacement@mail.com",TRIM(VLOOKUP(A377,rawData!B:S,6,0)))</f>
        <v>pamelagarner@hotmail.com</v>
      </c>
      <c r="D377" t="str">
        <f t="shared" si="10"/>
        <v>NorthClothing</v>
      </c>
      <c r="E377" t="str">
        <f>TRIM(VLOOKUP(A377,rawData!B:S,8,0))</f>
        <v>North</v>
      </c>
      <c r="F377" t="str">
        <f>TRIM(VLOOKUP(A377,rawData!B:S,9,0))</f>
        <v>Clothing</v>
      </c>
      <c r="G377" t="str">
        <f>IF(TRIM(VLOOKUP(A377,rawData!B:S,10,0))="","Blank",TRIM(VLOOKUP(A377,rawData!B:S,10,0)))</f>
        <v>Sometimes</v>
      </c>
      <c r="H377" s="9">
        <f>_xlfn.NUMBERVALUE(TRIM(VLOOKUP(A377,rawData!B:S,11,0)))</f>
        <v>3</v>
      </c>
      <c r="I377" s="9">
        <f>_xlfn.NUMBERVALUE(TRIM(VLOOKUP(A377,rawData!B:S,12,0)))</f>
        <v>460.81</v>
      </c>
      <c r="J377" s="9">
        <f>_xlfn.NUMBERVALUE(TRIM(VLOOKUP(A377,rawData!B:S,13,0)))</f>
        <v>1382.43</v>
      </c>
      <c r="K377" s="11">
        <f>DATE(VLOOKUP(A377,rawData!$B$2:$S$1011,17,0),VLOOKUP(A377,rawData!$B$2:$S$1011,16,0),VLOOKUP(A377,rawData!$B$2:$S$1011,15,0))</f>
        <v>45397</v>
      </c>
      <c r="L377" t="str">
        <f>TRIM(VLOOKUP(A377,rawData!B:S,18,0))</f>
        <v>Debit Card</v>
      </c>
      <c r="M377">
        <f t="shared" si="11"/>
        <v>4</v>
      </c>
    </row>
    <row r="378" spans="1:13" x14ac:dyDescent="0.2">
      <c r="A378" t="str">
        <f>TRIM(rawData!A808)</f>
        <v>6334126c-974b-44bb-8ae5-d03d1ba8a1fd</v>
      </c>
      <c r="B378" t="str">
        <f>TRIM(VLOOKUP(A378,rawData!B:S,4,0))</f>
        <v>Tina Anthony</v>
      </c>
      <c r="C378" t="str">
        <f>IF(TRIM(VLOOKUP(A378,rawData!B:S,6,0))="","replacement@mail.com",TRIM(VLOOKUP(A378,rawData!B:S,6,0)))</f>
        <v>jameshardin@lee.com</v>
      </c>
      <c r="D378" t="str">
        <f t="shared" si="10"/>
        <v>WestBooks</v>
      </c>
      <c r="E378" t="str">
        <f>TRIM(VLOOKUP(A378,rawData!B:S,8,0))</f>
        <v>West</v>
      </c>
      <c r="F378" t="str">
        <f>TRIM(VLOOKUP(A378,rawData!B:S,9,0))</f>
        <v>Books</v>
      </c>
      <c r="G378" t="str">
        <f>IF(TRIM(VLOOKUP(A378,rawData!B:S,10,0))="","Blank",TRIM(VLOOKUP(A378,rawData!B:S,10,0)))</f>
        <v>Student</v>
      </c>
      <c r="H378" s="9">
        <f>_xlfn.NUMBERVALUE(TRIM(VLOOKUP(A378,rawData!B:S,11,0)))</f>
        <v>19</v>
      </c>
      <c r="I378" s="9">
        <f>_xlfn.NUMBERVALUE(TRIM(VLOOKUP(A378,rawData!B:S,12,0)))</f>
        <v>207.97</v>
      </c>
      <c r="J378" s="9">
        <f>_xlfn.NUMBERVALUE(TRIM(VLOOKUP(A378,rawData!B:S,13,0)))</f>
        <v>3951.43</v>
      </c>
      <c r="K378" s="11">
        <f>DATE(VLOOKUP(A378,rawData!$B$2:$S$1011,17,0),VLOOKUP(A378,rawData!$B$2:$S$1011,16,0),VLOOKUP(A378,rawData!$B$2:$S$1011,15,0))</f>
        <v>45397</v>
      </c>
      <c r="L378" t="str">
        <f>TRIM(VLOOKUP(A378,rawData!B:S,18,0))</f>
        <v>Credit Card</v>
      </c>
      <c r="M378">
        <f t="shared" si="11"/>
        <v>4</v>
      </c>
    </row>
    <row r="379" spans="1:13" x14ac:dyDescent="0.2">
      <c r="A379" t="str">
        <f>TRIM(rawData!A570)</f>
        <v>20d4c1b1-7ade-4115-ab9c-6b2b98bb8566</v>
      </c>
      <c r="B379" t="str">
        <f>TRIM(VLOOKUP(A379,rawData!B:S,4,0))</f>
        <v>Nicholas White</v>
      </c>
      <c r="C379" t="str">
        <f>IF(TRIM(VLOOKUP(A379,rawData!B:S,6,0))="","replacement@mail.com",TRIM(VLOOKUP(A379,rawData!B:S,6,0)))</f>
        <v>elizabeth80@powell.biz</v>
      </c>
      <c r="D379" t="str">
        <f t="shared" si="10"/>
        <v>SouthBooks</v>
      </c>
      <c r="E379" t="str">
        <f>TRIM(VLOOKUP(A379,rawData!B:S,8,0))</f>
        <v>South</v>
      </c>
      <c r="F379" t="str">
        <f>TRIM(VLOOKUP(A379,rawData!B:S,9,0))</f>
        <v>Books</v>
      </c>
      <c r="G379" t="str">
        <f>IF(TRIM(VLOOKUP(A379,rawData!B:S,10,0))="","Blank",TRIM(VLOOKUP(A379,rawData!B:S,10,0)))</f>
        <v>Lay</v>
      </c>
      <c r="H379" s="9">
        <f>_xlfn.NUMBERVALUE(TRIM(VLOOKUP(A379,rawData!B:S,11,0)))</f>
        <v>8</v>
      </c>
      <c r="I379" s="9">
        <f>_xlfn.NUMBERVALUE(TRIM(VLOOKUP(A379,rawData!B:S,12,0)))</f>
        <v>131.66999999999999</v>
      </c>
      <c r="J379" s="9">
        <f>_xlfn.NUMBERVALUE(TRIM(VLOOKUP(A379,rawData!B:S,13,0)))</f>
        <v>1053.3599999999999</v>
      </c>
      <c r="K379" s="11">
        <f>DATE(VLOOKUP(A379,rawData!$B$2:$S$1011,17,0),VLOOKUP(A379,rawData!$B$2:$S$1011,16,0),VLOOKUP(A379,rawData!$B$2:$S$1011,15,0))</f>
        <v>45398</v>
      </c>
      <c r="L379" t="str">
        <f>TRIM(VLOOKUP(A379,rawData!B:S,18,0))</f>
        <v>Debit Card</v>
      </c>
      <c r="M379">
        <f t="shared" si="11"/>
        <v>4</v>
      </c>
    </row>
    <row r="380" spans="1:13" x14ac:dyDescent="0.2">
      <c r="A380" t="str">
        <f>TRIM(rawData!A903)</f>
        <v>0e4cb661-bd1f-4c19-92f1-d2e36c6a2d24</v>
      </c>
      <c r="B380" t="str">
        <f>TRIM(VLOOKUP(A380,rawData!B:S,4,0))</f>
        <v>Elijah Bradley</v>
      </c>
      <c r="C380" t="str">
        <f>IF(TRIM(VLOOKUP(A380,rawData!B:S,6,0))="","replacement@mail.com",TRIM(VLOOKUP(A380,rawData!B:S,6,0)))</f>
        <v>erinturner@mitchell.biz</v>
      </c>
      <c r="D380" t="str">
        <f t="shared" si="10"/>
        <v>NorthFood</v>
      </c>
      <c r="E380" t="str">
        <f>TRIM(VLOOKUP(A380,rawData!B:S,8,0))</f>
        <v>North</v>
      </c>
      <c r="F380" t="str">
        <f>TRIM(VLOOKUP(A380,rawData!B:S,9,0))</f>
        <v>Food</v>
      </c>
      <c r="G380" t="str">
        <f>IF(TRIM(VLOOKUP(A380,rawData!B:S,10,0))="","Blank",TRIM(VLOOKUP(A380,rawData!B:S,10,0)))</f>
        <v>College</v>
      </c>
      <c r="H380" s="9">
        <f>_xlfn.NUMBERVALUE(TRIM(VLOOKUP(A380,rawData!B:S,11,0)))</f>
        <v>16</v>
      </c>
      <c r="I380" s="9">
        <f>_xlfn.NUMBERVALUE(TRIM(VLOOKUP(A380,rawData!B:S,12,0)))</f>
        <v>71.64</v>
      </c>
      <c r="J380" s="9">
        <f>_xlfn.NUMBERVALUE(TRIM(VLOOKUP(A380,rawData!B:S,13,0)))</f>
        <v>1146.24</v>
      </c>
      <c r="K380" s="11">
        <f>DATE(VLOOKUP(A380,rawData!$B$2:$S$1011,17,0),VLOOKUP(A380,rawData!$B$2:$S$1011,16,0),VLOOKUP(A380,rawData!$B$2:$S$1011,15,0))</f>
        <v>45398</v>
      </c>
      <c r="L380" t="str">
        <f>TRIM(VLOOKUP(A380,rawData!B:S,18,0))</f>
        <v>PayPal</v>
      </c>
      <c r="M380">
        <f t="shared" si="11"/>
        <v>4</v>
      </c>
    </row>
    <row r="381" spans="1:13" x14ac:dyDescent="0.2">
      <c r="A381" t="str">
        <f>TRIM(rawData!A802)</f>
        <v>a519e5bd-3cd8-47af-acf5-b36c719dedcd</v>
      </c>
      <c r="B381" t="str">
        <f>TRIM(VLOOKUP(A381,rawData!B:S,4,0))</f>
        <v>Jeremy Weber</v>
      </c>
      <c r="C381" t="str">
        <f>IF(TRIM(VLOOKUP(A381,rawData!B:S,6,0))="","replacement@mail.com",TRIM(VLOOKUP(A381,rawData!B:S,6,0)))</f>
        <v>james25@gmail.com</v>
      </c>
      <c r="D381" t="str">
        <f t="shared" si="10"/>
        <v>NorthElectronics</v>
      </c>
      <c r="E381" t="str">
        <f>TRIM(VLOOKUP(A381,rawData!B:S,8,0))</f>
        <v>North</v>
      </c>
      <c r="F381" t="str">
        <f>TRIM(VLOOKUP(A381,rawData!B:S,9,0))</f>
        <v>Electronics</v>
      </c>
      <c r="G381" t="str">
        <f>IF(TRIM(VLOOKUP(A381,rawData!B:S,10,0))="","Blank",TRIM(VLOOKUP(A381,rawData!B:S,10,0)))</f>
        <v>Cup</v>
      </c>
      <c r="H381" s="9">
        <f>_xlfn.NUMBERVALUE(TRIM(VLOOKUP(A381,rawData!B:S,11,0)))</f>
        <v>12</v>
      </c>
      <c r="I381" s="9">
        <f>_xlfn.NUMBERVALUE(TRIM(VLOOKUP(A381,rawData!B:S,12,0)))</f>
        <v>208.39</v>
      </c>
      <c r="J381" s="9">
        <f>_xlfn.NUMBERVALUE(TRIM(VLOOKUP(A381,rawData!B:S,13,0)))</f>
        <v>2500.6799999999998</v>
      </c>
      <c r="K381" s="11">
        <f>DATE(VLOOKUP(A381,rawData!$B$2:$S$1011,17,0),VLOOKUP(A381,rawData!$B$2:$S$1011,16,0),VLOOKUP(A381,rawData!$B$2:$S$1011,15,0))</f>
        <v>45398</v>
      </c>
      <c r="L381" t="str">
        <f>TRIM(VLOOKUP(A381,rawData!B:S,18,0))</f>
        <v>Debit Card</v>
      </c>
      <c r="M381">
        <f t="shared" si="11"/>
        <v>4</v>
      </c>
    </row>
    <row r="382" spans="1:13" x14ac:dyDescent="0.2">
      <c r="A382" t="str">
        <f>TRIM(rawData!A947)</f>
        <v>abd9ad38-af24-42e3-86db-2447bc0b6167</v>
      </c>
      <c r="B382" t="str">
        <f>TRIM(VLOOKUP(A382,rawData!B:S,4,0))</f>
        <v>Christian Benitez</v>
      </c>
      <c r="C382" t="str">
        <f>IF(TRIM(VLOOKUP(A382,rawData!B:S,6,0))="","replacement@mail.com",TRIM(VLOOKUP(A382,rawData!B:S,6,0)))</f>
        <v>kimberly58@gmail.com</v>
      </c>
      <c r="D382" t="str">
        <f t="shared" si="10"/>
        <v>SouthClothing</v>
      </c>
      <c r="E382" t="str">
        <f>TRIM(VLOOKUP(A382,rawData!B:S,8,0))</f>
        <v>South</v>
      </c>
      <c r="F382" t="str">
        <f>TRIM(VLOOKUP(A382,rawData!B:S,9,0))</f>
        <v>Clothing</v>
      </c>
      <c r="G382" t="str">
        <f>IF(TRIM(VLOOKUP(A382,rawData!B:S,10,0))="","Blank",TRIM(VLOOKUP(A382,rawData!B:S,10,0)))</f>
        <v>Officer</v>
      </c>
      <c r="H382" s="9">
        <f>_xlfn.NUMBERVALUE(TRIM(VLOOKUP(A382,rawData!B:S,11,0)))</f>
        <v>8</v>
      </c>
      <c r="I382" s="9">
        <f>_xlfn.NUMBERVALUE(TRIM(VLOOKUP(A382,rawData!B:S,12,0)))</f>
        <v>417.88</v>
      </c>
      <c r="J382" s="9">
        <f>_xlfn.NUMBERVALUE(TRIM(VLOOKUP(A382,rawData!B:S,13,0)))</f>
        <v>3343.04</v>
      </c>
      <c r="K382" s="11">
        <f>DATE(VLOOKUP(A382,rawData!$B$2:$S$1011,17,0),VLOOKUP(A382,rawData!$B$2:$S$1011,16,0),VLOOKUP(A382,rawData!$B$2:$S$1011,15,0))</f>
        <v>45398</v>
      </c>
      <c r="L382" t="str">
        <f>TRIM(VLOOKUP(A382,rawData!B:S,18,0))</f>
        <v>PayPal</v>
      </c>
      <c r="M382">
        <f t="shared" si="11"/>
        <v>4</v>
      </c>
    </row>
    <row r="383" spans="1:13" x14ac:dyDescent="0.2">
      <c r="A383" t="str">
        <f>TRIM(rawData!A572)</f>
        <v>20fd2410-5f9e-49bc-a96f-22e4b989bca5</v>
      </c>
      <c r="B383" t="str">
        <f>TRIM(VLOOKUP(A383,rawData!B:S,4,0))</f>
        <v>Maria Ramos</v>
      </c>
      <c r="C383" t="str">
        <f>IF(TRIM(VLOOKUP(A383,rawData!B:S,6,0))="","replacement@mail.com",TRIM(VLOOKUP(A383,rawData!B:S,6,0)))</f>
        <v>kristicombs@yahoo.com</v>
      </c>
      <c r="D383" t="str">
        <f t="shared" si="10"/>
        <v>NorthFurniture</v>
      </c>
      <c r="E383" t="str">
        <f>TRIM(VLOOKUP(A383,rawData!B:S,8,0))</f>
        <v>North</v>
      </c>
      <c r="F383" t="str">
        <f>TRIM(VLOOKUP(A383,rawData!B:S,9,0))</f>
        <v>Furniture</v>
      </c>
      <c r="G383" t="str">
        <f>IF(TRIM(VLOOKUP(A383,rawData!B:S,10,0))="","Blank",TRIM(VLOOKUP(A383,rawData!B:S,10,0)))</f>
        <v>Pass</v>
      </c>
      <c r="H383" s="9">
        <f>_xlfn.NUMBERVALUE(TRIM(VLOOKUP(A383,rawData!B:S,11,0)))</f>
        <v>3</v>
      </c>
      <c r="I383" s="9">
        <f>_xlfn.NUMBERVALUE(TRIM(VLOOKUP(A383,rawData!B:S,12,0)))</f>
        <v>54.99</v>
      </c>
      <c r="J383" s="9">
        <f>_xlfn.NUMBERVALUE(TRIM(VLOOKUP(A383,rawData!B:S,13,0)))</f>
        <v>164.97</v>
      </c>
      <c r="K383" s="11">
        <f>DATE(VLOOKUP(A383,rawData!$B$2:$S$1011,17,0),VLOOKUP(A383,rawData!$B$2:$S$1011,16,0),VLOOKUP(A383,rawData!$B$2:$S$1011,15,0))</f>
        <v>45399</v>
      </c>
      <c r="L383" t="str">
        <f>TRIM(VLOOKUP(A383,rawData!B:S,18,0))</f>
        <v>Debit Card</v>
      </c>
      <c r="M383">
        <f t="shared" si="11"/>
        <v>4</v>
      </c>
    </row>
    <row r="384" spans="1:13" x14ac:dyDescent="0.2">
      <c r="A384" t="str">
        <f>TRIM(rawData!A915)</f>
        <v>8c1ede6a-5331-4dda-aac5-a36fb6a8b3ea</v>
      </c>
      <c r="B384" t="str">
        <f>TRIM(VLOOKUP(A384,rawData!B:S,4,0))</f>
        <v>Robert Johnston</v>
      </c>
      <c r="C384" t="str">
        <f>IF(TRIM(VLOOKUP(A384,rawData!B:S,6,0))="","replacement@mail.com",TRIM(VLOOKUP(A384,rawData!B:S,6,0)))</f>
        <v>ecline@gmail.com</v>
      </c>
      <c r="D384" t="str">
        <f t="shared" si="10"/>
        <v>SouthElectronics</v>
      </c>
      <c r="E384" t="str">
        <f>TRIM(VLOOKUP(A384,rawData!B:S,8,0))</f>
        <v>South</v>
      </c>
      <c r="F384" t="str">
        <f>TRIM(VLOOKUP(A384,rawData!B:S,9,0))</f>
        <v>Electronics</v>
      </c>
      <c r="G384" t="str">
        <f>IF(TRIM(VLOOKUP(A384,rawData!B:S,10,0))="","Blank",TRIM(VLOOKUP(A384,rawData!B:S,10,0)))</f>
        <v>Candidate</v>
      </c>
      <c r="H384" s="9">
        <f>_xlfn.NUMBERVALUE(TRIM(VLOOKUP(A384,rawData!B:S,11,0)))</f>
        <v>6</v>
      </c>
      <c r="I384" s="9">
        <f>_xlfn.NUMBERVALUE(TRIM(VLOOKUP(A384,rawData!B:S,12,0)))</f>
        <v>29.05</v>
      </c>
      <c r="J384" s="9">
        <f>_xlfn.NUMBERVALUE(TRIM(VLOOKUP(A384,rawData!B:S,13,0)))</f>
        <v>174.3</v>
      </c>
      <c r="K384" s="11">
        <f>DATE(VLOOKUP(A384,rawData!$B$2:$S$1011,17,0),VLOOKUP(A384,rawData!$B$2:$S$1011,16,0),VLOOKUP(A384,rawData!$B$2:$S$1011,15,0))</f>
        <v>45399</v>
      </c>
      <c r="L384" t="str">
        <f>TRIM(VLOOKUP(A384,rawData!B:S,18,0))</f>
        <v>Debit Card</v>
      </c>
      <c r="M384">
        <f t="shared" si="11"/>
        <v>4</v>
      </c>
    </row>
    <row r="385" spans="1:13" x14ac:dyDescent="0.2">
      <c r="A385" t="str">
        <f>TRIM(rawData!A203)</f>
        <v>dc934496-fab2-4ac0-b4b7-aef0e764d54c</v>
      </c>
      <c r="B385" t="str">
        <f>TRIM(VLOOKUP(A385,rawData!B:S,4,0))</f>
        <v>Michelle Edwards</v>
      </c>
      <c r="C385" t="str">
        <f>IF(TRIM(VLOOKUP(A385,rawData!B:S,6,0))="","replacement@mail.com",TRIM(VLOOKUP(A385,rawData!B:S,6,0)))</f>
        <v>ugutierrez@smith.com</v>
      </c>
      <c r="D385" t="str">
        <f t="shared" si="10"/>
        <v>SouthBooks</v>
      </c>
      <c r="E385" t="str">
        <f>TRIM(VLOOKUP(A385,rawData!B:S,8,0))</f>
        <v>South</v>
      </c>
      <c r="F385" t="str">
        <f>TRIM(VLOOKUP(A385,rawData!B:S,9,0))</f>
        <v>Books</v>
      </c>
      <c r="G385" t="str">
        <f>IF(TRIM(VLOOKUP(A385,rawData!B:S,10,0))="","Blank",TRIM(VLOOKUP(A385,rawData!B:S,10,0)))</f>
        <v>School</v>
      </c>
      <c r="H385" s="9">
        <f>_xlfn.NUMBERVALUE(TRIM(VLOOKUP(A385,rawData!B:S,11,0)))</f>
        <v>4</v>
      </c>
      <c r="I385" s="9">
        <f>_xlfn.NUMBERVALUE(TRIM(VLOOKUP(A385,rawData!B:S,12,0)))</f>
        <v>373.38</v>
      </c>
      <c r="J385" s="9">
        <f>_xlfn.NUMBERVALUE(TRIM(VLOOKUP(A385,rawData!B:S,13,0)))</f>
        <v>1493.52</v>
      </c>
      <c r="K385" s="11">
        <f>DATE(VLOOKUP(A385,rawData!$B$2:$S$1011,17,0),VLOOKUP(A385,rawData!$B$2:$S$1011,16,0),VLOOKUP(A385,rawData!$B$2:$S$1011,15,0))</f>
        <v>45399</v>
      </c>
      <c r="L385" t="str">
        <f>TRIM(VLOOKUP(A385,rawData!B:S,18,0))</f>
        <v>Bank Transfer</v>
      </c>
      <c r="M385">
        <f t="shared" si="11"/>
        <v>4</v>
      </c>
    </row>
    <row r="386" spans="1:13" x14ac:dyDescent="0.2">
      <c r="A386" t="str">
        <f>TRIM(rawData!A277)</f>
        <v>8368460e-7d62-467d-bfb5-da62a2811607</v>
      </c>
      <c r="B386" t="str">
        <f>TRIM(VLOOKUP(A386,rawData!B:S,4,0))</f>
        <v>Joseph Yang</v>
      </c>
      <c r="C386" t="str">
        <f>IF(TRIM(VLOOKUP(A386,rawData!B:S,6,0))="","replacement@mail.com",TRIM(VLOOKUP(A386,rawData!B:S,6,0)))</f>
        <v>wrightjohn@yahoo.com</v>
      </c>
      <c r="D386" t="str">
        <f t="shared" ref="D386:D449" si="12">CONCATENATE(E386,F386)</f>
        <v>EastFurniture</v>
      </c>
      <c r="E386" t="str">
        <f>TRIM(VLOOKUP(A386,rawData!B:S,8,0))</f>
        <v>East</v>
      </c>
      <c r="F386" t="str">
        <f>TRIM(VLOOKUP(A386,rawData!B:S,9,0))</f>
        <v>Furniture</v>
      </c>
      <c r="G386" t="str">
        <f>IF(TRIM(VLOOKUP(A386,rawData!B:S,10,0))="","Blank",TRIM(VLOOKUP(A386,rawData!B:S,10,0)))</f>
        <v>Born</v>
      </c>
      <c r="H386" s="9">
        <f>_xlfn.NUMBERVALUE(TRIM(VLOOKUP(A386,rawData!B:S,11,0)))</f>
        <v>15</v>
      </c>
      <c r="I386" s="9">
        <f>_xlfn.NUMBERVALUE(TRIM(VLOOKUP(A386,rawData!B:S,12,0)))</f>
        <v>405.13</v>
      </c>
      <c r="J386" s="9">
        <f>_xlfn.NUMBERVALUE(TRIM(VLOOKUP(A386,rawData!B:S,13,0)))</f>
        <v>6076.95</v>
      </c>
      <c r="K386" s="11">
        <f>DATE(VLOOKUP(A386,rawData!$B$2:$S$1011,17,0),VLOOKUP(A386,rawData!$B$2:$S$1011,16,0),VLOOKUP(A386,rawData!$B$2:$S$1011,15,0))</f>
        <v>45399</v>
      </c>
      <c r="L386" t="str">
        <f>TRIM(VLOOKUP(A386,rawData!B:S,18,0))</f>
        <v>Bank Transfer</v>
      </c>
      <c r="M386">
        <f t="shared" si="11"/>
        <v>4</v>
      </c>
    </row>
    <row r="387" spans="1:13" x14ac:dyDescent="0.2">
      <c r="A387" t="str">
        <f>TRIM(rawData!A505)</f>
        <v>0277a54a-ae6b-473d-8529-197956ef8f45</v>
      </c>
      <c r="B387" t="str">
        <f>TRIM(VLOOKUP(A387,rawData!B:S,4,0))</f>
        <v>Amy Bell</v>
      </c>
      <c r="C387" t="str">
        <f>IF(TRIM(VLOOKUP(A387,rawData!B:S,6,0))="","replacement@mail.com",TRIM(VLOOKUP(A387,rawData!B:S,6,0)))</f>
        <v>vickieclark@yahoo.com</v>
      </c>
      <c r="D387" t="str">
        <f t="shared" si="12"/>
        <v>NorthFood</v>
      </c>
      <c r="E387" t="str">
        <f>TRIM(VLOOKUP(A387,rawData!B:S,8,0))</f>
        <v>North</v>
      </c>
      <c r="F387" t="str">
        <f>TRIM(VLOOKUP(A387,rawData!B:S,9,0))</f>
        <v>Food</v>
      </c>
      <c r="G387" t="str">
        <f>IF(TRIM(VLOOKUP(A387,rawData!B:S,10,0))="","Blank",TRIM(VLOOKUP(A387,rawData!B:S,10,0)))</f>
        <v>Watch</v>
      </c>
      <c r="H387" s="9">
        <f>_xlfn.NUMBERVALUE(TRIM(VLOOKUP(A387,rawData!B:S,11,0)))</f>
        <v>2</v>
      </c>
      <c r="I387" s="9">
        <f>_xlfn.NUMBERVALUE(TRIM(VLOOKUP(A387,rawData!B:S,12,0)))</f>
        <v>253.02</v>
      </c>
      <c r="J387" s="9">
        <f>_xlfn.NUMBERVALUE(TRIM(VLOOKUP(A387,rawData!B:S,13,0)))</f>
        <v>506.04</v>
      </c>
      <c r="K387" s="11">
        <f>DATE(VLOOKUP(A387,rawData!$B$2:$S$1011,17,0),VLOOKUP(A387,rawData!$B$2:$S$1011,16,0),VLOOKUP(A387,rawData!$B$2:$S$1011,15,0))</f>
        <v>45400</v>
      </c>
      <c r="L387" t="str">
        <f>TRIM(VLOOKUP(A387,rawData!B:S,18,0))</f>
        <v>Debit Card</v>
      </c>
      <c r="M387">
        <f t="shared" ref="M387:M450" si="13">MONTH(K387)</f>
        <v>4</v>
      </c>
    </row>
    <row r="388" spans="1:13" x14ac:dyDescent="0.2">
      <c r="A388" t="str">
        <f>TRIM(rawData!A64)</f>
        <v>8f3cc6a4-b78b-4648-8933-9d797339d098</v>
      </c>
      <c r="B388" t="str">
        <f>TRIM(VLOOKUP(A388,rawData!B:S,4,0))</f>
        <v>Michael Mooney</v>
      </c>
      <c r="C388" t="str">
        <f>IF(TRIM(VLOOKUP(A388,rawData!B:S,6,0))="","replacement@mail.com",TRIM(VLOOKUP(A388,rawData!B:S,6,0)))</f>
        <v>norman05@yahoo.com</v>
      </c>
      <c r="D388" t="str">
        <f t="shared" si="12"/>
        <v>EastBooks</v>
      </c>
      <c r="E388" t="str">
        <f>TRIM(VLOOKUP(A388,rawData!B:S,8,0))</f>
        <v>East</v>
      </c>
      <c r="F388" t="str">
        <f>TRIM(VLOOKUP(A388,rawData!B:S,9,0))</f>
        <v>Books</v>
      </c>
      <c r="G388" t="str">
        <f>IF(TRIM(VLOOKUP(A388,rawData!B:S,10,0))="","Blank",TRIM(VLOOKUP(A388,rawData!B:S,10,0)))</f>
        <v>Hotel</v>
      </c>
      <c r="H388" s="9">
        <f>_xlfn.NUMBERVALUE(TRIM(VLOOKUP(A388,rawData!B:S,11,0)))</f>
        <v>19</v>
      </c>
      <c r="I388" s="9">
        <f>_xlfn.NUMBERVALUE(TRIM(VLOOKUP(A388,rawData!B:S,12,0)))</f>
        <v>68.040000000000006</v>
      </c>
      <c r="J388" s="9">
        <f>_xlfn.NUMBERVALUE(TRIM(VLOOKUP(A388,rawData!B:S,13,0)))</f>
        <v>1292.76</v>
      </c>
      <c r="K388" s="11">
        <f>DATE(VLOOKUP(A388,rawData!$B$2:$S$1011,17,0),VLOOKUP(A388,rawData!$B$2:$S$1011,16,0),VLOOKUP(A388,rawData!$B$2:$S$1011,15,0))</f>
        <v>45400</v>
      </c>
      <c r="L388" t="str">
        <f>TRIM(VLOOKUP(A388,rawData!B:S,18,0))</f>
        <v>Debit Card</v>
      </c>
      <c r="M388">
        <f t="shared" si="13"/>
        <v>4</v>
      </c>
    </row>
    <row r="389" spans="1:13" x14ac:dyDescent="0.2">
      <c r="A389" t="str">
        <f>TRIM(rawData!A156)</f>
        <v>f8a75c18-dc31-455b-8204-d5df3736ff28</v>
      </c>
      <c r="B389" t="str">
        <f>TRIM(VLOOKUP(A389,rawData!B:S,4,0))</f>
        <v>Charles Price</v>
      </c>
      <c r="C389" t="str">
        <f>IF(TRIM(VLOOKUP(A389,rawData!B:S,6,0))="","replacement@mail.com",TRIM(VLOOKUP(A389,rawData!B:S,6,0)))</f>
        <v>kgomez@gmail.com</v>
      </c>
      <c r="D389" t="str">
        <f t="shared" si="12"/>
        <v>SouthFurniture</v>
      </c>
      <c r="E389" t="str">
        <f>TRIM(VLOOKUP(A389,rawData!B:S,8,0))</f>
        <v>South</v>
      </c>
      <c r="F389" t="str">
        <f>TRIM(VLOOKUP(A389,rawData!B:S,9,0))</f>
        <v>Furniture</v>
      </c>
      <c r="G389" t="str">
        <f>IF(TRIM(VLOOKUP(A389,rawData!B:S,10,0))="","Blank",TRIM(VLOOKUP(A389,rawData!B:S,10,0)))</f>
        <v>Notice</v>
      </c>
      <c r="H389" s="9">
        <f>_xlfn.NUMBERVALUE(TRIM(VLOOKUP(A389,rawData!B:S,11,0)))</f>
        <v>7</v>
      </c>
      <c r="I389" s="9">
        <f>_xlfn.NUMBERVALUE(TRIM(VLOOKUP(A389,rawData!B:S,12,0)))</f>
        <v>262.27999999999997</v>
      </c>
      <c r="J389" s="9">
        <f>_xlfn.NUMBERVALUE(TRIM(VLOOKUP(A389,rawData!B:S,13,0)))</f>
        <v>1835.96</v>
      </c>
      <c r="K389" s="11">
        <f>DATE(VLOOKUP(A389,rawData!$B$2:$S$1011,17,0),VLOOKUP(A389,rawData!$B$2:$S$1011,16,0),VLOOKUP(A389,rawData!$B$2:$S$1011,15,0))</f>
        <v>45400</v>
      </c>
      <c r="L389" t="str">
        <f>TRIM(VLOOKUP(A389,rawData!B:S,18,0))</f>
        <v>PayPal</v>
      </c>
      <c r="M389">
        <f t="shared" si="13"/>
        <v>4</v>
      </c>
    </row>
    <row r="390" spans="1:13" x14ac:dyDescent="0.2">
      <c r="A390" t="str">
        <f>TRIM(rawData!A692)</f>
        <v>33f9ec05-bb1d-4831-aeef-3f9a60da1bbc</v>
      </c>
      <c r="B390" t="str">
        <f>TRIM(VLOOKUP(A390,rawData!B:S,4,0))</f>
        <v>Krystal Chavez</v>
      </c>
      <c r="C390" t="str">
        <f>IF(TRIM(VLOOKUP(A390,rawData!B:S,6,0))="","replacement@mail.com",TRIM(VLOOKUP(A390,rawData!B:S,6,0)))</f>
        <v>jeffreysmith@knapp.com</v>
      </c>
      <c r="D390" t="str">
        <f t="shared" si="12"/>
        <v>WestBooks</v>
      </c>
      <c r="E390" t="str">
        <f>TRIM(VLOOKUP(A390,rawData!B:S,8,0))</f>
        <v>West</v>
      </c>
      <c r="F390" t="str">
        <f>TRIM(VLOOKUP(A390,rawData!B:S,9,0))</f>
        <v>Books</v>
      </c>
      <c r="G390" t="str">
        <f>IF(TRIM(VLOOKUP(A390,rawData!B:S,10,0))="","Blank",TRIM(VLOOKUP(A390,rawData!B:S,10,0)))</f>
        <v>Hundred</v>
      </c>
      <c r="H390" s="9">
        <f>_xlfn.NUMBERVALUE(TRIM(VLOOKUP(A390,rawData!B:S,11,0)))</f>
        <v>13</v>
      </c>
      <c r="I390" s="9">
        <f>_xlfn.NUMBERVALUE(TRIM(VLOOKUP(A390,rawData!B:S,12,0)))</f>
        <v>247.34</v>
      </c>
      <c r="J390" s="9">
        <f>_xlfn.NUMBERVALUE(TRIM(VLOOKUP(A390,rawData!B:S,13,0)))</f>
        <v>3215.42</v>
      </c>
      <c r="K390" s="11">
        <f>DATE(VLOOKUP(A390,rawData!$B$2:$S$1011,17,0),VLOOKUP(A390,rawData!$B$2:$S$1011,16,0),VLOOKUP(A390,rawData!$B$2:$S$1011,15,0))</f>
        <v>45400</v>
      </c>
      <c r="L390" t="str">
        <f>TRIM(VLOOKUP(A390,rawData!B:S,18,0))</f>
        <v>Debit Card</v>
      </c>
      <c r="M390">
        <f t="shared" si="13"/>
        <v>4</v>
      </c>
    </row>
    <row r="391" spans="1:13" x14ac:dyDescent="0.2">
      <c r="A391" t="str">
        <f>TRIM(rawData!A157)</f>
        <v>c7d8f64d-9552-44ad-8111-0a5ef8429acf</v>
      </c>
      <c r="B391" t="str">
        <f>TRIM(VLOOKUP(A391,rawData!B:S,4,0))</f>
        <v>Tracy Strong</v>
      </c>
      <c r="C391" t="str">
        <f>IF(TRIM(VLOOKUP(A391,rawData!B:S,6,0))="","replacement@mail.com",TRIM(VLOOKUP(A391,rawData!B:S,6,0)))</f>
        <v>replacement@mail.com</v>
      </c>
      <c r="D391" t="str">
        <f t="shared" si="12"/>
        <v>SouthElectronics</v>
      </c>
      <c r="E391" t="str">
        <f>TRIM(VLOOKUP(A391,rawData!B:S,8,0))</f>
        <v>South</v>
      </c>
      <c r="F391" t="str">
        <f>TRIM(VLOOKUP(A391,rawData!B:S,9,0))</f>
        <v>Electronics</v>
      </c>
      <c r="G391" t="str">
        <f>IF(TRIM(VLOOKUP(A391,rawData!B:S,10,0))="","Blank",TRIM(VLOOKUP(A391,rawData!B:S,10,0)))</f>
        <v>Through</v>
      </c>
      <c r="H391" s="9">
        <f>_xlfn.NUMBERVALUE(TRIM(VLOOKUP(A391,rawData!B:S,11,0)))</f>
        <v>18</v>
      </c>
      <c r="I391" s="9">
        <f>_xlfn.NUMBERVALUE(TRIM(VLOOKUP(A391,rawData!B:S,12,0)))</f>
        <v>455.85</v>
      </c>
      <c r="J391" s="9">
        <f>_xlfn.NUMBERVALUE(TRIM(VLOOKUP(A391,rawData!B:S,13,0)))</f>
        <v>8205.2999999999993</v>
      </c>
      <c r="K391" s="11">
        <f>DATE(VLOOKUP(A391,rawData!$B$2:$S$1011,17,0),VLOOKUP(A391,rawData!$B$2:$S$1011,16,0),VLOOKUP(A391,rawData!$B$2:$S$1011,15,0))</f>
        <v>45400</v>
      </c>
      <c r="L391" t="str">
        <f>TRIM(VLOOKUP(A391,rawData!B:S,18,0))</f>
        <v>Bank Transfer</v>
      </c>
      <c r="M391">
        <f t="shared" si="13"/>
        <v>4</v>
      </c>
    </row>
    <row r="392" spans="1:13" x14ac:dyDescent="0.2">
      <c r="A392" t="str">
        <f>TRIM(rawData!A803)</f>
        <v>71832b1b-11be-4103-a4a3-4ce65db3096a</v>
      </c>
      <c r="B392" t="str">
        <f>TRIM(VLOOKUP(A392,rawData!B:S,4,0))</f>
        <v>Andrea Cunningham</v>
      </c>
      <c r="C392" t="str">
        <f>IF(TRIM(VLOOKUP(A392,rawData!B:S,6,0))="","replacement@mail.com",TRIM(VLOOKUP(A392,rawData!B:S,6,0)))</f>
        <v>millerpatricia@myers-clarke.biz</v>
      </c>
      <c r="D392" t="str">
        <f t="shared" si="12"/>
        <v>NorthFood</v>
      </c>
      <c r="E392" t="str">
        <f>TRIM(VLOOKUP(A392,rawData!B:S,8,0))</f>
        <v>North</v>
      </c>
      <c r="F392" t="str">
        <f>TRIM(VLOOKUP(A392,rawData!B:S,9,0))</f>
        <v>Food</v>
      </c>
      <c r="G392" t="str">
        <f>IF(TRIM(VLOOKUP(A392,rawData!B:S,10,0))="","Blank",TRIM(VLOOKUP(A392,rawData!B:S,10,0)))</f>
        <v>Foreign</v>
      </c>
      <c r="H392" s="9">
        <f>_xlfn.NUMBERVALUE(TRIM(VLOOKUP(A392,rawData!B:S,11,0)))</f>
        <v>6</v>
      </c>
      <c r="I392" s="9">
        <f>_xlfn.NUMBERVALUE(TRIM(VLOOKUP(A392,rawData!B:S,12,0)))</f>
        <v>126.66</v>
      </c>
      <c r="J392" s="9">
        <f>_xlfn.NUMBERVALUE(TRIM(VLOOKUP(A392,rawData!B:S,13,0)))</f>
        <v>759.96</v>
      </c>
      <c r="K392" s="11">
        <f>DATE(VLOOKUP(A392,rawData!$B$2:$S$1011,17,0),VLOOKUP(A392,rawData!$B$2:$S$1011,16,0),VLOOKUP(A392,rawData!$B$2:$S$1011,15,0))</f>
        <v>45401</v>
      </c>
      <c r="L392" t="str">
        <f>TRIM(VLOOKUP(A392,rawData!B:S,18,0))</f>
        <v>Bank Transfer</v>
      </c>
      <c r="M392">
        <f t="shared" si="13"/>
        <v>4</v>
      </c>
    </row>
    <row r="393" spans="1:13" x14ac:dyDescent="0.2">
      <c r="A393" t="str">
        <f>TRIM(rawData!A342)</f>
        <v>b4711cb7-2967-44c5-bb69-fbfe336494af</v>
      </c>
      <c r="B393" t="str">
        <f>TRIM(VLOOKUP(A393,rawData!B:S,4,0))</f>
        <v>Shawna Bradford</v>
      </c>
      <c r="C393" t="str">
        <f>IF(TRIM(VLOOKUP(A393,rawData!B:S,6,0))="","replacement@mail.com",TRIM(VLOOKUP(A393,rawData!B:S,6,0)))</f>
        <v>thomaswoods@gmail.com</v>
      </c>
      <c r="D393" t="str">
        <f t="shared" si="12"/>
        <v>SouthBooks</v>
      </c>
      <c r="E393" t="str">
        <f>TRIM(VLOOKUP(A393,rawData!B:S,8,0))</f>
        <v>South</v>
      </c>
      <c r="F393" t="str">
        <f>TRIM(VLOOKUP(A393,rawData!B:S,9,0))</f>
        <v>Books</v>
      </c>
      <c r="G393" t="str">
        <f>IF(TRIM(VLOOKUP(A393,rawData!B:S,10,0))="","Blank",TRIM(VLOOKUP(A393,rawData!B:S,10,0)))</f>
        <v>Piece</v>
      </c>
      <c r="H393" s="9">
        <f>_xlfn.NUMBERVALUE(TRIM(VLOOKUP(A393,rawData!B:S,11,0)))</f>
        <v>5</v>
      </c>
      <c r="I393" s="9">
        <f>_xlfn.NUMBERVALUE(TRIM(VLOOKUP(A393,rawData!B:S,12,0)))</f>
        <v>226.08</v>
      </c>
      <c r="J393" s="9">
        <f>_xlfn.NUMBERVALUE(TRIM(VLOOKUP(A393,rawData!B:S,13,0)))</f>
        <v>1130.4000000000001</v>
      </c>
      <c r="K393" s="11">
        <f>DATE(VLOOKUP(A393,rawData!$B$2:$S$1011,17,0),VLOOKUP(A393,rawData!$B$2:$S$1011,16,0),VLOOKUP(A393,rawData!$B$2:$S$1011,15,0))</f>
        <v>45401</v>
      </c>
      <c r="L393" t="str">
        <f>TRIM(VLOOKUP(A393,rawData!B:S,18,0))</f>
        <v>Credit Card</v>
      </c>
      <c r="M393">
        <f t="shared" si="13"/>
        <v>4</v>
      </c>
    </row>
    <row r="394" spans="1:13" x14ac:dyDescent="0.2">
      <c r="A394" t="str">
        <f>TRIM(rawData!A635)</f>
        <v>1c1eb49b-b20f-4551-a63f-daffe4015628</v>
      </c>
      <c r="B394" t="str">
        <f>TRIM(VLOOKUP(A394,rawData!B:S,4,0))</f>
        <v>Jaclyn Gray</v>
      </c>
      <c r="C394" t="str">
        <f>IF(TRIM(VLOOKUP(A394,rawData!B:S,6,0))="","replacement@mail.com",TRIM(VLOOKUP(A394,rawData!B:S,6,0)))</f>
        <v>cannonandrea@evans.com</v>
      </c>
      <c r="D394" t="str">
        <f t="shared" si="12"/>
        <v>NorthBooks</v>
      </c>
      <c r="E394" t="str">
        <f>TRIM(VLOOKUP(A394,rawData!B:S,8,0))</f>
        <v>North</v>
      </c>
      <c r="F394" t="str">
        <f>TRIM(VLOOKUP(A394,rawData!B:S,9,0))</f>
        <v>Books</v>
      </c>
      <c r="G394" t="str">
        <f>IF(TRIM(VLOOKUP(A394,rawData!B:S,10,0))="","Blank",TRIM(VLOOKUP(A394,rawData!B:S,10,0)))</f>
        <v>Store</v>
      </c>
      <c r="H394" s="9">
        <f>_xlfn.NUMBERVALUE(TRIM(VLOOKUP(A394,rawData!B:S,11,0)))</f>
        <v>14</v>
      </c>
      <c r="I394" s="9">
        <f>_xlfn.NUMBERVALUE(TRIM(VLOOKUP(A394,rawData!B:S,12,0)))</f>
        <v>86.1</v>
      </c>
      <c r="J394" s="9">
        <f>_xlfn.NUMBERVALUE(TRIM(VLOOKUP(A394,rawData!B:S,13,0)))</f>
        <v>1205.4000000000001</v>
      </c>
      <c r="K394" s="11">
        <f>DATE(VLOOKUP(A394,rawData!$B$2:$S$1011,17,0),VLOOKUP(A394,rawData!$B$2:$S$1011,16,0),VLOOKUP(A394,rawData!$B$2:$S$1011,15,0))</f>
        <v>45401</v>
      </c>
      <c r="L394" t="str">
        <f>TRIM(VLOOKUP(A394,rawData!B:S,18,0))</f>
        <v>PayPal</v>
      </c>
      <c r="M394">
        <f t="shared" si="13"/>
        <v>4</v>
      </c>
    </row>
    <row r="395" spans="1:13" x14ac:dyDescent="0.2">
      <c r="A395" t="str">
        <f>TRIM(rawData!A617)</f>
        <v>b85739d4-630a-41c4-b54a-ae62c730819f</v>
      </c>
      <c r="B395" t="str">
        <f>TRIM(VLOOKUP(A395,rawData!B:S,4,0))</f>
        <v>Alan Page</v>
      </c>
      <c r="C395" t="str">
        <f>IF(TRIM(VLOOKUP(A395,rawData!B:S,6,0))="","replacement@mail.com",TRIM(VLOOKUP(A395,rawData!B:S,6,0)))</f>
        <v>pmurphy@hotmail.com</v>
      </c>
      <c r="D395" t="str">
        <f t="shared" si="12"/>
        <v>NorthFurniture</v>
      </c>
      <c r="E395" t="str">
        <f>TRIM(VLOOKUP(A395,rawData!B:S,8,0))</f>
        <v>North</v>
      </c>
      <c r="F395" t="str">
        <f>TRIM(VLOOKUP(A395,rawData!B:S,9,0))</f>
        <v>Furniture</v>
      </c>
      <c r="G395" t="str">
        <f>IF(TRIM(VLOOKUP(A395,rawData!B:S,10,0))="","Blank",TRIM(VLOOKUP(A395,rawData!B:S,10,0)))</f>
        <v>Blank</v>
      </c>
      <c r="H395" s="9">
        <f>_xlfn.NUMBERVALUE(TRIM(VLOOKUP(A395,rawData!B:S,11,0)))</f>
        <v>7</v>
      </c>
      <c r="I395" s="9">
        <f>_xlfn.NUMBERVALUE(TRIM(VLOOKUP(A395,rawData!B:S,12,0)))</f>
        <v>472.43</v>
      </c>
      <c r="J395" s="9">
        <f>_xlfn.NUMBERVALUE(TRIM(VLOOKUP(A395,rawData!B:S,13,0)))</f>
        <v>3307.01</v>
      </c>
      <c r="K395" s="11">
        <f>DATE(VLOOKUP(A395,rawData!$B$2:$S$1011,17,0),VLOOKUP(A395,rawData!$B$2:$S$1011,16,0),VLOOKUP(A395,rawData!$B$2:$S$1011,15,0))</f>
        <v>45401</v>
      </c>
      <c r="L395" t="str">
        <f>TRIM(VLOOKUP(A395,rawData!B:S,18,0))</f>
        <v>PayPal</v>
      </c>
      <c r="M395">
        <f t="shared" si="13"/>
        <v>4</v>
      </c>
    </row>
    <row r="396" spans="1:13" x14ac:dyDescent="0.2">
      <c r="A396" t="str">
        <f>TRIM(rawData!A44)</f>
        <v>bf594274-2408-4cba-87e4-c73b017c4355</v>
      </c>
      <c r="B396" t="str">
        <f>TRIM(VLOOKUP(A396,rawData!B:S,4,0))</f>
        <v>Alexa Greene</v>
      </c>
      <c r="C396" t="str">
        <f>IF(TRIM(VLOOKUP(A396,rawData!B:S,6,0))="","replacement@mail.com",TRIM(VLOOKUP(A396,rawData!B:S,6,0)))</f>
        <v>dbrooks@yahoo.com</v>
      </c>
      <c r="D396" t="str">
        <f t="shared" si="12"/>
        <v>EastFood</v>
      </c>
      <c r="E396" t="str">
        <f>TRIM(VLOOKUP(A396,rawData!B:S,8,0))</f>
        <v>East</v>
      </c>
      <c r="F396" t="str">
        <f>TRIM(VLOOKUP(A396,rawData!B:S,9,0))</f>
        <v>Food</v>
      </c>
      <c r="G396" t="str">
        <f>IF(TRIM(VLOOKUP(A396,rawData!B:S,10,0))="","Blank",TRIM(VLOOKUP(A396,rawData!B:S,10,0)))</f>
        <v>Writer</v>
      </c>
      <c r="H396" s="9">
        <f>_xlfn.NUMBERVALUE(TRIM(VLOOKUP(A396,rawData!B:S,11,0)))</f>
        <v>14</v>
      </c>
      <c r="I396" s="9">
        <f>_xlfn.NUMBERVALUE(TRIM(VLOOKUP(A396,rawData!B:S,12,0)))</f>
        <v>38.17</v>
      </c>
      <c r="J396" s="9">
        <f>_xlfn.NUMBERVALUE(TRIM(VLOOKUP(A396,rawData!B:S,13,0)))</f>
        <v>534.38</v>
      </c>
      <c r="K396" s="11">
        <f>DATE(VLOOKUP(A396,rawData!$B$2:$S$1011,17,0),VLOOKUP(A396,rawData!$B$2:$S$1011,16,0),VLOOKUP(A396,rawData!$B$2:$S$1011,15,0))</f>
        <v>45402</v>
      </c>
      <c r="L396" t="str">
        <f>TRIM(VLOOKUP(A396,rawData!B:S,18,0))</f>
        <v>Bank Transfer</v>
      </c>
      <c r="M396">
        <f t="shared" si="13"/>
        <v>4</v>
      </c>
    </row>
    <row r="397" spans="1:13" x14ac:dyDescent="0.2">
      <c r="A397" t="str">
        <f>TRIM(rawData!A729)</f>
        <v>be53afe5-d862-48ff-8228-e2a1e8804929</v>
      </c>
      <c r="B397" t="str">
        <f>TRIM(VLOOKUP(A397,rawData!B:S,4,0))</f>
        <v>Peggy Hendrix</v>
      </c>
      <c r="C397" t="str">
        <f>IF(TRIM(VLOOKUP(A397,rawData!B:S,6,0))="","replacement@mail.com",TRIM(VLOOKUP(A397,rawData!B:S,6,0)))</f>
        <v>jeremiahguerra@hotmail.com</v>
      </c>
      <c r="D397" t="str">
        <f t="shared" si="12"/>
        <v>SouthFood</v>
      </c>
      <c r="E397" t="str">
        <f>TRIM(VLOOKUP(A397,rawData!B:S,8,0))</f>
        <v>South</v>
      </c>
      <c r="F397" t="str">
        <f>TRIM(VLOOKUP(A397,rawData!B:S,9,0))</f>
        <v>Food</v>
      </c>
      <c r="G397" t="str">
        <f>IF(TRIM(VLOOKUP(A397,rawData!B:S,10,0))="","Blank",TRIM(VLOOKUP(A397,rawData!B:S,10,0)))</f>
        <v>Behind</v>
      </c>
      <c r="H397" s="9">
        <f>_xlfn.NUMBERVALUE(TRIM(VLOOKUP(A397,rawData!B:S,11,0)))</f>
        <v>5</v>
      </c>
      <c r="I397" s="9">
        <f>_xlfn.NUMBERVALUE(TRIM(VLOOKUP(A397,rawData!B:S,12,0)))</f>
        <v>391.66</v>
      </c>
      <c r="J397" s="9">
        <f>_xlfn.NUMBERVALUE(TRIM(VLOOKUP(A397,rawData!B:S,13,0)))</f>
        <v>1958.3</v>
      </c>
      <c r="K397" s="11">
        <f>DATE(VLOOKUP(A397,rawData!$B$2:$S$1011,17,0),VLOOKUP(A397,rawData!$B$2:$S$1011,16,0),VLOOKUP(A397,rawData!$B$2:$S$1011,15,0))</f>
        <v>45402</v>
      </c>
      <c r="L397" t="str">
        <f>TRIM(VLOOKUP(A397,rawData!B:S,18,0))</f>
        <v>Bank Transfer</v>
      </c>
      <c r="M397">
        <f t="shared" si="13"/>
        <v>4</v>
      </c>
    </row>
    <row r="398" spans="1:13" x14ac:dyDescent="0.2">
      <c r="A398" t="str">
        <f>TRIM(rawData!A208)</f>
        <v>71a80423-5e6a-428f-9e74-112f3f7546fb</v>
      </c>
      <c r="B398" t="str">
        <f>TRIM(VLOOKUP(A398,rawData!B:S,4,0))</f>
        <v>Amber Cox</v>
      </c>
      <c r="C398" t="str">
        <f>IF(TRIM(VLOOKUP(A398,rawData!B:S,6,0))="","replacement@mail.com",TRIM(VLOOKUP(A398,rawData!B:S,6,0)))</f>
        <v>mwalker@clark-dixon.biz</v>
      </c>
      <c r="D398" t="str">
        <f t="shared" si="12"/>
        <v>EastBooks</v>
      </c>
      <c r="E398" t="str">
        <f>TRIM(VLOOKUP(A398,rawData!B:S,8,0))</f>
        <v>East</v>
      </c>
      <c r="F398" t="str">
        <f>TRIM(VLOOKUP(A398,rawData!B:S,9,0))</f>
        <v>Books</v>
      </c>
      <c r="G398" t="str">
        <f>IF(TRIM(VLOOKUP(A398,rawData!B:S,10,0))="","Blank",TRIM(VLOOKUP(A398,rawData!B:S,10,0)))</f>
        <v>Remember</v>
      </c>
      <c r="H398" s="9">
        <f>_xlfn.NUMBERVALUE(TRIM(VLOOKUP(A398,rawData!B:S,11,0)))</f>
        <v>15</v>
      </c>
      <c r="I398" s="9">
        <f>_xlfn.NUMBERVALUE(TRIM(VLOOKUP(A398,rawData!B:S,12,0)))</f>
        <v>211.05</v>
      </c>
      <c r="J398" s="9">
        <f>_xlfn.NUMBERVALUE(TRIM(VLOOKUP(A398,rawData!B:S,13,0)))</f>
        <v>3165.75</v>
      </c>
      <c r="K398" s="11">
        <f>DATE(VLOOKUP(A398,rawData!$B$2:$S$1011,17,0),VLOOKUP(A398,rawData!$B$2:$S$1011,16,0),VLOOKUP(A398,rawData!$B$2:$S$1011,15,0))</f>
        <v>45402</v>
      </c>
      <c r="L398" t="str">
        <f>TRIM(VLOOKUP(A398,rawData!B:S,18,0))</f>
        <v>Debit Card</v>
      </c>
      <c r="M398">
        <f t="shared" si="13"/>
        <v>4</v>
      </c>
    </row>
    <row r="399" spans="1:13" x14ac:dyDescent="0.2">
      <c r="A399" t="str">
        <f>TRIM(rawData!A445)</f>
        <v>9867cd9c-7a6b-4218-9ba5-3578837e30b4</v>
      </c>
      <c r="B399" t="str">
        <f>TRIM(VLOOKUP(A399,rawData!B:S,4,0))</f>
        <v>Lisa Castillo</v>
      </c>
      <c r="C399" t="str">
        <f>IF(TRIM(VLOOKUP(A399,rawData!B:S,6,0))="","replacement@mail.com",TRIM(VLOOKUP(A399,rawData!B:S,6,0)))</f>
        <v>michael27@jackson-hopkins.com</v>
      </c>
      <c r="D399" t="str">
        <f t="shared" si="12"/>
        <v>EastClothing</v>
      </c>
      <c r="E399" t="str">
        <f>TRIM(VLOOKUP(A399,rawData!B:S,8,0))</f>
        <v>East</v>
      </c>
      <c r="F399" t="str">
        <f>TRIM(VLOOKUP(A399,rawData!B:S,9,0))</f>
        <v>Clothing</v>
      </c>
      <c r="G399" t="str">
        <f>IF(TRIM(VLOOKUP(A399,rawData!B:S,10,0))="","Blank",TRIM(VLOOKUP(A399,rawData!B:S,10,0)))</f>
        <v>Blank</v>
      </c>
      <c r="H399" s="9">
        <f>_xlfn.NUMBERVALUE(TRIM(VLOOKUP(A399,rawData!B:S,11,0)))</f>
        <v>20</v>
      </c>
      <c r="I399" s="9">
        <f>_xlfn.NUMBERVALUE(TRIM(VLOOKUP(A399,rawData!B:S,12,0)))</f>
        <v>435.89</v>
      </c>
      <c r="J399" s="9">
        <f>_xlfn.NUMBERVALUE(TRIM(VLOOKUP(A399,rawData!B:S,13,0)))</f>
        <v>8717.7999999999993</v>
      </c>
      <c r="K399" s="11">
        <f>DATE(VLOOKUP(A399,rawData!$B$2:$S$1011,17,0),VLOOKUP(A399,rawData!$B$2:$S$1011,16,0),VLOOKUP(A399,rawData!$B$2:$S$1011,15,0))</f>
        <v>45402</v>
      </c>
      <c r="L399" t="str">
        <f>TRIM(VLOOKUP(A399,rawData!B:S,18,0))</f>
        <v>Bank Transfer</v>
      </c>
      <c r="M399">
        <f t="shared" si="13"/>
        <v>4</v>
      </c>
    </row>
    <row r="400" spans="1:13" x14ac:dyDescent="0.2">
      <c r="A400" t="str">
        <f>TRIM(rawData!A721)</f>
        <v>768795bd-f9a6-438a-b36c-aed905ff6dfc</v>
      </c>
      <c r="B400" t="str">
        <f>TRIM(VLOOKUP(A400,rawData!B:S,4,0))</f>
        <v>Robert Williams</v>
      </c>
      <c r="C400" t="str">
        <f>IF(TRIM(VLOOKUP(A400,rawData!B:S,6,0))="","replacement@mail.com",TRIM(VLOOKUP(A400,rawData!B:S,6,0)))</f>
        <v>phillip58@kim.com</v>
      </c>
      <c r="D400" t="str">
        <f t="shared" si="12"/>
        <v>NorthBooks</v>
      </c>
      <c r="E400" t="str">
        <f>TRIM(VLOOKUP(A400,rawData!B:S,8,0))</f>
        <v>North</v>
      </c>
      <c r="F400" t="str">
        <f>TRIM(VLOOKUP(A400,rawData!B:S,9,0))</f>
        <v>Books</v>
      </c>
      <c r="G400" t="str">
        <f>IF(TRIM(VLOOKUP(A400,rawData!B:S,10,0))="","Blank",TRIM(VLOOKUP(A400,rawData!B:S,10,0)))</f>
        <v>Data</v>
      </c>
      <c r="H400" s="9">
        <f>_xlfn.NUMBERVALUE(TRIM(VLOOKUP(A400,rawData!B:S,11,0)))</f>
        <v>1</v>
      </c>
      <c r="I400" s="9">
        <f>_xlfn.NUMBERVALUE(TRIM(VLOOKUP(A400,rawData!B:S,12,0)))</f>
        <v>146.62</v>
      </c>
      <c r="J400" s="9">
        <f>_xlfn.NUMBERVALUE(TRIM(VLOOKUP(A400,rawData!B:S,13,0)))</f>
        <v>146.62</v>
      </c>
      <c r="K400" s="11">
        <f>DATE(VLOOKUP(A400,rawData!$B$2:$S$1011,17,0),VLOOKUP(A400,rawData!$B$2:$S$1011,16,0),VLOOKUP(A400,rawData!$B$2:$S$1011,15,0))</f>
        <v>45403</v>
      </c>
      <c r="L400" t="str">
        <f>TRIM(VLOOKUP(A400,rawData!B:S,18,0))</f>
        <v>Bank Transfer</v>
      </c>
      <c r="M400">
        <f t="shared" si="13"/>
        <v>4</v>
      </c>
    </row>
    <row r="401" spans="1:13" x14ac:dyDescent="0.2">
      <c r="A401" t="str">
        <f>TRIM(rawData!A668)</f>
        <v>d441f5ee-a996-4c63-ba00-efa99873f561</v>
      </c>
      <c r="B401" t="str">
        <f>TRIM(VLOOKUP(A401,rawData!B:S,4,0))</f>
        <v>Samantha Smith</v>
      </c>
      <c r="C401" t="str">
        <f>IF(TRIM(VLOOKUP(A401,rawData!B:S,6,0))="","replacement@mail.com",TRIM(VLOOKUP(A401,rawData!B:S,6,0)))</f>
        <v>franciscoreynolds@mccullough.info</v>
      </c>
      <c r="D401" t="str">
        <f t="shared" si="12"/>
        <v>WestFood</v>
      </c>
      <c r="E401" t="str">
        <f>TRIM(VLOOKUP(A401,rawData!B:S,8,0))</f>
        <v>West</v>
      </c>
      <c r="F401" t="str">
        <f>TRIM(VLOOKUP(A401,rawData!B:S,9,0))</f>
        <v>Food</v>
      </c>
      <c r="G401" t="str">
        <f>IF(TRIM(VLOOKUP(A401,rawData!B:S,10,0))="","Blank",TRIM(VLOOKUP(A401,rawData!B:S,10,0)))</f>
        <v>Couple</v>
      </c>
      <c r="H401" s="9">
        <f>_xlfn.NUMBERVALUE(TRIM(VLOOKUP(A401,rawData!B:S,11,0)))</f>
        <v>15</v>
      </c>
      <c r="I401" s="9">
        <f>_xlfn.NUMBERVALUE(TRIM(VLOOKUP(A401,rawData!B:S,12,0)))</f>
        <v>33.659999999999997</v>
      </c>
      <c r="J401" s="9">
        <f>_xlfn.NUMBERVALUE(TRIM(VLOOKUP(A401,rawData!B:S,13,0)))</f>
        <v>504.9</v>
      </c>
      <c r="K401" s="11">
        <f>DATE(VLOOKUP(A401,rawData!$B$2:$S$1011,17,0),VLOOKUP(A401,rawData!$B$2:$S$1011,16,0),VLOOKUP(A401,rawData!$B$2:$S$1011,15,0))</f>
        <v>45403</v>
      </c>
      <c r="L401" t="str">
        <f>TRIM(VLOOKUP(A401,rawData!B:S,18,0))</f>
        <v>PayPal</v>
      </c>
      <c r="M401">
        <f t="shared" si="13"/>
        <v>4</v>
      </c>
    </row>
    <row r="402" spans="1:13" x14ac:dyDescent="0.2">
      <c r="A402" t="str">
        <f>TRIM(rawData!A690)</f>
        <v>ffbeb929-ed17-4f6d-bd93-bcae58f830b4</v>
      </c>
      <c r="B402" t="str">
        <f>TRIM(VLOOKUP(A402,rawData!B:S,4,0))</f>
        <v>Chris Meyer</v>
      </c>
      <c r="C402" t="str">
        <f>IF(TRIM(VLOOKUP(A402,rawData!B:S,6,0))="","replacement@mail.com",TRIM(VLOOKUP(A402,rawData!B:S,6,0)))</f>
        <v>george01@yahoo.com</v>
      </c>
      <c r="D402" t="str">
        <f t="shared" si="12"/>
        <v>EastElectronics</v>
      </c>
      <c r="E402" t="str">
        <f>TRIM(VLOOKUP(A402,rawData!B:S,8,0))</f>
        <v>East</v>
      </c>
      <c r="F402" t="str">
        <f>TRIM(VLOOKUP(A402,rawData!B:S,9,0))</f>
        <v>Electronics</v>
      </c>
      <c r="G402" t="str">
        <f>IF(TRIM(VLOOKUP(A402,rawData!B:S,10,0))="","Blank",TRIM(VLOOKUP(A402,rawData!B:S,10,0)))</f>
        <v>Energy</v>
      </c>
      <c r="H402" s="9">
        <f>_xlfn.NUMBERVALUE(TRIM(VLOOKUP(A402,rawData!B:S,11,0)))</f>
        <v>20</v>
      </c>
      <c r="I402" s="9">
        <f>_xlfn.NUMBERVALUE(TRIM(VLOOKUP(A402,rawData!B:S,12,0)))</f>
        <v>34.03</v>
      </c>
      <c r="J402" s="9">
        <f>_xlfn.NUMBERVALUE(TRIM(VLOOKUP(A402,rawData!B:S,13,0)))</f>
        <v>680.6</v>
      </c>
      <c r="K402" s="11">
        <f>DATE(VLOOKUP(A402,rawData!$B$2:$S$1011,17,0),VLOOKUP(A402,rawData!$B$2:$S$1011,16,0),VLOOKUP(A402,rawData!$B$2:$S$1011,15,0))</f>
        <v>45403</v>
      </c>
      <c r="L402" t="str">
        <f>TRIM(VLOOKUP(A402,rawData!B:S,18,0))</f>
        <v>Credit Card</v>
      </c>
      <c r="M402">
        <f t="shared" si="13"/>
        <v>4</v>
      </c>
    </row>
    <row r="403" spans="1:13" x14ac:dyDescent="0.2">
      <c r="A403" t="str">
        <f>TRIM(rawData!A555)</f>
        <v>bd024272-3416-49c4-9533-77b59ce26a5e</v>
      </c>
      <c r="B403" t="str">
        <f>TRIM(VLOOKUP(A403,rawData!B:S,4,0))</f>
        <v>Emily Pham</v>
      </c>
      <c r="C403" t="str">
        <f>IF(TRIM(VLOOKUP(A403,rawData!B:S,6,0))="","replacement@mail.com",TRIM(VLOOKUP(A403,rawData!B:S,6,0)))</f>
        <v>barnesjulia@boyd.com</v>
      </c>
      <c r="D403" t="str">
        <f t="shared" si="12"/>
        <v>NorthElectronics</v>
      </c>
      <c r="E403" t="str">
        <f>TRIM(VLOOKUP(A403,rawData!B:S,8,0))</f>
        <v>North</v>
      </c>
      <c r="F403" t="str">
        <f>TRIM(VLOOKUP(A403,rawData!B:S,9,0))</f>
        <v>Electronics</v>
      </c>
      <c r="G403" t="str">
        <f>IF(TRIM(VLOOKUP(A403,rawData!B:S,10,0))="","Blank",TRIM(VLOOKUP(A403,rawData!B:S,10,0)))</f>
        <v>Value</v>
      </c>
      <c r="H403" s="9">
        <f>_xlfn.NUMBERVALUE(TRIM(VLOOKUP(A403,rawData!B:S,11,0)))</f>
        <v>12</v>
      </c>
      <c r="I403" s="9">
        <f>_xlfn.NUMBERVALUE(TRIM(VLOOKUP(A403,rawData!B:S,12,0)))</f>
        <v>139.56</v>
      </c>
      <c r="J403" s="9">
        <f>_xlfn.NUMBERVALUE(TRIM(VLOOKUP(A403,rawData!B:S,13,0)))</f>
        <v>1674.72</v>
      </c>
      <c r="K403" s="11">
        <f>DATE(VLOOKUP(A403,rawData!$B$2:$S$1011,17,0),VLOOKUP(A403,rawData!$B$2:$S$1011,16,0),VLOOKUP(A403,rawData!$B$2:$S$1011,15,0))</f>
        <v>45403</v>
      </c>
      <c r="L403" t="str">
        <f>TRIM(VLOOKUP(A403,rawData!B:S,18,0))</f>
        <v>Debit Card</v>
      </c>
      <c r="M403">
        <f t="shared" si="13"/>
        <v>4</v>
      </c>
    </row>
    <row r="404" spans="1:13" x14ac:dyDescent="0.2">
      <c r="A404" t="str">
        <f>TRIM(rawData!A845)</f>
        <v>0be2dc68-ba99-4af8-bef1-6aa41711313f</v>
      </c>
      <c r="B404" t="str">
        <f>TRIM(VLOOKUP(A404,rawData!B:S,4,0))</f>
        <v>Michael Welch</v>
      </c>
      <c r="C404" t="str">
        <f>IF(TRIM(VLOOKUP(A404,rawData!B:S,6,0))="","replacement@mail.com",TRIM(VLOOKUP(A404,rawData!B:S,6,0)))</f>
        <v>lmills@hotmail.com</v>
      </c>
      <c r="D404" t="str">
        <f t="shared" si="12"/>
        <v>WestFurniture</v>
      </c>
      <c r="E404" t="str">
        <f>TRIM(VLOOKUP(A404,rawData!B:S,8,0))</f>
        <v>West</v>
      </c>
      <c r="F404" t="str">
        <f>TRIM(VLOOKUP(A404,rawData!B:S,9,0))</f>
        <v>Furniture</v>
      </c>
      <c r="G404" t="str">
        <f>IF(TRIM(VLOOKUP(A404,rawData!B:S,10,0))="","Blank",TRIM(VLOOKUP(A404,rawData!B:S,10,0)))</f>
        <v>Fall</v>
      </c>
      <c r="H404" s="9">
        <f>_xlfn.NUMBERVALUE(TRIM(VLOOKUP(A404,rawData!B:S,11,0)))</f>
        <v>5</v>
      </c>
      <c r="I404" s="9">
        <f>_xlfn.NUMBERVALUE(TRIM(VLOOKUP(A404,rawData!B:S,12,0)))</f>
        <v>485.39</v>
      </c>
      <c r="J404" s="9">
        <f>_xlfn.NUMBERVALUE(TRIM(VLOOKUP(A404,rawData!B:S,13,0)))</f>
        <v>2426.9499999999998</v>
      </c>
      <c r="K404" s="11">
        <f>DATE(VLOOKUP(A404,rawData!$B$2:$S$1011,17,0),VLOOKUP(A404,rawData!$B$2:$S$1011,16,0),VLOOKUP(A404,rawData!$B$2:$S$1011,15,0))</f>
        <v>45403</v>
      </c>
      <c r="L404" t="str">
        <f>TRIM(VLOOKUP(A404,rawData!B:S,18,0))</f>
        <v>Debit Card</v>
      </c>
      <c r="M404">
        <f t="shared" si="13"/>
        <v>4</v>
      </c>
    </row>
    <row r="405" spans="1:13" x14ac:dyDescent="0.2">
      <c r="A405" t="str">
        <f>TRIM(rawData!A972)</f>
        <v>e2d215b8-8dea-4ec8-87bd-8bfe289a4034</v>
      </c>
      <c r="B405" t="str">
        <f>TRIM(VLOOKUP(A405,rawData!B:S,4,0))</f>
        <v>Linda Garcia</v>
      </c>
      <c r="C405" t="str">
        <f>IF(TRIM(VLOOKUP(A405,rawData!B:S,6,0))="","replacement@mail.com",TRIM(VLOOKUP(A405,rawData!B:S,6,0)))</f>
        <v>vhammond@zamora.com</v>
      </c>
      <c r="D405" t="str">
        <f t="shared" si="12"/>
        <v>NorthFood</v>
      </c>
      <c r="E405" t="str">
        <f>TRIM(VLOOKUP(A405,rawData!B:S,8,0))</f>
        <v>North</v>
      </c>
      <c r="F405" t="str">
        <f>TRIM(VLOOKUP(A405,rawData!B:S,9,0))</f>
        <v>Food</v>
      </c>
      <c r="G405" t="str">
        <f>IF(TRIM(VLOOKUP(A405,rawData!B:S,10,0))="","Blank",TRIM(VLOOKUP(A405,rawData!B:S,10,0)))</f>
        <v>Movement</v>
      </c>
      <c r="H405" s="9">
        <f>_xlfn.NUMBERVALUE(TRIM(VLOOKUP(A405,rawData!B:S,11,0)))</f>
        <v>8</v>
      </c>
      <c r="I405" s="9">
        <f>_xlfn.NUMBERVALUE(TRIM(VLOOKUP(A405,rawData!B:S,12,0)))</f>
        <v>453.73</v>
      </c>
      <c r="J405" s="9">
        <f>_xlfn.NUMBERVALUE(TRIM(VLOOKUP(A405,rawData!B:S,13,0)))</f>
        <v>3629.84</v>
      </c>
      <c r="K405" s="11">
        <f>DATE(VLOOKUP(A405,rawData!$B$2:$S$1011,17,0),VLOOKUP(A405,rawData!$B$2:$S$1011,16,0),VLOOKUP(A405,rawData!$B$2:$S$1011,15,0))</f>
        <v>45403</v>
      </c>
      <c r="L405" t="str">
        <f>TRIM(VLOOKUP(A405,rawData!B:S,18,0))</f>
        <v>Bank Transfer</v>
      </c>
      <c r="M405">
        <f t="shared" si="13"/>
        <v>4</v>
      </c>
    </row>
    <row r="406" spans="1:13" x14ac:dyDescent="0.2">
      <c r="A406" t="str">
        <f>TRIM(rawData!A127)</f>
        <v>bd66c898-b1be-4fd3-a7de-55e996f212aa</v>
      </c>
      <c r="B406" t="str">
        <f>TRIM(VLOOKUP(A406,rawData!B:S,4,0))</f>
        <v>Colleen Scott</v>
      </c>
      <c r="C406" t="str">
        <f>IF(TRIM(VLOOKUP(A406,rawData!B:S,6,0))="","replacement@mail.com",TRIM(VLOOKUP(A406,rawData!B:S,6,0)))</f>
        <v>suzanne81@hotmail.com</v>
      </c>
      <c r="D406" t="str">
        <f t="shared" si="12"/>
        <v>WestClothing</v>
      </c>
      <c r="E406" t="str">
        <f>TRIM(VLOOKUP(A406,rawData!B:S,8,0))</f>
        <v>West</v>
      </c>
      <c r="F406" t="str">
        <f>TRIM(VLOOKUP(A406,rawData!B:S,9,0))</f>
        <v>Clothing</v>
      </c>
      <c r="G406" t="str">
        <f>IF(TRIM(VLOOKUP(A406,rawData!B:S,10,0))="","Blank",TRIM(VLOOKUP(A406,rawData!B:S,10,0)))</f>
        <v>Onto</v>
      </c>
      <c r="H406" s="9">
        <f>_xlfn.NUMBERVALUE(TRIM(VLOOKUP(A406,rawData!B:S,11,0)))</f>
        <v>9</v>
      </c>
      <c r="I406" s="9">
        <f>_xlfn.NUMBERVALUE(TRIM(VLOOKUP(A406,rawData!B:S,12,0)))</f>
        <v>426.39</v>
      </c>
      <c r="J406" s="9">
        <f>_xlfn.NUMBERVALUE(TRIM(VLOOKUP(A406,rawData!B:S,13,0)))</f>
        <v>3837.51</v>
      </c>
      <c r="K406" s="11">
        <f>DATE(VLOOKUP(A406,rawData!$B$2:$S$1011,17,0),VLOOKUP(A406,rawData!$B$2:$S$1011,16,0),VLOOKUP(A406,rawData!$B$2:$S$1011,15,0))</f>
        <v>45403</v>
      </c>
      <c r="L406" t="str">
        <f>TRIM(VLOOKUP(A406,rawData!B:S,18,0))</f>
        <v>Credit Card</v>
      </c>
      <c r="M406">
        <f t="shared" si="13"/>
        <v>4</v>
      </c>
    </row>
    <row r="407" spans="1:13" x14ac:dyDescent="0.2">
      <c r="A407" t="str">
        <f>TRIM(rawData!A515)</f>
        <v>0d8a5f2a-801f-4970-9c63-ed8c683727a0</v>
      </c>
      <c r="B407" t="str">
        <f>TRIM(VLOOKUP(A407,rawData!B:S,4,0))</f>
        <v>David Dominguez</v>
      </c>
      <c r="C407" t="str">
        <f>IF(TRIM(VLOOKUP(A407,rawData!B:S,6,0))="","replacement@mail.com",TRIM(VLOOKUP(A407,rawData!B:S,6,0)))</f>
        <v>joshuabrown@huang-patterson.com</v>
      </c>
      <c r="D407" t="str">
        <f t="shared" si="12"/>
        <v>SouthElectronics</v>
      </c>
      <c r="E407" t="str">
        <f>TRIM(VLOOKUP(A407,rawData!B:S,8,0))</f>
        <v>South</v>
      </c>
      <c r="F407" t="str">
        <f>TRIM(VLOOKUP(A407,rawData!B:S,9,0))</f>
        <v>Electronics</v>
      </c>
      <c r="G407" t="str">
        <f>IF(TRIM(VLOOKUP(A407,rawData!B:S,10,0))="","Blank",TRIM(VLOOKUP(A407,rawData!B:S,10,0)))</f>
        <v>Week</v>
      </c>
      <c r="H407" s="9">
        <f>_xlfn.NUMBERVALUE(TRIM(VLOOKUP(A407,rawData!B:S,11,0)))</f>
        <v>11</v>
      </c>
      <c r="I407" s="9">
        <f>_xlfn.NUMBERVALUE(TRIM(VLOOKUP(A407,rawData!B:S,12,0)))</f>
        <v>422.67</v>
      </c>
      <c r="J407" s="9">
        <f>_xlfn.NUMBERVALUE(TRIM(VLOOKUP(A407,rawData!B:S,13,0)))</f>
        <v>4649.37</v>
      </c>
      <c r="K407" s="11">
        <f>DATE(VLOOKUP(A407,rawData!$B$2:$S$1011,17,0),VLOOKUP(A407,rawData!$B$2:$S$1011,16,0),VLOOKUP(A407,rawData!$B$2:$S$1011,15,0))</f>
        <v>45403</v>
      </c>
      <c r="L407" t="str">
        <f>TRIM(VLOOKUP(A407,rawData!B:S,18,0))</f>
        <v>Bank Transfer</v>
      </c>
      <c r="M407">
        <f t="shared" si="13"/>
        <v>4</v>
      </c>
    </row>
    <row r="408" spans="1:13" x14ac:dyDescent="0.2">
      <c r="A408" t="str">
        <f>TRIM(rawData!A672)</f>
        <v>fecd7803-7198-4439-8e36-c1ada82afeed</v>
      </c>
      <c r="B408" t="str">
        <f>TRIM(VLOOKUP(A408,rawData!B:S,4,0))</f>
        <v>Carlos White</v>
      </c>
      <c r="C408" t="str">
        <f>IF(TRIM(VLOOKUP(A408,rawData!B:S,6,0))="","replacement@mail.com",TRIM(VLOOKUP(A408,rawData!B:S,6,0)))</f>
        <v>lewiskelli@hotmail.com</v>
      </c>
      <c r="D408" t="str">
        <f t="shared" si="12"/>
        <v>EastBooks</v>
      </c>
      <c r="E408" t="str">
        <f>TRIM(VLOOKUP(A408,rawData!B:S,8,0))</f>
        <v>East</v>
      </c>
      <c r="F408" t="str">
        <f>TRIM(VLOOKUP(A408,rawData!B:S,9,0))</f>
        <v>Books</v>
      </c>
      <c r="G408" t="str">
        <f>IF(TRIM(VLOOKUP(A408,rawData!B:S,10,0))="","Blank",TRIM(VLOOKUP(A408,rawData!B:S,10,0)))</f>
        <v>Second</v>
      </c>
      <c r="H408" s="9">
        <f>_xlfn.NUMBERVALUE(TRIM(VLOOKUP(A408,rawData!B:S,11,0)))</f>
        <v>19</v>
      </c>
      <c r="I408" s="9">
        <f>_xlfn.NUMBERVALUE(TRIM(VLOOKUP(A408,rawData!B:S,12,0)))</f>
        <v>45.8</v>
      </c>
      <c r="J408" s="9">
        <f>_xlfn.NUMBERVALUE(TRIM(VLOOKUP(A408,rawData!B:S,13,0)))</f>
        <v>870.2</v>
      </c>
      <c r="K408" s="11">
        <f>DATE(VLOOKUP(A408,rawData!$B$2:$S$1011,17,0),VLOOKUP(A408,rawData!$B$2:$S$1011,16,0),VLOOKUP(A408,rawData!$B$2:$S$1011,15,0))</f>
        <v>45404</v>
      </c>
      <c r="L408" t="str">
        <f>TRIM(VLOOKUP(A408,rawData!B:S,18,0))</f>
        <v>PayPal</v>
      </c>
      <c r="M408">
        <f t="shared" si="13"/>
        <v>4</v>
      </c>
    </row>
    <row r="409" spans="1:13" x14ac:dyDescent="0.2">
      <c r="A409" t="str">
        <f>TRIM(rawData!A863)</f>
        <v>6411624a-7659-4c16-a35e-04e95a865ea0</v>
      </c>
      <c r="B409" t="str">
        <f>TRIM(VLOOKUP(A409,rawData!B:S,4,0))</f>
        <v>Patrick Davila</v>
      </c>
      <c r="C409" t="str">
        <f>IF(TRIM(VLOOKUP(A409,rawData!B:S,6,0))="","replacement@mail.com",TRIM(VLOOKUP(A409,rawData!B:S,6,0)))</f>
        <v>lance26@sullivan.com</v>
      </c>
      <c r="D409" t="str">
        <f t="shared" si="12"/>
        <v>SouthClothing</v>
      </c>
      <c r="E409" t="str">
        <f>TRIM(VLOOKUP(A409,rawData!B:S,8,0))</f>
        <v>South</v>
      </c>
      <c r="F409" t="str">
        <f>TRIM(VLOOKUP(A409,rawData!B:S,9,0))</f>
        <v>Clothing</v>
      </c>
      <c r="G409" t="str">
        <f>IF(TRIM(VLOOKUP(A409,rawData!B:S,10,0))="","Blank",TRIM(VLOOKUP(A409,rawData!B:S,10,0)))</f>
        <v>Drug</v>
      </c>
      <c r="H409" s="9">
        <f>_xlfn.NUMBERVALUE(TRIM(VLOOKUP(A409,rawData!B:S,11,0)))</f>
        <v>8</v>
      </c>
      <c r="I409" s="9">
        <f>_xlfn.NUMBERVALUE(TRIM(VLOOKUP(A409,rawData!B:S,12,0)))</f>
        <v>90.54</v>
      </c>
      <c r="J409" s="9">
        <f>_xlfn.NUMBERVALUE(TRIM(VLOOKUP(A409,rawData!B:S,13,0)))</f>
        <v>724.32</v>
      </c>
      <c r="K409" s="11">
        <f>DATE(VLOOKUP(A409,rawData!$B$2:$S$1011,17,0),VLOOKUP(A409,rawData!$B$2:$S$1011,16,0),VLOOKUP(A409,rawData!$B$2:$S$1011,15,0))</f>
        <v>45405</v>
      </c>
      <c r="L409" t="str">
        <f>TRIM(VLOOKUP(A409,rawData!B:S,18,0))</f>
        <v>PayPal</v>
      </c>
      <c r="M409">
        <f t="shared" si="13"/>
        <v>4</v>
      </c>
    </row>
    <row r="410" spans="1:13" x14ac:dyDescent="0.2">
      <c r="A410" t="str">
        <f>TRIM(rawData!A800)</f>
        <v>83a95a7e-2575-4cee-b011-abb7da731132</v>
      </c>
      <c r="B410" t="str">
        <f>TRIM(VLOOKUP(A410,rawData!B:S,4,0))</f>
        <v>Michael Johnson</v>
      </c>
      <c r="C410" t="str">
        <f>IF(TRIM(VLOOKUP(A410,rawData!B:S,6,0))="","replacement@mail.com",TRIM(VLOOKUP(A410,rawData!B:S,6,0)))</f>
        <v>ricky22@walters-burch.net</v>
      </c>
      <c r="D410" t="str">
        <f t="shared" si="12"/>
        <v>WestFurniture</v>
      </c>
      <c r="E410" t="str">
        <f>TRIM(VLOOKUP(A410,rawData!B:S,8,0))</f>
        <v>West</v>
      </c>
      <c r="F410" t="str">
        <f>TRIM(VLOOKUP(A410,rawData!B:S,9,0))</f>
        <v>Furniture</v>
      </c>
      <c r="G410" t="str">
        <f>IF(TRIM(VLOOKUP(A410,rawData!B:S,10,0))="","Blank",TRIM(VLOOKUP(A410,rawData!B:S,10,0)))</f>
        <v>Economic</v>
      </c>
      <c r="H410" s="9">
        <f>_xlfn.NUMBERVALUE(TRIM(VLOOKUP(A410,rawData!B:S,11,0)))</f>
        <v>20</v>
      </c>
      <c r="I410" s="9">
        <f>_xlfn.NUMBERVALUE(TRIM(VLOOKUP(A410,rawData!B:S,12,0)))</f>
        <v>492.26</v>
      </c>
      <c r="J410" s="9">
        <f>_xlfn.NUMBERVALUE(TRIM(VLOOKUP(A410,rawData!B:S,13,0)))</f>
        <v>9845.2000000000007</v>
      </c>
      <c r="K410" s="11">
        <f>DATE(VLOOKUP(A410,rawData!$B$2:$S$1011,17,0),VLOOKUP(A410,rawData!$B$2:$S$1011,16,0),VLOOKUP(A410,rawData!$B$2:$S$1011,15,0))</f>
        <v>45405</v>
      </c>
      <c r="L410" t="str">
        <f>TRIM(VLOOKUP(A410,rawData!B:S,18,0))</f>
        <v>PayPal</v>
      </c>
      <c r="M410">
        <f t="shared" si="13"/>
        <v>4</v>
      </c>
    </row>
    <row r="411" spans="1:13" x14ac:dyDescent="0.2">
      <c r="A411" t="str">
        <f>TRIM(rawData!A423)</f>
        <v>5b44ed62-3757-463b-9fef-e9c8d7b33ffa</v>
      </c>
      <c r="B411" t="str">
        <f>TRIM(VLOOKUP(A411,rawData!B:S,4,0))</f>
        <v>Martin Taylor</v>
      </c>
      <c r="C411" t="str">
        <f>IF(TRIM(VLOOKUP(A411,rawData!B:S,6,0))="","replacement@mail.com",TRIM(VLOOKUP(A411,rawData!B:S,6,0)))</f>
        <v>scottbishop@gmail.com</v>
      </c>
      <c r="D411" t="str">
        <f t="shared" si="12"/>
        <v>WestFood</v>
      </c>
      <c r="E411" t="str">
        <f>TRIM(VLOOKUP(A411,rawData!B:S,8,0))</f>
        <v>West</v>
      </c>
      <c r="F411" t="str">
        <f>TRIM(VLOOKUP(A411,rawData!B:S,9,0))</f>
        <v>Food</v>
      </c>
      <c r="G411" t="str">
        <f>IF(TRIM(VLOOKUP(A411,rawData!B:S,10,0))="","Blank",TRIM(VLOOKUP(A411,rawData!B:S,10,0)))</f>
        <v>Wait</v>
      </c>
      <c r="H411" s="9">
        <f>_xlfn.NUMBERVALUE(TRIM(VLOOKUP(A411,rawData!B:S,11,0)))</f>
        <v>2</v>
      </c>
      <c r="I411" s="9">
        <f>_xlfn.NUMBERVALUE(TRIM(VLOOKUP(A411,rawData!B:S,12,0)))</f>
        <v>27.66</v>
      </c>
      <c r="J411" s="9">
        <f>_xlfn.NUMBERVALUE(TRIM(VLOOKUP(A411,rawData!B:S,13,0)))</f>
        <v>55.32</v>
      </c>
      <c r="K411" s="11">
        <f>DATE(VLOOKUP(A411,rawData!$B$2:$S$1011,17,0),VLOOKUP(A411,rawData!$B$2:$S$1011,16,0),VLOOKUP(A411,rawData!$B$2:$S$1011,15,0))</f>
        <v>45406</v>
      </c>
      <c r="L411" t="str">
        <f>TRIM(VLOOKUP(A411,rawData!B:S,18,0))</f>
        <v>Credit Card</v>
      </c>
      <c r="M411">
        <f t="shared" si="13"/>
        <v>4</v>
      </c>
    </row>
    <row r="412" spans="1:13" x14ac:dyDescent="0.2">
      <c r="A412" t="str">
        <f>TRIM(rawData!A53)</f>
        <v>142e89de-9a6e-453f-9c1c-06c3be0525a4</v>
      </c>
      <c r="B412" t="str">
        <f>TRIM(VLOOKUP(A412,rawData!B:S,4,0))</f>
        <v>Michael Ramos</v>
      </c>
      <c r="C412" t="str">
        <f>IF(TRIM(VLOOKUP(A412,rawData!B:S,6,0))="","replacement@mail.com",TRIM(VLOOKUP(A412,rawData!B:S,6,0)))</f>
        <v>barbara32@gmail.com</v>
      </c>
      <c r="D412" t="str">
        <f t="shared" si="12"/>
        <v>SouthClothing</v>
      </c>
      <c r="E412" t="str">
        <f>TRIM(VLOOKUP(A412,rawData!B:S,8,0))</f>
        <v>South</v>
      </c>
      <c r="F412" t="str">
        <f>TRIM(VLOOKUP(A412,rawData!B:S,9,0))</f>
        <v>Clothing</v>
      </c>
      <c r="G412" t="str">
        <f>IF(TRIM(VLOOKUP(A412,rawData!B:S,10,0))="","Blank",TRIM(VLOOKUP(A412,rawData!B:S,10,0)))</f>
        <v>Trouble</v>
      </c>
      <c r="H412" s="9">
        <f>_xlfn.NUMBERVALUE(TRIM(VLOOKUP(A412,rawData!B:S,11,0)))</f>
        <v>12</v>
      </c>
      <c r="I412" s="9">
        <f>_xlfn.NUMBERVALUE(TRIM(VLOOKUP(A412,rawData!B:S,12,0)))</f>
        <v>139.27000000000001</v>
      </c>
      <c r="J412" s="9">
        <f>_xlfn.NUMBERVALUE(TRIM(VLOOKUP(A412,rawData!B:S,13,0)))</f>
        <v>1671.24</v>
      </c>
      <c r="K412" s="11">
        <f>DATE(VLOOKUP(A412,rawData!$B$2:$S$1011,17,0),VLOOKUP(A412,rawData!$B$2:$S$1011,16,0),VLOOKUP(A412,rawData!$B$2:$S$1011,15,0))</f>
        <v>45406</v>
      </c>
      <c r="L412" t="str">
        <f>TRIM(VLOOKUP(A412,rawData!B:S,18,0))</f>
        <v>Credit Card</v>
      </c>
      <c r="M412">
        <f t="shared" si="13"/>
        <v>4</v>
      </c>
    </row>
    <row r="413" spans="1:13" x14ac:dyDescent="0.2">
      <c r="A413" t="str">
        <f>TRIM(rawData!A974)</f>
        <v>3151700e-2531-482f-a9d5-89ac9e5c7cd6</v>
      </c>
      <c r="B413" t="str">
        <f>TRIM(VLOOKUP(A413,rawData!B:S,4,0))</f>
        <v>Joseph Eaton</v>
      </c>
      <c r="C413" t="str">
        <f>IF(TRIM(VLOOKUP(A413,rawData!B:S,6,0))="","replacement@mail.com",TRIM(VLOOKUP(A413,rawData!B:S,6,0)))</f>
        <v>trevor00@hotmail.com</v>
      </c>
      <c r="D413" t="str">
        <f t="shared" si="12"/>
        <v>WestFurniture</v>
      </c>
      <c r="E413" t="str">
        <f>TRIM(VLOOKUP(A413,rawData!B:S,8,0))</f>
        <v>West</v>
      </c>
      <c r="F413" t="str">
        <f>TRIM(VLOOKUP(A413,rawData!B:S,9,0))</f>
        <v>Furniture</v>
      </c>
      <c r="G413" t="str">
        <f>IF(TRIM(VLOOKUP(A413,rawData!B:S,10,0))="","Blank",TRIM(VLOOKUP(A413,rawData!B:S,10,0)))</f>
        <v>Call</v>
      </c>
      <c r="H413" s="9">
        <f>_xlfn.NUMBERVALUE(TRIM(VLOOKUP(A413,rawData!B:S,11,0)))</f>
        <v>8</v>
      </c>
      <c r="I413" s="9">
        <f>_xlfn.NUMBERVALUE(TRIM(VLOOKUP(A413,rawData!B:S,12,0)))</f>
        <v>230.94</v>
      </c>
      <c r="J413" s="9">
        <f>_xlfn.NUMBERVALUE(TRIM(VLOOKUP(A413,rawData!B:S,13,0)))</f>
        <v>1847.52</v>
      </c>
      <c r="K413" s="11">
        <f>DATE(VLOOKUP(A413,rawData!$B$2:$S$1011,17,0),VLOOKUP(A413,rawData!$B$2:$S$1011,16,0),VLOOKUP(A413,rawData!$B$2:$S$1011,15,0))</f>
        <v>45406</v>
      </c>
      <c r="L413" t="str">
        <f>TRIM(VLOOKUP(A413,rawData!B:S,18,0))</f>
        <v>PayPal</v>
      </c>
      <c r="M413">
        <f t="shared" si="13"/>
        <v>4</v>
      </c>
    </row>
    <row r="414" spans="1:13" x14ac:dyDescent="0.2">
      <c r="A414" t="str">
        <f>TRIM(rawData!A96)</f>
        <v>7a89152d-1cfa-4f36-b448-b504c2408829</v>
      </c>
      <c r="B414" t="str">
        <f>TRIM(VLOOKUP(A414,rawData!B:S,4,0))</f>
        <v>Kathleen Marshall</v>
      </c>
      <c r="C414" t="str">
        <f>IF(TRIM(VLOOKUP(A414,rawData!B:S,6,0))="","replacement@mail.com",TRIM(VLOOKUP(A414,rawData!B:S,6,0)))</f>
        <v>jamiethomas@buckley.com</v>
      </c>
      <c r="D414" t="str">
        <f t="shared" si="12"/>
        <v>SouthClothing</v>
      </c>
      <c r="E414" t="str">
        <f>TRIM(VLOOKUP(A414,rawData!B:S,8,0))</f>
        <v>South</v>
      </c>
      <c r="F414" t="str">
        <f>TRIM(VLOOKUP(A414,rawData!B:S,9,0))</f>
        <v>Clothing</v>
      </c>
      <c r="G414" t="str">
        <f>IF(TRIM(VLOOKUP(A414,rawData!B:S,10,0))="","Blank",TRIM(VLOOKUP(A414,rawData!B:S,10,0)))</f>
        <v>Team</v>
      </c>
      <c r="H414" s="9">
        <f>_xlfn.NUMBERVALUE(TRIM(VLOOKUP(A414,rawData!B:S,11,0)))</f>
        <v>11</v>
      </c>
      <c r="I414" s="9">
        <f>_xlfn.NUMBERVALUE(TRIM(VLOOKUP(A414,rawData!B:S,12,0)))</f>
        <v>231.5</v>
      </c>
      <c r="J414" s="9">
        <f>_xlfn.NUMBERVALUE(TRIM(VLOOKUP(A414,rawData!B:S,13,0)))</f>
        <v>2546.5</v>
      </c>
      <c r="K414" s="11">
        <f>DATE(VLOOKUP(A414,rawData!$B$2:$S$1011,17,0),VLOOKUP(A414,rawData!$B$2:$S$1011,16,0),VLOOKUP(A414,rawData!$B$2:$S$1011,15,0))</f>
        <v>45406</v>
      </c>
      <c r="L414" t="str">
        <f>TRIM(VLOOKUP(A414,rawData!B:S,18,0))</f>
        <v>Debit Card</v>
      </c>
      <c r="M414">
        <f t="shared" si="13"/>
        <v>4</v>
      </c>
    </row>
    <row r="415" spans="1:13" x14ac:dyDescent="0.2">
      <c r="A415" t="str">
        <f>TRIM(rawData!A144)</f>
        <v>6eb2c71c-b33f-4197-b001-4c63ee8610a3</v>
      </c>
      <c r="B415" t="str">
        <f>TRIM(VLOOKUP(A415,rawData!B:S,4,0))</f>
        <v>Miss Penny Stevenson</v>
      </c>
      <c r="C415" t="str">
        <f>IF(TRIM(VLOOKUP(A415,rawData!B:S,6,0))="","replacement@mail.com",TRIM(VLOOKUP(A415,rawData!B:S,6,0)))</f>
        <v>freemanalexander@ortiz-joseph.com</v>
      </c>
      <c r="D415" t="str">
        <f t="shared" si="12"/>
        <v>SouthFurniture</v>
      </c>
      <c r="E415" t="str">
        <f>TRIM(VLOOKUP(A415,rawData!B:S,8,0))</f>
        <v>South</v>
      </c>
      <c r="F415" t="str">
        <f>TRIM(VLOOKUP(A415,rawData!B:S,9,0))</f>
        <v>Furniture</v>
      </c>
      <c r="G415" t="str">
        <f>IF(TRIM(VLOOKUP(A415,rawData!B:S,10,0))="","Blank",TRIM(VLOOKUP(A415,rawData!B:S,10,0)))</f>
        <v>Avoid</v>
      </c>
      <c r="H415" s="9">
        <f>_xlfn.NUMBERVALUE(TRIM(VLOOKUP(A415,rawData!B:S,11,0)))</f>
        <v>9</v>
      </c>
      <c r="I415" s="9">
        <f>_xlfn.NUMBERVALUE(TRIM(VLOOKUP(A415,rawData!B:S,12,0)))</f>
        <v>497.17</v>
      </c>
      <c r="J415" s="9">
        <f>_xlfn.NUMBERVALUE(TRIM(VLOOKUP(A415,rawData!B:S,13,0)))</f>
        <v>4474.53</v>
      </c>
      <c r="K415" s="11">
        <f>DATE(VLOOKUP(A415,rawData!$B$2:$S$1011,17,0),VLOOKUP(A415,rawData!$B$2:$S$1011,16,0),VLOOKUP(A415,rawData!$B$2:$S$1011,15,0))</f>
        <v>45406</v>
      </c>
      <c r="L415" t="str">
        <f>TRIM(VLOOKUP(A415,rawData!B:S,18,0))</f>
        <v>Debit Card</v>
      </c>
      <c r="M415">
        <f t="shared" si="13"/>
        <v>4</v>
      </c>
    </row>
    <row r="416" spans="1:13" x14ac:dyDescent="0.2">
      <c r="A416" t="str">
        <f>TRIM(rawData!A231)</f>
        <v>6da75d84-3645-45ea-883e-76126a752562</v>
      </c>
      <c r="B416" t="str">
        <f>TRIM(VLOOKUP(A416,rawData!B:S,4,0))</f>
        <v>Christine Brown</v>
      </c>
      <c r="C416" t="str">
        <f>IF(TRIM(VLOOKUP(A416,rawData!B:S,6,0))="","replacement@mail.com",TRIM(VLOOKUP(A416,rawData!B:S,6,0)))</f>
        <v>replacement@mail.com</v>
      </c>
      <c r="D416" t="str">
        <f t="shared" si="12"/>
        <v>SouthFurniture</v>
      </c>
      <c r="E416" t="str">
        <f>TRIM(VLOOKUP(A416,rawData!B:S,8,0))</f>
        <v>South</v>
      </c>
      <c r="F416" t="str">
        <f>TRIM(VLOOKUP(A416,rawData!B:S,9,0))</f>
        <v>Furniture</v>
      </c>
      <c r="G416" t="str">
        <f>IF(TRIM(VLOOKUP(A416,rawData!B:S,10,0))="","Blank",TRIM(VLOOKUP(A416,rawData!B:S,10,0)))</f>
        <v>Improve</v>
      </c>
      <c r="H416" s="9">
        <f>_xlfn.NUMBERVALUE(TRIM(VLOOKUP(A416,rawData!B:S,11,0)))</f>
        <v>2</v>
      </c>
      <c r="I416" s="9">
        <f>_xlfn.NUMBERVALUE(TRIM(VLOOKUP(A416,rawData!B:S,12,0)))</f>
        <v>484.71</v>
      </c>
      <c r="J416" s="9">
        <f>_xlfn.NUMBERVALUE(TRIM(VLOOKUP(A416,rawData!B:S,13,0)))</f>
        <v>969.42</v>
      </c>
      <c r="K416" s="11">
        <f>DATE(VLOOKUP(A416,rawData!$B$2:$S$1011,17,0),VLOOKUP(A416,rawData!$B$2:$S$1011,16,0),VLOOKUP(A416,rawData!$B$2:$S$1011,15,0))</f>
        <v>45407</v>
      </c>
      <c r="L416" t="str">
        <f>TRIM(VLOOKUP(A416,rawData!B:S,18,0))</f>
        <v>PayPal</v>
      </c>
      <c r="M416">
        <f t="shared" si="13"/>
        <v>4</v>
      </c>
    </row>
    <row r="417" spans="1:13" x14ac:dyDescent="0.2">
      <c r="A417" t="str">
        <f>TRIM(rawData!A977)</f>
        <v>e1f21f48-6622-40f6-952f-e8243fc21710</v>
      </c>
      <c r="B417" t="str">
        <f>TRIM(VLOOKUP(A417,rawData!B:S,4,0))</f>
        <v>Paula Flores</v>
      </c>
      <c r="C417" t="str">
        <f>IF(TRIM(VLOOKUP(A417,rawData!B:S,6,0))="","replacement@mail.com",TRIM(VLOOKUP(A417,rawData!B:S,6,0)))</f>
        <v>katherine93@yahoo.com</v>
      </c>
      <c r="D417" t="str">
        <f t="shared" si="12"/>
        <v>SouthFurniture</v>
      </c>
      <c r="E417" t="str">
        <f>TRIM(VLOOKUP(A417,rawData!B:S,8,0))</f>
        <v>South</v>
      </c>
      <c r="F417" t="str">
        <f>TRIM(VLOOKUP(A417,rawData!B:S,9,0))</f>
        <v>Furniture</v>
      </c>
      <c r="G417" t="str">
        <f>IF(TRIM(VLOOKUP(A417,rawData!B:S,10,0))="","Blank",TRIM(VLOOKUP(A417,rawData!B:S,10,0)))</f>
        <v>Friend</v>
      </c>
      <c r="H417" s="9">
        <f>_xlfn.NUMBERVALUE(TRIM(VLOOKUP(A417,rawData!B:S,11,0)))</f>
        <v>10</v>
      </c>
      <c r="I417" s="9">
        <f>_xlfn.NUMBERVALUE(TRIM(VLOOKUP(A417,rawData!B:S,12,0)))</f>
        <v>200.52</v>
      </c>
      <c r="J417" s="9">
        <f>_xlfn.NUMBERVALUE(TRIM(VLOOKUP(A417,rawData!B:S,13,0)))</f>
        <v>2005.2</v>
      </c>
      <c r="K417" s="11">
        <f>DATE(VLOOKUP(A417,rawData!$B$2:$S$1011,17,0),VLOOKUP(A417,rawData!$B$2:$S$1011,16,0),VLOOKUP(A417,rawData!$B$2:$S$1011,15,0))</f>
        <v>45407</v>
      </c>
      <c r="L417" t="str">
        <f>TRIM(VLOOKUP(A417,rawData!B:S,18,0))</f>
        <v>PayPal</v>
      </c>
      <c r="M417">
        <f t="shared" si="13"/>
        <v>4</v>
      </c>
    </row>
    <row r="418" spans="1:13" x14ac:dyDescent="0.2">
      <c r="A418" t="str">
        <f>TRIM(rawData!A790)</f>
        <v>50493203-42c0-4cd1-8ece-987fade4e556</v>
      </c>
      <c r="B418" t="str">
        <f>TRIM(VLOOKUP(A418,rawData!B:S,4,0))</f>
        <v>Christopher Waters</v>
      </c>
      <c r="C418" t="str">
        <f>IF(TRIM(VLOOKUP(A418,rawData!B:S,6,0))="","replacement@mail.com",TRIM(VLOOKUP(A418,rawData!B:S,6,0)))</f>
        <v>sgraham@hotmail.com</v>
      </c>
      <c r="D418" t="str">
        <f t="shared" si="12"/>
        <v>EastFurniture</v>
      </c>
      <c r="E418" t="str">
        <f>TRIM(VLOOKUP(A418,rawData!B:S,8,0))</f>
        <v>East</v>
      </c>
      <c r="F418" t="str">
        <f>TRIM(VLOOKUP(A418,rawData!B:S,9,0))</f>
        <v>Furniture</v>
      </c>
      <c r="G418" t="str">
        <f>IF(TRIM(VLOOKUP(A418,rawData!B:S,10,0))="","Blank",TRIM(VLOOKUP(A418,rawData!B:S,10,0)))</f>
        <v>Machine</v>
      </c>
      <c r="H418" s="9">
        <f>_xlfn.NUMBERVALUE(TRIM(VLOOKUP(A418,rawData!B:S,11,0)))</f>
        <v>1</v>
      </c>
      <c r="I418" s="9">
        <f>_xlfn.NUMBERVALUE(TRIM(VLOOKUP(A418,rawData!B:S,12,0)))</f>
        <v>204.68</v>
      </c>
      <c r="J418" s="9">
        <f>_xlfn.NUMBERVALUE(TRIM(VLOOKUP(A418,rawData!B:S,13,0)))</f>
        <v>204.68</v>
      </c>
      <c r="K418" s="11">
        <f>DATE(VLOOKUP(A418,rawData!$B$2:$S$1011,17,0),VLOOKUP(A418,rawData!$B$2:$S$1011,16,0),VLOOKUP(A418,rawData!$B$2:$S$1011,15,0))</f>
        <v>45408</v>
      </c>
      <c r="L418" t="str">
        <f>TRIM(VLOOKUP(A418,rawData!B:S,18,0))</f>
        <v>PayPal</v>
      </c>
      <c r="M418">
        <f t="shared" si="13"/>
        <v>4</v>
      </c>
    </row>
    <row r="419" spans="1:13" x14ac:dyDescent="0.2">
      <c r="A419" t="str">
        <f>TRIM(rawData!A293)</f>
        <v>7bc79658-f6cd-438e-8b01-7c164e0c1d74</v>
      </c>
      <c r="B419" t="str">
        <f>TRIM(VLOOKUP(A419,rawData!B:S,4,0))</f>
        <v>Erin Williams</v>
      </c>
      <c r="C419" t="str">
        <f>IF(TRIM(VLOOKUP(A419,rawData!B:S,6,0))="","replacement@mail.com",TRIM(VLOOKUP(A419,rawData!B:S,6,0)))</f>
        <v>sandra08@wilcox-mcdonald.net</v>
      </c>
      <c r="D419" t="str">
        <f t="shared" si="12"/>
        <v>NorthFurniture</v>
      </c>
      <c r="E419" t="str">
        <f>TRIM(VLOOKUP(A419,rawData!B:S,8,0))</f>
        <v>North</v>
      </c>
      <c r="F419" t="str">
        <f>TRIM(VLOOKUP(A419,rawData!B:S,9,0))</f>
        <v>Furniture</v>
      </c>
      <c r="G419" t="str">
        <f>IF(TRIM(VLOOKUP(A419,rawData!B:S,10,0))="","Blank",TRIM(VLOOKUP(A419,rawData!B:S,10,0)))</f>
        <v>Statement</v>
      </c>
      <c r="H419" s="9">
        <f>_xlfn.NUMBERVALUE(TRIM(VLOOKUP(A419,rawData!B:S,11,0)))</f>
        <v>2</v>
      </c>
      <c r="I419" s="9">
        <f>_xlfn.NUMBERVALUE(TRIM(VLOOKUP(A419,rawData!B:S,12,0)))</f>
        <v>104.33</v>
      </c>
      <c r="J419" s="9">
        <f>_xlfn.NUMBERVALUE(TRIM(VLOOKUP(A419,rawData!B:S,13,0)))</f>
        <v>208.66</v>
      </c>
      <c r="K419" s="11">
        <f>DATE(VLOOKUP(A419,rawData!$B$2:$S$1011,17,0),VLOOKUP(A419,rawData!$B$2:$S$1011,16,0),VLOOKUP(A419,rawData!$B$2:$S$1011,15,0))</f>
        <v>45408</v>
      </c>
      <c r="L419" t="str">
        <f>TRIM(VLOOKUP(A419,rawData!B:S,18,0))</f>
        <v>Debit Card</v>
      </c>
      <c r="M419">
        <f t="shared" si="13"/>
        <v>4</v>
      </c>
    </row>
    <row r="420" spans="1:13" x14ac:dyDescent="0.2">
      <c r="A420" t="str">
        <f>TRIM(rawData!A538)</f>
        <v>e3ac8b2d-f99d-4723-bc58-dd111e2256f9</v>
      </c>
      <c r="B420" t="str">
        <f>TRIM(VLOOKUP(A420,rawData!B:S,4,0))</f>
        <v>Anne Mclaughlin</v>
      </c>
      <c r="C420" t="str">
        <f>IF(TRIM(VLOOKUP(A420,rawData!B:S,6,0))="","replacement@mail.com",TRIM(VLOOKUP(A420,rawData!B:S,6,0)))</f>
        <v>cantutonya@yahoo.com</v>
      </c>
      <c r="D420" t="str">
        <f t="shared" si="12"/>
        <v>WestBooks</v>
      </c>
      <c r="E420" t="str">
        <f>TRIM(VLOOKUP(A420,rawData!B:S,8,0))</f>
        <v>West</v>
      </c>
      <c r="F420" t="str">
        <f>TRIM(VLOOKUP(A420,rawData!B:S,9,0))</f>
        <v>Books</v>
      </c>
      <c r="G420" t="str">
        <f>IF(TRIM(VLOOKUP(A420,rawData!B:S,10,0))="","Blank",TRIM(VLOOKUP(A420,rawData!B:S,10,0)))</f>
        <v>Me</v>
      </c>
      <c r="H420" s="9">
        <f>_xlfn.NUMBERVALUE(TRIM(VLOOKUP(A420,rawData!B:S,11,0)))</f>
        <v>3</v>
      </c>
      <c r="I420" s="9">
        <f>_xlfn.NUMBERVALUE(TRIM(VLOOKUP(A420,rawData!B:S,12,0)))</f>
        <v>73</v>
      </c>
      <c r="J420" s="9">
        <f>_xlfn.NUMBERVALUE(TRIM(VLOOKUP(A420,rawData!B:S,13,0)))</f>
        <v>219</v>
      </c>
      <c r="K420" s="11">
        <f>DATE(VLOOKUP(A420,rawData!$B$2:$S$1011,17,0),VLOOKUP(A420,rawData!$B$2:$S$1011,16,0),VLOOKUP(A420,rawData!$B$2:$S$1011,15,0))</f>
        <v>45408</v>
      </c>
      <c r="L420" t="str">
        <f>TRIM(VLOOKUP(A420,rawData!B:S,18,0))</f>
        <v>Bank Transfer</v>
      </c>
      <c r="M420">
        <f t="shared" si="13"/>
        <v>4</v>
      </c>
    </row>
    <row r="421" spans="1:13" x14ac:dyDescent="0.2">
      <c r="A421" t="str">
        <f>TRIM(rawData!A544)</f>
        <v>5ad566c9-30c0-4154-a24c-3c3f6e30f19a</v>
      </c>
      <c r="B421" t="str">
        <f>TRIM(VLOOKUP(A421,rawData!B:S,4,0))</f>
        <v>Jennifer Duffy</v>
      </c>
      <c r="C421" t="str">
        <f>IF(TRIM(VLOOKUP(A421,rawData!B:S,6,0))="","replacement@mail.com",TRIM(VLOOKUP(A421,rawData!B:S,6,0)))</f>
        <v>meganmeyers@yahoo.com</v>
      </c>
      <c r="D421" t="str">
        <f t="shared" si="12"/>
        <v>NorthElectronics</v>
      </c>
      <c r="E421" t="str">
        <f>TRIM(VLOOKUP(A421,rawData!B:S,8,0))</f>
        <v>North</v>
      </c>
      <c r="F421" t="str">
        <f>TRIM(VLOOKUP(A421,rawData!B:S,9,0))</f>
        <v>Electronics</v>
      </c>
      <c r="G421" t="str">
        <f>IF(TRIM(VLOOKUP(A421,rawData!B:S,10,0))="","Blank",TRIM(VLOOKUP(A421,rawData!B:S,10,0)))</f>
        <v>Position</v>
      </c>
      <c r="H421" s="9">
        <f>_xlfn.NUMBERVALUE(TRIM(VLOOKUP(A421,rawData!B:S,11,0)))</f>
        <v>16</v>
      </c>
      <c r="I421" s="9">
        <f>_xlfn.NUMBERVALUE(TRIM(VLOOKUP(A421,rawData!B:S,12,0)))</f>
        <v>21.03</v>
      </c>
      <c r="J421" s="9">
        <f>_xlfn.NUMBERVALUE(TRIM(VLOOKUP(A421,rawData!B:S,13,0)))</f>
        <v>336.48</v>
      </c>
      <c r="K421" s="11">
        <f>DATE(VLOOKUP(A421,rawData!$B$2:$S$1011,17,0),VLOOKUP(A421,rawData!$B$2:$S$1011,16,0),VLOOKUP(A421,rawData!$B$2:$S$1011,15,0))</f>
        <v>45408</v>
      </c>
      <c r="L421" t="str">
        <f>TRIM(VLOOKUP(A421,rawData!B:S,18,0))</f>
        <v>Debit Card</v>
      </c>
      <c r="M421">
        <f t="shared" si="13"/>
        <v>4</v>
      </c>
    </row>
    <row r="422" spans="1:13" x14ac:dyDescent="0.2">
      <c r="A422" t="str">
        <f>TRIM(rawData!A673)</f>
        <v>ca2a1513-b46e-4ed7-bbe9-89dfabf25c07</v>
      </c>
      <c r="B422" t="str">
        <f>TRIM(VLOOKUP(A422,rawData!B:S,4,0))</f>
        <v>John Williams</v>
      </c>
      <c r="C422" t="str">
        <f>IF(TRIM(VLOOKUP(A422,rawData!B:S,6,0))="","replacement@mail.com",TRIM(VLOOKUP(A422,rawData!B:S,6,0)))</f>
        <v>justinramirez@gmail.com</v>
      </c>
      <c r="D422" t="str">
        <f t="shared" si="12"/>
        <v>WestFurniture</v>
      </c>
      <c r="E422" t="str">
        <f>TRIM(VLOOKUP(A422,rawData!B:S,8,0))</f>
        <v>West</v>
      </c>
      <c r="F422" t="str">
        <f>TRIM(VLOOKUP(A422,rawData!B:S,9,0))</f>
        <v>Furniture</v>
      </c>
      <c r="G422" t="str">
        <f>IF(TRIM(VLOOKUP(A422,rawData!B:S,10,0))="","Blank",TRIM(VLOOKUP(A422,rawData!B:S,10,0)))</f>
        <v>Less</v>
      </c>
      <c r="H422" s="9">
        <f>_xlfn.NUMBERVALUE(TRIM(VLOOKUP(A422,rawData!B:S,11,0)))</f>
        <v>13</v>
      </c>
      <c r="I422" s="9">
        <f>_xlfn.NUMBERVALUE(TRIM(VLOOKUP(A422,rawData!B:S,12,0)))</f>
        <v>216.66</v>
      </c>
      <c r="J422" s="9">
        <f>_xlfn.NUMBERVALUE(TRIM(VLOOKUP(A422,rawData!B:S,13,0)))</f>
        <v>2816.58</v>
      </c>
      <c r="K422" s="11">
        <f>DATE(VLOOKUP(A422,rawData!$B$2:$S$1011,17,0),VLOOKUP(A422,rawData!$B$2:$S$1011,16,0),VLOOKUP(A422,rawData!$B$2:$S$1011,15,0))</f>
        <v>45408</v>
      </c>
      <c r="L422" t="str">
        <f>TRIM(VLOOKUP(A422,rawData!B:S,18,0))</f>
        <v>Bank Transfer</v>
      </c>
      <c r="M422">
        <f t="shared" si="13"/>
        <v>4</v>
      </c>
    </row>
    <row r="423" spans="1:13" x14ac:dyDescent="0.2">
      <c r="A423" t="str">
        <f>TRIM(rawData!A508)</f>
        <v>1baa09aa-f4aa-4e32-8480-97b874aca4be</v>
      </c>
      <c r="B423" t="str">
        <f>TRIM(VLOOKUP(A423,rawData!B:S,4,0))</f>
        <v>Anthony Lawrence</v>
      </c>
      <c r="C423" t="str">
        <f>IF(TRIM(VLOOKUP(A423,rawData!B:S,6,0))="","replacement@mail.com",TRIM(VLOOKUP(A423,rawData!B:S,6,0)))</f>
        <v>sydney98@powell.com</v>
      </c>
      <c r="D423" t="str">
        <f t="shared" si="12"/>
        <v>SouthFood</v>
      </c>
      <c r="E423" t="str">
        <f>TRIM(VLOOKUP(A423,rawData!B:S,8,0))</f>
        <v>South</v>
      </c>
      <c r="F423" t="str">
        <f>TRIM(VLOOKUP(A423,rawData!B:S,9,0))</f>
        <v>Food</v>
      </c>
      <c r="G423" t="str">
        <f>IF(TRIM(VLOOKUP(A423,rawData!B:S,10,0))="","Blank",TRIM(VLOOKUP(A423,rawData!B:S,10,0)))</f>
        <v>Moment</v>
      </c>
      <c r="H423" s="9">
        <f>_xlfn.NUMBERVALUE(TRIM(VLOOKUP(A423,rawData!B:S,11,0)))</f>
        <v>12</v>
      </c>
      <c r="I423" s="9">
        <f>_xlfn.NUMBERVALUE(TRIM(VLOOKUP(A423,rawData!B:S,12,0)))</f>
        <v>445.43</v>
      </c>
      <c r="J423" s="9">
        <f>_xlfn.NUMBERVALUE(TRIM(VLOOKUP(A423,rawData!B:S,13,0)))</f>
        <v>5345.16</v>
      </c>
      <c r="K423" s="11">
        <f>DATE(VLOOKUP(A423,rawData!$B$2:$S$1011,17,0),VLOOKUP(A423,rawData!$B$2:$S$1011,16,0),VLOOKUP(A423,rawData!$B$2:$S$1011,15,0))</f>
        <v>45408</v>
      </c>
      <c r="L423" t="str">
        <f>TRIM(VLOOKUP(A423,rawData!B:S,18,0))</f>
        <v>Bank Transfer</v>
      </c>
      <c r="M423">
        <f t="shared" si="13"/>
        <v>4</v>
      </c>
    </row>
    <row r="424" spans="1:13" x14ac:dyDescent="0.2">
      <c r="A424" t="str">
        <f>TRIM(rawData!A439)</f>
        <v>b5e380b7-b205-4e37-9201-646077f3cec1</v>
      </c>
      <c r="B424" t="str">
        <f>TRIM(VLOOKUP(A424,rawData!B:S,4,0))</f>
        <v>Darren Nguyen</v>
      </c>
      <c r="C424" t="str">
        <f>IF(TRIM(VLOOKUP(A424,rawData!B:S,6,0))="","replacement@mail.com",TRIM(VLOOKUP(A424,rawData!B:S,6,0)))</f>
        <v>andrea36@yahoo.com</v>
      </c>
      <c r="D424" t="str">
        <f t="shared" si="12"/>
        <v>SouthElectronics</v>
      </c>
      <c r="E424" t="str">
        <f>TRIM(VLOOKUP(A424,rawData!B:S,8,0))</f>
        <v>South</v>
      </c>
      <c r="F424" t="str">
        <f>TRIM(VLOOKUP(A424,rawData!B:S,9,0))</f>
        <v>Electronics</v>
      </c>
      <c r="G424" t="str">
        <f>IF(TRIM(VLOOKUP(A424,rawData!B:S,10,0))="","Blank",TRIM(VLOOKUP(A424,rawData!B:S,10,0)))</f>
        <v>Society</v>
      </c>
      <c r="H424" s="9">
        <f>_xlfn.NUMBERVALUE(TRIM(VLOOKUP(A424,rawData!B:S,11,0)))</f>
        <v>18</v>
      </c>
      <c r="I424" s="9">
        <f>_xlfn.NUMBERVALUE(TRIM(VLOOKUP(A424,rawData!B:S,12,0)))</f>
        <v>349.95</v>
      </c>
      <c r="J424" s="9">
        <f>_xlfn.NUMBERVALUE(TRIM(VLOOKUP(A424,rawData!B:S,13,0)))</f>
        <v>6299.1</v>
      </c>
      <c r="K424" s="11">
        <f>DATE(VLOOKUP(A424,rawData!$B$2:$S$1011,17,0),VLOOKUP(A424,rawData!$B$2:$S$1011,16,0),VLOOKUP(A424,rawData!$B$2:$S$1011,15,0))</f>
        <v>45409</v>
      </c>
      <c r="L424" t="str">
        <f>TRIM(VLOOKUP(A424,rawData!B:S,18,0))</f>
        <v>Credit Card</v>
      </c>
      <c r="M424">
        <f t="shared" si="13"/>
        <v>4</v>
      </c>
    </row>
    <row r="425" spans="1:13" x14ac:dyDescent="0.2">
      <c r="A425" t="str">
        <f>TRIM(rawData!A571)</f>
        <v>dd07a16f-e7bb-4865-9436-ba87841c7f22</v>
      </c>
      <c r="B425" t="str">
        <f>TRIM(VLOOKUP(A425,rawData!B:S,4,0))</f>
        <v>Ashlee Carter</v>
      </c>
      <c r="C425" t="str">
        <f>IF(TRIM(VLOOKUP(A425,rawData!B:S,6,0))="","replacement@mail.com",TRIM(VLOOKUP(A425,rawData!B:S,6,0)))</f>
        <v>shirleysmith@avila.com</v>
      </c>
      <c r="D425" t="str">
        <f t="shared" si="12"/>
        <v>EastElectronics</v>
      </c>
      <c r="E425" t="str">
        <f>TRIM(VLOOKUP(A425,rawData!B:S,8,0))</f>
        <v>East</v>
      </c>
      <c r="F425" t="str">
        <f>TRIM(VLOOKUP(A425,rawData!B:S,9,0))</f>
        <v>Electronics</v>
      </c>
      <c r="G425" t="str">
        <f>IF(TRIM(VLOOKUP(A425,rawData!B:S,10,0))="","Blank",TRIM(VLOOKUP(A425,rawData!B:S,10,0)))</f>
        <v>Group</v>
      </c>
      <c r="H425" s="9">
        <f>_xlfn.NUMBERVALUE(TRIM(VLOOKUP(A425,rawData!B:S,11,0)))</f>
        <v>2</v>
      </c>
      <c r="I425" s="9">
        <f>_xlfn.NUMBERVALUE(TRIM(VLOOKUP(A425,rawData!B:S,12,0)))</f>
        <v>386.33</v>
      </c>
      <c r="J425" s="9">
        <f>_xlfn.NUMBERVALUE(TRIM(VLOOKUP(A425,rawData!B:S,13,0)))</f>
        <v>772.66</v>
      </c>
      <c r="K425" s="11">
        <f>DATE(VLOOKUP(A425,rawData!$B$2:$S$1011,17,0),VLOOKUP(A425,rawData!$B$2:$S$1011,16,0),VLOOKUP(A425,rawData!$B$2:$S$1011,15,0))</f>
        <v>45410</v>
      </c>
      <c r="L425" t="str">
        <f>TRIM(VLOOKUP(A425,rawData!B:S,18,0))</f>
        <v>PayPal</v>
      </c>
      <c r="M425">
        <f t="shared" si="13"/>
        <v>4</v>
      </c>
    </row>
    <row r="426" spans="1:13" x14ac:dyDescent="0.2">
      <c r="A426" t="str">
        <f>TRIM(rawData!A606)</f>
        <v>ff66ea16-25e7-49c6-b8a9-459b0dc583ce</v>
      </c>
      <c r="B426" t="str">
        <f>TRIM(VLOOKUP(A426,rawData!B:S,4,0))</f>
        <v>Kenneth Lewis</v>
      </c>
      <c r="C426" t="str">
        <f>IF(TRIM(VLOOKUP(A426,rawData!B:S,6,0))="","replacement@mail.com",TRIM(VLOOKUP(A426,rawData!B:S,6,0)))</f>
        <v>wgibbs@yahoo.com</v>
      </c>
      <c r="D426" t="str">
        <f t="shared" si="12"/>
        <v>EastBooks</v>
      </c>
      <c r="E426" t="str">
        <f>TRIM(VLOOKUP(A426,rawData!B:S,8,0))</f>
        <v>East</v>
      </c>
      <c r="F426" t="str">
        <f>TRIM(VLOOKUP(A426,rawData!B:S,9,0))</f>
        <v>Books</v>
      </c>
      <c r="G426" t="str">
        <f>IF(TRIM(VLOOKUP(A426,rawData!B:S,10,0))="","Blank",TRIM(VLOOKUP(A426,rawData!B:S,10,0)))</f>
        <v>Tough</v>
      </c>
      <c r="H426" s="9">
        <f>_xlfn.NUMBERVALUE(TRIM(VLOOKUP(A426,rawData!B:S,11,0)))</f>
        <v>10</v>
      </c>
      <c r="I426" s="9">
        <f>_xlfn.NUMBERVALUE(TRIM(VLOOKUP(A426,rawData!B:S,12,0)))</f>
        <v>104.72</v>
      </c>
      <c r="J426" s="9">
        <f>_xlfn.NUMBERVALUE(TRIM(VLOOKUP(A426,rawData!B:S,13,0)))</f>
        <v>1047.2</v>
      </c>
      <c r="K426" s="11">
        <f>DATE(VLOOKUP(A426,rawData!$B$2:$S$1011,17,0),VLOOKUP(A426,rawData!$B$2:$S$1011,16,0),VLOOKUP(A426,rawData!$B$2:$S$1011,15,0))</f>
        <v>45410</v>
      </c>
      <c r="L426" t="str">
        <f>TRIM(VLOOKUP(A426,rawData!B:S,18,0))</f>
        <v>Bank Transfer</v>
      </c>
      <c r="M426">
        <f t="shared" si="13"/>
        <v>4</v>
      </c>
    </row>
    <row r="427" spans="1:13" x14ac:dyDescent="0.2">
      <c r="A427" t="str">
        <f>TRIM(rawData!A986)</f>
        <v>349db6ee-8951-4ebb-9354-4e8f67131811</v>
      </c>
      <c r="B427" t="str">
        <f>TRIM(VLOOKUP(A427,rawData!B:S,4,0))</f>
        <v>Lawrence Hayes</v>
      </c>
      <c r="C427" t="str">
        <f>IF(TRIM(VLOOKUP(A427,rawData!B:S,6,0))="","replacement@mail.com",TRIM(VLOOKUP(A427,rawData!B:S,6,0)))</f>
        <v>javierbanks@sanders.com</v>
      </c>
      <c r="D427" t="str">
        <f t="shared" si="12"/>
        <v>SouthBooks</v>
      </c>
      <c r="E427" t="str">
        <f>TRIM(VLOOKUP(A427,rawData!B:S,8,0))</f>
        <v>South</v>
      </c>
      <c r="F427" t="str">
        <f>TRIM(VLOOKUP(A427,rawData!B:S,9,0))</f>
        <v>Books</v>
      </c>
      <c r="G427" t="str">
        <f>IF(TRIM(VLOOKUP(A427,rawData!B:S,10,0))="","Blank",TRIM(VLOOKUP(A427,rawData!B:S,10,0)))</f>
        <v>Find</v>
      </c>
      <c r="H427" s="9">
        <f>_xlfn.NUMBERVALUE(TRIM(VLOOKUP(A427,rawData!B:S,11,0)))</f>
        <v>5</v>
      </c>
      <c r="I427" s="9">
        <f>_xlfn.NUMBERVALUE(TRIM(VLOOKUP(A427,rawData!B:S,12,0)))</f>
        <v>263.95999999999998</v>
      </c>
      <c r="J427" s="9">
        <f>_xlfn.NUMBERVALUE(TRIM(VLOOKUP(A427,rawData!B:S,13,0)))</f>
        <v>1319.8</v>
      </c>
      <c r="K427" s="11">
        <f>DATE(VLOOKUP(A427,rawData!$B$2:$S$1011,17,0),VLOOKUP(A427,rawData!$B$2:$S$1011,16,0),VLOOKUP(A427,rawData!$B$2:$S$1011,15,0))</f>
        <v>45410</v>
      </c>
      <c r="L427" t="str">
        <f>TRIM(VLOOKUP(A427,rawData!B:S,18,0))</f>
        <v>Debit Card</v>
      </c>
      <c r="M427">
        <f t="shared" si="13"/>
        <v>4</v>
      </c>
    </row>
    <row r="428" spans="1:13" x14ac:dyDescent="0.2">
      <c r="A428" t="str">
        <f>TRIM(rawData!A774)</f>
        <v>572adb31-19e1-40f7-aed3-2f6c1a7e001a</v>
      </c>
      <c r="B428" t="str">
        <f>TRIM(VLOOKUP(A428,rawData!B:S,4,0))</f>
        <v>Gregory Dawson</v>
      </c>
      <c r="C428" t="str">
        <f>IF(TRIM(VLOOKUP(A428,rawData!B:S,6,0))="","replacement@mail.com",TRIM(VLOOKUP(A428,rawData!B:S,6,0)))</f>
        <v>matthewlynch@hotmail.com</v>
      </c>
      <c r="D428" t="str">
        <f t="shared" si="12"/>
        <v>WestClothing</v>
      </c>
      <c r="E428" t="str">
        <f>TRIM(VLOOKUP(A428,rawData!B:S,8,0))</f>
        <v>West</v>
      </c>
      <c r="F428" t="str">
        <f>TRIM(VLOOKUP(A428,rawData!B:S,9,0))</f>
        <v>Clothing</v>
      </c>
      <c r="G428" t="str">
        <f>IF(TRIM(VLOOKUP(A428,rawData!B:S,10,0))="","Blank",TRIM(VLOOKUP(A428,rawData!B:S,10,0)))</f>
        <v>Who</v>
      </c>
      <c r="H428" s="9">
        <f>_xlfn.NUMBERVALUE(TRIM(VLOOKUP(A428,rawData!B:S,11,0)))</f>
        <v>5</v>
      </c>
      <c r="I428" s="9">
        <f>_xlfn.NUMBERVALUE(TRIM(VLOOKUP(A428,rawData!B:S,12,0)))</f>
        <v>451.87</v>
      </c>
      <c r="J428" s="9">
        <f>_xlfn.NUMBERVALUE(TRIM(VLOOKUP(A428,rawData!B:S,13,0)))</f>
        <v>2259.35</v>
      </c>
      <c r="K428" s="11">
        <f>DATE(VLOOKUP(A428,rawData!$B$2:$S$1011,17,0),VLOOKUP(A428,rawData!$B$2:$S$1011,16,0),VLOOKUP(A428,rawData!$B$2:$S$1011,15,0))</f>
        <v>45410</v>
      </c>
      <c r="L428" t="str">
        <f>TRIM(VLOOKUP(A428,rawData!B:S,18,0))</f>
        <v>Debit Card</v>
      </c>
      <c r="M428">
        <f t="shared" si="13"/>
        <v>4</v>
      </c>
    </row>
    <row r="429" spans="1:13" x14ac:dyDescent="0.2">
      <c r="A429" t="str">
        <f>TRIM(rawData!A595)</f>
        <v>2dc57029-f1e4-4db0-906e-5e41322c0e55</v>
      </c>
      <c r="B429" t="str">
        <f>TRIM(VLOOKUP(A429,rawData!B:S,4,0))</f>
        <v>Ryan Weber</v>
      </c>
      <c r="C429" t="str">
        <f>IF(TRIM(VLOOKUP(A429,rawData!B:S,6,0))="","replacement@mail.com",TRIM(VLOOKUP(A429,rawData!B:S,6,0)))</f>
        <v>peterspatricia@elliott-hawkins.com</v>
      </c>
      <c r="D429" t="str">
        <f t="shared" si="12"/>
        <v>SouthBooks</v>
      </c>
      <c r="E429" t="str">
        <f>TRIM(VLOOKUP(A429,rawData!B:S,8,0))</f>
        <v>South</v>
      </c>
      <c r="F429" t="str">
        <f>TRIM(VLOOKUP(A429,rawData!B:S,9,0))</f>
        <v>Books</v>
      </c>
      <c r="G429" t="str">
        <f>IF(TRIM(VLOOKUP(A429,rawData!B:S,10,0))="","Blank",TRIM(VLOOKUP(A429,rawData!B:S,10,0)))</f>
        <v>Certainly</v>
      </c>
      <c r="H429" s="9">
        <f>_xlfn.NUMBERVALUE(TRIM(VLOOKUP(A429,rawData!B:S,11,0)))</f>
        <v>10</v>
      </c>
      <c r="I429" s="9">
        <f>_xlfn.NUMBERVALUE(TRIM(VLOOKUP(A429,rawData!B:S,12,0)))</f>
        <v>453.01</v>
      </c>
      <c r="J429" s="9">
        <f>_xlfn.NUMBERVALUE(TRIM(VLOOKUP(A429,rawData!B:S,13,0)))</f>
        <v>4530.1000000000004</v>
      </c>
      <c r="K429" s="11">
        <f>DATE(VLOOKUP(A429,rawData!$B$2:$S$1011,17,0),VLOOKUP(A429,rawData!$B$2:$S$1011,16,0),VLOOKUP(A429,rawData!$B$2:$S$1011,15,0))</f>
        <v>45410</v>
      </c>
      <c r="L429" t="str">
        <f>TRIM(VLOOKUP(A429,rawData!B:S,18,0))</f>
        <v>PayPal</v>
      </c>
      <c r="M429">
        <f t="shared" si="13"/>
        <v>4</v>
      </c>
    </row>
    <row r="430" spans="1:13" x14ac:dyDescent="0.2">
      <c r="A430" t="str">
        <f>TRIM(rawData!A556)</f>
        <v>f1c9563d-39cb-4c25-806c-08bb1bab52a1</v>
      </c>
      <c r="B430" t="str">
        <f>TRIM(VLOOKUP(A430,rawData!B:S,4,0))</f>
        <v>Andrew Rodgers</v>
      </c>
      <c r="C430" t="str">
        <f>IF(TRIM(VLOOKUP(A430,rawData!B:S,6,0))="","replacement@mail.com",TRIM(VLOOKUP(A430,rawData!B:S,6,0)))</f>
        <v>bellmatthew@yahoo.com</v>
      </c>
      <c r="D430" t="str">
        <f t="shared" si="12"/>
        <v>EastBooks</v>
      </c>
      <c r="E430" t="str">
        <f>TRIM(VLOOKUP(A430,rawData!B:S,8,0))</f>
        <v>East</v>
      </c>
      <c r="F430" t="str">
        <f>TRIM(VLOOKUP(A430,rawData!B:S,9,0))</f>
        <v>Books</v>
      </c>
      <c r="G430" t="str">
        <f>IF(TRIM(VLOOKUP(A430,rawData!B:S,10,0))="","Blank",TRIM(VLOOKUP(A430,rawData!B:S,10,0)))</f>
        <v>Behind</v>
      </c>
      <c r="H430" s="9">
        <f>_xlfn.NUMBERVALUE(TRIM(VLOOKUP(A430,rawData!B:S,11,0)))</f>
        <v>15</v>
      </c>
      <c r="I430" s="9">
        <f>_xlfn.NUMBERVALUE(TRIM(VLOOKUP(A430,rawData!B:S,12,0)))</f>
        <v>323.44</v>
      </c>
      <c r="J430" s="9">
        <f>_xlfn.NUMBERVALUE(TRIM(VLOOKUP(A430,rawData!B:S,13,0)))</f>
        <v>4851.6000000000004</v>
      </c>
      <c r="K430" s="11">
        <f>DATE(VLOOKUP(A430,rawData!$B$2:$S$1011,17,0),VLOOKUP(A430,rawData!$B$2:$S$1011,16,0),VLOOKUP(A430,rawData!$B$2:$S$1011,15,0))</f>
        <v>45410</v>
      </c>
      <c r="L430" t="str">
        <f>TRIM(VLOOKUP(A430,rawData!B:S,18,0))</f>
        <v>Debit Card</v>
      </c>
      <c r="M430">
        <f t="shared" si="13"/>
        <v>4</v>
      </c>
    </row>
    <row r="431" spans="1:13" x14ac:dyDescent="0.2">
      <c r="A431" t="str">
        <f>TRIM(rawData!A685)</f>
        <v>7e67ebe2-d27d-4b05-8884-49f8b8ae0b8a</v>
      </c>
      <c r="B431" t="str">
        <f>TRIM(VLOOKUP(A431,rawData!B:S,4,0))</f>
        <v>Courtney Thompson</v>
      </c>
      <c r="C431" t="str">
        <f>IF(TRIM(VLOOKUP(A431,rawData!B:S,6,0))="","replacement@mail.com",TRIM(VLOOKUP(A431,rawData!B:S,6,0)))</f>
        <v>steveduncan@gmail.com</v>
      </c>
      <c r="D431" t="str">
        <f t="shared" si="12"/>
        <v>NorthElectronics</v>
      </c>
      <c r="E431" t="str">
        <f>TRIM(VLOOKUP(A431,rawData!B:S,8,0))</f>
        <v>North</v>
      </c>
      <c r="F431" t="str">
        <f>TRIM(VLOOKUP(A431,rawData!B:S,9,0))</f>
        <v>Electronics</v>
      </c>
      <c r="G431" t="str">
        <f>IF(TRIM(VLOOKUP(A431,rawData!B:S,10,0))="","Blank",TRIM(VLOOKUP(A431,rawData!B:S,10,0)))</f>
        <v>Data</v>
      </c>
      <c r="H431" s="9">
        <f>_xlfn.NUMBERVALUE(TRIM(VLOOKUP(A431,rawData!B:S,11,0)))</f>
        <v>2</v>
      </c>
      <c r="I431" s="9">
        <f>_xlfn.NUMBERVALUE(TRIM(VLOOKUP(A431,rawData!B:S,12,0)))</f>
        <v>197.2</v>
      </c>
      <c r="J431" s="9">
        <f>_xlfn.NUMBERVALUE(TRIM(VLOOKUP(A431,rawData!B:S,13,0)))</f>
        <v>394.4</v>
      </c>
      <c r="K431" s="11">
        <f>DATE(VLOOKUP(A431,rawData!$B$2:$S$1011,17,0),VLOOKUP(A431,rawData!$B$2:$S$1011,16,0),VLOOKUP(A431,rawData!$B$2:$S$1011,15,0))</f>
        <v>45411</v>
      </c>
      <c r="L431" t="str">
        <f>TRIM(VLOOKUP(A431,rawData!B:S,18,0))</f>
        <v>PayPal</v>
      </c>
      <c r="M431">
        <f t="shared" si="13"/>
        <v>4</v>
      </c>
    </row>
    <row r="432" spans="1:13" x14ac:dyDescent="0.2">
      <c r="A432" t="str">
        <f>TRIM(rawData!A218)</f>
        <v>87e83a1c-76e8-4cd4-8190-596deb49ea19</v>
      </c>
      <c r="B432" t="str">
        <f>TRIM(VLOOKUP(A432,rawData!B:S,4,0))</f>
        <v>Jeffrey Michael</v>
      </c>
      <c r="C432" t="str">
        <f>IF(TRIM(VLOOKUP(A432,rawData!B:S,6,0))="","replacement@mail.com",TRIM(VLOOKUP(A432,rawData!B:S,6,0)))</f>
        <v>angela27@yahoo.com</v>
      </c>
      <c r="D432" t="str">
        <f t="shared" si="12"/>
        <v>EastElectronics</v>
      </c>
      <c r="E432" t="str">
        <f>TRIM(VLOOKUP(A432,rawData!B:S,8,0))</f>
        <v>East</v>
      </c>
      <c r="F432" t="str">
        <f>TRIM(VLOOKUP(A432,rawData!B:S,9,0))</f>
        <v>Electronics</v>
      </c>
      <c r="G432" t="str">
        <f>IF(TRIM(VLOOKUP(A432,rawData!B:S,10,0))="","Blank",TRIM(VLOOKUP(A432,rawData!B:S,10,0)))</f>
        <v>Strategy</v>
      </c>
      <c r="H432" s="9">
        <f>_xlfn.NUMBERVALUE(TRIM(VLOOKUP(A432,rawData!B:S,11,0)))</f>
        <v>3</v>
      </c>
      <c r="I432" s="9">
        <f>_xlfn.NUMBERVALUE(TRIM(VLOOKUP(A432,rawData!B:S,12,0)))</f>
        <v>313.41000000000003</v>
      </c>
      <c r="J432" s="9">
        <f>_xlfn.NUMBERVALUE(TRIM(VLOOKUP(A432,rawData!B:S,13,0)))</f>
        <v>940.23</v>
      </c>
      <c r="K432" s="11">
        <f>DATE(VLOOKUP(A432,rawData!$B$2:$S$1011,17,0),VLOOKUP(A432,rawData!$B$2:$S$1011,16,0),VLOOKUP(A432,rawData!$B$2:$S$1011,15,0))</f>
        <v>45411</v>
      </c>
      <c r="L432" t="str">
        <f>TRIM(VLOOKUP(A432,rawData!B:S,18,0))</f>
        <v>Bank Transfer</v>
      </c>
      <c r="M432">
        <f t="shared" si="13"/>
        <v>4</v>
      </c>
    </row>
    <row r="433" spans="1:13" x14ac:dyDescent="0.2">
      <c r="A433" t="str">
        <f>TRIM(rawData!A893)</f>
        <v>5ca59098-1fdf-4caf-8cb5-1976c594caf4</v>
      </c>
      <c r="B433" t="str">
        <f>TRIM(VLOOKUP(A433,rawData!B:S,4,0))</f>
        <v>David Mercado</v>
      </c>
      <c r="C433" t="str">
        <f>IF(TRIM(VLOOKUP(A433,rawData!B:S,6,0))="","replacement@mail.com",TRIM(VLOOKUP(A433,rawData!B:S,6,0)))</f>
        <v>gsnyder@yahoo.com</v>
      </c>
      <c r="D433" t="str">
        <f t="shared" si="12"/>
        <v>NorthClothing</v>
      </c>
      <c r="E433" t="str">
        <f>TRIM(VLOOKUP(A433,rawData!B:S,8,0))</f>
        <v>North</v>
      </c>
      <c r="F433" t="str">
        <f>TRIM(VLOOKUP(A433,rawData!B:S,9,0))</f>
        <v>Clothing</v>
      </c>
      <c r="G433" t="str">
        <f>IF(TRIM(VLOOKUP(A433,rawData!B:S,10,0))="","Blank",TRIM(VLOOKUP(A433,rawData!B:S,10,0)))</f>
        <v>First</v>
      </c>
      <c r="H433" s="9">
        <f>_xlfn.NUMBERVALUE(TRIM(VLOOKUP(A433,rawData!B:S,11,0)))</f>
        <v>14</v>
      </c>
      <c r="I433" s="9">
        <f>_xlfn.NUMBERVALUE(TRIM(VLOOKUP(A433,rawData!B:S,12,0)))</f>
        <v>107.81</v>
      </c>
      <c r="J433" s="9">
        <f>_xlfn.NUMBERVALUE(TRIM(VLOOKUP(A433,rawData!B:S,13,0)))</f>
        <v>1509.34</v>
      </c>
      <c r="K433" s="11">
        <f>DATE(VLOOKUP(A433,rawData!$B$2:$S$1011,17,0),VLOOKUP(A433,rawData!$B$2:$S$1011,16,0),VLOOKUP(A433,rawData!$B$2:$S$1011,15,0))</f>
        <v>45411</v>
      </c>
      <c r="L433" t="str">
        <f>TRIM(VLOOKUP(A433,rawData!B:S,18,0))</f>
        <v>Debit Card</v>
      </c>
      <c r="M433">
        <f t="shared" si="13"/>
        <v>4</v>
      </c>
    </row>
    <row r="434" spans="1:13" x14ac:dyDescent="0.2">
      <c r="A434" t="str">
        <f>TRIM(rawData!A884)</f>
        <v>5ce0db45-193d-4324-9316-236a314d5c0e</v>
      </c>
      <c r="B434" t="str">
        <f>TRIM(VLOOKUP(A434,rawData!B:S,4,0))</f>
        <v>Aaron Jenkins</v>
      </c>
      <c r="C434" t="str">
        <f>IF(TRIM(VLOOKUP(A434,rawData!B:S,6,0))="","replacement@mail.com",TRIM(VLOOKUP(A434,rawData!B:S,6,0)))</f>
        <v>susan66@hill-phillips.com</v>
      </c>
      <c r="D434" t="str">
        <f t="shared" si="12"/>
        <v>NorthFurniture</v>
      </c>
      <c r="E434" t="str">
        <f>TRIM(VLOOKUP(A434,rawData!B:S,8,0))</f>
        <v>North</v>
      </c>
      <c r="F434" t="str">
        <f>TRIM(VLOOKUP(A434,rawData!B:S,9,0))</f>
        <v>Furniture</v>
      </c>
      <c r="G434" t="str">
        <f>IF(TRIM(VLOOKUP(A434,rawData!B:S,10,0))="","Blank",TRIM(VLOOKUP(A434,rawData!B:S,10,0)))</f>
        <v>Later</v>
      </c>
      <c r="H434" s="9">
        <f>_xlfn.NUMBERVALUE(TRIM(VLOOKUP(A434,rawData!B:S,11,0)))</f>
        <v>9</v>
      </c>
      <c r="I434" s="9">
        <f>_xlfn.NUMBERVALUE(TRIM(VLOOKUP(A434,rawData!B:S,12,0)))</f>
        <v>187.85</v>
      </c>
      <c r="J434" s="9">
        <f>_xlfn.NUMBERVALUE(TRIM(VLOOKUP(A434,rawData!B:S,13,0)))</f>
        <v>1690.65</v>
      </c>
      <c r="K434" s="11">
        <f>DATE(VLOOKUP(A434,rawData!$B$2:$S$1011,17,0),VLOOKUP(A434,rawData!$B$2:$S$1011,16,0),VLOOKUP(A434,rawData!$B$2:$S$1011,15,0))</f>
        <v>45411</v>
      </c>
      <c r="L434" t="str">
        <f>TRIM(VLOOKUP(A434,rawData!B:S,18,0))</f>
        <v>PayPal</v>
      </c>
      <c r="M434">
        <f t="shared" si="13"/>
        <v>4</v>
      </c>
    </row>
    <row r="435" spans="1:13" x14ac:dyDescent="0.2">
      <c r="A435" t="str">
        <f>TRIM(rawData!A320)</f>
        <v>2b036418-4a0d-4f8b-a099-8c35193da58a</v>
      </c>
      <c r="B435" t="str">
        <f>TRIM(VLOOKUP(A435,rawData!B:S,4,0))</f>
        <v>Patrick Carter</v>
      </c>
      <c r="C435" t="str">
        <f>IF(TRIM(VLOOKUP(A435,rawData!B:S,6,0))="","replacement@mail.com",TRIM(VLOOKUP(A435,rawData!B:S,6,0)))</f>
        <v>rmathis@sims-rodriguez.net</v>
      </c>
      <c r="D435" t="str">
        <f t="shared" si="12"/>
        <v>NorthElectronics</v>
      </c>
      <c r="E435" t="str">
        <f>TRIM(VLOOKUP(A435,rawData!B:S,8,0))</f>
        <v>North</v>
      </c>
      <c r="F435" t="str">
        <f>TRIM(VLOOKUP(A435,rawData!B:S,9,0))</f>
        <v>Electronics</v>
      </c>
      <c r="G435" t="str">
        <f>IF(TRIM(VLOOKUP(A435,rawData!B:S,10,0))="","Blank",TRIM(VLOOKUP(A435,rawData!B:S,10,0)))</f>
        <v>Recognize</v>
      </c>
      <c r="H435" s="9">
        <f>_xlfn.NUMBERVALUE(TRIM(VLOOKUP(A435,rawData!B:S,11,0)))</f>
        <v>5</v>
      </c>
      <c r="I435" s="9">
        <f>_xlfn.NUMBERVALUE(TRIM(VLOOKUP(A435,rawData!B:S,12,0)))</f>
        <v>371.77</v>
      </c>
      <c r="J435" s="9">
        <f>_xlfn.NUMBERVALUE(TRIM(VLOOKUP(A435,rawData!B:S,13,0)))</f>
        <v>1858.85</v>
      </c>
      <c r="K435" s="11">
        <f>DATE(VLOOKUP(A435,rawData!$B$2:$S$1011,17,0),VLOOKUP(A435,rawData!$B$2:$S$1011,16,0),VLOOKUP(A435,rawData!$B$2:$S$1011,15,0))</f>
        <v>45411</v>
      </c>
      <c r="L435" t="str">
        <f>TRIM(VLOOKUP(A435,rawData!B:S,18,0))</f>
        <v>Bank Transfer</v>
      </c>
      <c r="M435">
        <f t="shared" si="13"/>
        <v>4</v>
      </c>
    </row>
    <row r="436" spans="1:13" x14ac:dyDescent="0.2">
      <c r="A436" t="str">
        <f>TRIM(rawData!A430)</f>
        <v>b62ce26c-2948-4169-adf6-3cbabc3f1793</v>
      </c>
      <c r="B436" t="str">
        <f>TRIM(VLOOKUP(A436,rawData!B:S,4,0))</f>
        <v>Shelley Davis</v>
      </c>
      <c r="C436" t="str">
        <f>IF(TRIM(VLOOKUP(A436,rawData!B:S,6,0))="","replacement@mail.com",TRIM(VLOOKUP(A436,rawData!B:S,6,0)))</f>
        <v>michelle74@gmail.com</v>
      </c>
      <c r="D436" t="str">
        <f t="shared" si="12"/>
        <v>SouthElectronics</v>
      </c>
      <c r="E436" t="str">
        <f>TRIM(VLOOKUP(A436,rawData!B:S,8,0))</f>
        <v>South</v>
      </c>
      <c r="F436" t="str">
        <f>TRIM(VLOOKUP(A436,rawData!B:S,9,0))</f>
        <v>Electronics</v>
      </c>
      <c r="G436" t="str">
        <f>IF(TRIM(VLOOKUP(A436,rawData!B:S,10,0))="","Blank",TRIM(VLOOKUP(A436,rawData!B:S,10,0)))</f>
        <v>Notice</v>
      </c>
      <c r="H436" s="9">
        <f>_xlfn.NUMBERVALUE(TRIM(VLOOKUP(A436,rawData!B:S,11,0)))</f>
        <v>3</v>
      </c>
      <c r="I436" s="9">
        <f>_xlfn.NUMBERVALUE(TRIM(VLOOKUP(A436,rawData!B:S,12,0)))</f>
        <v>88.65</v>
      </c>
      <c r="J436" s="9">
        <f>_xlfn.NUMBERVALUE(TRIM(VLOOKUP(A436,rawData!B:S,13,0)))</f>
        <v>265.95</v>
      </c>
      <c r="K436" s="11">
        <f>DATE(VLOOKUP(A436,rawData!$B$2:$S$1011,17,0),VLOOKUP(A436,rawData!$B$2:$S$1011,16,0),VLOOKUP(A436,rawData!$B$2:$S$1011,15,0))</f>
        <v>45412</v>
      </c>
      <c r="L436" t="str">
        <f>TRIM(VLOOKUP(A436,rawData!B:S,18,0))</f>
        <v>Bank Transfer</v>
      </c>
      <c r="M436">
        <f t="shared" si="13"/>
        <v>4</v>
      </c>
    </row>
    <row r="437" spans="1:13" x14ac:dyDescent="0.2">
      <c r="A437" t="str">
        <f>TRIM(rawData!A265)</f>
        <v>08067ad9-d240-4fb2-b537-6696d3ee6fea</v>
      </c>
      <c r="B437" t="str">
        <f>TRIM(VLOOKUP(A437,rawData!B:S,4,0))</f>
        <v>Bonnie Russell</v>
      </c>
      <c r="C437" t="str">
        <f>IF(TRIM(VLOOKUP(A437,rawData!B:S,6,0))="","replacement@mail.com",TRIM(VLOOKUP(A437,rawData!B:S,6,0)))</f>
        <v>tyler56@cole.com</v>
      </c>
      <c r="D437" t="str">
        <f t="shared" si="12"/>
        <v>NorthFurniture</v>
      </c>
      <c r="E437" t="str">
        <f>TRIM(VLOOKUP(A437,rawData!B:S,8,0))</f>
        <v>North</v>
      </c>
      <c r="F437" t="str">
        <f>TRIM(VLOOKUP(A437,rawData!B:S,9,0))</f>
        <v>Furniture</v>
      </c>
      <c r="G437" t="str">
        <f>IF(TRIM(VLOOKUP(A437,rawData!B:S,10,0))="","Blank",TRIM(VLOOKUP(A437,rawData!B:S,10,0)))</f>
        <v>A</v>
      </c>
      <c r="H437" s="9">
        <f>_xlfn.NUMBERVALUE(TRIM(VLOOKUP(A437,rawData!B:S,11,0)))</f>
        <v>3</v>
      </c>
      <c r="I437" s="9">
        <f>_xlfn.NUMBERVALUE(TRIM(VLOOKUP(A437,rawData!B:S,12,0)))</f>
        <v>167.01</v>
      </c>
      <c r="J437" s="9">
        <f>_xlfn.NUMBERVALUE(TRIM(VLOOKUP(A437,rawData!B:S,13,0)))</f>
        <v>501.03</v>
      </c>
      <c r="K437" s="11">
        <f>DATE(VLOOKUP(A437,rawData!$B$2:$S$1011,17,0),VLOOKUP(A437,rawData!$B$2:$S$1011,16,0),VLOOKUP(A437,rawData!$B$2:$S$1011,15,0))</f>
        <v>45412</v>
      </c>
      <c r="L437" t="str">
        <f>TRIM(VLOOKUP(A437,rawData!B:S,18,0))</f>
        <v>Credit Card</v>
      </c>
      <c r="M437">
        <f t="shared" si="13"/>
        <v>4</v>
      </c>
    </row>
    <row r="438" spans="1:13" x14ac:dyDescent="0.2">
      <c r="A438" t="str">
        <f>TRIM(rawData!A660)</f>
        <v>92ed5fbc-ebe7-44cb-965e-fd7d6d4d53f7</v>
      </c>
      <c r="B438" t="str">
        <f>TRIM(VLOOKUP(A438,rawData!B:S,4,0))</f>
        <v>Trevor Orozco</v>
      </c>
      <c r="C438" t="str">
        <f>IF(TRIM(VLOOKUP(A438,rawData!B:S,6,0))="","replacement@mail.com",TRIM(VLOOKUP(A438,rawData!B:S,6,0)))</f>
        <v>heatherparks@harris.info</v>
      </c>
      <c r="D438" t="str">
        <f t="shared" si="12"/>
        <v>EastBooks</v>
      </c>
      <c r="E438" t="str">
        <f>TRIM(VLOOKUP(A438,rawData!B:S,8,0))</f>
        <v>East</v>
      </c>
      <c r="F438" t="str">
        <f>TRIM(VLOOKUP(A438,rawData!B:S,9,0))</f>
        <v>Books</v>
      </c>
      <c r="G438" t="str">
        <f>IF(TRIM(VLOOKUP(A438,rawData!B:S,10,0))="","Blank",TRIM(VLOOKUP(A438,rawData!B:S,10,0)))</f>
        <v>Fast</v>
      </c>
      <c r="H438" s="9">
        <f>_xlfn.NUMBERVALUE(TRIM(VLOOKUP(A438,rawData!B:S,11,0)))</f>
        <v>13</v>
      </c>
      <c r="I438" s="9">
        <f>_xlfn.NUMBERVALUE(TRIM(VLOOKUP(A438,rawData!B:S,12,0)))</f>
        <v>81.03</v>
      </c>
      <c r="J438" s="9">
        <f>_xlfn.NUMBERVALUE(TRIM(VLOOKUP(A438,rawData!B:S,13,0)))</f>
        <v>1053.3900000000001</v>
      </c>
      <c r="K438" s="11">
        <f>DATE(VLOOKUP(A438,rawData!$B$2:$S$1011,17,0),VLOOKUP(A438,rawData!$B$2:$S$1011,16,0),VLOOKUP(A438,rawData!$B$2:$S$1011,15,0))</f>
        <v>45412</v>
      </c>
      <c r="L438" t="str">
        <f>TRIM(VLOOKUP(A438,rawData!B:S,18,0))</f>
        <v>Credit Card</v>
      </c>
      <c r="M438">
        <f t="shared" si="13"/>
        <v>4</v>
      </c>
    </row>
    <row r="439" spans="1:13" x14ac:dyDescent="0.2">
      <c r="A439" t="str">
        <f>TRIM(rawData!A913)</f>
        <v>114a591c-d759-4278-a59e-54b18f750056</v>
      </c>
      <c r="B439" t="str">
        <f>TRIM(VLOOKUP(A439,rawData!B:S,4,0))</f>
        <v>Karen Lee</v>
      </c>
      <c r="C439" t="str">
        <f>IF(TRIM(VLOOKUP(A439,rawData!B:S,6,0))="","replacement@mail.com",TRIM(VLOOKUP(A439,rawData!B:S,6,0)))</f>
        <v>carolgallagher@yahoo.com</v>
      </c>
      <c r="D439" t="str">
        <f t="shared" si="12"/>
        <v>WestFood</v>
      </c>
      <c r="E439" t="str">
        <f>TRIM(VLOOKUP(A439,rawData!B:S,8,0))</f>
        <v>West</v>
      </c>
      <c r="F439" t="str">
        <f>TRIM(VLOOKUP(A439,rawData!B:S,9,0))</f>
        <v>Food</v>
      </c>
      <c r="G439" t="str">
        <f>IF(TRIM(VLOOKUP(A439,rawData!B:S,10,0))="","Blank",TRIM(VLOOKUP(A439,rawData!B:S,10,0)))</f>
        <v>Camera</v>
      </c>
      <c r="H439" s="9">
        <f>_xlfn.NUMBERVALUE(TRIM(VLOOKUP(A439,rawData!B:S,11,0)))</f>
        <v>13</v>
      </c>
      <c r="I439" s="9">
        <f>_xlfn.NUMBERVALUE(TRIM(VLOOKUP(A439,rawData!B:S,12,0)))</f>
        <v>183.61</v>
      </c>
      <c r="J439" s="9">
        <f>_xlfn.NUMBERVALUE(TRIM(VLOOKUP(A439,rawData!B:S,13,0)))</f>
        <v>2386.9299999999998</v>
      </c>
      <c r="K439" s="11">
        <f>DATE(VLOOKUP(A439,rawData!$B$2:$S$1011,17,0),VLOOKUP(A439,rawData!$B$2:$S$1011,16,0),VLOOKUP(A439,rawData!$B$2:$S$1011,15,0))</f>
        <v>45412</v>
      </c>
      <c r="L439" t="str">
        <f>TRIM(VLOOKUP(A439,rawData!B:S,18,0))</f>
        <v>Debit Card</v>
      </c>
      <c r="M439">
        <f t="shared" si="13"/>
        <v>4</v>
      </c>
    </row>
    <row r="440" spans="1:13" x14ac:dyDescent="0.2">
      <c r="A440" t="str">
        <f>TRIM(rawData!A647)</f>
        <v>e1f56f5a-6110-412f-85d1-e9bcf674c984</v>
      </c>
      <c r="B440" t="str">
        <f>TRIM(VLOOKUP(A440,rawData!B:S,4,0))</f>
        <v>Brandon Parker</v>
      </c>
      <c r="C440" t="str">
        <f>IF(TRIM(VLOOKUP(A440,rawData!B:S,6,0))="","replacement@mail.com",TRIM(VLOOKUP(A440,rawData!B:S,6,0)))</f>
        <v>hubbardbryan@johnson-jones.com</v>
      </c>
      <c r="D440" t="str">
        <f t="shared" si="12"/>
        <v>NorthFood</v>
      </c>
      <c r="E440" t="str">
        <f>TRIM(VLOOKUP(A440,rawData!B:S,8,0))</f>
        <v>North</v>
      </c>
      <c r="F440" t="str">
        <f>TRIM(VLOOKUP(A440,rawData!B:S,9,0))</f>
        <v>Food</v>
      </c>
      <c r="G440" t="str">
        <f>IF(TRIM(VLOOKUP(A440,rawData!B:S,10,0))="","Blank",TRIM(VLOOKUP(A440,rawData!B:S,10,0)))</f>
        <v>Recognize</v>
      </c>
      <c r="H440" s="9">
        <f>_xlfn.NUMBERVALUE(TRIM(VLOOKUP(A440,rawData!B:S,11,0)))</f>
        <v>14</v>
      </c>
      <c r="I440" s="9">
        <f>_xlfn.NUMBERVALUE(TRIM(VLOOKUP(A440,rawData!B:S,12,0)))</f>
        <v>346.43</v>
      </c>
      <c r="J440" s="9">
        <f>_xlfn.NUMBERVALUE(TRIM(VLOOKUP(A440,rawData!B:S,13,0)))</f>
        <v>4850.0200000000004</v>
      </c>
      <c r="K440" s="11">
        <f>DATE(VLOOKUP(A440,rawData!$B$2:$S$1011,17,0),VLOOKUP(A440,rawData!$B$2:$S$1011,16,0),VLOOKUP(A440,rawData!$B$2:$S$1011,15,0))</f>
        <v>45412</v>
      </c>
      <c r="L440" t="str">
        <f>TRIM(VLOOKUP(A440,rawData!B:S,18,0))</f>
        <v>Bank Transfer</v>
      </c>
      <c r="M440">
        <f t="shared" si="13"/>
        <v>4</v>
      </c>
    </row>
    <row r="441" spans="1:13" x14ac:dyDescent="0.2">
      <c r="A441" t="str">
        <f>TRIM(rawData!A761)</f>
        <v>3f241003-0919-43f0-be3a-94fb9b841a6a</v>
      </c>
      <c r="B441" t="str">
        <f>TRIM(VLOOKUP(A441,rawData!B:S,4,0))</f>
        <v>Beverly Young</v>
      </c>
      <c r="C441" t="str">
        <f>IF(TRIM(VLOOKUP(A441,rawData!B:S,6,0))="","replacement@mail.com",TRIM(VLOOKUP(A441,rawData!B:S,6,0)))</f>
        <v>jonathancox@hernandez.com</v>
      </c>
      <c r="D441" t="str">
        <f t="shared" si="12"/>
        <v>WestFurniture</v>
      </c>
      <c r="E441" t="str">
        <f>TRIM(VLOOKUP(A441,rawData!B:S,8,0))</f>
        <v>West</v>
      </c>
      <c r="F441" t="str">
        <f>TRIM(VLOOKUP(A441,rawData!B:S,9,0))</f>
        <v>Furniture</v>
      </c>
      <c r="G441" t="str">
        <f>IF(TRIM(VLOOKUP(A441,rawData!B:S,10,0))="","Blank",TRIM(VLOOKUP(A441,rawData!B:S,10,0)))</f>
        <v>Which</v>
      </c>
      <c r="H441" s="9">
        <f>_xlfn.NUMBERVALUE(TRIM(VLOOKUP(A441,rawData!B:S,11,0)))</f>
        <v>14</v>
      </c>
      <c r="I441" s="9">
        <f>_xlfn.NUMBERVALUE(TRIM(VLOOKUP(A441,rawData!B:S,12,0)))</f>
        <v>24.96</v>
      </c>
      <c r="J441" s="9">
        <f>_xlfn.NUMBERVALUE(TRIM(VLOOKUP(A441,rawData!B:S,13,0)))</f>
        <v>349.44</v>
      </c>
      <c r="K441" s="11">
        <f>DATE(VLOOKUP(A441,rawData!$B$2:$S$1011,17,0),VLOOKUP(A441,rawData!$B$2:$S$1011,16,0),VLOOKUP(A441,rawData!$B$2:$S$1011,15,0))</f>
        <v>45413</v>
      </c>
      <c r="L441" t="str">
        <f>TRIM(VLOOKUP(A441,rawData!B:S,18,0))</f>
        <v>PayPal</v>
      </c>
      <c r="M441">
        <f t="shared" si="13"/>
        <v>5</v>
      </c>
    </row>
    <row r="442" spans="1:13" x14ac:dyDescent="0.2">
      <c r="A442" t="str">
        <f>TRIM(rawData!A321)</f>
        <v>e5e8b3c7-82cc-464c-8aae-8188c9110f80</v>
      </c>
      <c r="B442" t="str">
        <f>TRIM(VLOOKUP(A442,rawData!B:S,4,0))</f>
        <v>Tonya Perez</v>
      </c>
      <c r="C442" t="str">
        <f>IF(TRIM(VLOOKUP(A442,rawData!B:S,6,0))="","replacement@mail.com",TRIM(VLOOKUP(A442,rawData!B:S,6,0)))</f>
        <v>replacement@mail.com</v>
      </c>
      <c r="D442" t="str">
        <f t="shared" si="12"/>
        <v>SouthElectronics</v>
      </c>
      <c r="E442" t="str">
        <f>TRIM(VLOOKUP(A442,rawData!B:S,8,0))</f>
        <v>South</v>
      </c>
      <c r="F442" t="str">
        <f>TRIM(VLOOKUP(A442,rawData!B:S,9,0))</f>
        <v>Electronics</v>
      </c>
      <c r="G442" t="str">
        <f>IF(TRIM(VLOOKUP(A442,rawData!B:S,10,0))="","Blank",TRIM(VLOOKUP(A442,rawData!B:S,10,0)))</f>
        <v>Part</v>
      </c>
      <c r="H442" s="9">
        <f>_xlfn.NUMBERVALUE(TRIM(VLOOKUP(A442,rawData!B:S,11,0)))</f>
        <v>10</v>
      </c>
      <c r="I442" s="9">
        <f>_xlfn.NUMBERVALUE(TRIM(VLOOKUP(A442,rawData!B:S,12,0)))</f>
        <v>316.14</v>
      </c>
      <c r="J442" s="9">
        <f>_xlfn.NUMBERVALUE(TRIM(VLOOKUP(A442,rawData!B:S,13,0)))</f>
        <v>3161.4</v>
      </c>
      <c r="K442" s="11">
        <f>DATE(VLOOKUP(A442,rawData!$B$2:$S$1011,17,0),VLOOKUP(A442,rawData!$B$2:$S$1011,16,0),VLOOKUP(A442,rawData!$B$2:$S$1011,15,0))</f>
        <v>45413</v>
      </c>
      <c r="L442" t="str">
        <f>TRIM(VLOOKUP(A442,rawData!B:S,18,0))</f>
        <v>PayPal</v>
      </c>
      <c r="M442">
        <f t="shared" si="13"/>
        <v>5</v>
      </c>
    </row>
    <row r="443" spans="1:13" x14ac:dyDescent="0.2">
      <c r="A443" t="str">
        <f>TRIM(rawData!A211)</f>
        <v>73f66ded-0937-4cd8-b1e8-3d439ace76a8</v>
      </c>
      <c r="B443" t="str">
        <f>TRIM(VLOOKUP(A443,rawData!B:S,4,0))</f>
        <v>Erin Bentley</v>
      </c>
      <c r="C443" t="str">
        <f>IF(TRIM(VLOOKUP(A443,rawData!B:S,6,0))="","replacement@mail.com",TRIM(VLOOKUP(A443,rawData!B:S,6,0)))</f>
        <v>hallcynthia@boyd.com</v>
      </c>
      <c r="D443" t="str">
        <f t="shared" si="12"/>
        <v>EastFood</v>
      </c>
      <c r="E443" t="str">
        <f>TRIM(VLOOKUP(A443,rawData!B:S,8,0))</f>
        <v>East</v>
      </c>
      <c r="F443" t="str">
        <f>TRIM(VLOOKUP(A443,rawData!B:S,9,0))</f>
        <v>Food</v>
      </c>
      <c r="G443" t="str">
        <f>IF(TRIM(VLOOKUP(A443,rawData!B:S,10,0))="","Blank",TRIM(VLOOKUP(A443,rawData!B:S,10,0)))</f>
        <v>Build</v>
      </c>
      <c r="H443" s="9">
        <f>_xlfn.NUMBERVALUE(TRIM(VLOOKUP(A443,rawData!B:S,11,0)))</f>
        <v>16</v>
      </c>
      <c r="I443" s="9">
        <f>_xlfn.NUMBERVALUE(TRIM(VLOOKUP(A443,rawData!B:S,12,0)))</f>
        <v>466.9</v>
      </c>
      <c r="J443" s="9">
        <f>_xlfn.NUMBERVALUE(TRIM(VLOOKUP(A443,rawData!B:S,13,0)))</f>
        <v>7470.4</v>
      </c>
      <c r="K443" s="11">
        <f>DATE(VLOOKUP(A443,rawData!$B$2:$S$1011,17,0),VLOOKUP(A443,rawData!$B$2:$S$1011,16,0),VLOOKUP(A443,rawData!$B$2:$S$1011,15,0))</f>
        <v>45413</v>
      </c>
      <c r="L443" t="str">
        <f>TRIM(VLOOKUP(A443,rawData!B:S,18,0))</f>
        <v>Bank Transfer</v>
      </c>
      <c r="M443">
        <f t="shared" si="13"/>
        <v>5</v>
      </c>
    </row>
    <row r="444" spans="1:13" x14ac:dyDescent="0.2">
      <c r="A444" t="str">
        <f>TRIM(rawData!A858)</f>
        <v>23ae3c82-3355-4768-bf3e-e700b70ef140</v>
      </c>
      <c r="B444" t="str">
        <f>TRIM(VLOOKUP(A444,rawData!B:S,4,0))</f>
        <v>Christopher Lawrence</v>
      </c>
      <c r="C444" t="str">
        <f>IF(TRIM(VLOOKUP(A444,rawData!B:S,6,0))="","replacement@mail.com",TRIM(VLOOKUP(A444,rawData!B:S,6,0)))</f>
        <v>jesse94@hotmail.com</v>
      </c>
      <c r="D444" t="str">
        <f t="shared" si="12"/>
        <v>SouthFood</v>
      </c>
      <c r="E444" t="str">
        <f>TRIM(VLOOKUP(A444,rawData!B:S,8,0))</f>
        <v>South</v>
      </c>
      <c r="F444" t="str">
        <f>TRIM(VLOOKUP(A444,rawData!B:S,9,0))</f>
        <v>Food</v>
      </c>
      <c r="G444" t="str">
        <f>IF(TRIM(VLOOKUP(A444,rawData!B:S,10,0))="","Blank",TRIM(VLOOKUP(A444,rawData!B:S,10,0)))</f>
        <v>Seat</v>
      </c>
      <c r="H444" s="9">
        <f>_xlfn.NUMBERVALUE(TRIM(VLOOKUP(A444,rawData!B:S,11,0)))</f>
        <v>19</v>
      </c>
      <c r="I444" s="9">
        <f>_xlfn.NUMBERVALUE(TRIM(VLOOKUP(A444,rawData!B:S,12,0)))</f>
        <v>421.12</v>
      </c>
      <c r="J444" s="9">
        <f>_xlfn.NUMBERVALUE(TRIM(VLOOKUP(A444,rawData!B:S,13,0)))</f>
        <v>8001.28</v>
      </c>
      <c r="K444" s="11">
        <f>DATE(VLOOKUP(A444,rawData!$B$2:$S$1011,17,0),VLOOKUP(A444,rawData!$B$2:$S$1011,16,0),VLOOKUP(A444,rawData!$B$2:$S$1011,15,0))</f>
        <v>45413</v>
      </c>
      <c r="L444" t="str">
        <f>TRIM(VLOOKUP(A444,rawData!B:S,18,0))</f>
        <v>Debit Card</v>
      </c>
      <c r="M444">
        <f t="shared" si="13"/>
        <v>5</v>
      </c>
    </row>
    <row r="445" spans="1:13" x14ac:dyDescent="0.2">
      <c r="A445" t="str">
        <f>TRIM(rawData!A59)</f>
        <v>0873e89e-7f1c-4597-82ff-5524c98351da</v>
      </c>
      <c r="B445" t="str">
        <f>TRIM(VLOOKUP(A445,rawData!B:S,4,0))</f>
        <v>Bryan Parsons</v>
      </c>
      <c r="C445" t="str">
        <f>IF(TRIM(VLOOKUP(A445,rawData!B:S,6,0))="","replacement@mail.com",TRIM(VLOOKUP(A445,rawData!B:S,6,0)))</f>
        <v>amyscott@yahoo.com</v>
      </c>
      <c r="D445" t="str">
        <f t="shared" si="12"/>
        <v>WestFurniture</v>
      </c>
      <c r="E445" t="str">
        <f>TRIM(VLOOKUP(A445,rawData!B:S,8,0))</f>
        <v>West</v>
      </c>
      <c r="F445" t="str">
        <f>TRIM(VLOOKUP(A445,rawData!B:S,9,0))</f>
        <v>Furniture</v>
      </c>
      <c r="G445" t="str">
        <f>IF(TRIM(VLOOKUP(A445,rawData!B:S,10,0))="","Blank",TRIM(VLOOKUP(A445,rawData!B:S,10,0)))</f>
        <v>Be</v>
      </c>
      <c r="H445" s="9">
        <f>_xlfn.NUMBERVALUE(TRIM(VLOOKUP(A445,rawData!B:S,11,0)))</f>
        <v>13</v>
      </c>
      <c r="I445" s="9">
        <f>_xlfn.NUMBERVALUE(TRIM(VLOOKUP(A445,rawData!B:S,12,0)))</f>
        <v>78.36</v>
      </c>
      <c r="J445" s="9">
        <f>_xlfn.NUMBERVALUE(TRIM(VLOOKUP(A445,rawData!B:S,13,0)))</f>
        <v>1018.68</v>
      </c>
      <c r="K445" s="11">
        <f>DATE(VLOOKUP(A445,rawData!$B$2:$S$1011,17,0),VLOOKUP(A445,rawData!$B$2:$S$1011,16,0),VLOOKUP(A445,rawData!$B$2:$S$1011,15,0))</f>
        <v>45414</v>
      </c>
      <c r="L445" t="str">
        <f>TRIM(VLOOKUP(A445,rawData!B:S,18,0))</f>
        <v>Debit Card</v>
      </c>
      <c r="M445">
        <f t="shared" si="13"/>
        <v>5</v>
      </c>
    </row>
    <row r="446" spans="1:13" x14ac:dyDescent="0.2">
      <c r="A446" t="str">
        <f>TRIM(rawData!A117)</f>
        <v>89f7713f-6596-4592-b3a9-b3e4aabaad96</v>
      </c>
      <c r="B446" t="str">
        <f>TRIM(VLOOKUP(A446,rawData!B:S,4,0))</f>
        <v>Andrew Haas</v>
      </c>
      <c r="C446" t="str">
        <f>IF(TRIM(VLOOKUP(A446,rawData!B:S,6,0))="","replacement@mail.com",TRIM(VLOOKUP(A446,rawData!B:S,6,0)))</f>
        <v>replacement@mail.com</v>
      </c>
      <c r="D446" t="str">
        <f t="shared" si="12"/>
        <v>SouthBooks</v>
      </c>
      <c r="E446" t="str">
        <f>TRIM(VLOOKUP(A446,rawData!B:S,8,0))</f>
        <v>South</v>
      </c>
      <c r="F446" t="str">
        <f>TRIM(VLOOKUP(A446,rawData!B:S,9,0))</f>
        <v>Books</v>
      </c>
      <c r="G446" t="str">
        <f>IF(TRIM(VLOOKUP(A446,rawData!B:S,10,0))="","Blank",TRIM(VLOOKUP(A446,rawData!B:S,10,0)))</f>
        <v>Often</v>
      </c>
      <c r="H446" s="9">
        <f>_xlfn.NUMBERVALUE(TRIM(VLOOKUP(A446,rawData!B:S,11,0)))</f>
        <v>14</v>
      </c>
      <c r="I446" s="9">
        <f>_xlfn.NUMBERVALUE(TRIM(VLOOKUP(A446,rawData!B:S,12,0)))</f>
        <v>375.74</v>
      </c>
      <c r="J446" s="9">
        <f>_xlfn.NUMBERVALUE(TRIM(VLOOKUP(A446,rawData!B:S,13,0)))</f>
        <v>5260.36</v>
      </c>
      <c r="K446" s="11">
        <f>DATE(VLOOKUP(A446,rawData!$B$2:$S$1011,17,0),VLOOKUP(A446,rawData!$B$2:$S$1011,16,0),VLOOKUP(A446,rawData!$B$2:$S$1011,15,0))</f>
        <v>45414</v>
      </c>
      <c r="L446" t="str">
        <f>TRIM(VLOOKUP(A446,rawData!B:S,18,0))</f>
        <v>Bank Transfer</v>
      </c>
      <c r="M446">
        <f t="shared" si="13"/>
        <v>5</v>
      </c>
    </row>
    <row r="447" spans="1:13" x14ac:dyDescent="0.2">
      <c r="A447" t="str">
        <f>TRIM(rawData!A68)</f>
        <v>a2ea7aac-8cb8-414e-b8f4-c2155c7aca60</v>
      </c>
      <c r="B447" t="str">
        <f>TRIM(VLOOKUP(A447,rawData!B:S,4,0))</f>
        <v>Brian Johnson</v>
      </c>
      <c r="C447" t="str">
        <f>IF(TRIM(VLOOKUP(A447,rawData!B:S,6,0))="","replacement@mail.com",TRIM(VLOOKUP(A447,rawData!B:S,6,0)))</f>
        <v>andrewskelly@yahoo.com</v>
      </c>
      <c r="D447" t="str">
        <f t="shared" si="12"/>
        <v>WestFurniture</v>
      </c>
      <c r="E447" t="str">
        <f>TRIM(VLOOKUP(A447,rawData!B:S,8,0))</f>
        <v>West</v>
      </c>
      <c r="F447" t="str">
        <f>TRIM(VLOOKUP(A447,rawData!B:S,9,0))</f>
        <v>Furniture</v>
      </c>
      <c r="G447" t="str">
        <f>IF(TRIM(VLOOKUP(A447,rawData!B:S,10,0))="","Blank",TRIM(VLOOKUP(A447,rawData!B:S,10,0)))</f>
        <v>Smile</v>
      </c>
      <c r="H447" s="9">
        <f>_xlfn.NUMBERVALUE(TRIM(VLOOKUP(A447,rawData!B:S,11,0)))</f>
        <v>9</v>
      </c>
      <c r="I447" s="9">
        <f>_xlfn.NUMBERVALUE(TRIM(VLOOKUP(A447,rawData!B:S,12,0)))</f>
        <v>15.85</v>
      </c>
      <c r="J447" s="9">
        <f>_xlfn.NUMBERVALUE(TRIM(VLOOKUP(A447,rawData!B:S,13,0)))</f>
        <v>142.65</v>
      </c>
      <c r="K447" s="11">
        <f>DATE(VLOOKUP(A447,rawData!$B$2:$S$1011,17,0),VLOOKUP(A447,rawData!$B$2:$S$1011,16,0),VLOOKUP(A447,rawData!$B$2:$S$1011,15,0))</f>
        <v>45415</v>
      </c>
      <c r="L447" t="str">
        <f>TRIM(VLOOKUP(A447,rawData!B:S,18,0))</f>
        <v>Debit Card</v>
      </c>
      <c r="M447">
        <f t="shared" si="13"/>
        <v>5</v>
      </c>
    </row>
    <row r="448" spans="1:13" x14ac:dyDescent="0.2">
      <c r="A448" t="str">
        <f>TRIM(rawData!A257)</f>
        <v>80259164-ee13-4c56-8c93-6258bf465f64</v>
      </c>
      <c r="B448" t="str">
        <f>TRIM(VLOOKUP(A448,rawData!B:S,4,0))</f>
        <v>Victoria Brady</v>
      </c>
      <c r="C448" t="str">
        <f>IF(TRIM(VLOOKUP(A448,rawData!B:S,6,0))="","replacement@mail.com",TRIM(VLOOKUP(A448,rawData!B:S,6,0)))</f>
        <v>diana15@ellison-garrison.info</v>
      </c>
      <c r="D448" t="str">
        <f t="shared" si="12"/>
        <v>NorthFurniture</v>
      </c>
      <c r="E448" t="str">
        <f>TRIM(VLOOKUP(A448,rawData!B:S,8,0))</f>
        <v>North</v>
      </c>
      <c r="F448" t="str">
        <f>TRIM(VLOOKUP(A448,rawData!B:S,9,0))</f>
        <v>Furniture</v>
      </c>
      <c r="G448" t="str">
        <f>IF(TRIM(VLOOKUP(A448,rawData!B:S,10,0))="","Blank",TRIM(VLOOKUP(A448,rawData!B:S,10,0)))</f>
        <v>Surface</v>
      </c>
      <c r="H448" s="9">
        <f>_xlfn.NUMBERVALUE(TRIM(VLOOKUP(A448,rawData!B:S,11,0)))</f>
        <v>3</v>
      </c>
      <c r="I448" s="9">
        <f>_xlfn.NUMBERVALUE(TRIM(VLOOKUP(A448,rawData!B:S,12,0)))</f>
        <v>149.53</v>
      </c>
      <c r="J448" s="9">
        <f>_xlfn.NUMBERVALUE(TRIM(VLOOKUP(A448,rawData!B:S,13,0)))</f>
        <v>448.59</v>
      </c>
      <c r="K448" s="11">
        <f>DATE(VLOOKUP(A448,rawData!$B$2:$S$1011,17,0),VLOOKUP(A448,rawData!$B$2:$S$1011,16,0),VLOOKUP(A448,rawData!$B$2:$S$1011,15,0))</f>
        <v>45415</v>
      </c>
      <c r="L448" t="str">
        <f>TRIM(VLOOKUP(A448,rawData!B:S,18,0))</f>
        <v>Debit Card</v>
      </c>
      <c r="M448">
        <f t="shared" si="13"/>
        <v>5</v>
      </c>
    </row>
    <row r="449" spans="1:13" x14ac:dyDescent="0.2">
      <c r="A449" t="str">
        <f>TRIM(rawData!A248)</f>
        <v>d109c928-a137-4607-858c-6c40a5791e2a</v>
      </c>
      <c r="B449" t="str">
        <f>TRIM(VLOOKUP(A449,rawData!B:S,4,0))</f>
        <v>Jennifer Hart</v>
      </c>
      <c r="C449" t="str">
        <f>IF(TRIM(VLOOKUP(A449,rawData!B:S,6,0))="","replacement@mail.com",TRIM(VLOOKUP(A449,rawData!B:S,6,0)))</f>
        <v>juan54@thompson-levine.info</v>
      </c>
      <c r="D449" t="str">
        <f t="shared" si="12"/>
        <v>WestBooks</v>
      </c>
      <c r="E449" t="str">
        <f>TRIM(VLOOKUP(A449,rawData!B:S,8,0))</f>
        <v>West</v>
      </c>
      <c r="F449" t="str">
        <f>TRIM(VLOOKUP(A449,rawData!B:S,9,0))</f>
        <v>Books</v>
      </c>
      <c r="G449" t="str">
        <f>IF(TRIM(VLOOKUP(A449,rawData!B:S,10,0))="","Blank",TRIM(VLOOKUP(A449,rawData!B:S,10,0)))</f>
        <v>Five</v>
      </c>
      <c r="H449" s="9">
        <f>_xlfn.NUMBERVALUE(TRIM(VLOOKUP(A449,rawData!B:S,11,0)))</f>
        <v>6</v>
      </c>
      <c r="I449" s="9">
        <f>_xlfn.NUMBERVALUE(TRIM(VLOOKUP(A449,rawData!B:S,12,0)))</f>
        <v>197.11</v>
      </c>
      <c r="J449" s="9">
        <f>_xlfn.NUMBERVALUE(TRIM(VLOOKUP(A449,rawData!B:S,13,0)))</f>
        <v>1182.6600000000001</v>
      </c>
      <c r="K449" s="11">
        <f>DATE(VLOOKUP(A449,rawData!$B$2:$S$1011,17,0),VLOOKUP(A449,rawData!$B$2:$S$1011,16,0),VLOOKUP(A449,rawData!$B$2:$S$1011,15,0))</f>
        <v>45415</v>
      </c>
      <c r="L449" t="str">
        <f>TRIM(VLOOKUP(A449,rawData!B:S,18,0))</f>
        <v>Credit Card</v>
      </c>
      <c r="M449">
        <f t="shared" si="13"/>
        <v>5</v>
      </c>
    </row>
    <row r="450" spans="1:13" x14ac:dyDescent="0.2">
      <c r="A450" t="str">
        <f>TRIM(rawData!A180)</f>
        <v>00ee2ed3-59e4-41bd-b194-d47f5b01c8dd</v>
      </c>
      <c r="B450" t="str">
        <f>TRIM(VLOOKUP(A450,rawData!B:S,4,0))</f>
        <v>Ashley Jacobs</v>
      </c>
      <c r="C450" t="str">
        <f>IF(TRIM(VLOOKUP(A450,rawData!B:S,6,0))="","replacement@mail.com",TRIM(VLOOKUP(A450,rawData!B:S,6,0)))</f>
        <v>loganbrewer@pham-cooper.com</v>
      </c>
      <c r="D450" t="str">
        <f t="shared" ref="D450:D513" si="14">CONCATENATE(E450,F450)</f>
        <v>NorthElectronics</v>
      </c>
      <c r="E450" t="str">
        <f>TRIM(VLOOKUP(A450,rawData!B:S,8,0))</f>
        <v>North</v>
      </c>
      <c r="F450" t="str">
        <f>TRIM(VLOOKUP(A450,rawData!B:S,9,0))</f>
        <v>Electronics</v>
      </c>
      <c r="G450" t="str">
        <f>IF(TRIM(VLOOKUP(A450,rawData!B:S,10,0))="","Blank",TRIM(VLOOKUP(A450,rawData!B:S,10,0)))</f>
        <v>Table</v>
      </c>
      <c r="H450" s="9">
        <f>_xlfn.NUMBERVALUE(TRIM(VLOOKUP(A450,rawData!B:S,11,0)))</f>
        <v>8</v>
      </c>
      <c r="I450" s="9">
        <f>_xlfn.NUMBERVALUE(TRIM(VLOOKUP(A450,rawData!B:S,12,0)))</f>
        <v>330.91</v>
      </c>
      <c r="J450" s="9">
        <f>_xlfn.NUMBERVALUE(TRIM(VLOOKUP(A450,rawData!B:S,13,0)))</f>
        <v>2647.28</v>
      </c>
      <c r="K450" s="11">
        <f>DATE(VLOOKUP(A450,rawData!$B$2:$S$1011,17,0),VLOOKUP(A450,rawData!$B$2:$S$1011,16,0),VLOOKUP(A450,rawData!$B$2:$S$1011,15,0))</f>
        <v>45415</v>
      </c>
      <c r="L450" t="str">
        <f>TRIM(VLOOKUP(A450,rawData!B:S,18,0))</f>
        <v>Bank Transfer</v>
      </c>
      <c r="M450">
        <f t="shared" si="13"/>
        <v>5</v>
      </c>
    </row>
    <row r="451" spans="1:13" x14ac:dyDescent="0.2">
      <c r="A451" t="str">
        <f>TRIM(rawData!A679)</f>
        <v>d37020fe-3b1d-41ba-93d4-4488f5379bf9</v>
      </c>
      <c r="B451" t="str">
        <f>TRIM(VLOOKUP(A451,rawData!B:S,4,0))</f>
        <v>Eric Lindsey</v>
      </c>
      <c r="C451" t="str">
        <f>IF(TRIM(VLOOKUP(A451,rawData!B:S,6,0))="","replacement@mail.com",TRIM(VLOOKUP(A451,rawData!B:S,6,0)))</f>
        <v>replacement@mail.com</v>
      </c>
      <c r="D451" t="str">
        <f t="shared" si="14"/>
        <v>WestFurniture</v>
      </c>
      <c r="E451" t="str">
        <f>TRIM(VLOOKUP(A451,rawData!B:S,8,0))</f>
        <v>West</v>
      </c>
      <c r="F451" t="str">
        <f>TRIM(VLOOKUP(A451,rawData!B:S,9,0))</f>
        <v>Furniture</v>
      </c>
      <c r="G451" t="str">
        <f>IF(TRIM(VLOOKUP(A451,rawData!B:S,10,0))="","Blank",TRIM(VLOOKUP(A451,rawData!B:S,10,0)))</f>
        <v>Outside</v>
      </c>
      <c r="H451" s="9">
        <f>_xlfn.NUMBERVALUE(TRIM(VLOOKUP(A451,rawData!B:S,11,0)))</f>
        <v>18</v>
      </c>
      <c r="I451" s="9">
        <f>_xlfn.NUMBERVALUE(TRIM(VLOOKUP(A451,rawData!B:S,12,0)))</f>
        <v>151.19999999999999</v>
      </c>
      <c r="J451" s="9">
        <f>_xlfn.NUMBERVALUE(TRIM(VLOOKUP(A451,rawData!B:S,13,0)))</f>
        <v>2721.6</v>
      </c>
      <c r="K451" s="11">
        <f>DATE(VLOOKUP(A451,rawData!$B$2:$S$1011,17,0),VLOOKUP(A451,rawData!$B$2:$S$1011,16,0),VLOOKUP(A451,rawData!$B$2:$S$1011,15,0))</f>
        <v>45415</v>
      </c>
      <c r="L451" t="str">
        <f>TRIM(VLOOKUP(A451,rawData!B:S,18,0))</f>
        <v>Bank Transfer</v>
      </c>
      <c r="M451">
        <f t="shared" ref="M451:M514" si="15">MONTH(K451)</f>
        <v>5</v>
      </c>
    </row>
    <row r="452" spans="1:13" x14ac:dyDescent="0.2">
      <c r="A452" t="str">
        <f>TRIM(rawData!A625)</f>
        <v>e6b2f917-12b3-40a8-8ad7-2ccd4e7ce061</v>
      </c>
      <c r="B452" t="str">
        <f>TRIM(VLOOKUP(A452,rawData!B:S,4,0))</f>
        <v>Jerome Evans</v>
      </c>
      <c r="C452" t="str">
        <f>IF(TRIM(VLOOKUP(A452,rawData!B:S,6,0))="","replacement@mail.com",TRIM(VLOOKUP(A452,rawData!B:S,6,0)))</f>
        <v>morrisonmark@ayers-daniel.com</v>
      </c>
      <c r="D452" t="str">
        <f t="shared" si="14"/>
        <v>EastElectronics</v>
      </c>
      <c r="E452" t="str">
        <f>TRIM(VLOOKUP(A452,rawData!B:S,8,0))</f>
        <v>East</v>
      </c>
      <c r="F452" t="str">
        <f>TRIM(VLOOKUP(A452,rawData!B:S,9,0))</f>
        <v>Electronics</v>
      </c>
      <c r="G452" t="str">
        <f>IF(TRIM(VLOOKUP(A452,rawData!B:S,10,0))="","Blank",TRIM(VLOOKUP(A452,rawData!B:S,10,0)))</f>
        <v>Too</v>
      </c>
      <c r="H452" s="9">
        <f>_xlfn.NUMBERVALUE(TRIM(VLOOKUP(A452,rawData!B:S,11,0)))</f>
        <v>15</v>
      </c>
      <c r="I452" s="9">
        <f>_xlfn.NUMBERVALUE(TRIM(VLOOKUP(A452,rawData!B:S,12,0)))</f>
        <v>236.02</v>
      </c>
      <c r="J452" s="9">
        <f>_xlfn.NUMBERVALUE(TRIM(VLOOKUP(A452,rawData!B:S,13,0)))</f>
        <v>3540.3</v>
      </c>
      <c r="K452" s="11">
        <f>DATE(VLOOKUP(A452,rawData!$B$2:$S$1011,17,0),VLOOKUP(A452,rawData!$B$2:$S$1011,16,0),VLOOKUP(A452,rawData!$B$2:$S$1011,15,0))</f>
        <v>45415</v>
      </c>
      <c r="L452" t="str">
        <f>TRIM(VLOOKUP(A452,rawData!B:S,18,0))</f>
        <v>Bank Transfer</v>
      </c>
      <c r="M452">
        <f t="shared" si="15"/>
        <v>5</v>
      </c>
    </row>
    <row r="453" spans="1:13" x14ac:dyDescent="0.2">
      <c r="A453" t="str">
        <f>TRIM(rawData!A494)</f>
        <v>65d38c2b-30f7-42f7-b20c-27ee854c188c</v>
      </c>
      <c r="B453" t="str">
        <f>TRIM(VLOOKUP(A453,rawData!B:S,4,0))</f>
        <v>Monica Blake MD</v>
      </c>
      <c r="C453" t="str">
        <f>IF(TRIM(VLOOKUP(A453,rawData!B:S,6,0))="","replacement@mail.com",TRIM(VLOOKUP(A453,rawData!B:S,6,0)))</f>
        <v>harveyallen@hotmail.com</v>
      </c>
      <c r="D453" t="str">
        <f t="shared" si="14"/>
        <v>NorthFood</v>
      </c>
      <c r="E453" t="str">
        <f>TRIM(VLOOKUP(A453,rawData!B:S,8,0))</f>
        <v>North</v>
      </c>
      <c r="F453" t="str">
        <f>TRIM(VLOOKUP(A453,rawData!B:S,9,0))</f>
        <v>Food</v>
      </c>
      <c r="G453" t="str">
        <f>IF(TRIM(VLOOKUP(A453,rawData!B:S,10,0))="","Blank",TRIM(VLOOKUP(A453,rawData!B:S,10,0)))</f>
        <v>Food</v>
      </c>
      <c r="H453" s="9">
        <f>_xlfn.NUMBERVALUE(TRIM(VLOOKUP(A453,rawData!B:S,11,0)))</f>
        <v>13</v>
      </c>
      <c r="I453" s="9">
        <f>_xlfn.NUMBERVALUE(TRIM(VLOOKUP(A453,rawData!B:S,12,0)))</f>
        <v>380.4</v>
      </c>
      <c r="J453" s="9">
        <f>_xlfn.NUMBERVALUE(TRIM(VLOOKUP(A453,rawData!B:S,13,0)))</f>
        <v>4945.2</v>
      </c>
      <c r="K453" s="11">
        <f>DATE(VLOOKUP(A453,rawData!$B$2:$S$1011,17,0),VLOOKUP(A453,rawData!$B$2:$S$1011,16,0),VLOOKUP(A453,rawData!$B$2:$S$1011,15,0))</f>
        <v>45415</v>
      </c>
      <c r="L453" t="str">
        <f>TRIM(VLOOKUP(A453,rawData!B:S,18,0))</f>
        <v>Credit Card</v>
      </c>
      <c r="M453">
        <f t="shared" si="15"/>
        <v>5</v>
      </c>
    </row>
    <row r="454" spans="1:13" x14ac:dyDescent="0.2">
      <c r="A454" t="str">
        <f>TRIM(rawData!A688)</f>
        <v>c7b70011-1358-4c9d-a72f-48dc539b4bb6</v>
      </c>
      <c r="B454" t="str">
        <f>TRIM(VLOOKUP(A454,rawData!B:S,4,0))</f>
        <v>Christopher Dyer</v>
      </c>
      <c r="C454" t="str">
        <f>IF(TRIM(VLOOKUP(A454,rawData!B:S,6,0))="","replacement@mail.com",TRIM(VLOOKUP(A454,rawData!B:S,6,0)))</f>
        <v>courtney07@yahoo.com</v>
      </c>
      <c r="D454" t="str">
        <f t="shared" si="14"/>
        <v>WestFurniture</v>
      </c>
      <c r="E454" t="str">
        <f>TRIM(VLOOKUP(A454,rawData!B:S,8,0))</f>
        <v>West</v>
      </c>
      <c r="F454" t="str">
        <f>TRIM(VLOOKUP(A454,rawData!B:S,9,0))</f>
        <v>Furniture</v>
      </c>
      <c r="G454" t="str">
        <f>IF(TRIM(VLOOKUP(A454,rawData!B:S,10,0))="","Blank",TRIM(VLOOKUP(A454,rawData!B:S,10,0)))</f>
        <v>Support</v>
      </c>
      <c r="H454" s="9">
        <f>_xlfn.NUMBERVALUE(TRIM(VLOOKUP(A454,rawData!B:S,11,0)))</f>
        <v>20</v>
      </c>
      <c r="I454" s="9">
        <f>_xlfn.NUMBERVALUE(TRIM(VLOOKUP(A454,rawData!B:S,12,0)))</f>
        <v>442.85</v>
      </c>
      <c r="J454" s="9">
        <f>_xlfn.NUMBERVALUE(TRIM(VLOOKUP(A454,rawData!B:S,13,0)))</f>
        <v>8857</v>
      </c>
      <c r="K454" s="11">
        <f>DATE(VLOOKUP(A454,rawData!$B$2:$S$1011,17,0),VLOOKUP(A454,rawData!$B$2:$S$1011,16,0),VLOOKUP(A454,rawData!$B$2:$S$1011,15,0))</f>
        <v>45415</v>
      </c>
      <c r="L454" t="str">
        <f>TRIM(VLOOKUP(A454,rawData!B:S,18,0))</f>
        <v>Debit Card</v>
      </c>
      <c r="M454">
        <f t="shared" si="15"/>
        <v>5</v>
      </c>
    </row>
    <row r="455" spans="1:13" x14ac:dyDescent="0.2">
      <c r="A455" t="str">
        <f>TRIM(rawData!A98)</f>
        <v>81ea19f5-9a25-4852-873c-76a28af74ad9</v>
      </c>
      <c r="B455" t="str">
        <f>TRIM(VLOOKUP(A455,rawData!B:S,4,0))</f>
        <v>Eric Gutierrez</v>
      </c>
      <c r="C455" t="str">
        <f>IF(TRIM(VLOOKUP(A455,rawData!B:S,6,0))="","replacement@mail.com",TRIM(VLOOKUP(A455,rawData!B:S,6,0)))</f>
        <v>amber59@gmail.com</v>
      </c>
      <c r="D455" t="str">
        <f t="shared" si="14"/>
        <v>WestBooks</v>
      </c>
      <c r="E455" t="str">
        <f>TRIM(VLOOKUP(A455,rawData!B:S,8,0))</f>
        <v>West</v>
      </c>
      <c r="F455" t="str">
        <f>TRIM(VLOOKUP(A455,rawData!B:S,9,0))</f>
        <v>Books</v>
      </c>
      <c r="G455" t="str">
        <f>IF(TRIM(VLOOKUP(A455,rawData!B:S,10,0))="","Blank",TRIM(VLOOKUP(A455,rawData!B:S,10,0)))</f>
        <v>Land</v>
      </c>
      <c r="H455" s="9">
        <f>_xlfn.NUMBERVALUE(TRIM(VLOOKUP(A455,rawData!B:S,11,0)))</f>
        <v>20</v>
      </c>
      <c r="I455" s="9">
        <f>_xlfn.NUMBERVALUE(TRIM(VLOOKUP(A455,rawData!B:S,12,0)))</f>
        <v>489.85</v>
      </c>
      <c r="J455" s="9">
        <f>_xlfn.NUMBERVALUE(TRIM(VLOOKUP(A455,rawData!B:S,13,0)))</f>
        <v>9797</v>
      </c>
      <c r="K455" s="11">
        <f>DATE(VLOOKUP(A455,rawData!$B$2:$S$1011,17,0),VLOOKUP(A455,rawData!$B$2:$S$1011,16,0),VLOOKUP(A455,rawData!$B$2:$S$1011,15,0))</f>
        <v>45415</v>
      </c>
      <c r="L455" t="str">
        <f>TRIM(VLOOKUP(A455,rawData!B:S,18,0))</f>
        <v>Credit Card</v>
      </c>
      <c r="M455">
        <f t="shared" si="15"/>
        <v>5</v>
      </c>
    </row>
    <row r="456" spans="1:13" x14ac:dyDescent="0.2">
      <c r="A456" t="str">
        <f>TRIM(rawData!A52)</f>
        <v>b1866f13-2b0d-4fc5-a3ad-7178b6496b49</v>
      </c>
      <c r="B456" t="str">
        <f>TRIM(VLOOKUP(A456,rawData!B:S,4,0))</f>
        <v>Matthew Hill</v>
      </c>
      <c r="C456" t="str">
        <f>IF(TRIM(VLOOKUP(A456,rawData!B:S,6,0))="","replacement@mail.com",TRIM(VLOOKUP(A456,rawData!B:S,6,0)))</f>
        <v>jyoung@yahoo.com</v>
      </c>
      <c r="D456" t="str">
        <f t="shared" si="14"/>
        <v>SouthFood</v>
      </c>
      <c r="E456" t="str">
        <f>TRIM(VLOOKUP(A456,rawData!B:S,8,0))</f>
        <v>South</v>
      </c>
      <c r="F456" t="str">
        <f>TRIM(VLOOKUP(A456,rawData!B:S,9,0))</f>
        <v>Food</v>
      </c>
      <c r="G456" t="str">
        <f>IF(TRIM(VLOOKUP(A456,rawData!B:S,10,0))="","Blank",TRIM(VLOOKUP(A456,rawData!B:S,10,0)))</f>
        <v>Any</v>
      </c>
      <c r="H456" s="9">
        <f>_xlfn.NUMBERVALUE(TRIM(VLOOKUP(A456,rawData!B:S,11,0)))</f>
        <v>6</v>
      </c>
      <c r="I456" s="9">
        <f>_xlfn.NUMBERVALUE(TRIM(VLOOKUP(A456,rawData!B:S,12,0)))</f>
        <v>138.63999999999999</v>
      </c>
      <c r="J456" s="9">
        <f>_xlfn.NUMBERVALUE(TRIM(VLOOKUP(A456,rawData!B:S,13,0)))</f>
        <v>831.84</v>
      </c>
      <c r="K456" s="11">
        <f>DATE(VLOOKUP(A456,rawData!$B$2:$S$1011,17,0),VLOOKUP(A456,rawData!$B$2:$S$1011,16,0),VLOOKUP(A456,rawData!$B$2:$S$1011,15,0))</f>
        <v>45416</v>
      </c>
      <c r="L456" t="str">
        <f>TRIM(VLOOKUP(A456,rawData!B:S,18,0))</f>
        <v>Bank Transfer</v>
      </c>
      <c r="M456">
        <f t="shared" si="15"/>
        <v>5</v>
      </c>
    </row>
    <row r="457" spans="1:13" x14ac:dyDescent="0.2">
      <c r="A457" t="str">
        <f>TRIM(rawData!A764)</f>
        <v>838bbf3a-7e39-4478-8de9-45a42d0061cd</v>
      </c>
      <c r="B457" t="str">
        <f>TRIM(VLOOKUP(A457,rawData!B:S,4,0))</f>
        <v>Megan Cooper</v>
      </c>
      <c r="C457" t="str">
        <f>IF(TRIM(VLOOKUP(A457,rawData!B:S,6,0))="","replacement@mail.com",TRIM(VLOOKUP(A457,rawData!B:S,6,0)))</f>
        <v>hartmelissa@hotmail.com</v>
      </c>
      <c r="D457" t="str">
        <f t="shared" si="14"/>
        <v>NorthFurniture</v>
      </c>
      <c r="E457" t="str">
        <f>TRIM(VLOOKUP(A457,rawData!B:S,8,0))</f>
        <v>North</v>
      </c>
      <c r="F457" t="str">
        <f>TRIM(VLOOKUP(A457,rawData!B:S,9,0))</f>
        <v>Furniture</v>
      </c>
      <c r="G457" t="str">
        <f>IF(TRIM(VLOOKUP(A457,rawData!B:S,10,0))="","Blank",TRIM(VLOOKUP(A457,rawData!B:S,10,0)))</f>
        <v>So</v>
      </c>
      <c r="H457" s="9">
        <f>_xlfn.NUMBERVALUE(TRIM(VLOOKUP(A457,rawData!B:S,11,0)))</f>
        <v>5</v>
      </c>
      <c r="I457" s="9">
        <f>_xlfn.NUMBERVALUE(TRIM(VLOOKUP(A457,rawData!B:S,12,0)))</f>
        <v>396.96</v>
      </c>
      <c r="J457" s="9">
        <f>_xlfn.NUMBERVALUE(TRIM(VLOOKUP(A457,rawData!B:S,13,0)))</f>
        <v>1984.8</v>
      </c>
      <c r="K457" s="11">
        <f>DATE(VLOOKUP(A457,rawData!$B$2:$S$1011,17,0),VLOOKUP(A457,rawData!$B$2:$S$1011,16,0),VLOOKUP(A457,rawData!$B$2:$S$1011,15,0))</f>
        <v>45416</v>
      </c>
      <c r="L457" t="str">
        <f>TRIM(VLOOKUP(A457,rawData!B:S,18,0))</f>
        <v>Debit Card</v>
      </c>
      <c r="M457">
        <f t="shared" si="15"/>
        <v>5</v>
      </c>
    </row>
    <row r="458" spans="1:13" x14ac:dyDescent="0.2">
      <c r="A458" t="str">
        <f>TRIM(rawData!A943)</f>
        <v>da7f83ee-3cd6-4aca-832c-e7b1de87a346</v>
      </c>
      <c r="B458" t="str">
        <f>TRIM(VLOOKUP(A458,rawData!B:S,4,0))</f>
        <v>Tracy Allison</v>
      </c>
      <c r="C458" t="str">
        <f>IF(TRIM(VLOOKUP(A458,rawData!B:S,6,0))="","replacement@mail.com",TRIM(VLOOKUP(A458,rawData!B:S,6,0)))</f>
        <v>emilywells@ramos-nash.com</v>
      </c>
      <c r="D458" t="str">
        <f t="shared" si="14"/>
        <v>SouthBooks</v>
      </c>
      <c r="E458" t="str">
        <f>TRIM(VLOOKUP(A458,rawData!B:S,8,0))</f>
        <v>South</v>
      </c>
      <c r="F458" t="str">
        <f>TRIM(VLOOKUP(A458,rawData!B:S,9,0))</f>
        <v>Books</v>
      </c>
      <c r="G458" t="str">
        <f>IF(TRIM(VLOOKUP(A458,rawData!B:S,10,0))="","Blank",TRIM(VLOOKUP(A458,rawData!B:S,10,0)))</f>
        <v>Interesting</v>
      </c>
      <c r="H458" s="9">
        <f>_xlfn.NUMBERVALUE(TRIM(VLOOKUP(A458,rawData!B:S,11,0)))</f>
        <v>11</v>
      </c>
      <c r="I458" s="9">
        <f>_xlfn.NUMBERVALUE(TRIM(VLOOKUP(A458,rawData!B:S,12,0)))</f>
        <v>209.11</v>
      </c>
      <c r="J458" s="9">
        <f>_xlfn.NUMBERVALUE(TRIM(VLOOKUP(A458,rawData!B:S,13,0)))</f>
        <v>2300.21</v>
      </c>
      <c r="K458" s="11">
        <f>DATE(VLOOKUP(A458,rawData!$B$2:$S$1011,17,0),VLOOKUP(A458,rawData!$B$2:$S$1011,16,0),VLOOKUP(A458,rawData!$B$2:$S$1011,15,0))</f>
        <v>45416</v>
      </c>
      <c r="L458" t="str">
        <f>TRIM(VLOOKUP(A458,rawData!B:S,18,0))</f>
        <v>Credit Card</v>
      </c>
      <c r="M458">
        <f t="shared" si="15"/>
        <v>5</v>
      </c>
    </row>
    <row r="459" spans="1:13" x14ac:dyDescent="0.2">
      <c r="A459" t="str">
        <f>TRIM(rawData!A294)</f>
        <v>a97dc5d0-402c-478f-a78d-4eb6bba34fdd</v>
      </c>
      <c r="B459" t="str">
        <f>TRIM(VLOOKUP(A459,rawData!B:S,4,0))</f>
        <v>Michael Thomas</v>
      </c>
      <c r="C459" t="str">
        <f>IF(TRIM(VLOOKUP(A459,rawData!B:S,6,0))="","replacement@mail.com",TRIM(VLOOKUP(A459,rawData!B:S,6,0)))</f>
        <v>ismith@harrell.com</v>
      </c>
      <c r="D459" t="str">
        <f t="shared" si="14"/>
        <v>WestClothing</v>
      </c>
      <c r="E459" t="str">
        <f>TRIM(VLOOKUP(A459,rawData!B:S,8,0))</f>
        <v>West</v>
      </c>
      <c r="F459" t="str">
        <f>TRIM(VLOOKUP(A459,rawData!B:S,9,0))</f>
        <v>Clothing</v>
      </c>
      <c r="G459" t="str">
        <f>IF(TRIM(VLOOKUP(A459,rawData!B:S,10,0))="","Blank",TRIM(VLOOKUP(A459,rawData!B:S,10,0)))</f>
        <v>Still</v>
      </c>
      <c r="H459" s="9">
        <f>_xlfn.NUMBERVALUE(TRIM(VLOOKUP(A459,rawData!B:S,11,0)))</f>
        <v>7</v>
      </c>
      <c r="I459" s="9">
        <f>_xlfn.NUMBERVALUE(TRIM(VLOOKUP(A459,rawData!B:S,12,0)))</f>
        <v>340.8</v>
      </c>
      <c r="J459" s="9">
        <f>_xlfn.NUMBERVALUE(TRIM(VLOOKUP(A459,rawData!B:S,13,0)))</f>
        <v>2385.6</v>
      </c>
      <c r="K459" s="11">
        <f>DATE(VLOOKUP(A459,rawData!$B$2:$S$1011,17,0),VLOOKUP(A459,rawData!$B$2:$S$1011,16,0),VLOOKUP(A459,rawData!$B$2:$S$1011,15,0))</f>
        <v>45416</v>
      </c>
      <c r="L459" t="str">
        <f>TRIM(VLOOKUP(A459,rawData!B:S,18,0))</f>
        <v>Bank Transfer</v>
      </c>
      <c r="M459">
        <f t="shared" si="15"/>
        <v>5</v>
      </c>
    </row>
    <row r="460" spans="1:13" x14ac:dyDescent="0.2">
      <c r="A460" t="str">
        <f>TRIM(rawData!A885)</f>
        <v>fd6acbe2-ce6f-4138-a6d2-d4cd3b3e8adb</v>
      </c>
      <c r="B460" t="str">
        <f>TRIM(VLOOKUP(A460,rawData!B:S,4,0))</f>
        <v>Pamela Richards</v>
      </c>
      <c r="C460" t="str">
        <f>IF(TRIM(VLOOKUP(A460,rawData!B:S,6,0))="","replacement@mail.com",TRIM(VLOOKUP(A460,rawData!B:S,6,0)))</f>
        <v>cwood@gmail.com</v>
      </c>
      <c r="D460" t="str">
        <f t="shared" si="14"/>
        <v>SouthFurniture</v>
      </c>
      <c r="E460" t="str">
        <f>TRIM(VLOOKUP(A460,rawData!B:S,8,0))</f>
        <v>South</v>
      </c>
      <c r="F460" t="str">
        <f>TRIM(VLOOKUP(A460,rawData!B:S,9,0))</f>
        <v>Furniture</v>
      </c>
      <c r="G460" t="str">
        <f>IF(TRIM(VLOOKUP(A460,rawData!B:S,10,0))="","Blank",TRIM(VLOOKUP(A460,rawData!B:S,10,0)))</f>
        <v>Agreement</v>
      </c>
      <c r="H460" s="9">
        <f>_xlfn.NUMBERVALUE(TRIM(VLOOKUP(A460,rawData!B:S,11,0)))</f>
        <v>7</v>
      </c>
      <c r="I460" s="9">
        <f>_xlfn.NUMBERVALUE(TRIM(VLOOKUP(A460,rawData!B:S,12,0)))</f>
        <v>493.51</v>
      </c>
      <c r="J460" s="9">
        <f>_xlfn.NUMBERVALUE(TRIM(VLOOKUP(A460,rawData!B:S,13,0)))</f>
        <v>3454.57</v>
      </c>
      <c r="K460" s="11">
        <f>DATE(VLOOKUP(A460,rawData!$B$2:$S$1011,17,0),VLOOKUP(A460,rawData!$B$2:$S$1011,16,0),VLOOKUP(A460,rawData!$B$2:$S$1011,15,0))</f>
        <v>45416</v>
      </c>
      <c r="L460" t="str">
        <f>TRIM(VLOOKUP(A460,rawData!B:S,18,0))</f>
        <v>PayPal</v>
      </c>
      <c r="M460">
        <f t="shared" si="15"/>
        <v>5</v>
      </c>
    </row>
    <row r="461" spans="1:13" x14ac:dyDescent="0.2">
      <c r="A461" t="str">
        <f>TRIM(rawData!A457)</f>
        <v>15ce523b-762f-4167-9ed4-8421fa518b93</v>
      </c>
      <c r="B461" t="str">
        <f>TRIM(VLOOKUP(A461,rawData!B:S,4,0))</f>
        <v>Kristen Hunter</v>
      </c>
      <c r="C461" t="str">
        <f>IF(TRIM(VLOOKUP(A461,rawData!B:S,6,0))="","replacement@mail.com",TRIM(VLOOKUP(A461,rawData!B:S,6,0)))</f>
        <v>vjohnson@brock.biz</v>
      </c>
      <c r="D461" t="str">
        <f t="shared" si="14"/>
        <v>WestClothing</v>
      </c>
      <c r="E461" t="str">
        <f>TRIM(VLOOKUP(A461,rawData!B:S,8,0))</f>
        <v>West</v>
      </c>
      <c r="F461" t="str">
        <f>TRIM(VLOOKUP(A461,rawData!B:S,9,0))</f>
        <v>Clothing</v>
      </c>
      <c r="G461" t="str">
        <f>IF(TRIM(VLOOKUP(A461,rawData!B:S,10,0))="","Blank",TRIM(VLOOKUP(A461,rawData!B:S,10,0)))</f>
        <v>Manage</v>
      </c>
      <c r="H461" s="9">
        <f>_xlfn.NUMBERVALUE(TRIM(VLOOKUP(A461,rawData!B:S,11,0)))</f>
        <v>20</v>
      </c>
      <c r="I461" s="9">
        <f>_xlfn.NUMBERVALUE(TRIM(VLOOKUP(A461,rawData!B:S,12,0)))</f>
        <v>355.41</v>
      </c>
      <c r="J461" s="9">
        <f>_xlfn.NUMBERVALUE(TRIM(VLOOKUP(A461,rawData!B:S,13,0)))</f>
        <v>7108.2</v>
      </c>
      <c r="K461" s="11">
        <f>DATE(VLOOKUP(A461,rawData!$B$2:$S$1011,17,0),VLOOKUP(A461,rawData!$B$2:$S$1011,16,0),VLOOKUP(A461,rawData!$B$2:$S$1011,15,0))</f>
        <v>45416</v>
      </c>
      <c r="L461" t="str">
        <f>TRIM(VLOOKUP(A461,rawData!B:S,18,0))</f>
        <v>PayPal</v>
      </c>
      <c r="M461">
        <f t="shared" si="15"/>
        <v>5</v>
      </c>
    </row>
    <row r="462" spans="1:13" x14ac:dyDescent="0.2">
      <c r="A462" t="str">
        <f>TRIM(rawData!A91)</f>
        <v>8f84fa8a-1715-418b-9c61-e509442c2c41</v>
      </c>
      <c r="B462" t="str">
        <f>TRIM(VLOOKUP(A462,rawData!B:S,4,0))</f>
        <v>Karen Thompson</v>
      </c>
      <c r="C462" t="str">
        <f>IF(TRIM(VLOOKUP(A462,rawData!B:S,6,0))="","replacement@mail.com",TRIM(VLOOKUP(A462,rawData!B:S,6,0)))</f>
        <v>michaelkeller@anderson.com</v>
      </c>
      <c r="D462" t="str">
        <f t="shared" si="14"/>
        <v>SouthFurniture</v>
      </c>
      <c r="E462" t="str">
        <f>TRIM(VLOOKUP(A462,rawData!B:S,8,0))</f>
        <v>South</v>
      </c>
      <c r="F462" t="str">
        <f>TRIM(VLOOKUP(A462,rawData!B:S,9,0))</f>
        <v>Furniture</v>
      </c>
      <c r="G462" t="str">
        <f>IF(TRIM(VLOOKUP(A462,rawData!B:S,10,0))="","Blank",TRIM(VLOOKUP(A462,rawData!B:S,10,0)))</f>
        <v>Sea</v>
      </c>
      <c r="H462" s="9">
        <f>_xlfn.NUMBERVALUE(TRIM(VLOOKUP(A462,rawData!B:S,11,0)))</f>
        <v>3</v>
      </c>
      <c r="I462" s="9">
        <f>_xlfn.NUMBERVALUE(TRIM(VLOOKUP(A462,rawData!B:S,12,0)))</f>
        <v>251.92</v>
      </c>
      <c r="J462" s="9">
        <f>_xlfn.NUMBERVALUE(TRIM(VLOOKUP(A462,rawData!B:S,13,0)))</f>
        <v>755.76</v>
      </c>
      <c r="K462" s="11">
        <f>DATE(VLOOKUP(A462,rawData!$B$2:$S$1011,17,0),VLOOKUP(A462,rawData!$B$2:$S$1011,16,0),VLOOKUP(A462,rawData!$B$2:$S$1011,15,0))</f>
        <v>45417</v>
      </c>
      <c r="L462" t="str">
        <f>TRIM(VLOOKUP(A462,rawData!B:S,18,0))</f>
        <v>Bank Transfer</v>
      </c>
      <c r="M462">
        <f t="shared" si="15"/>
        <v>5</v>
      </c>
    </row>
    <row r="463" spans="1:13" x14ac:dyDescent="0.2">
      <c r="A463" t="str">
        <f>TRIM(rawData!A910)</f>
        <v>798943aa-be82-4296-8d51-2af05b80a83f</v>
      </c>
      <c r="B463" t="str">
        <f>TRIM(VLOOKUP(A463,rawData!B:S,4,0))</f>
        <v>Xavier Carrillo</v>
      </c>
      <c r="C463" t="str">
        <f>IF(TRIM(VLOOKUP(A463,rawData!B:S,6,0))="","replacement@mail.com",TRIM(VLOOKUP(A463,rawData!B:S,6,0)))</f>
        <v>smithjulie@gonzalez-west.com</v>
      </c>
      <c r="D463" t="str">
        <f t="shared" si="14"/>
        <v>EastElectronics</v>
      </c>
      <c r="E463" t="str">
        <f>TRIM(VLOOKUP(A463,rawData!B:S,8,0))</f>
        <v>East</v>
      </c>
      <c r="F463" t="str">
        <f>TRIM(VLOOKUP(A463,rawData!B:S,9,0))</f>
        <v>Electronics</v>
      </c>
      <c r="G463" t="str">
        <f>IF(TRIM(VLOOKUP(A463,rawData!B:S,10,0))="","Blank",TRIM(VLOOKUP(A463,rawData!B:S,10,0)))</f>
        <v>Grow</v>
      </c>
      <c r="H463" s="9">
        <f>_xlfn.NUMBERVALUE(TRIM(VLOOKUP(A463,rawData!B:S,11,0)))</f>
        <v>14</v>
      </c>
      <c r="I463" s="9">
        <f>_xlfn.NUMBERVALUE(TRIM(VLOOKUP(A463,rawData!B:S,12,0)))</f>
        <v>111.28</v>
      </c>
      <c r="J463" s="9">
        <f>_xlfn.NUMBERVALUE(TRIM(VLOOKUP(A463,rawData!B:S,13,0)))</f>
        <v>1557.92</v>
      </c>
      <c r="K463" s="11">
        <f>DATE(VLOOKUP(A463,rawData!$B$2:$S$1011,17,0),VLOOKUP(A463,rawData!$B$2:$S$1011,16,0),VLOOKUP(A463,rawData!$B$2:$S$1011,15,0))</f>
        <v>45417</v>
      </c>
      <c r="L463" t="str">
        <f>TRIM(VLOOKUP(A463,rawData!B:S,18,0))</f>
        <v>Bank Transfer</v>
      </c>
      <c r="M463">
        <f t="shared" si="15"/>
        <v>5</v>
      </c>
    </row>
    <row r="464" spans="1:13" x14ac:dyDescent="0.2">
      <c r="A464" t="str">
        <f>TRIM(rawData!A18)</f>
        <v>276c33f1-a80a-490b-b556-6062b8b20785</v>
      </c>
      <c r="B464" t="str">
        <f>TRIM(VLOOKUP(A464,rawData!B:S,4,0))</f>
        <v>Tammy Graham</v>
      </c>
      <c r="C464" t="str">
        <f>IF(TRIM(VLOOKUP(A464,rawData!B:S,6,0))="","replacement@mail.com",TRIM(VLOOKUP(A464,rawData!B:S,6,0)))</f>
        <v>parrishmichele@yahoo.com</v>
      </c>
      <c r="D464" t="str">
        <f t="shared" si="14"/>
        <v>NorthClothing</v>
      </c>
      <c r="E464" t="str">
        <f>TRIM(VLOOKUP(A464,rawData!B:S,8,0))</f>
        <v>North</v>
      </c>
      <c r="F464" t="str">
        <f>TRIM(VLOOKUP(A464,rawData!B:S,9,0))</f>
        <v>Clothing</v>
      </c>
      <c r="G464" t="str">
        <f>IF(TRIM(VLOOKUP(A464,rawData!B:S,10,0))="","Blank",TRIM(VLOOKUP(A464,rawData!B:S,10,0)))</f>
        <v>Baby</v>
      </c>
      <c r="H464" s="9">
        <f>_xlfn.NUMBERVALUE(TRIM(VLOOKUP(A464,rawData!B:S,11,0)))</f>
        <v>16</v>
      </c>
      <c r="I464" s="9">
        <f>_xlfn.NUMBERVALUE(TRIM(VLOOKUP(A464,rawData!B:S,12,0)))</f>
        <v>253.51</v>
      </c>
      <c r="J464" s="9">
        <f>_xlfn.NUMBERVALUE(TRIM(VLOOKUP(A464,rawData!B:S,13,0)))</f>
        <v>4056.16</v>
      </c>
      <c r="K464" s="11">
        <f>DATE(VLOOKUP(A464,rawData!$B$2:$S$1011,17,0),VLOOKUP(A464,rawData!$B$2:$S$1011,16,0),VLOOKUP(A464,rawData!$B$2:$S$1011,15,0))</f>
        <v>45417</v>
      </c>
      <c r="L464" t="str">
        <f>TRIM(VLOOKUP(A464,rawData!B:S,18,0))</f>
        <v>Bank Transfer</v>
      </c>
      <c r="M464">
        <f t="shared" si="15"/>
        <v>5</v>
      </c>
    </row>
    <row r="465" spans="1:13" x14ac:dyDescent="0.2">
      <c r="A465" t="str">
        <f>TRIM(rawData!A43)</f>
        <v>45750459-88cf-4106-8f06-98c1aebe2a0b</v>
      </c>
      <c r="B465" t="str">
        <f>TRIM(VLOOKUP(A465,rawData!B:S,4,0))</f>
        <v>Tammy Allen</v>
      </c>
      <c r="C465" t="str">
        <f>IF(TRIM(VLOOKUP(A465,rawData!B:S,6,0))="","replacement@mail.com",TRIM(VLOOKUP(A465,rawData!B:S,6,0)))</f>
        <v>harrischristopher@gmail.com</v>
      </c>
      <c r="D465" t="str">
        <f t="shared" si="14"/>
        <v>EastElectronics</v>
      </c>
      <c r="E465" t="str">
        <f>TRIM(VLOOKUP(A465,rawData!B:S,8,0))</f>
        <v>East</v>
      </c>
      <c r="F465" t="str">
        <f>TRIM(VLOOKUP(A465,rawData!B:S,9,0))</f>
        <v>Electronics</v>
      </c>
      <c r="G465" t="str">
        <f>IF(TRIM(VLOOKUP(A465,rawData!B:S,10,0))="","Blank",TRIM(VLOOKUP(A465,rawData!B:S,10,0)))</f>
        <v>Seat</v>
      </c>
      <c r="H465" s="9">
        <f>_xlfn.NUMBERVALUE(TRIM(VLOOKUP(A465,rawData!B:S,11,0)))</f>
        <v>1</v>
      </c>
      <c r="I465" s="9">
        <f>_xlfn.NUMBERVALUE(TRIM(VLOOKUP(A465,rawData!B:S,12,0)))</f>
        <v>249.97</v>
      </c>
      <c r="J465" s="9">
        <f>_xlfn.NUMBERVALUE(TRIM(VLOOKUP(A465,rawData!B:S,13,0)))</f>
        <v>249.97</v>
      </c>
      <c r="K465" s="11">
        <f>DATE(VLOOKUP(A465,rawData!$B$2:$S$1011,17,0),VLOOKUP(A465,rawData!$B$2:$S$1011,16,0),VLOOKUP(A465,rawData!$B$2:$S$1011,15,0))</f>
        <v>45418</v>
      </c>
      <c r="L465" t="str">
        <f>TRIM(VLOOKUP(A465,rawData!B:S,18,0))</f>
        <v>PayPal</v>
      </c>
      <c r="M465">
        <f t="shared" si="15"/>
        <v>5</v>
      </c>
    </row>
    <row r="466" spans="1:13" x14ac:dyDescent="0.2">
      <c r="A466" t="str">
        <f>TRIM(rawData!A13)</f>
        <v>72dc7027-c689-4c32-a38f-06dae8a519e3</v>
      </c>
      <c r="B466" t="str">
        <f>TRIM(VLOOKUP(A466,rawData!B:S,4,0))</f>
        <v>Joseph Tucker</v>
      </c>
      <c r="C466" t="str">
        <f>IF(TRIM(VLOOKUP(A466,rawData!B:S,6,0))="","replacement@mail.com",TRIM(VLOOKUP(A466,rawData!B:S,6,0)))</f>
        <v>wendytran@lee.com</v>
      </c>
      <c r="D466" t="str">
        <f t="shared" si="14"/>
        <v>WestFurniture</v>
      </c>
      <c r="E466" t="str">
        <f>TRIM(VLOOKUP(A466,rawData!B:S,8,0))</f>
        <v>West</v>
      </c>
      <c r="F466" t="str">
        <f>TRIM(VLOOKUP(A466,rawData!B:S,9,0))</f>
        <v>Furniture</v>
      </c>
      <c r="G466" t="str">
        <f>IF(TRIM(VLOOKUP(A466,rawData!B:S,10,0))="","Blank",TRIM(VLOOKUP(A466,rawData!B:S,10,0)))</f>
        <v>Rule</v>
      </c>
      <c r="H466" s="9">
        <f>_xlfn.NUMBERVALUE(TRIM(VLOOKUP(A466,rawData!B:S,11,0)))</f>
        <v>14</v>
      </c>
      <c r="I466" s="9">
        <f>_xlfn.NUMBERVALUE(TRIM(VLOOKUP(A466,rawData!B:S,12,0)))</f>
        <v>134.19</v>
      </c>
      <c r="J466" s="9">
        <f>_xlfn.NUMBERVALUE(TRIM(VLOOKUP(A466,rawData!B:S,13,0)))</f>
        <v>1878.66</v>
      </c>
      <c r="K466" s="11">
        <f>DATE(VLOOKUP(A466,rawData!$B$2:$S$1011,17,0),VLOOKUP(A466,rawData!$B$2:$S$1011,16,0),VLOOKUP(A466,rawData!$B$2:$S$1011,15,0))</f>
        <v>45418</v>
      </c>
      <c r="L466" t="str">
        <f>TRIM(VLOOKUP(A466,rawData!B:S,18,0))</f>
        <v>PayPal</v>
      </c>
      <c r="M466">
        <f t="shared" si="15"/>
        <v>5</v>
      </c>
    </row>
    <row r="467" spans="1:13" x14ac:dyDescent="0.2">
      <c r="A467" t="str">
        <f>TRIM(rawData!A967)</f>
        <v>0ab4e39b-3731-4ec2-bc3d-0c9d586e8b86</v>
      </c>
      <c r="B467" t="str">
        <f>TRIM(VLOOKUP(A467,rawData!B:S,4,0))</f>
        <v>Regina Ray</v>
      </c>
      <c r="C467" t="str">
        <f>IF(TRIM(VLOOKUP(A467,rawData!B:S,6,0))="","replacement@mail.com",TRIM(VLOOKUP(A467,rawData!B:S,6,0)))</f>
        <v>hollandchristopher@hernandez-smith.info</v>
      </c>
      <c r="D467" t="str">
        <f t="shared" si="14"/>
        <v>WestBooks</v>
      </c>
      <c r="E467" t="str">
        <f>TRIM(VLOOKUP(A467,rawData!B:S,8,0))</f>
        <v>West</v>
      </c>
      <c r="F467" t="str">
        <f>TRIM(VLOOKUP(A467,rawData!B:S,9,0))</f>
        <v>Books</v>
      </c>
      <c r="G467" t="str">
        <f>IF(TRIM(VLOOKUP(A467,rawData!B:S,10,0))="","Blank",TRIM(VLOOKUP(A467,rawData!B:S,10,0)))</f>
        <v>Blank</v>
      </c>
      <c r="H467" s="9">
        <f>_xlfn.NUMBERVALUE(TRIM(VLOOKUP(A467,rawData!B:S,11,0)))</f>
        <v>13</v>
      </c>
      <c r="I467" s="9">
        <f>_xlfn.NUMBERVALUE(TRIM(VLOOKUP(A467,rawData!B:S,12,0)))</f>
        <v>451.18</v>
      </c>
      <c r="J467" s="9">
        <f>_xlfn.NUMBERVALUE(TRIM(VLOOKUP(A467,rawData!B:S,13,0)))</f>
        <v>5865.34</v>
      </c>
      <c r="K467" s="11">
        <f>DATE(VLOOKUP(A467,rawData!$B$2:$S$1011,17,0),VLOOKUP(A467,rawData!$B$2:$S$1011,16,0),VLOOKUP(A467,rawData!$B$2:$S$1011,15,0))</f>
        <v>45418</v>
      </c>
      <c r="L467" t="str">
        <f>TRIM(VLOOKUP(A467,rawData!B:S,18,0))</f>
        <v>PayPal</v>
      </c>
      <c r="M467">
        <f t="shared" si="15"/>
        <v>5</v>
      </c>
    </row>
    <row r="468" spans="1:13" x14ac:dyDescent="0.2">
      <c r="A468" t="str">
        <f>TRIM(rawData!A329)</f>
        <v>3ece8111-2afc-402e-a7e8-a68ef9c495e1</v>
      </c>
      <c r="B468" t="str">
        <f>TRIM(VLOOKUP(A468,rawData!B:S,4,0))</f>
        <v>Edward Robinson</v>
      </c>
      <c r="C468" t="str">
        <f>IF(TRIM(VLOOKUP(A468,rawData!B:S,6,0))="","replacement@mail.com",TRIM(VLOOKUP(A468,rawData!B:S,6,0)))</f>
        <v>rodriguezmicheal@phelps.net</v>
      </c>
      <c r="D468" t="str">
        <f t="shared" si="14"/>
        <v>NorthClothing</v>
      </c>
      <c r="E468" t="str">
        <f>TRIM(VLOOKUP(A468,rawData!B:S,8,0))</f>
        <v>North</v>
      </c>
      <c r="F468" t="str">
        <f>TRIM(VLOOKUP(A468,rawData!B:S,9,0))</f>
        <v>Clothing</v>
      </c>
      <c r="G468" t="str">
        <f>IF(TRIM(VLOOKUP(A468,rawData!B:S,10,0))="","Blank",TRIM(VLOOKUP(A468,rawData!B:S,10,0)))</f>
        <v>School</v>
      </c>
      <c r="H468" s="9">
        <f>_xlfn.NUMBERVALUE(TRIM(VLOOKUP(A468,rawData!B:S,11,0)))</f>
        <v>13</v>
      </c>
      <c r="I468" s="9">
        <f>_xlfn.NUMBERVALUE(TRIM(VLOOKUP(A468,rawData!B:S,12,0)))</f>
        <v>14.77</v>
      </c>
      <c r="J468" s="9">
        <f>_xlfn.NUMBERVALUE(TRIM(VLOOKUP(A468,rawData!B:S,13,0)))</f>
        <v>192.01</v>
      </c>
      <c r="K468" s="11">
        <f>DATE(VLOOKUP(A468,rawData!$B$2:$S$1011,17,0),VLOOKUP(A468,rawData!$B$2:$S$1011,16,0),VLOOKUP(A468,rawData!$B$2:$S$1011,15,0))</f>
        <v>45419</v>
      </c>
      <c r="L468" t="str">
        <f>TRIM(VLOOKUP(A468,rawData!B:S,18,0))</f>
        <v>Debit Card</v>
      </c>
      <c r="M468">
        <f t="shared" si="15"/>
        <v>5</v>
      </c>
    </row>
    <row r="469" spans="1:13" x14ac:dyDescent="0.2">
      <c r="A469" t="str">
        <f>TRIM(rawData!A601)</f>
        <v>7ff807f1-2ac0-4966-840f-fbc420977ebe</v>
      </c>
      <c r="B469" t="str">
        <f>TRIM(VLOOKUP(A469,rawData!B:S,4,0))</f>
        <v>Morgan Clarke</v>
      </c>
      <c r="C469" t="str">
        <f>IF(TRIM(VLOOKUP(A469,rawData!B:S,6,0))="","replacement@mail.com",TRIM(VLOOKUP(A469,rawData!B:S,6,0)))</f>
        <v>charlesnewton@cole.com</v>
      </c>
      <c r="D469" t="str">
        <f t="shared" si="14"/>
        <v>EastFurniture</v>
      </c>
      <c r="E469" t="str">
        <f>TRIM(VLOOKUP(A469,rawData!B:S,8,0))</f>
        <v>East</v>
      </c>
      <c r="F469" t="str">
        <f>TRIM(VLOOKUP(A469,rawData!B:S,9,0))</f>
        <v>Furniture</v>
      </c>
      <c r="G469" t="str">
        <f>IF(TRIM(VLOOKUP(A469,rawData!B:S,10,0))="","Blank",TRIM(VLOOKUP(A469,rawData!B:S,10,0)))</f>
        <v>I</v>
      </c>
      <c r="H469" s="9">
        <f>_xlfn.NUMBERVALUE(TRIM(VLOOKUP(A469,rawData!B:S,11,0)))</f>
        <v>14</v>
      </c>
      <c r="I469" s="9">
        <f>_xlfn.NUMBERVALUE(TRIM(VLOOKUP(A469,rawData!B:S,12,0)))</f>
        <v>168.65</v>
      </c>
      <c r="J469" s="9">
        <f>_xlfn.NUMBERVALUE(TRIM(VLOOKUP(A469,rawData!B:S,13,0)))</f>
        <v>2361.1</v>
      </c>
      <c r="K469" s="11">
        <f>DATE(VLOOKUP(A469,rawData!$B$2:$S$1011,17,0),VLOOKUP(A469,rawData!$B$2:$S$1011,16,0),VLOOKUP(A469,rawData!$B$2:$S$1011,15,0))</f>
        <v>45419</v>
      </c>
      <c r="L469" t="str">
        <f>TRIM(VLOOKUP(A469,rawData!B:S,18,0))</f>
        <v>Bank Transfer</v>
      </c>
      <c r="M469">
        <f t="shared" si="15"/>
        <v>5</v>
      </c>
    </row>
    <row r="470" spans="1:13" x14ac:dyDescent="0.2">
      <c r="A470" t="str">
        <f>TRIM(rawData!A709)</f>
        <v>7c2d03ad-4b8b-4d38-8452-bbff9ecf5cd7</v>
      </c>
      <c r="B470" t="str">
        <f>TRIM(VLOOKUP(A470,rawData!B:S,4,0))</f>
        <v>Joseph Phillips</v>
      </c>
      <c r="C470" t="str">
        <f>IF(TRIM(VLOOKUP(A470,rawData!B:S,6,0))="","replacement@mail.com",TRIM(VLOOKUP(A470,rawData!B:S,6,0)))</f>
        <v>jenniferfisher@dominguez.biz</v>
      </c>
      <c r="D470" t="str">
        <f t="shared" si="14"/>
        <v>EastFurniture</v>
      </c>
      <c r="E470" t="str">
        <f>TRIM(VLOOKUP(A470,rawData!B:S,8,0))</f>
        <v>East</v>
      </c>
      <c r="F470" t="str">
        <f>TRIM(VLOOKUP(A470,rawData!B:S,9,0))</f>
        <v>Furniture</v>
      </c>
      <c r="G470" t="str">
        <f>IF(TRIM(VLOOKUP(A470,rawData!B:S,10,0))="","Blank",TRIM(VLOOKUP(A470,rawData!B:S,10,0)))</f>
        <v>Eye</v>
      </c>
      <c r="H470" s="9">
        <f>_xlfn.NUMBERVALUE(TRIM(VLOOKUP(A470,rawData!B:S,11,0)))</f>
        <v>20</v>
      </c>
      <c r="I470" s="9">
        <f>_xlfn.NUMBERVALUE(TRIM(VLOOKUP(A470,rawData!B:S,12,0)))</f>
        <v>249.08</v>
      </c>
      <c r="J470" s="9">
        <f>_xlfn.NUMBERVALUE(TRIM(VLOOKUP(A470,rawData!B:S,13,0)))</f>
        <v>4981.6000000000004</v>
      </c>
      <c r="K470" s="11">
        <f>DATE(VLOOKUP(A470,rawData!$B$2:$S$1011,17,0),VLOOKUP(A470,rawData!$B$2:$S$1011,16,0),VLOOKUP(A470,rawData!$B$2:$S$1011,15,0))</f>
        <v>45419</v>
      </c>
      <c r="L470" t="str">
        <f>TRIM(VLOOKUP(A470,rawData!B:S,18,0))</f>
        <v>Credit Card</v>
      </c>
      <c r="M470">
        <f t="shared" si="15"/>
        <v>5</v>
      </c>
    </row>
    <row r="471" spans="1:13" x14ac:dyDescent="0.2">
      <c r="A471" t="str">
        <f>TRIM(rawData!A817)</f>
        <v>02da6b72-9594-4421-ac71-d11662cdfd11</v>
      </c>
      <c r="B471" t="str">
        <f>TRIM(VLOOKUP(A471,rawData!B:S,4,0))</f>
        <v>Dr. Amanda Thomas</v>
      </c>
      <c r="C471" t="str">
        <f>IF(TRIM(VLOOKUP(A471,rawData!B:S,6,0))="","replacement@mail.com",TRIM(VLOOKUP(A471,rawData!B:S,6,0)))</f>
        <v>obrewer@jones.biz</v>
      </c>
      <c r="D471" t="str">
        <f t="shared" si="14"/>
        <v>EastBooks</v>
      </c>
      <c r="E471" t="str">
        <f>TRIM(VLOOKUP(A471,rawData!B:S,8,0))</f>
        <v>East</v>
      </c>
      <c r="F471" t="str">
        <f>TRIM(VLOOKUP(A471,rawData!B:S,9,0))</f>
        <v>Books</v>
      </c>
      <c r="G471" t="str">
        <f>IF(TRIM(VLOOKUP(A471,rawData!B:S,10,0))="","Blank",TRIM(VLOOKUP(A471,rawData!B:S,10,0)))</f>
        <v>On</v>
      </c>
      <c r="H471" s="9">
        <f>_xlfn.NUMBERVALUE(TRIM(VLOOKUP(A471,rawData!B:S,11,0)))</f>
        <v>5</v>
      </c>
      <c r="I471" s="9">
        <f>_xlfn.NUMBERVALUE(TRIM(VLOOKUP(A471,rawData!B:S,12,0)))</f>
        <v>19.59</v>
      </c>
      <c r="J471" s="9">
        <f>_xlfn.NUMBERVALUE(TRIM(VLOOKUP(A471,rawData!B:S,13,0)))</f>
        <v>97.95</v>
      </c>
      <c r="K471" s="11">
        <f>DATE(VLOOKUP(A471,rawData!$B$2:$S$1011,17,0),VLOOKUP(A471,rawData!$B$2:$S$1011,16,0),VLOOKUP(A471,rawData!$B$2:$S$1011,15,0))</f>
        <v>45420</v>
      </c>
      <c r="L471" t="str">
        <f>TRIM(VLOOKUP(A471,rawData!B:S,18,0))</f>
        <v>Bank Transfer</v>
      </c>
      <c r="M471">
        <f t="shared" si="15"/>
        <v>5</v>
      </c>
    </row>
    <row r="472" spans="1:13" x14ac:dyDescent="0.2">
      <c r="A472" t="str">
        <f>TRIM(rawData!A147)</f>
        <v>24f383e7-14ce-43c0-a576-e1e26aebd6fb</v>
      </c>
      <c r="B472" t="str">
        <f>TRIM(VLOOKUP(A472,rawData!B:S,4,0))</f>
        <v>Kathy Chen</v>
      </c>
      <c r="C472" t="str">
        <f>IF(TRIM(VLOOKUP(A472,rawData!B:S,6,0))="","replacement@mail.com",TRIM(VLOOKUP(A472,rawData!B:S,6,0)))</f>
        <v>robertconway@hayes-brown.com</v>
      </c>
      <c r="D472" t="str">
        <f t="shared" si="14"/>
        <v>NorthElectronics</v>
      </c>
      <c r="E472" t="str">
        <f>TRIM(VLOOKUP(A472,rawData!B:S,8,0))</f>
        <v>North</v>
      </c>
      <c r="F472" t="str">
        <f>TRIM(VLOOKUP(A472,rawData!B:S,9,0))</f>
        <v>Electronics</v>
      </c>
      <c r="G472" t="str">
        <f>IF(TRIM(VLOOKUP(A472,rawData!B:S,10,0))="","Blank",TRIM(VLOOKUP(A472,rawData!B:S,10,0)))</f>
        <v>Strong</v>
      </c>
      <c r="H472" s="9">
        <f>_xlfn.NUMBERVALUE(TRIM(VLOOKUP(A472,rawData!B:S,11,0)))</f>
        <v>4</v>
      </c>
      <c r="I472" s="9">
        <f>_xlfn.NUMBERVALUE(TRIM(VLOOKUP(A472,rawData!B:S,12,0)))</f>
        <v>194.57</v>
      </c>
      <c r="J472" s="9">
        <f>_xlfn.NUMBERVALUE(TRIM(VLOOKUP(A472,rawData!B:S,13,0)))</f>
        <v>778.28</v>
      </c>
      <c r="K472" s="11">
        <f>DATE(VLOOKUP(A472,rawData!$B$2:$S$1011,17,0),VLOOKUP(A472,rawData!$B$2:$S$1011,16,0),VLOOKUP(A472,rawData!$B$2:$S$1011,15,0))</f>
        <v>45420</v>
      </c>
      <c r="L472" t="str">
        <f>TRIM(VLOOKUP(A472,rawData!B:S,18,0))</f>
        <v>PayPal</v>
      </c>
      <c r="M472">
        <f t="shared" si="15"/>
        <v>5</v>
      </c>
    </row>
    <row r="473" spans="1:13" x14ac:dyDescent="0.2">
      <c r="A473" t="str">
        <f>TRIM(rawData!A304)</f>
        <v>509d5ab4-6495-4067-b0e8-22231c326c79</v>
      </c>
      <c r="B473" t="str">
        <f>TRIM(VLOOKUP(A473,rawData!B:S,4,0))</f>
        <v>Erin Rivera</v>
      </c>
      <c r="C473" t="str">
        <f>IF(TRIM(VLOOKUP(A473,rawData!B:S,6,0))="","replacement@mail.com",TRIM(VLOOKUP(A473,rawData!B:S,6,0)))</f>
        <v>ehensley@miller.com</v>
      </c>
      <c r="D473" t="str">
        <f t="shared" si="14"/>
        <v>SouthBooks</v>
      </c>
      <c r="E473" t="str">
        <f>TRIM(VLOOKUP(A473,rawData!B:S,8,0))</f>
        <v>South</v>
      </c>
      <c r="F473" t="str">
        <f>TRIM(VLOOKUP(A473,rawData!B:S,9,0))</f>
        <v>Books</v>
      </c>
      <c r="G473" t="str">
        <f>IF(TRIM(VLOOKUP(A473,rawData!B:S,10,0))="","Blank",TRIM(VLOOKUP(A473,rawData!B:S,10,0)))</f>
        <v>Degree</v>
      </c>
      <c r="H473" s="9">
        <f>_xlfn.NUMBERVALUE(TRIM(VLOOKUP(A473,rawData!B:S,11,0)))</f>
        <v>5</v>
      </c>
      <c r="I473" s="9">
        <f>_xlfn.NUMBERVALUE(TRIM(VLOOKUP(A473,rawData!B:S,12,0)))</f>
        <v>336.57</v>
      </c>
      <c r="J473" s="9">
        <f>_xlfn.NUMBERVALUE(TRIM(VLOOKUP(A473,rawData!B:S,13,0)))</f>
        <v>1682.85</v>
      </c>
      <c r="K473" s="11">
        <f>DATE(VLOOKUP(A473,rawData!$B$2:$S$1011,17,0),VLOOKUP(A473,rawData!$B$2:$S$1011,16,0),VLOOKUP(A473,rawData!$B$2:$S$1011,15,0))</f>
        <v>45420</v>
      </c>
      <c r="L473" t="str">
        <f>TRIM(VLOOKUP(A473,rawData!B:S,18,0))</f>
        <v>Bank Transfer</v>
      </c>
      <c r="M473">
        <f t="shared" si="15"/>
        <v>5</v>
      </c>
    </row>
    <row r="474" spans="1:13" x14ac:dyDescent="0.2">
      <c r="A474" t="str">
        <f>TRIM(rawData!A992)</f>
        <v>d1478ff2-cb48-481e-9e7d-c46a3fd15817</v>
      </c>
      <c r="B474" t="str">
        <f>TRIM(VLOOKUP(A474,rawData!B:S,4,0))</f>
        <v>Mr. William Lowe</v>
      </c>
      <c r="C474" t="str">
        <f>IF(TRIM(VLOOKUP(A474,rawData!B:S,6,0))="","replacement@mail.com",TRIM(VLOOKUP(A474,rawData!B:S,6,0)))</f>
        <v>igross@hotmail.com</v>
      </c>
      <c r="D474" t="str">
        <f t="shared" si="14"/>
        <v>NorthBooks</v>
      </c>
      <c r="E474" t="str">
        <f>TRIM(VLOOKUP(A474,rawData!B:S,8,0))</f>
        <v>North</v>
      </c>
      <c r="F474" t="str">
        <f>TRIM(VLOOKUP(A474,rawData!B:S,9,0))</f>
        <v>Books</v>
      </c>
      <c r="G474" t="str">
        <f>IF(TRIM(VLOOKUP(A474,rawData!B:S,10,0))="","Blank",TRIM(VLOOKUP(A474,rawData!B:S,10,0)))</f>
        <v>All</v>
      </c>
      <c r="H474" s="9">
        <f>_xlfn.NUMBERVALUE(TRIM(VLOOKUP(A474,rawData!B:S,11,0)))</f>
        <v>11</v>
      </c>
      <c r="I474" s="9">
        <f>_xlfn.NUMBERVALUE(TRIM(VLOOKUP(A474,rawData!B:S,12,0)))</f>
        <v>387.21</v>
      </c>
      <c r="J474" s="9">
        <f>_xlfn.NUMBERVALUE(TRIM(VLOOKUP(A474,rawData!B:S,13,0)))</f>
        <v>4259.3100000000004</v>
      </c>
      <c r="K474" s="11">
        <f>DATE(VLOOKUP(A474,rawData!$B$2:$S$1011,17,0),VLOOKUP(A474,rawData!$B$2:$S$1011,16,0),VLOOKUP(A474,rawData!$B$2:$S$1011,15,0))</f>
        <v>45420</v>
      </c>
      <c r="L474" t="str">
        <f>TRIM(VLOOKUP(A474,rawData!B:S,18,0))</f>
        <v>Debit Card</v>
      </c>
      <c r="M474">
        <f t="shared" si="15"/>
        <v>5</v>
      </c>
    </row>
    <row r="475" spans="1:13" x14ac:dyDescent="0.2">
      <c r="A475" t="str">
        <f>TRIM(rawData!A904)</f>
        <v>9a21d0ee-6c59-4454-be44-0d47dea7f99f</v>
      </c>
      <c r="B475" t="str">
        <f>TRIM(VLOOKUP(A475,rawData!B:S,4,0))</f>
        <v>Timothy Adams</v>
      </c>
      <c r="C475" t="str">
        <f>IF(TRIM(VLOOKUP(A475,rawData!B:S,6,0))="","replacement@mail.com",TRIM(VLOOKUP(A475,rawData!B:S,6,0)))</f>
        <v>laurahowell@rodriguez-mcclure.info</v>
      </c>
      <c r="D475" t="str">
        <f t="shared" si="14"/>
        <v>SouthFood</v>
      </c>
      <c r="E475" t="str">
        <f>TRIM(VLOOKUP(A475,rawData!B:S,8,0))</f>
        <v>South</v>
      </c>
      <c r="F475" t="str">
        <f>TRIM(VLOOKUP(A475,rawData!B:S,9,0))</f>
        <v>Food</v>
      </c>
      <c r="G475" t="str">
        <f>IF(TRIM(VLOOKUP(A475,rawData!B:S,10,0))="","Blank",TRIM(VLOOKUP(A475,rawData!B:S,10,0)))</f>
        <v>Movement</v>
      </c>
      <c r="H475" s="9">
        <f>_xlfn.NUMBERVALUE(TRIM(VLOOKUP(A475,rawData!B:S,11,0)))</f>
        <v>11</v>
      </c>
      <c r="I475" s="9">
        <f>_xlfn.NUMBERVALUE(TRIM(VLOOKUP(A475,rawData!B:S,12,0)))</f>
        <v>427.85</v>
      </c>
      <c r="J475" s="9">
        <f>_xlfn.NUMBERVALUE(TRIM(VLOOKUP(A475,rawData!B:S,13,0)))</f>
        <v>4706.3500000000004</v>
      </c>
      <c r="K475" s="11">
        <f>DATE(VLOOKUP(A475,rawData!$B$2:$S$1011,17,0),VLOOKUP(A475,rawData!$B$2:$S$1011,16,0),VLOOKUP(A475,rawData!$B$2:$S$1011,15,0))</f>
        <v>45420</v>
      </c>
      <c r="L475" t="str">
        <f>TRIM(VLOOKUP(A475,rawData!B:S,18,0))</f>
        <v>PayPal</v>
      </c>
      <c r="M475">
        <f t="shared" si="15"/>
        <v>5</v>
      </c>
    </row>
    <row r="476" spans="1:13" x14ac:dyDescent="0.2">
      <c r="A476" t="str">
        <f>TRIM(rawData!A560)</f>
        <v>3eb1aefd-28a7-49e2-be44-2cea938065ad</v>
      </c>
      <c r="B476" t="str">
        <f>TRIM(VLOOKUP(A476,rawData!B:S,4,0))</f>
        <v>Jacqueline Zimmerman</v>
      </c>
      <c r="C476" t="str">
        <f>IF(TRIM(VLOOKUP(A476,rawData!B:S,6,0))="","replacement@mail.com",TRIM(VLOOKUP(A476,rawData!B:S,6,0)))</f>
        <v>alexanderjuan@freeman.net</v>
      </c>
      <c r="D476" t="str">
        <f t="shared" si="14"/>
        <v>SouthFood</v>
      </c>
      <c r="E476" t="str">
        <f>TRIM(VLOOKUP(A476,rawData!B:S,8,0))</f>
        <v>South</v>
      </c>
      <c r="F476" t="str">
        <f>TRIM(VLOOKUP(A476,rawData!B:S,9,0))</f>
        <v>Food</v>
      </c>
      <c r="G476" t="str">
        <f>IF(TRIM(VLOOKUP(A476,rawData!B:S,10,0))="","Blank",TRIM(VLOOKUP(A476,rawData!B:S,10,0)))</f>
        <v>Hundred</v>
      </c>
      <c r="H476" s="9">
        <f>_xlfn.NUMBERVALUE(TRIM(VLOOKUP(A476,rawData!B:S,11,0)))</f>
        <v>10</v>
      </c>
      <c r="I476" s="9">
        <f>_xlfn.NUMBERVALUE(TRIM(VLOOKUP(A476,rawData!B:S,12,0)))</f>
        <v>20.13</v>
      </c>
      <c r="J476" s="9">
        <f>_xlfn.NUMBERVALUE(TRIM(VLOOKUP(A476,rawData!B:S,13,0)))</f>
        <v>201.3</v>
      </c>
      <c r="K476" s="11">
        <f>DATE(VLOOKUP(A476,rawData!$B$2:$S$1011,17,0),VLOOKUP(A476,rawData!$B$2:$S$1011,16,0),VLOOKUP(A476,rawData!$B$2:$S$1011,15,0))</f>
        <v>45425</v>
      </c>
      <c r="L476" t="str">
        <f>TRIM(VLOOKUP(A476,rawData!B:S,18,0))</f>
        <v>Debit Card</v>
      </c>
      <c r="M476">
        <f t="shared" si="15"/>
        <v>5</v>
      </c>
    </row>
    <row r="477" spans="1:13" x14ac:dyDescent="0.2">
      <c r="A477" t="str">
        <f>TRIM(rawData!A840)</f>
        <v>c75b8272-52d5-4d34-8457-13137ad87ff1</v>
      </c>
      <c r="B477" t="str">
        <f>TRIM(VLOOKUP(A477,rawData!B:S,4,0))</f>
        <v>Justin Mccullough</v>
      </c>
      <c r="C477" t="str">
        <f>IF(TRIM(VLOOKUP(A477,rawData!B:S,6,0))="","replacement@mail.com",TRIM(VLOOKUP(A477,rawData!B:S,6,0)))</f>
        <v>kayla81@gmail.com</v>
      </c>
      <c r="D477" t="str">
        <f t="shared" si="14"/>
        <v>SouthFurniture</v>
      </c>
      <c r="E477" t="str">
        <f>TRIM(VLOOKUP(A477,rawData!B:S,8,0))</f>
        <v>South</v>
      </c>
      <c r="F477" t="str">
        <f>TRIM(VLOOKUP(A477,rawData!B:S,9,0))</f>
        <v>Furniture</v>
      </c>
      <c r="G477" t="str">
        <f>IF(TRIM(VLOOKUP(A477,rawData!B:S,10,0))="","Blank",TRIM(VLOOKUP(A477,rawData!B:S,10,0)))</f>
        <v>Sell</v>
      </c>
      <c r="H477" s="9">
        <f>_xlfn.NUMBERVALUE(TRIM(VLOOKUP(A477,rawData!B:S,11,0)))</f>
        <v>19</v>
      </c>
      <c r="I477" s="9">
        <f>_xlfn.NUMBERVALUE(TRIM(VLOOKUP(A477,rawData!B:S,12,0)))</f>
        <v>27.76</v>
      </c>
      <c r="J477" s="9">
        <f>_xlfn.NUMBERVALUE(TRIM(VLOOKUP(A477,rawData!B:S,13,0)))</f>
        <v>527.44000000000005</v>
      </c>
      <c r="K477" s="11">
        <f>DATE(VLOOKUP(A477,rawData!$B$2:$S$1011,17,0),VLOOKUP(A477,rawData!$B$2:$S$1011,16,0),VLOOKUP(A477,rawData!$B$2:$S$1011,15,0))</f>
        <v>45425</v>
      </c>
      <c r="L477" t="str">
        <f>TRIM(VLOOKUP(A477,rawData!B:S,18,0))</f>
        <v>Debit Card</v>
      </c>
      <c r="M477">
        <f t="shared" si="15"/>
        <v>5</v>
      </c>
    </row>
    <row r="478" spans="1:13" x14ac:dyDescent="0.2">
      <c r="A478" t="str">
        <f>TRIM(rawData!A49)</f>
        <v>eca1b806-bace-4733-acf0-01cf3b584937</v>
      </c>
      <c r="B478" t="str">
        <f>TRIM(VLOOKUP(A478,rawData!B:S,4,0))</f>
        <v>Rebecca Smith</v>
      </c>
      <c r="C478" t="str">
        <f>IF(TRIM(VLOOKUP(A478,rawData!B:S,6,0))="","replacement@mail.com",TRIM(VLOOKUP(A478,rawData!B:S,6,0)))</f>
        <v>acevedodestiny@yahoo.com</v>
      </c>
      <c r="D478" t="str">
        <f t="shared" si="14"/>
        <v>SouthElectronics</v>
      </c>
      <c r="E478" t="str">
        <f>TRIM(VLOOKUP(A478,rawData!B:S,8,0))</f>
        <v>South</v>
      </c>
      <c r="F478" t="str">
        <f>TRIM(VLOOKUP(A478,rawData!B:S,9,0))</f>
        <v>Electronics</v>
      </c>
      <c r="G478" t="str">
        <f>IF(TRIM(VLOOKUP(A478,rawData!B:S,10,0))="","Blank",TRIM(VLOOKUP(A478,rawData!B:S,10,0)))</f>
        <v>Table</v>
      </c>
      <c r="H478" s="9">
        <f>_xlfn.NUMBERVALUE(TRIM(VLOOKUP(A478,rawData!B:S,11,0)))</f>
        <v>4</v>
      </c>
      <c r="I478" s="9">
        <f>_xlfn.NUMBERVALUE(TRIM(VLOOKUP(A478,rawData!B:S,12,0)))</f>
        <v>309.94</v>
      </c>
      <c r="J478" s="9">
        <f>_xlfn.NUMBERVALUE(TRIM(VLOOKUP(A478,rawData!B:S,13,0)))</f>
        <v>1239.76</v>
      </c>
      <c r="K478" s="11">
        <f>DATE(VLOOKUP(A478,rawData!$B$2:$S$1011,17,0),VLOOKUP(A478,rawData!$B$2:$S$1011,16,0),VLOOKUP(A478,rawData!$B$2:$S$1011,15,0))</f>
        <v>45425</v>
      </c>
      <c r="L478" t="str">
        <f>TRIM(VLOOKUP(A478,rawData!B:S,18,0))</f>
        <v>Debit Card</v>
      </c>
      <c r="M478">
        <f t="shared" si="15"/>
        <v>5</v>
      </c>
    </row>
    <row r="479" spans="1:13" x14ac:dyDescent="0.2">
      <c r="A479" t="str">
        <f>TRIM(rawData!A752)</f>
        <v>b44ce855-3db4-4de7-9744-442517902659</v>
      </c>
      <c r="B479" t="str">
        <f>TRIM(VLOOKUP(A479,rawData!B:S,4,0))</f>
        <v>Barbara Coleman</v>
      </c>
      <c r="C479" t="str">
        <f>IF(TRIM(VLOOKUP(A479,rawData!B:S,6,0))="","replacement@mail.com",TRIM(VLOOKUP(A479,rawData!B:S,6,0)))</f>
        <v>jeffrey31@norman.org</v>
      </c>
      <c r="D479" t="str">
        <f t="shared" si="14"/>
        <v>EastFood</v>
      </c>
      <c r="E479" t="str">
        <f>TRIM(VLOOKUP(A479,rawData!B:S,8,0))</f>
        <v>East</v>
      </c>
      <c r="F479" t="str">
        <f>TRIM(VLOOKUP(A479,rawData!B:S,9,0))</f>
        <v>Food</v>
      </c>
      <c r="G479" t="str">
        <f>IF(TRIM(VLOOKUP(A479,rawData!B:S,10,0))="","Blank",TRIM(VLOOKUP(A479,rawData!B:S,10,0)))</f>
        <v>Surface</v>
      </c>
      <c r="H479" s="9">
        <f>_xlfn.NUMBERVALUE(TRIM(VLOOKUP(A479,rawData!B:S,11,0)))</f>
        <v>2</v>
      </c>
      <c r="I479" s="9">
        <f>_xlfn.NUMBERVALUE(TRIM(VLOOKUP(A479,rawData!B:S,12,0)))</f>
        <v>95.52</v>
      </c>
      <c r="J479" s="9">
        <f>_xlfn.NUMBERVALUE(TRIM(VLOOKUP(A479,rawData!B:S,13,0)))</f>
        <v>191.04</v>
      </c>
      <c r="K479" s="11">
        <f>DATE(VLOOKUP(A479,rawData!$B$2:$S$1011,17,0),VLOOKUP(A479,rawData!$B$2:$S$1011,16,0),VLOOKUP(A479,rawData!$B$2:$S$1011,15,0))</f>
        <v>45426</v>
      </c>
      <c r="L479" t="str">
        <f>TRIM(VLOOKUP(A479,rawData!B:S,18,0))</f>
        <v>PayPal</v>
      </c>
      <c r="M479">
        <f t="shared" si="15"/>
        <v>5</v>
      </c>
    </row>
    <row r="480" spans="1:13" x14ac:dyDescent="0.2">
      <c r="A480" t="str">
        <f>TRIM(rawData!A988)</f>
        <v>3b194c7f-282d-473c-83c9-e21c84f77ef3</v>
      </c>
      <c r="B480" t="str">
        <f>TRIM(VLOOKUP(A480,rawData!B:S,4,0))</f>
        <v>Todd Avila</v>
      </c>
      <c r="C480" t="str">
        <f>IF(TRIM(VLOOKUP(A480,rawData!B:S,6,0))="","replacement@mail.com",TRIM(VLOOKUP(A480,rawData!B:S,6,0)))</f>
        <v>oford@yahoo.com</v>
      </c>
      <c r="D480" t="str">
        <f t="shared" si="14"/>
        <v>EastFurniture</v>
      </c>
      <c r="E480" t="str">
        <f>TRIM(VLOOKUP(A480,rawData!B:S,8,0))</f>
        <v>East</v>
      </c>
      <c r="F480" t="str">
        <f>TRIM(VLOOKUP(A480,rawData!B:S,9,0))</f>
        <v>Furniture</v>
      </c>
      <c r="G480" t="str">
        <f>IF(TRIM(VLOOKUP(A480,rawData!B:S,10,0))="","Blank",TRIM(VLOOKUP(A480,rawData!B:S,10,0)))</f>
        <v>Action</v>
      </c>
      <c r="H480" s="9">
        <f>_xlfn.NUMBERVALUE(TRIM(VLOOKUP(A480,rawData!B:S,11,0)))</f>
        <v>6</v>
      </c>
      <c r="I480" s="9">
        <f>_xlfn.NUMBERVALUE(TRIM(VLOOKUP(A480,rawData!B:S,12,0)))</f>
        <v>133.41999999999999</v>
      </c>
      <c r="J480" s="9">
        <f>_xlfn.NUMBERVALUE(TRIM(VLOOKUP(A480,rawData!B:S,13,0)))</f>
        <v>800.52</v>
      </c>
      <c r="K480" s="11">
        <f>DATE(VLOOKUP(A480,rawData!$B$2:$S$1011,17,0),VLOOKUP(A480,rawData!$B$2:$S$1011,16,0),VLOOKUP(A480,rawData!$B$2:$S$1011,15,0))</f>
        <v>45426</v>
      </c>
      <c r="L480" t="str">
        <f>TRIM(VLOOKUP(A480,rawData!B:S,18,0))</f>
        <v>PayPal</v>
      </c>
      <c r="M480">
        <f t="shared" si="15"/>
        <v>5</v>
      </c>
    </row>
    <row r="481" spans="1:13" x14ac:dyDescent="0.2">
      <c r="A481" t="str">
        <f>TRIM(rawData!A611)</f>
        <v>eb4956d1-7bf1-41a6-a35e-cfa85088979f</v>
      </c>
      <c r="B481" t="str">
        <f>TRIM(VLOOKUP(A481,rawData!B:S,4,0))</f>
        <v>Emma Johnson</v>
      </c>
      <c r="C481" t="str">
        <f>IF(TRIM(VLOOKUP(A481,rawData!B:S,6,0))="","replacement@mail.com",TRIM(VLOOKUP(A481,rawData!B:S,6,0)))</f>
        <v>kcontreras@clay.biz</v>
      </c>
      <c r="D481" t="str">
        <f t="shared" si="14"/>
        <v>WestElectronics</v>
      </c>
      <c r="E481" t="str">
        <f>TRIM(VLOOKUP(A481,rawData!B:S,8,0))</f>
        <v>West</v>
      </c>
      <c r="F481" t="str">
        <f>TRIM(VLOOKUP(A481,rawData!B:S,9,0))</f>
        <v>Electronics</v>
      </c>
      <c r="G481" t="str">
        <f>IF(TRIM(VLOOKUP(A481,rawData!B:S,10,0))="","Blank",TRIM(VLOOKUP(A481,rawData!B:S,10,0)))</f>
        <v>Or</v>
      </c>
      <c r="H481" s="9">
        <f>_xlfn.NUMBERVALUE(TRIM(VLOOKUP(A481,rawData!B:S,11,0)))</f>
        <v>11</v>
      </c>
      <c r="I481" s="9">
        <f>_xlfn.NUMBERVALUE(TRIM(VLOOKUP(A481,rawData!B:S,12,0)))</f>
        <v>335.4</v>
      </c>
      <c r="J481" s="9">
        <f>_xlfn.NUMBERVALUE(TRIM(VLOOKUP(A481,rawData!B:S,13,0)))</f>
        <v>3689.4</v>
      </c>
      <c r="K481" s="11">
        <f>DATE(VLOOKUP(A481,rawData!$B$2:$S$1011,17,0),VLOOKUP(A481,rawData!$B$2:$S$1011,16,0),VLOOKUP(A481,rawData!$B$2:$S$1011,15,0))</f>
        <v>45426</v>
      </c>
      <c r="L481" t="str">
        <f>TRIM(VLOOKUP(A481,rawData!B:S,18,0))</f>
        <v>Credit Card</v>
      </c>
      <c r="M481">
        <f t="shared" si="15"/>
        <v>5</v>
      </c>
    </row>
    <row r="482" spans="1:13" x14ac:dyDescent="0.2">
      <c r="A482" t="str">
        <f>TRIM(rawData!A138)</f>
        <v>c3f4f332-5d13-455d-baef-92960dc1b926</v>
      </c>
      <c r="B482" t="str">
        <f>TRIM(VLOOKUP(A482,rawData!B:S,4,0))</f>
        <v>Julie Warner</v>
      </c>
      <c r="C482" t="str">
        <f>IF(TRIM(VLOOKUP(A482,rawData!B:S,6,0))="","replacement@mail.com",TRIM(VLOOKUP(A482,rawData!B:S,6,0)))</f>
        <v>pgarza@sims-hoover.com</v>
      </c>
      <c r="D482" t="str">
        <f t="shared" si="14"/>
        <v>NorthFood</v>
      </c>
      <c r="E482" t="str">
        <f>TRIM(VLOOKUP(A482,rawData!B:S,8,0))</f>
        <v>North</v>
      </c>
      <c r="F482" t="str">
        <f>TRIM(VLOOKUP(A482,rawData!B:S,9,0))</f>
        <v>Food</v>
      </c>
      <c r="G482" t="str">
        <f>IF(TRIM(VLOOKUP(A482,rawData!B:S,10,0))="","Blank",TRIM(VLOOKUP(A482,rawData!B:S,10,0)))</f>
        <v>Whether</v>
      </c>
      <c r="H482" s="9">
        <f>_xlfn.NUMBERVALUE(TRIM(VLOOKUP(A482,rawData!B:S,11,0)))</f>
        <v>15</v>
      </c>
      <c r="I482" s="9">
        <f>_xlfn.NUMBERVALUE(TRIM(VLOOKUP(A482,rawData!B:S,12,0)))</f>
        <v>322.08999999999997</v>
      </c>
      <c r="J482" s="9">
        <f>_xlfn.NUMBERVALUE(TRIM(VLOOKUP(A482,rawData!B:S,13,0)))</f>
        <v>4831.3500000000004</v>
      </c>
      <c r="K482" s="11">
        <f>DATE(VLOOKUP(A482,rawData!$B$2:$S$1011,17,0),VLOOKUP(A482,rawData!$B$2:$S$1011,16,0),VLOOKUP(A482,rawData!$B$2:$S$1011,15,0))</f>
        <v>45426</v>
      </c>
      <c r="L482" t="str">
        <f>TRIM(VLOOKUP(A482,rawData!B:S,18,0))</f>
        <v>PayPal</v>
      </c>
      <c r="M482">
        <f t="shared" si="15"/>
        <v>5</v>
      </c>
    </row>
    <row r="483" spans="1:13" x14ac:dyDescent="0.2">
      <c r="A483" t="str">
        <f>TRIM(rawData!A77)</f>
        <v>b01c88ac-e64a-484d-90b3-a947785e0dae</v>
      </c>
      <c r="B483" t="str">
        <f>TRIM(VLOOKUP(A483,rawData!B:S,4,0))</f>
        <v>Shane Mays</v>
      </c>
      <c r="C483" t="str">
        <f>IF(TRIM(VLOOKUP(A483,rawData!B:S,6,0))="","replacement@mail.com",TRIM(VLOOKUP(A483,rawData!B:S,6,0)))</f>
        <v>brandon31@briggs.net</v>
      </c>
      <c r="D483" t="str">
        <f t="shared" si="14"/>
        <v>NorthFood</v>
      </c>
      <c r="E483" t="str">
        <f>TRIM(VLOOKUP(A483,rawData!B:S,8,0))</f>
        <v>North</v>
      </c>
      <c r="F483" t="str">
        <f>TRIM(VLOOKUP(A483,rawData!B:S,9,0))</f>
        <v>Food</v>
      </c>
      <c r="G483" t="str">
        <f>IF(TRIM(VLOOKUP(A483,rawData!B:S,10,0))="","Blank",TRIM(VLOOKUP(A483,rawData!B:S,10,0)))</f>
        <v>Event</v>
      </c>
      <c r="H483" s="9">
        <f>_xlfn.NUMBERVALUE(TRIM(VLOOKUP(A483,rawData!B:S,11,0)))</f>
        <v>20</v>
      </c>
      <c r="I483" s="9">
        <f>_xlfn.NUMBERVALUE(TRIM(VLOOKUP(A483,rawData!B:S,12,0)))</f>
        <v>420.08</v>
      </c>
      <c r="J483" s="9">
        <f>_xlfn.NUMBERVALUE(TRIM(VLOOKUP(A483,rawData!B:S,13,0)))</f>
        <v>8401.6</v>
      </c>
      <c r="K483" s="11">
        <f>DATE(VLOOKUP(A483,rawData!$B$2:$S$1011,17,0),VLOOKUP(A483,rawData!$B$2:$S$1011,16,0),VLOOKUP(A483,rawData!$B$2:$S$1011,15,0))</f>
        <v>45426</v>
      </c>
      <c r="L483" t="str">
        <f>TRIM(VLOOKUP(A483,rawData!B:S,18,0))</f>
        <v>PayPal</v>
      </c>
      <c r="M483">
        <f t="shared" si="15"/>
        <v>5</v>
      </c>
    </row>
    <row r="484" spans="1:13" x14ac:dyDescent="0.2">
      <c r="A484" t="str">
        <f>TRIM(rawData!A422)</f>
        <v>061fe2ef-c5c4-4309-b1c0-e4639e970c64</v>
      </c>
      <c r="B484" t="str">
        <f>TRIM(VLOOKUP(A484,rawData!B:S,4,0))</f>
        <v>Christopher Anderson</v>
      </c>
      <c r="C484" t="str">
        <f>IF(TRIM(VLOOKUP(A484,rawData!B:S,6,0))="","replacement@mail.com",TRIM(VLOOKUP(A484,rawData!B:S,6,0)))</f>
        <v>aprilwilson@hotmail.com</v>
      </c>
      <c r="D484" t="str">
        <f t="shared" si="14"/>
        <v>WestFood</v>
      </c>
      <c r="E484" t="str">
        <f>TRIM(VLOOKUP(A484,rawData!B:S,8,0))</f>
        <v>West</v>
      </c>
      <c r="F484" t="str">
        <f>TRIM(VLOOKUP(A484,rawData!B:S,9,0))</f>
        <v>Food</v>
      </c>
      <c r="G484" t="str">
        <f>IF(TRIM(VLOOKUP(A484,rawData!B:S,10,0))="","Blank",TRIM(VLOOKUP(A484,rawData!B:S,10,0)))</f>
        <v>Wear</v>
      </c>
      <c r="H484" s="9">
        <f>_xlfn.NUMBERVALUE(TRIM(VLOOKUP(A484,rawData!B:S,11,0)))</f>
        <v>1</v>
      </c>
      <c r="I484" s="9">
        <f>_xlfn.NUMBERVALUE(TRIM(VLOOKUP(A484,rawData!B:S,12,0)))</f>
        <v>189.37</v>
      </c>
      <c r="J484" s="9">
        <f>_xlfn.NUMBERVALUE(TRIM(VLOOKUP(A484,rawData!B:S,13,0)))</f>
        <v>189.37</v>
      </c>
      <c r="K484" s="11">
        <f>DATE(VLOOKUP(A484,rawData!$B$2:$S$1011,17,0),VLOOKUP(A484,rawData!$B$2:$S$1011,16,0),VLOOKUP(A484,rawData!$B$2:$S$1011,15,0))</f>
        <v>45427</v>
      </c>
      <c r="L484" t="str">
        <f>TRIM(VLOOKUP(A484,rawData!B:S,18,0))</f>
        <v>Bank Transfer</v>
      </c>
      <c r="M484">
        <f t="shared" si="15"/>
        <v>5</v>
      </c>
    </row>
    <row r="485" spans="1:13" x14ac:dyDescent="0.2">
      <c r="A485" t="str">
        <f>TRIM(rawData!A401)</f>
        <v>8763aa88-4016-486e-8172-48fe89153b7f</v>
      </c>
      <c r="B485" t="str">
        <f>TRIM(VLOOKUP(A485,rawData!B:S,4,0))</f>
        <v>John Wu</v>
      </c>
      <c r="C485" t="str">
        <f>IF(TRIM(VLOOKUP(A485,rawData!B:S,6,0))="","replacement@mail.com",TRIM(VLOOKUP(A485,rawData!B:S,6,0)))</f>
        <v>ericcole@gmail.com</v>
      </c>
      <c r="D485" t="str">
        <f t="shared" si="14"/>
        <v>WestClothing</v>
      </c>
      <c r="E485" t="str">
        <f>TRIM(VLOOKUP(A485,rawData!B:S,8,0))</f>
        <v>West</v>
      </c>
      <c r="F485" t="str">
        <f>TRIM(VLOOKUP(A485,rawData!B:S,9,0))</f>
        <v>Clothing</v>
      </c>
      <c r="G485" t="str">
        <f>IF(TRIM(VLOOKUP(A485,rawData!B:S,10,0))="","Blank",TRIM(VLOOKUP(A485,rawData!B:S,10,0)))</f>
        <v>Spend</v>
      </c>
      <c r="H485" s="9">
        <f>_xlfn.NUMBERVALUE(TRIM(VLOOKUP(A485,rawData!B:S,11,0)))</f>
        <v>14</v>
      </c>
      <c r="I485" s="9">
        <f>_xlfn.NUMBERVALUE(TRIM(VLOOKUP(A485,rawData!B:S,12,0)))</f>
        <v>72.150000000000006</v>
      </c>
      <c r="J485" s="9">
        <f>_xlfn.NUMBERVALUE(TRIM(VLOOKUP(A485,rawData!B:S,13,0)))</f>
        <v>1010.1</v>
      </c>
      <c r="K485" s="11">
        <f>DATE(VLOOKUP(A485,rawData!$B$2:$S$1011,17,0),VLOOKUP(A485,rawData!$B$2:$S$1011,16,0),VLOOKUP(A485,rawData!$B$2:$S$1011,15,0))</f>
        <v>45427</v>
      </c>
      <c r="L485" t="str">
        <f>TRIM(VLOOKUP(A485,rawData!B:S,18,0))</f>
        <v>PayPal</v>
      </c>
      <c r="M485">
        <f t="shared" si="15"/>
        <v>5</v>
      </c>
    </row>
    <row r="486" spans="1:13" x14ac:dyDescent="0.2">
      <c r="A486" t="str">
        <f>TRIM(rawData!A417)</f>
        <v>91ae8c3e-aafd-431e-b3e4-0df7fe33d9d6</v>
      </c>
      <c r="B486" t="str">
        <f>TRIM(VLOOKUP(A486,rawData!B:S,4,0))</f>
        <v>Elizabeth Harris</v>
      </c>
      <c r="C486" t="str">
        <f>IF(TRIM(VLOOKUP(A486,rawData!B:S,6,0))="","replacement@mail.com",TRIM(VLOOKUP(A486,rawData!B:S,6,0)))</f>
        <v>jason10@bond-obrien.info</v>
      </c>
      <c r="D486" t="str">
        <f t="shared" si="14"/>
        <v>WestElectronics</v>
      </c>
      <c r="E486" t="str">
        <f>TRIM(VLOOKUP(A486,rawData!B:S,8,0))</f>
        <v>West</v>
      </c>
      <c r="F486" t="str">
        <f>TRIM(VLOOKUP(A486,rawData!B:S,9,0))</f>
        <v>Electronics</v>
      </c>
      <c r="G486" t="str">
        <f>IF(TRIM(VLOOKUP(A486,rawData!B:S,10,0))="","Blank",TRIM(VLOOKUP(A486,rawData!B:S,10,0)))</f>
        <v>Remember</v>
      </c>
      <c r="H486" s="9">
        <f>_xlfn.NUMBERVALUE(TRIM(VLOOKUP(A486,rawData!B:S,11,0)))</f>
        <v>14</v>
      </c>
      <c r="I486" s="9">
        <f>_xlfn.NUMBERVALUE(TRIM(VLOOKUP(A486,rawData!B:S,12,0)))</f>
        <v>312.79000000000002</v>
      </c>
      <c r="J486" s="9">
        <f>_xlfn.NUMBERVALUE(TRIM(VLOOKUP(A486,rawData!B:S,13,0)))</f>
        <v>4379.0600000000004</v>
      </c>
      <c r="K486" s="11">
        <f>DATE(VLOOKUP(A486,rawData!$B$2:$S$1011,17,0),VLOOKUP(A486,rawData!$B$2:$S$1011,16,0),VLOOKUP(A486,rawData!$B$2:$S$1011,15,0))</f>
        <v>45427</v>
      </c>
      <c r="L486" t="str">
        <f>TRIM(VLOOKUP(A486,rawData!B:S,18,0))</f>
        <v>Credit Card</v>
      </c>
      <c r="M486">
        <f t="shared" si="15"/>
        <v>5</v>
      </c>
    </row>
    <row r="487" spans="1:13" x14ac:dyDescent="0.2">
      <c r="A487" t="str">
        <f>TRIM(rawData!A896)</f>
        <v>f72242e9-eede-4f80-bfd9-987ce832fa24</v>
      </c>
      <c r="B487" t="str">
        <f>TRIM(VLOOKUP(A487,rawData!B:S,4,0))</f>
        <v>Miss Cynthia Green</v>
      </c>
      <c r="C487" t="str">
        <f>IF(TRIM(VLOOKUP(A487,rawData!B:S,6,0))="","replacement@mail.com",TRIM(VLOOKUP(A487,rawData!B:S,6,0)))</f>
        <v>kelly68@yahoo.com</v>
      </c>
      <c r="D487" t="str">
        <f t="shared" si="14"/>
        <v>SouthBooks</v>
      </c>
      <c r="E487" t="str">
        <f>TRIM(VLOOKUP(A487,rawData!B:S,8,0))</f>
        <v>South</v>
      </c>
      <c r="F487" t="str">
        <f>TRIM(VLOOKUP(A487,rawData!B:S,9,0))</f>
        <v>Books</v>
      </c>
      <c r="G487" t="str">
        <f>IF(TRIM(VLOOKUP(A487,rawData!B:S,10,0))="","Blank",TRIM(VLOOKUP(A487,rawData!B:S,10,0)))</f>
        <v>Stuff</v>
      </c>
      <c r="H487" s="9">
        <f>_xlfn.NUMBERVALUE(TRIM(VLOOKUP(A487,rawData!B:S,11,0)))</f>
        <v>11</v>
      </c>
      <c r="I487" s="9">
        <f>_xlfn.NUMBERVALUE(TRIM(VLOOKUP(A487,rawData!B:S,12,0)))</f>
        <v>443.78</v>
      </c>
      <c r="J487" s="9">
        <f>_xlfn.NUMBERVALUE(TRIM(VLOOKUP(A487,rawData!B:S,13,0)))</f>
        <v>4881.58</v>
      </c>
      <c r="K487" s="11">
        <f>DATE(VLOOKUP(A487,rawData!$B$2:$S$1011,17,0),VLOOKUP(A487,rawData!$B$2:$S$1011,16,0),VLOOKUP(A487,rawData!$B$2:$S$1011,15,0))</f>
        <v>45427</v>
      </c>
      <c r="L487" t="str">
        <f>TRIM(VLOOKUP(A487,rawData!B:S,18,0))</f>
        <v>Credit Card</v>
      </c>
      <c r="M487">
        <f t="shared" si="15"/>
        <v>5</v>
      </c>
    </row>
    <row r="488" spans="1:13" x14ac:dyDescent="0.2">
      <c r="A488" t="str">
        <f>TRIM(rawData!A465)</f>
        <v>edc69acb-ff8c-4b9d-a87f-79c62127ac94</v>
      </c>
      <c r="B488" t="str">
        <f>TRIM(VLOOKUP(A488,rawData!B:S,4,0))</f>
        <v>Nathaniel Johnson</v>
      </c>
      <c r="C488" t="str">
        <f>IF(TRIM(VLOOKUP(A488,rawData!B:S,6,0))="","replacement@mail.com",TRIM(VLOOKUP(A488,rawData!B:S,6,0)))</f>
        <v>denise48@yahoo.com</v>
      </c>
      <c r="D488" t="str">
        <f t="shared" si="14"/>
        <v>SouthElectronics</v>
      </c>
      <c r="E488" t="str">
        <f>TRIM(VLOOKUP(A488,rawData!B:S,8,0))</f>
        <v>South</v>
      </c>
      <c r="F488" t="str">
        <f>TRIM(VLOOKUP(A488,rawData!B:S,9,0))</f>
        <v>Electronics</v>
      </c>
      <c r="G488" t="str">
        <f>IF(TRIM(VLOOKUP(A488,rawData!B:S,10,0))="","Blank",TRIM(VLOOKUP(A488,rawData!B:S,10,0)))</f>
        <v>Cost</v>
      </c>
      <c r="H488" s="9">
        <f>_xlfn.NUMBERVALUE(TRIM(VLOOKUP(A488,rawData!B:S,11,0)))</f>
        <v>11</v>
      </c>
      <c r="I488" s="9">
        <f>_xlfn.NUMBERVALUE(TRIM(VLOOKUP(A488,rawData!B:S,12,0)))</f>
        <v>289.07</v>
      </c>
      <c r="J488" s="9">
        <f>_xlfn.NUMBERVALUE(TRIM(VLOOKUP(A488,rawData!B:S,13,0)))</f>
        <v>3179.77</v>
      </c>
      <c r="K488" s="11">
        <f>DATE(VLOOKUP(A488,rawData!$B$2:$S$1011,17,0),VLOOKUP(A488,rawData!$B$2:$S$1011,16,0),VLOOKUP(A488,rawData!$B$2:$S$1011,15,0))</f>
        <v>45428</v>
      </c>
      <c r="L488" t="str">
        <f>TRIM(VLOOKUP(A488,rawData!B:S,18,0))</f>
        <v>Debit Card</v>
      </c>
      <c r="M488">
        <f t="shared" si="15"/>
        <v>5</v>
      </c>
    </row>
    <row r="489" spans="1:13" x14ac:dyDescent="0.2">
      <c r="A489" t="str">
        <f>TRIM(rawData!A637)</f>
        <v>ea7d2394-f204-4678-aa69-8e6c0c5dfeb3</v>
      </c>
      <c r="B489" t="str">
        <f>TRIM(VLOOKUP(A489,rawData!B:S,4,0))</f>
        <v>Kenneth Obrien</v>
      </c>
      <c r="C489" t="str">
        <f>IF(TRIM(VLOOKUP(A489,rawData!B:S,6,0))="","replacement@mail.com",TRIM(VLOOKUP(A489,rawData!B:S,6,0)))</f>
        <v>nathaniel89@oconnor-sanders.com</v>
      </c>
      <c r="D489" t="str">
        <f t="shared" si="14"/>
        <v>EastClothing</v>
      </c>
      <c r="E489" t="str">
        <f>TRIM(VLOOKUP(A489,rawData!B:S,8,0))</f>
        <v>East</v>
      </c>
      <c r="F489" t="str">
        <f>TRIM(VLOOKUP(A489,rawData!B:S,9,0))</f>
        <v>Clothing</v>
      </c>
      <c r="G489" t="str">
        <f>IF(TRIM(VLOOKUP(A489,rawData!B:S,10,0))="","Blank",TRIM(VLOOKUP(A489,rawData!B:S,10,0)))</f>
        <v>Increase</v>
      </c>
      <c r="H489" s="9">
        <f>_xlfn.NUMBERVALUE(TRIM(VLOOKUP(A489,rawData!B:S,11,0)))</f>
        <v>8</v>
      </c>
      <c r="I489" s="9">
        <f>_xlfn.NUMBERVALUE(TRIM(VLOOKUP(A489,rawData!B:S,12,0)))</f>
        <v>411.73</v>
      </c>
      <c r="J489" s="9">
        <f>_xlfn.NUMBERVALUE(TRIM(VLOOKUP(A489,rawData!B:S,13,0)))</f>
        <v>3293.84</v>
      </c>
      <c r="K489" s="11">
        <f>DATE(VLOOKUP(A489,rawData!$B$2:$S$1011,17,0),VLOOKUP(A489,rawData!$B$2:$S$1011,16,0),VLOOKUP(A489,rawData!$B$2:$S$1011,15,0))</f>
        <v>45428</v>
      </c>
      <c r="L489" t="str">
        <f>TRIM(VLOOKUP(A489,rawData!B:S,18,0))</f>
        <v>Credit Card</v>
      </c>
      <c r="M489">
        <f t="shared" si="15"/>
        <v>5</v>
      </c>
    </row>
    <row r="490" spans="1:13" x14ac:dyDescent="0.2">
      <c r="A490" t="str">
        <f>TRIM(rawData!A963)</f>
        <v>5e4bd0a6-158c-4944-9eb8-dfc969fc782d</v>
      </c>
      <c r="B490" t="str">
        <f>TRIM(VLOOKUP(A490,rawData!B:S,4,0))</f>
        <v>Mario Blake</v>
      </c>
      <c r="C490" t="str">
        <f>IF(TRIM(VLOOKUP(A490,rawData!B:S,6,0))="","replacement@mail.com",TRIM(VLOOKUP(A490,rawData!B:S,6,0)))</f>
        <v>coreysmith@moss-bell.com</v>
      </c>
      <c r="D490" t="str">
        <f t="shared" si="14"/>
        <v>NorthClothing</v>
      </c>
      <c r="E490" t="str">
        <f>TRIM(VLOOKUP(A490,rawData!B:S,8,0))</f>
        <v>North</v>
      </c>
      <c r="F490" t="str">
        <f>TRIM(VLOOKUP(A490,rawData!B:S,9,0))</f>
        <v>Clothing</v>
      </c>
      <c r="G490" t="str">
        <f>IF(TRIM(VLOOKUP(A490,rawData!B:S,10,0))="","Blank",TRIM(VLOOKUP(A490,rawData!B:S,10,0)))</f>
        <v>Stuff</v>
      </c>
      <c r="H490" s="9">
        <f>_xlfn.NUMBERVALUE(TRIM(VLOOKUP(A490,rawData!B:S,11,0)))</f>
        <v>17</v>
      </c>
      <c r="I490" s="9">
        <f>_xlfn.NUMBERVALUE(TRIM(VLOOKUP(A490,rawData!B:S,12,0)))</f>
        <v>247.1</v>
      </c>
      <c r="J490" s="9">
        <f>_xlfn.NUMBERVALUE(TRIM(VLOOKUP(A490,rawData!B:S,13,0)))</f>
        <v>4200.7</v>
      </c>
      <c r="K490" s="11">
        <f>DATE(VLOOKUP(A490,rawData!$B$2:$S$1011,17,0),VLOOKUP(A490,rawData!$B$2:$S$1011,16,0),VLOOKUP(A490,rawData!$B$2:$S$1011,15,0))</f>
        <v>45428</v>
      </c>
      <c r="L490" t="str">
        <f>TRIM(VLOOKUP(A490,rawData!B:S,18,0))</f>
        <v>Credit Card</v>
      </c>
      <c r="M490">
        <f t="shared" si="15"/>
        <v>5</v>
      </c>
    </row>
    <row r="491" spans="1:13" x14ac:dyDescent="0.2">
      <c r="A491" t="str">
        <f>TRIM(rawData!A916)</f>
        <v>8e31ae12-065d-4023-88c6-05ca88307d41</v>
      </c>
      <c r="B491" t="str">
        <f>TRIM(VLOOKUP(A491,rawData!B:S,4,0))</f>
        <v>Nicole Johnston</v>
      </c>
      <c r="C491" t="str">
        <f>IF(TRIM(VLOOKUP(A491,rawData!B:S,6,0))="","replacement@mail.com",TRIM(VLOOKUP(A491,rawData!B:S,6,0)))</f>
        <v>lisa93@gmail.com</v>
      </c>
      <c r="D491" t="str">
        <f t="shared" si="14"/>
        <v>EastFurniture</v>
      </c>
      <c r="E491" t="str">
        <f>TRIM(VLOOKUP(A491,rawData!B:S,8,0))</f>
        <v>East</v>
      </c>
      <c r="F491" t="str">
        <f>TRIM(VLOOKUP(A491,rawData!B:S,9,0))</f>
        <v>Furniture</v>
      </c>
      <c r="G491" t="str">
        <f>IF(TRIM(VLOOKUP(A491,rawData!B:S,10,0))="","Blank",TRIM(VLOOKUP(A491,rawData!B:S,10,0)))</f>
        <v>Plant</v>
      </c>
      <c r="H491" s="9">
        <f>_xlfn.NUMBERVALUE(TRIM(VLOOKUP(A491,rawData!B:S,11,0)))</f>
        <v>2</v>
      </c>
      <c r="I491" s="9">
        <f>_xlfn.NUMBERVALUE(TRIM(VLOOKUP(A491,rawData!B:S,12,0)))</f>
        <v>162.84</v>
      </c>
      <c r="J491" s="9">
        <f>_xlfn.NUMBERVALUE(TRIM(VLOOKUP(A491,rawData!B:S,13,0)))</f>
        <v>325.68</v>
      </c>
      <c r="K491" s="11">
        <f>DATE(VLOOKUP(A491,rawData!$B$2:$S$1011,17,0),VLOOKUP(A491,rawData!$B$2:$S$1011,16,0),VLOOKUP(A491,rawData!$B$2:$S$1011,15,0))</f>
        <v>45429</v>
      </c>
      <c r="L491" t="str">
        <f>TRIM(VLOOKUP(A491,rawData!B:S,18,0))</f>
        <v>PayPal</v>
      </c>
      <c r="M491">
        <f t="shared" si="15"/>
        <v>5</v>
      </c>
    </row>
    <row r="492" spans="1:13" x14ac:dyDescent="0.2">
      <c r="A492" t="str">
        <f>TRIM(rawData!A476)</f>
        <v>864415eb-caa1-4967-b40a-82d1e9e1cce5</v>
      </c>
      <c r="B492" t="str">
        <f>TRIM(VLOOKUP(A492,rawData!B:S,4,0))</f>
        <v>Matthew Bass</v>
      </c>
      <c r="C492" t="str">
        <f>IF(TRIM(VLOOKUP(A492,rawData!B:S,6,0))="","replacement@mail.com",TRIM(VLOOKUP(A492,rawData!B:S,6,0)))</f>
        <v>jason66@elliott.com</v>
      </c>
      <c r="D492" t="str">
        <f t="shared" si="14"/>
        <v>SouthFurniture</v>
      </c>
      <c r="E492" t="str">
        <f>TRIM(VLOOKUP(A492,rawData!B:S,8,0))</f>
        <v>South</v>
      </c>
      <c r="F492" t="str">
        <f>TRIM(VLOOKUP(A492,rawData!B:S,9,0))</f>
        <v>Furniture</v>
      </c>
      <c r="G492" t="str">
        <f>IF(TRIM(VLOOKUP(A492,rawData!B:S,10,0))="","Blank",TRIM(VLOOKUP(A492,rawData!B:S,10,0)))</f>
        <v>Factor</v>
      </c>
      <c r="H492" s="9">
        <f>_xlfn.NUMBERVALUE(TRIM(VLOOKUP(A492,rawData!B:S,11,0)))</f>
        <v>3</v>
      </c>
      <c r="I492" s="9">
        <f>_xlfn.NUMBERVALUE(TRIM(VLOOKUP(A492,rawData!B:S,12,0)))</f>
        <v>159.01</v>
      </c>
      <c r="J492" s="9">
        <f>_xlfn.NUMBERVALUE(TRIM(VLOOKUP(A492,rawData!B:S,13,0)))</f>
        <v>477.03</v>
      </c>
      <c r="K492" s="11">
        <f>DATE(VLOOKUP(A492,rawData!$B$2:$S$1011,17,0),VLOOKUP(A492,rawData!$B$2:$S$1011,16,0),VLOOKUP(A492,rawData!$B$2:$S$1011,15,0))</f>
        <v>45429</v>
      </c>
      <c r="L492" t="str">
        <f>TRIM(VLOOKUP(A492,rawData!B:S,18,0))</f>
        <v>Credit Card</v>
      </c>
      <c r="M492">
        <f t="shared" si="15"/>
        <v>5</v>
      </c>
    </row>
    <row r="493" spans="1:13" x14ac:dyDescent="0.2">
      <c r="A493" t="str">
        <f>TRIM(rawData!A841)</f>
        <v>b39ef46a-bd09-4968-ba86-c35b7a41bae7</v>
      </c>
      <c r="B493" t="str">
        <f>TRIM(VLOOKUP(A493,rawData!B:S,4,0))</f>
        <v>Charles Smith</v>
      </c>
      <c r="C493" t="str">
        <f>IF(TRIM(VLOOKUP(A493,rawData!B:S,6,0))="","replacement@mail.com",TRIM(VLOOKUP(A493,rawData!B:S,6,0)))</f>
        <v>loganmorgan@baker.com</v>
      </c>
      <c r="D493" t="str">
        <f t="shared" si="14"/>
        <v>NorthClothing</v>
      </c>
      <c r="E493" t="str">
        <f>TRIM(VLOOKUP(A493,rawData!B:S,8,0))</f>
        <v>North</v>
      </c>
      <c r="F493" t="str">
        <f>TRIM(VLOOKUP(A493,rawData!B:S,9,0))</f>
        <v>Clothing</v>
      </c>
      <c r="G493" t="str">
        <f>IF(TRIM(VLOOKUP(A493,rawData!B:S,10,0))="","Blank",TRIM(VLOOKUP(A493,rawData!B:S,10,0)))</f>
        <v>Blank</v>
      </c>
      <c r="H493" s="9">
        <f>_xlfn.NUMBERVALUE(TRIM(VLOOKUP(A493,rawData!B:S,11,0)))</f>
        <v>11</v>
      </c>
      <c r="I493" s="9">
        <f>_xlfn.NUMBERVALUE(TRIM(VLOOKUP(A493,rawData!B:S,12,0)))</f>
        <v>447.77</v>
      </c>
      <c r="J493" s="9">
        <f>_xlfn.NUMBERVALUE(TRIM(VLOOKUP(A493,rawData!B:S,13,0)))</f>
        <v>4925.47</v>
      </c>
      <c r="K493" s="11">
        <f>DATE(VLOOKUP(A493,rawData!$B$2:$S$1011,17,0),VLOOKUP(A493,rawData!$B$2:$S$1011,16,0),VLOOKUP(A493,rawData!$B$2:$S$1011,15,0))</f>
        <v>45429</v>
      </c>
      <c r="L493" t="str">
        <f>TRIM(VLOOKUP(A493,rawData!B:S,18,0))</f>
        <v>PayPal</v>
      </c>
      <c r="M493">
        <f t="shared" si="15"/>
        <v>5</v>
      </c>
    </row>
    <row r="494" spans="1:13" x14ac:dyDescent="0.2">
      <c r="A494" t="str">
        <f>TRIM(rawData!A959)</f>
        <v>81371b15-889f-431e-8151-9436d749ba19</v>
      </c>
      <c r="B494" t="str">
        <f>TRIM(VLOOKUP(A494,rawData!B:S,4,0))</f>
        <v>Justin Ramos</v>
      </c>
      <c r="C494" t="str">
        <f>IF(TRIM(VLOOKUP(A494,rawData!B:S,6,0))="","replacement@mail.com",TRIM(VLOOKUP(A494,rawData!B:S,6,0)))</f>
        <v>uperkins@williams.com</v>
      </c>
      <c r="D494" t="str">
        <f t="shared" si="14"/>
        <v>NorthBooks</v>
      </c>
      <c r="E494" t="str">
        <f>TRIM(VLOOKUP(A494,rawData!B:S,8,0))</f>
        <v>North</v>
      </c>
      <c r="F494" t="str">
        <f>TRIM(VLOOKUP(A494,rawData!B:S,9,0))</f>
        <v>Books</v>
      </c>
      <c r="G494" t="str">
        <f>IF(TRIM(VLOOKUP(A494,rawData!B:S,10,0))="","Blank",TRIM(VLOOKUP(A494,rawData!B:S,10,0)))</f>
        <v>Third</v>
      </c>
      <c r="H494" s="9">
        <f>_xlfn.NUMBERVALUE(TRIM(VLOOKUP(A494,rawData!B:S,11,0)))</f>
        <v>13</v>
      </c>
      <c r="I494" s="9">
        <f>_xlfn.NUMBERVALUE(TRIM(VLOOKUP(A494,rawData!B:S,12,0)))</f>
        <v>494.75</v>
      </c>
      <c r="J494" s="9">
        <f>_xlfn.NUMBERVALUE(TRIM(VLOOKUP(A494,rawData!B:S,13,0)))</f>
        <v>6431.75</v>
      </c>
      <c r="K494" s="11">
        <f>DATE(VLOOKUP(A494,rawData!$B$2:$S$1011,17,0),VLOOKUP(A494,rawData!$B$2:$S$1011,16,0),VLOOKUP(A494,rawData!$B$2:$S$1011,15,0))</f>
        <v>45429</v>
      </c>
      <c r="L494" t="str">
        <f>TRIM(VLOOKUP(A494,rawData!B:S,18,0))</f>
        <v>Debit Card</v>
      </c>
      <c r="M494">
        <f t="shared" si="15"/>
        <v>5</v>
      </c>
    </row>
    <row r="495" spans="1:13" x14ac:dyDescent="0.2">
      <c r="A495" t="str">
        <f>TRIM(rawData!A314)</f>
        <v>f7b13b6f-2dbb-4af0-9127-bc938599d39a</v>
      </c>
      <c r="B495" t="str">
        <f>TRIM(VLOOKUP(A495,rawData!B:S,4,0))</f>
        <v>Marcus Brown</v>
      </c>
      <c r="C495" t="str">
        <f>IF(TRIM(VLOOKUP(A495,rawData!B:S,6,0))="","replacement@mail.com",TRIM(VLOOKUP(A495,rawData!B:S,6,0)))</f>
        <v>jonessue@gmail.com</v>
      </c>
      <c r="D495" t="str">
        <f t="shared" si="14"/>
        <v>NorthClothing</v>
      </c>
      <c r="E495" t="str">
        <f>TRIM(VLOOKUP(A495,rawData!B:S,8,0))</f>
        <v>North</v>
      </c>
      <c r="F495" t="str">
        <f>TRIM(VLOOKUP(A495,rawData!B:S,9,0))</f>
        <v>Clothing</v>
      </c>
      <c r="G495" t="str">
        <f>IF(TRIM(VLOOKUP(A495,rawData!B:S,10,0))="","Blank",TRIM(VLOOKUP(A495,rawData!B:S,10,0)))</f>
        <v>Just</v>
      </c>
      <c r="H495" s="9">
        <f>_xlfn.NUMBERVALUE(TRIM(VLOOKUP(A495,rawData!B:S,11,0)))</f>
        <v>20</v>
      </c>
      <c r="I495" s="9">
        <f>_xlfn.NUMBERVALUE(TRIM(VLOOKUP(A495,rawData!B:S,12,0)))</f>
        <v>345.98</v>
      </c>
      <c r="J495" s="9">
        <f>_xlfn.NUMBERVALUE(TRIM(VLOOKUP(A495,rawData!B:S,13,0)))</f>
        <v>6919.6</v>
      </c>
      <c r="K495" s="11">
        <f>DATE(VLOOKUP(A495,rawData!$B$2:$S$1011,17,0),VLOOKUP(A495,rawData!$B$2:$S$1011,16,0),VLOOKUP(A495,rawData!$B$2:$S$1011,15,0))</f>
        <v>45429</v>
      </c>
      <c r="L495" t="str">
        <f>TRIM(VLOOKUP(A495,rawData!B:S,18,0))</f>
        <v>Debit Card</v>
      </c>
      <c r="M495">
        <f t="shared" si="15"/>
        <v>5</v>
      </c>
    </row>
    <row r="496" spans="1:13" x14ac:dyDescent="0.2">
      <c r="A496" t="str">
        <f>TRIM(rawData!A930)</f>
        <v>1bd3a05a-f0a6-4471-8895-08f0676add0b</v>
      </c>
      <c r="B496" t="str">
        <f>TRIM(VLOOKUP(A496,rawData!B:S,4,0))</f>
        <v>Anthony Garcia</v>
      </c>
      <c r="C496" t="str">
        <f>IF(TRIM(VLOOKUP(A496,rawData!B:S,6,0))="","replacement@mail.com",TRIM(VLOOKUP(A496,rawData!B:S,6,0)))</f>
        <v>ryankim@cohen-shaw.com</v>
      </c>
      <c r="D496" t="str">
        <f t="shared" si="14"/>
        <v>SouthElectronics</v>
      </c>
      <c r="E496" t="str">
        <f>TRIM(VLOOKUP(A496,rawData!B:S,8,0))</f>
        <v>South</v>
      </c>
      <c r="F496" t="str">
        <f>TRIM(VLOOKUP(A496,rawData!B:S,9,0))</f>
        <v>Electronics</v>
      </c>
      <c r="G496" t="str">
        <f>IF(TRIM(VLOOKUP(A496,rawData!B:S,10,0))="","Blank",TRIM(VLOOKUP(A496,rawData!B:S,10,0)))</f>
        <v>Should</v>
      </c>
      <c r="H496" s="9">
        <f>_xlfn.NUMBERVALUE(TRIM(VLOOKUP(A496,rawData!B:S,11,0)))</f>
        <v>10</v>
      </c>
      <c r="I496" s="9">
        <f>_xlfn.NUMBERVALUE(TRIM(VLOOKUP(A496,rawData!B:S,12,0)))</f>
        <v>14.93</v>
      </c>
      <c r="J496" s="9">
        <f>_xlfn.NUMBERVALUE(TRIM(VLOOKUP(A496,rawData!B:S,13,0)))</f>
        <v>149.30000000000001</v>
      </c>
      <c r="K496" s="11">
        <f>DATE(VLOOKUP(A496,rawData!$B$2:$S$1011,17,0),VLOOKUP(A496,rawData!$B$2:$S$1011,16,0),VLOOKUP(A496,rawData!$B$2:$S$1011,15,0))</f>
        <v>45430</v>
      </c>
      <c r="L496" t="str">
        <f>TRIM(VLOOKUP(A496,rawData!B:S,18,0))</f>
        <v>Bank Transfer</v>
      </c>
      <c r="M496">
        <f t="shared" si="15"/>
        <v>5</v>
      </c>
    </row>
    <row r="497" spans="1:13" x14ac:dyDescent="0.2">
      <c r="A497" t="str">
        <f>TRIM(rawData!A2)</f>
        <v>d47ef56f-370e-456b-bf58-8a5440270b85</v>
      </c>
      <c r="B497" t="str">
        <f>TRIM(VLOOKUP(A497,rawData!B:S,4,0))</f>
        <v>Teresa Armstrong</v>
      </c>
      <c r="C497" t="str">
        <f>IF(TRIM(VLOOKUP(A497,rawData!B:S,6,0))="","replacement@mail.com",TRIM(VLOOKUP(A497,rawData!B:S,6,0)))</f>
        <v>brentclark@lopez.com</v>
      </c>
      <c r="D497" t="str">
        <f t="shared" si="14"/>
        <v>EastElectronics</v>
      </c>
      <c r="E497" t="str">
        <f>TRIM(VLOOKUP(A497,rawData!B:S,8,0))</f>
        <v>East</v>
      </c>
      <c r="F497" t="str">
        <f>TRIM(VLOOKUP(A497,rawData!B:S,9,0))</f>
        <v>Electronics</v>
      </c>
      <c r="G497" t="str">
        <f>IF(TRIM(VLOOKUP(A497,rawData!B:S,10,0))="","Blank",TRIM(VLOOKUP(A497,rawData!B:S,10,0)))</f>
        <v>Make</v>
      </c>
      <c r="H497" s="9">
        <f>_xlfn.NUMBERVALUE(TRIM(VLOOKUP(A497,rawData!B:S,11,0)))</f>
        <v>1</v>
      </c>
      <c r="I497" s="9">
        <f>_xlfn.NUMBERVALUE(TRIM(VLOOKUP(A497,rawData!B:S,12,0)))</f>
        <v>453.78</v>
      </c>
      <c r="J497" s="9">
        <f>_xlfn.NUMBERVALUE(TRIM(VLOOKUP(A497,rawData!B:S,13,0)))</f>
        <v>453.78</v>
      </c>
      <c r="K497" s="11">
        <f>DATE(VLOOKUP(A497,rawData!$B$2:$S$1011,17,0),VLOOKUP(A497,rawData!$B$2:$S$1011,16,0),VLOOKUP(A497,rawData!$B$2:$S$1011,15,0))</f>
        <v>45430</v>
      </c>
      <c r="L497" t="str">
        <f>TRIM(VLOOKUP(A497,rawData!B:S,18,0))</f>
        <v>Debit Card</v>
      </c>
      <c r="M497">
        <f t="shared" si="15"/>
        <v>5</v>
      </c>
    </row>
    <row r="498" spans="1:13" x14ac:dyDescent="0.2">
      <c r="A498" t="str">
        <f>TRIM(rawData!A309)</f>
        <v>89f26e08-8089-45d8-87ec-5e1ca45c52c2</v>
      </c>
      <c r="B498" t="str">
        <f>TRIM(VLOOKUP(A498,rawData!B:S,4,0))</f>
        <v>David Rodriguez</v>
      </c>
      <c r="C498" t="str">
        <f>IF(TRIM(VLOOKUP(A498,rawData!B:S,6,0))="","replacement@mail.com",TRIM(VLOOKUP(A498,rawData!B:S,6,0)))</f>
        <v>tnewman@mullen.com</v>
      </c>
      <c r="D498" t="str">
        <f t="shared" si="14"/>
        <v>NorthFurniture</v>
      </c>
      <c r="E498" t="str">
        <f>TRIM(VLOOKUP(A498,rawData!B:S,8,0))</f>
        <v>North</v>
      </c>
      <c r="F498" t="str">
        <f>TRIM(VLOOKUP(A498,rawData!B:S,9,0))</f>
        <v>Furniture</v>
      </c>
      <c r="G498" t="str">
        <f>IF(TRIM(VLOOKUP(A498,rawData!B:S,10,0))="","Blank",TRIM(VLOOKUP(A498,rawData!B:S,10,0)))</f>
        <v>Small</v>
      </c>
      <c r="H498" s="9">
        <f>_xlfn.NUMBERVALUE(TRIM(VLOOKUP(A498,rawData!B:S,11,0)))</f>
        <v>4</v>
      </c>
      <c r="I498" s="9">
        <f>_xlfn.NUMBERVALUE(TRIM(VLOOKUP(A498,rawData!B:S,12,0)))</f>
        <v>244.05</v>
      </c>
      <c r="J498" s="9">
        <f>_xlfn.NUMBERVALUE(TRIM(VLOOKUP(A498,rawData!B:S,13,0)))</f>
        <v>976.2</v>
      </c>
      <c r="K498" s="11">
        <f>DATE(VLOOKUP(A498,rawData!$B$2:$S$1011,17,0),VLOOKUP(A498,rawData!$B$2:$S$1011,16,0),VLOOKUP(A498,rawData!$B$2:$S$1011,15,0))</f>
        <v>45430</v>
      </c>
      <c r="L498" t="str">
        <f>TRIM(VLOOKUP(A498,rawData!B:S,18,0))</f>
        <v>PayPal</v>
      </c>
      <c r="M498">
        <f t="shared" si="15"/>
        <v>5</v>
      </c>
    </row>
    <row r="499" spans="1:13" x14ac:dyDescent="0.2">
      <c r="A499" t="str">
        <f>TRIM(rawData!A518)</f>
        <v>9f0e1bd2-4b2e-4b79-8f4f-75d45ce62082</v>
      </c>
      <c r="B499" t="str">
        <f>TRIM(VLOOKUP(A499,rawData!B:S,4,0))</f>
        <v>Mike Simpson MD</v>
      </c>
      <c r="C499" t="str">
        <f>IF(TRIM(VLOOKUP(A499,rawData!B:S,6,0))="","replacement@mail.com",TRIM(VLOOKUP(A499,rawData!B:S,6,0)))</f>
        <v>dscott@yahoo.com</v>
      </c>
      <c r="D499" t="str">
        <f t="shared" si="14"/>
        <v>SouthFood</v>
      </c>
      <c r="E499" t="str">
        <f>TRIM(VLOOKUP(A499,rawData!B:S,8,0))</f>
        <v>South</v>
      </c>
      <c r="F499" t="str">
        <f>TRIM(VLOOKUP(A499,rawData!B:S,9,0))</f>
        <v>Food</v>
      </c>
      <c r="G499" t="str">
        <f>IF(TRIM(VLOOKUP(A499,rawData!B:S,10,0))="","Blank",TRIM(VLOOKUP(A499,rawData!B:S,10,0)))</f>
        <v>Technology</v>
      </c>
      <c r="H499" s="9">
        <f>_xlfn.NUMBERVALUE(TRIM(VLOOKUP(A499,rawData!B:S,11,0)))</f>
        <v>14</v>
      </c>
      <c r="I499" s="9">
        <f>_xlfn.NUMBERVALUE(TRIM(VLOOKUP(A499,rawData!B:S,12,0)))</f>
        <v>154.37</v>
      </c>
      <c r="J499" s="9">
        <f>_xlfn.NUMBERVALUE(TRIM(VLOOKUP(A499,rawData!B:S,13,0)))</f>
        <v>2161.1799999999998</v>
      </c>
      <c r="K499" s="11">
        <f>DATE(VLOOKUP(A499,rawData!$B$2:$S$1011,17,0),VLOOKUP(A499,rawData!$B$2:$S$1011,16,0),VLOOKUP(A499,rawData!$B$2:$S$1011,15,0))</f>
        <v>45430</v>
      </c>
      <c r="L499" t="str">
        <f>TRIM(VLOOKUP(A499,rawData!B:S,18,0))</f>
        <v>Debit Card</v>
      </c>
      <c r="M499">
        <f t="shared" si="15"/>
        <v>5</v>
      </c>
    </row>
    <row r="500" spans="1:13" x14ac:dyDescent="0.2">
      <c r="A500" t="str">
        <f>TRIM(rawData!A280)</f>
        <v>ea2b401c-7102-4871-ac5d-2c36eb1483ad</v>
      </c>
      <c r="B500" t="str">
        <f>TRIM(VLOOKUP(A500,rawData!B:S,4,0))</f>
        <v>Kelly Oconnor</v>
      </c>
      <c r="C500" t="str">
        <f>IF(TRIM(VLOOKUP(A500,rawData!B:S,6,0))="","replacement@mail.com",TRIM(VLOOKUP(A500,rawData!B:S,6,0)))</f>
        <v>april31@yahoo.com</v>
      </c>
      <c r="D500" t="str">
        <f t="shared" si="14"/>
        <v>NorthBooks</v>
      </c>
      <c r="E500" t="str">
        <f>TRIM(VLOOKUP(A500,rawData!B:S,8,0))</f>
        <v>North</v>
      </c>
      <c r="F500" t="str">
        <f>TRIM(VLOOKUP(A500,rawData!B:S,9,0))</f>
        <v>Books</v>
      </c>
      <c r="G500" t="str">
        <f>IF(TRIM(VLOOKUP(A500,rawData!B:S,10,0))="","Blank",TRIM(VLOOKUP(A500,rawData!B:S,10,0)))</f>
        <v>Remember</v>
      </c>
      <c r="H500" s="9">
        <f>_xlfn.NUMBERVALUE(TRIM(VLOOKUP(A500,rawData!B:S,11,0)))</f>
        <v>11</v>
      </c>
      <c r="I500" s="9">
        <f>_xlfn.NUMBERVALUE(TRIM(VLOOKUP(A500,rawData!B:S,12,0)))</f>
        <v>214.57</v>
      </c>
      <c r="J500" s="9">
        <f>_xlfn.NUMBERVALUE(TRIM(VLOOKUP(A500,rawData!B:S,13,0)))</f>
        <v>2360.27</v>
      </c>
      <c r="K500" s="11">
        <f>DATE(VLOOKUP(A500,rawData!$B$2:$S$1011,17,0),VLOOKUP(A500,rawData!$B$2:$S$1011,16,0),VLOOKUP(A500,rawData!$B$2:$S$1011,15,0))</f>
        <v>45430</v>
      </c>
      <c r="L500" t="str">
        <f>TRIM(VLOOKUP(A500,rawData!B:S,18,0))</f>
        <v>PayPal</v>
      </c>
      <c r="M500">
        <f t="shared" si="15"/>
        <v>5</v>
      </c>
    </row>
    <row r="501" spans="1:13" x14ac:dyDescent="0.2">
      <c r="A501" t="str">
        <f>TRIM(rawData!A19)</f>
        <v>7accdd3c-18f8-4775-8462-0d9c034107df</v>
      </c>
      <c r="B501" t="str">
        <f>TRIM(VLOOKUP(A501,rawData!B:S,4,0))</f>
        <v>Stephanie Ware</v>
      </c>
      <c r="C501" t="str">
        <f>IF(TRIM(VLOOKUP(A501,rawData!B:S,6,0))="","replacement@mail.com",TRIM(VLOOKUP(A501,rawData!B:S,6,0)))</f>
        <v>thomashubbard@rice.net</v>
      </c>
      <c r="D501" t="str">
        <f t="shared" si="14"/>
        <v>EastBooks</v>
      </c>
      <c r="E501" t="str">
        <f>TRIM(VLOOKUP(A501,rawData!B:S,8,0))</f>
        <v>East</v>
      </c>
      <c r="F501" t="str">
        <f>TRIM(VLOOKUP(A501,rawData!B:S,9,0))</f>
        <v>Books</v>
      </c>
      <c r="G501" t="str">
        <f>IF(TRIM(VLOOKUP(A501,rawData!B:S,10,0))="","Blank",TRIM(VLOOKUP(A501,rawData!B:S,10,0)))</f>
        <v>Begin</v>
      </c>
      <c r="H501" s="9">
        <f>_xlfn.NUMBERVALUE(TRIM(VLOOKUP(A501,rawData!B:S,11,0)))</f>
        <v>9</v>
      </c>
      <c r="I501" s="9">
        <f>_xlfn.NUMBERVALUE(TRIM(VLOOKUP(A501,rawData!B:S,12,0)))</f>
        <v>343.81</v>
      </c>
      <c r="J501" s="9">
        <f>_xlfn.NUMBERVALUE(TRIM(VLOOKUP(A501,rawData!B:S,13,0)))</f>
        <v>3094.29</v>
      </c>
      <c r="K501" s="11">
        <f>DATE(VLOOKUP(A501,rawData!$B$2:$S$1011,17,0),VLOOKUP(A501,rawData!$B$2:$S$1011,16,0),VLOOKUP(A501,rawData!$B$2:$S$1011,15,0))</f>
        <v>45430</v>
      </c>
      <c r="L501" t="str">
        <f>TRIM(VLOOKUP(A501,rawData!B:S,18,0))</f>
        <v>Debit Card</v>
      </c>
      <c r="M501">
        <f t="shared" si="15"/>
        <v>5</v>
      </c>
    </row>
    <row r="502" spans="1:13" x14ac:dyDescent="0.2">
      <c r="A502" t="str">
        <f>TRIM(rawData!A953)</f>
        <v>9b5d0407-8ba8-4daa-884b-38dc8e17de47</v>
      </c>
      <c r="B502" t="str">
        <f>TRIM(VLOOKUP(A502,rawData!B:S,4,0))</f>
        <v>Tony Wright</v>
      </c>
      <c r="C502" t="str">
        <f>IF(TRIM(VLOOKUP(A502,rawData!B:S,6,0))="","replacement@mail.com",TRIM(VLOOKUP(A502,rawData!B:S,6,0)))</f>
        <v>anthonywendy@gmail.com</v>
      </c>
      <c r="D502" t="str">
        <f t="shared" si="14"/>
        <v>WestBooks</v>
      </c>
      <c r="E502" t="str">
        <f>TRIM(VLOOKUP(A502,rawData!B:S,8,0))</f>
        <v>West</v>
      </c>
      <c r="F502" t="str">
        <f>TRIM(VLOOKUP(A502,rawData!B:S,9,0))</f>
        <v>Books</v>
      </c>
      <c r="G502" t="str">
        <f>IF(TRIM(VLOOKUP(A502,rawData!B:S,10,0))="","Blank",TRIM(VLOOKUP(A502,rawData!B:S,10,0)))</f>
        <v>Fall</v>
      </c>
      <c r="H502" s="9">
        <f>_xlfn.NUMBERVALUE(TRIM(VLOOKUP(A502,rawData!B:S,11,0)))</f>
        <v>11</v>
      </c>
      <c r="I502" s="9">
        <f>_xlfn.NUMBERVALUE(TRIM(VLOOKUP(A502,rawData!B:S,12,0)))</f>
        <v>325.45</v>
      </c>
      <c r="J502" s="9">
        <f>_xlfn.NUMBERVALUE(TRIM(VLOOKUP(A502,rawData!B:S,13,0)))</f>
        <v>3579.95</v>
      </c>
      <c r="K502" s="11">
        <f>DATE(VLOOKUP(A502,rawData!$B$2:$S$1011,17,0),VLOOKUP(A502,rawData!$B$2:$S$1011,16,0),VLOOKUP(A502,rawData!$B$2:$S$1011,15,0))</f>
        <v>45430</v>
      </c>
      <c r="L502" t="str">
        <f>TRIM(VLOOKUP(A502,rawData!B:S,18,0))</f>
        <v>Bank Transfer</v>
      </c>
      <c r="M502">
        <f t="shared" si="15"/>
        <v>5</v>
      </c>
    </row>
    <row r="503" spans="1:13" x14ac:dyDescent="0.2">
      <c r="A503" t="str">
        <f>TRIM(rawData!A694)</f>
        <v>c2d13feb-afd9-4188-828c-49c18df2fa9d</v>
      </c>
      <c r="B503" t="str">
        <f>TRIM(VLOOKUP(A503,rawData!B:S,4,0))</f>
        <v>Heather Townsend</v>
      </c>
      <c r="C503" t="str">
        <f>IF(TRIM(VLOOKUP(A503,rawData!B:S,6,0))="","replacement@mail.com",TRIM(VLOOKUP(A503,rawData!B:S,6,0)))</f>
        <v>pamelashields@warren-marshall.com</v>
      </c>
      <c r="D503" t="str">
        <f t="shared" si="14"/>
        <v>WestClothing</v>
      </c>
      <c r="E503" t="str">
        <f>TRIM(VLOOKUP(A503,rawData!B:S,8,0))</f>
        <v>West</v>
      </c>
      <c r="F503" t="str">
        <f>TRIM(VLOOKUP(A503,rawData!B:S,9,0))</f>
        <v>Clothing</v>
      </c>
      <c r="G503" t="str">
        <f>IF(TRIM(VLOOKUP(A503,rawData!B:S,10,0))="","Blank",TRIM(VLOOKUP(A503,rawData!B:S,10,0)))</f>
        <v>Medical</v>
      </c>
      <c r="H503" s="9">
        <f>_xlfn.NUMBERVALUE(TRIM(VLOOKUP(A503,rawData!B:S,11,0)))</f>
        <v>14</v>
      </c>
      <c r="I503" s="9">
        <f>_xlfn.NUMBERVALUE(TRIM(VLOOKUP(A503,rawData!B:S,12,0)))</f>
        <v>383.91</v>
      </c>
      <c r="J503" s="9">
        <f>_xlfn.NUMBERVALUE(TRIM(VLOOKUP(A503,rawData!B:S,13,0)))</f>
        <v>5374.74</v>
      </c>
      <c r="K503" s="11">
        <f>DATE(VLOOKUP(A503,rawData!$B$2:$S$1011,17,0),VLOOKUP(A503,rawData!$B$2:$S$1011,16,0),VLOOKUP(A503,rawData!$B$2:$S$1011,15,0))</f>
        <v>45430</v>
      </c>
      <c r="L503" t="str">
        <f>TRIM(VLOOKUP(A503,rawData!B:S,18,0))</f>
        <v>PayPal</v>
      </c>
      <c r="M503">
        <f t="shared" si="15"/>
        <v>5</v>
      </c>
    </row>
    <row r="504" spans="1:13" x14ac:dyDescent="0.2">
      <c r="A504" t="str">
        <f>TRIM(rawData!A843)</f>
        <v>64c0ce79-3f8f-4793-a915-e7faf98687da</v>
      </c>
      <c r="B504" t="str">
        <f>TRIM(VLOOKUP(A504,rawData!B:S,4,0))</f>
        <v>Carlos Torres</v>
      </c>
      <c r="C504" t="str">
        <f>IF(TRIM(VLOOKUP(A504,rawData!B:S,6,0))="","replacement@mail.com",TRIM(VLOOKUP(A504,rawData!B:S,6,0)))</f>
        <v>hoodstephen@taylor.com</v>
      </c>
      <c r="D504" t="str">
        <f t="shared" si="14"/>
        <v>WestClothing</v>
      </c>
      <c r="E504" t="str">
        <f>TRIM(VLOOKUP(A504,rawData!B:S,8,0))</f>
        <v>West</v>
      </c>
      <c r="F504" t="str">
        <f>TRIM(VLOOKUP(A504,rawData!B:S,9,0))</f>
        <v>Clothing</v>
      </c>
      <c r="G504" t="str">
        <f>IF(TRIM(VLOOKUP(A504,rawData!B:S,10,0))="","Blank",TRIM(VLOOKUP(A504,rawData!B:S,10,0)))</f>
        <v>Cell</v>
      </c>
      <c r="H504" s="9">
        <f>_xlfn.NUMBERVALUE(TRIM(VLOOKUP(A504,rawData!B:S,11,0)))</f>
        <v>11</v>
      </c>
      <c r="I504" s="9">
        <f>_xlfn.NUMBERVALUE(TRIM(VLOOKUP(A504,rawData!B:S,12,0)))</f>
        <v>26.13</v>
      </c>
      <c r="J504" s="9">
        <f>_xlfn.NUMBERVALUE(TRIM(VLOOKUP(A504,rawData!B:S,13,0)))</f>
        <v>287.43</v>
      </c>
      <c r="K504" s="11">
        <f>DATE(VLOOKUP(A504,rawData!$B$2:$S$1011,17,0),VLOOKUP(A504,rawData!$B$2:$S$1011,16,0),VLOOKUP(A504,rawData!$B$2:$S$1011,15,0))</f>
        <v>45431</v>
      </c>
      <c r="L504" t="str">
        <f>TRIM(VLOOKUP(A504,rawData!B:S,18,0))</f>
        <v>Credit Card</v>
      </c>
      <c r="M504">
        <f t="shared" si="15"/>
        <v>5</v>
      </c>
    </row>
    <row r="505" spans="1:13" x14ac:dyDescent="0.2">
      <c r="A505" t="str">
        <f>TRIM(rawData!A177)</f>
        <v>5e176416-f9c8-4159-985e-110b1b344791</v>
      </c>
      <c r="B505" t="str">
        <f>TRIM(VLOOKUP(A505,rawData!B:S,4,0))</f>
        <v>Timothy Fields</v>
      </c>
      <c r="C505" t="str">
        <f>IF(TRIM(VLOOKUP(A505,rawData!B:S,6,0))="","replacement@mail.com",TRIM(VLOOKUP(A505,rawData!B:S,6,0)))</f>
        <v>katie59@hotmail.com</v>
      </c>
      <c r="D505" t="str">
        <f t="shared" si="14"/>
        <v>SouthFood</v>
      </c>
      <c r="E505" t="str">
        <f>TRIM(VLOOKUP(A505,rawData!B:S,8,0))</f>
        <v>South</v>
      </c>
      <c r="F505" t="str">
        <f>TRIM(VLOOKUP(A505,rawData!B:S,9,0))</f>
        <v>Food</v>
      </c>
      <c r="G505" t="str">
        <f>IF(TRIM(VLOOKUP(A505,rawData!B:S,10,0))="","Blank",TRIM(VLOOKUP(A505,rawData!B:S,10,0)))</f>
        <v>Notice</v>
      </c>
      <c r="H505" s="9">
        <f>_xlfn.NUMBERVALUE(TRIM(VLOOKUP(A505,rawData!B:S,11,0)))</f>
        <v>9</v>
      </c>
      <c r="I505" s="9">
        <f>_xlfn.NUMBERVALUE(TRIM(VLOOKUP(A505,rawData!B:S,12,0)))</f>
        <v>290.44</v>
      </c>
      <c r="J505" s="9">
        <f>_xlfn.NUMBERVALUE(TRIM(VLOOKUP(A505,rawData!B:S,13,0)))</f>
        <v>2613.96</v>
      </c>
      <c r="K505" s="11">
        <f>DATE(VLOOKUP(A505,rawData!$B$2:$S$1011,17,0),VLOOKUP(A505,rawData!$B$2:$S$1011,16,0),VLOOKUP(A505,rawData!$B$2:$S$1011,15,0))</f>
        <v>45431</v>
      </c>
      <c r="L505" t="str">
        <f>TRIM(VLOOKUP(A505,rawData!B:S,18,0))</f>
        <v>PayPal</v>
      </c>
      <c r="M505">
        <f t="shared" si="15"/>
        <v>5</v>
      </c>
    </row>
    <row r="506" spans="1:13" x14ac:dyDescent="0.2">
      <c r="A506" t="str">
        <f>TRIM(rawData!A500)</f>
        <v>a8b1309c-29fc-4927-ac75-518105a03fe8</v>
      </c>
      <c r="B506" t="str">
        <f>TRIM(VLOOKUP(A506,rawData!B:S,4,0))</f>
        <v>David Wright</v>
      </c>
      <c r="C506" t="str">
        <f>IF(TRIM(VLOOKUP(A506,rawData!B:S,6,0))="","replacement@mail.com",TRIM(VLOOKUP(A506,rawData!B:S,6,0)))</f>
        <v>mikeflynn@hotmail.com</v>
      </c>
      <c r="D506" t="str">
        <f t="shared" si="14"/>
        <v>NorthFood</v>
      </c>
      <c r="E506" t="str">
        <f>TRIM(VLOOKUP(A506,rawData!B:S,8,0))</f>
        <v>North</v>
      </c>
      <c r="F506" t="str">
        <f>TRIM(VLOOKUP(A506,rawData!B:S,9,0))</f>
        <v>Food</v>
      </c>
      <c r="G506" t="str">
        <f>IF(TRIM(VLOOKUP(A506,rawData!B:S,10,0))="","Blank",TRIM(VLOOKUP(A506,rawData!B:S,10,0)))</f>
        <v>Economy</v>
      </c>
      <c r="H506" s="9">
        <f>_xlfn.NUMBERVALUE(TRIM(VLOOKUP(A506,rawData!B:S,11,0)))</f>
        <v>13</v>
      </c>
      <c r="I506" s="9">
        <f>_xlfn.NUMBERVALUE(TRIM(VLOOKUP(A506,rawData!B:S,12,0)))</f>
        <v>384.59</v>
      </c>
      <c r="J506" s="9">
        <f>_xlfn.NUMBERVALUE(TRIM(VLOOKUP(A506,rawData!B:S,13,0)))</f>
        <v>4999.67</v>
      </c>
      <c r="K506" s="11">
        <f>DATE(VLOOKUP(A506,rawData!$B$2:$S$1011,17,0),VLOOKUP(A506,rawData!$B$2:$S$1011,16,0),VLOOKUP(A506,rawData!$B$2:$S$1011,15,0))</f>
        <v>45431</v>
      </c>
      <c r="L506" t="str">
        <f>TRIM(VLOOKUP(A506,rawData!B:S,18,0))</f>
        <v>Credit Card</v>
      </c>
      <c r="M506">
        <f t="shared" si="15"/>
        <v>5</v>
      </c>
    </row>
    <row r="507" spans="1:13" x14ac:dyDescent="0.2">
      <c r="A507" t="str">
        <f>TRIM(rawData!A870)</f>
        <v>10829418-9e55-4ad1-9e7d-37d5f480e798</v>
      </c>
      <c r="B507" t="str">
        <f>TRIM(VLOOKUP(A507,rawData!B:S,4,0))</f>
        <v>Tina Anderson</v>
      </c>
      <c r="C507" t="str">
        <f>IF(TRIM(VLOOKUP(A507,rawData!B:S,6,0))="","replacement@mail.com",TRIM(VLOOKUP(A507,rawData!B:S,6,0)))</f>
        <v>hannah34@yahoo.com</v>
      </c>
      <c r="D507" t="str">
        <f t="shared" si="14"/>
        <v>EastClothing</v>
      </c>
      <c r="E507" t="str">
        <f>TRIM(VLOOKUP(A507,rawData!B:S,8,0))</f>
        <v>East</v>
      </c>
      <c r="F507" t="str">
        <f>TRIM(VLOOKUP(A507,rawData!B:S,9,0))</f>
        <v>Clothing</v>
      </c>
      <c r="G507" t="str">
        <f>IF(TRIM(VLOOKUP(A507,rawData!B:S,10,0))="","Blank",TRIM(VLOOKUP(A507,rawData!B:S,10,0)))</f>
        <v>Figure</v>
      </c>
      <c r="H507" s="9">
        <f>_xlfn.NUMBERVALUE(TRIM(VLOOKUP(A507,rawData!B:S,11,0)))</f>
        <v>18</v>
      </c>
      <c r="I507" s="9">
        <f>_xlfn.NUMBERVALUE(TRIM(VLOOKUP(A507,rawData!B:S,12,0)))</f>
        <v>140.4</v>
      </c>
      <c r="J507" s="9">
        <f>_xlfn.NUMBERVALUE(TRIM(VLOOKUP(A507,rawData!B:S,13,0)))</f>
        <v>2527.1999999999998</v>
      </c>
      <c r="K507" s="11">
        <f>DATE(VLOOKUP(A507,rawData!$B$2:$S$1011,17,0),VLOOKUP(A507,rawData!$B$2:$S$1011,16,0),VLOOKUP(A507,rawData!$B$2:$S$1011,15,0))</f>
        <v>45432</v>
      </c>
      <c r="L507" t="str">
        <f>TRIM(VLOOKUP(A507,rawData!B:S,18,0))</f>
        <v>PayPal</v>
      </c>
      <c r="M507">
        <f t="shared" si="15"/>
        <v>5</v>
      </c>
    </row>
    <row r="508" spans="1:13" x14ac:dyDescent="0.2">
      <c r="A508" t="str">
        <f>TRIM(rawData!A345)</f>
        <v>5ea383b4-756c-4188-8fa1-d261c3e58a17</v>
      </c>
      <c r="B508" t="str">
        <f>TRIM(VLOOKUP(A508,rawData!B:S,4,0))</f>
        <v>Jeffrey Fernandez</v>
      </c>
      <c r="C508" t="str">
        <f>IF(TRIM(VLOOKUP(A508,rawData!B:S,6,0))="","replacement@mail.com",TRIM(VLOOKUP(A508,rawData!B:S,6,0)))</f>
        <v>andreacurry@jacobs.com</v>
      </c>
      <c r="D508" t="str">
        <f t="shared" si="14"/>
        <v>NorthElectronics</v>
      </c>
      <c r="E508" t="str">
        <f>TRIM(VLOOKUP(A508,rawData!B:S,8,0))</f>
        <v>North</v>
      </c>
      <c r="F508" t="str">
        <f>TRIM(VLOOKUP(A508,rawData!B:S,9,0))</f>
        <v>Electronics</v>
      </c>
      <c r="G508" t="str">
        <f>IF(TRIM(VLOOKUP(A508,rawData!B:S,10,0))="","Blank",TRIM(VLOOKUP(A508,rawData!B:S,10,0)))</f>
        <v>Could</v>
      </c>
      <c r="H508" s="9">
        <f>_xlfn.NUMBERVALUE(TRIM(VLOOKUP(A508,rawData!B:S,11,0)))</f>
        <v>11</v>
      </c>
      <c r="I508" s="9">
        <f>_xlfn.NUMBERVALUE(TRIM(VLOOKUP(A508,rawData!B:S,12,0)))</f>
        <v>283.99</v>
      </c>
      <c r="J508" s="9">
        <f>_xlfn.NUMBERVALUE(TRIM(VLOOKUP(A508,rawData!B:S,13,0)))</f>
        <v>3123.89</v>
      </c>
      <c r="K508" s="11">
        <f>DATE(VLOOKUP(A508,rawData!$B$2:$S$1011,17,0),VLOOKUP(A508,rawData!$B$2:$S$1011,16,0),VLOOKUP(A508,rawData!$B$2:$S$1011,15,0))</f>
        <v>45432</v>
      </c>
      <c r="L508" t="str">
        <f>TRIM(VLOOKUP(A508,rawData!B:S,18,0))</f>
        <v>Debit Card</v>
      </c>
      <c r="M508">
        <f t="shared" si="15"/>
        <v>5</v>
      </c>
    </row>
    <row r="509" spans="1:13" x14ac:dyDescent="0.2">
      <c r="A509" t="str">
        <f>TRIM(rawData!A487)</f>
        <v>996c217a-4646-4499-a4ed-4957f04f00b5</v>
      </c>
      <c r="B509" t="str">
        <f>TRIM(VLOOKUP(A509,rawData!B:S,4,0))</f>
        <v>Christina Patel DDS</v>
      </c>
      <c r="C509" t="str">
        <f>IF(TRIM(VLOOKUP(A509,rawData!B:S,6,0))="","replacement@mail.com",TRIM(VLOOKUP(A509,rawData!B:S,6,0)))</f>
        <v>kschwartz@young.com</v>
      </c>
      <c r="D509" t="str">
        <f t="shared" si="14"/>
        <v>NorthFurniture</v>
      </c>
      <c r="E509" t="str">
        <f>TRIM(VLOOKUP(A509,rawData!B:S,8,0))</f>
        <v>North</v>
      </c>
      <c r="F509" t="str">
        <f>TRIM(VLOOKUP(A509,rawData!B:S,9,0))</f>
        <v>Furniture</v>
      </c>
      <c r="G509" t="str">
        <f>IF(TRIM(VLOOKUP(A509,rawData!B:S,10,0))="","Blank",TRIM(VLOOKUP(A509,rawData!B:S,10,0)))</f>
        <v>Worry</v>
      </c>
      <c r="H509" s="9">
        <f>_xlfn.NUMBERVALUE(TRIM(VLOOKUP(A509,rawData!B:S,11,0)))</f>
        <v>8</v>
      </c>
      <c r="I509" s="9">
        <f>_xlfn.NUMBERVALUE(TRIM(VLOOKUP(A509,rawData!B:S,12,0)))</f>
        <v>390.59</v>
      </c>
      <c r="J509" s="9">
        <f>_xlfn.NUMBERVALUE(TRIM(VLOOKUP(A509,rawData!B:S,13,0)))</f>
        <v>3124.72</v>
      </c>
      <c r="K509" s="11">
        <f>DATE(VLOOKUP(A509,rawData!$B$2:$S$1011,17,0),VLOOKUP(A509,rawData!$B$2:$S$1011,16,0),VLOOKUP(A509,rawData!$B$2:$S$1011,15,0))</f>
        <v>45432</v>
      </c>
      <c r="L509" t="str">
        <f>TRIM(VLOOKUP(A509,rawData!B:S,18,0))</f>
        <v>Bank Transfer</v>
      </c>
      <c r="M509">
        <f t="shared" si="15"/>
        <v>5</v>
      </c>
    </row>
    <row r="510" spans="1:13" x14ac:dyDescent="0.2">
      <c r="A510" t="str">
        <f>TRIM(rawData!A990)</f>
        <v>698a4b5c-38e8-44c3-a76d-94042f10f65e</v>
      </c>
      <c r="B510" t="str">
        <f>TRIM(VLOOKUP(A510,rawData!B:S,4,0))</f>
        <v>Katherine Sharp</v>
      </c>
      <c r="C510" t="str">
        <f>IF(TRIM(VLOOKUP(A510,rawData!B:S,6,0))="","replacement@mail.com",TRIM(VLOOKUP(A510,rawData!B:S,6,0)))</f>
        <v>reneesmith@rogers.com</v>
      </c>
      <c r="D510" t="str">
        <f t="shared" si="14"/>
        <v>WestFurniture</v>
      </c>
      <c r="E510" t="str">
        <f>TRIM(VLOOKUP(A510,rawData!B:S,8,0))</f>
        <v>West</v>
      </c>
      <c r="F510" t="str">
        <f>TRIM(VLOOKUP(A510,rawData!B:S,9,0))</f>
        <v>Furniture</v>
      </c>
      <c r="G510" t="str">
        <f>IF(TRIM(VLOOKUP(A510,rawData!B:S,10,0))="","Blank",TRIM(VLOOKUP(A510,rawData!B:S,10,0)))</f>
        <v>Exactly</v>
      </c>
      <c r="H510" s="9">
        <f>_xlfn.NUMBERVALUE(TRIM(VLOOKUP(A510,rawData!B:S,11,0)))</f>
        <v>7</v>
      </c>
      <c r="I510" s="9">
        <f>_xlfn.NUMBERVALUE(TRIM(VLOOKUP(A510,rawData!B:S,12,0)))</f>
        <v>58.48</v>
      </c>
      <c r="J510" s="9">
        <f>_xlfn.NUMBERVALUE(TRIM(VLOOKUP(A510,rawData!B:S,13,0)))</f>
        <v>409.36</v>
      </c>
      <c r="K510" s="11">
        <f>DATE(VLOOKUP(A510,rawData!$B$2:$S$1011,17,0),VLOOKUP(A510,rawData!$B$2:$S$1011,16,0),VLOOKUP(A510,rawData!$B$2:$S$1011,15,0))</f>
        <v>45435</v>
      </c>
      <c r="L510" t="str">
        <f>TRIM(VLOOKUP(A510,rawData!B:S,18,0))</f>
        <v>Debit Card</v>
      </c>
      <c r="M510">
        <f t="shared" si="15"/>
        <v>5</v>
      </c>
    </row>
    <row r="511" spans="1:13" x14ac:dyDescent="0.2">
      <c r="A511" t="str">
        <f>TRIM(rawData!A578)</f>
        <v>ef3cc1d1-2d68-43f5-acb5-9efbd40548ef</v>
      </c>
      <c r="B511" t="str">
        <f>TRIM(VLOOKUP(A511,rawData!B:S,4,0))</f>
        <v>Crystal Lane</v>
      </c>
      <c r="C511" t="str">
        <f>IF(TRIM(VLOOKUP(A511,rawData!B:S,6,0))="","replacement@mail.com",TRIM(VLOOKUP(A511,rawData!B:S,6,0)))</f>
        <v>hcampbell@miller.com</v>
      </c>
      <c r="D511" t="str">
        <f t="shared" si="14"/>
        <v>SouthClothing</v>
      </c>
      <c r="E511" t="str">
        <f>TRIM(VLOOKUP(A511,rawData!B:S,8,0))</f>
        <v>South</v>
      </c>
      <c r="F511" t="str">
        <f>TRIM(VLOOKUP(A511,rawData!B:S,9,0))</f>
        <v>Clothing</v>
      </c>
      <c r="G511" t="str">
        <f>IF(TRIM(VLOOKUP(A511,rawData!B:S,10,0))="","Blank",TRIM(VLOOKUP(A511,rawData!B:S,10,0)))</f>
        <v>Professor</v>
      </c>
      <c r="H511" s="9">
        <f>_xlfn.NUMBERVALUE(TRIM(VLOOKUP(A511,rawData!B:S,11,0)))</f>
        <v>7</v>
      </c>
      <c r="I511" s="9">
        <f>_xlfn.NUMBERVALUE(TRIM(VLOOKUP(A511,rawData!B:S,12,0)))</f>
        <v>481.98</v>
      </c>
      <c r="J511" s="9">
        <f>_xlfn.NUMBERVALUE(TRIM(VLOOKUP(A511,rawData!B:S,13,0)))</f>
        <v>3373.86</v>
      </c>
      <c r="K511" s="11">
        <f>DATE(VLOOKUP(A511,rawData!$B$2:$S$1011,17,0),VLOOKUP(A511,rawData!$B$2:$S$1011,16,0),VLOOKUP(A511,rawData!$B$2:$S$1011,15,0))</f>
        <v>45435</v>
      </c>
      <c r="L511" t="str">
        <f>TRIM(VLOOKUP(A511,rawData!B:S,18,0))</f>
        <v>Debit Card</v>
      </c>
      <c r="M511">
        <f t="shared" si="15"/>
        <v>5</v>
      </c>
    </row>
    <row r="512" spans="1:13" x14ac:dyDescent="0.2">
      <c r="A512" t="str">
        <f>TRIM(rawData!A451)</f>
        <v>a9ae1d2d-a9a5-4d1c-a421-4278c803d9b2</v>
      </c>
      <c r="B512" t="str">
        <f>TRIM(VLOOKUP(A512,rawData!B:S,4,0))</f>
        <v>Angela Cooper</v>
      </c>
      <c r="C512" t="str">
        <f>IF(TRIM(VLOOKUP(A512,rawData!B:S,6,0))="","replacement@mail.com",TRIM(VLOOKUP(A512,rawData!B:S,6,0)))</f>
        <v>guerrerokelly@yahoo.com</v>
      </c>
      <c r="D512" t="str">
        <f t="shared" si="14"/>
        <v>EastBooks</v>
      </c>
      <c r="E512" t="str">
        <f>TRIM(VLOOKUP(A512,rawData!B:S,8,0))</f>
        <v>East</v>
      </c>
      <c r="F512" t="str">
        <f>TRIM(VLOOKUP(A512,rawData!B:S,9,0))</f>
        <v>Books</v>
      </c>
      <c r="G512" t="str">
        <f>IF(TRIM(VLOOKUP(A512,rawData!B:S,10,0))="","Blank",TRIM(VLOOKUP(A512,rawData!B:S,10,0)))</f>
        <v>West</v>
      </c>
      <c r="H512" s="9">
        <f>_xlfn.NUMBERVALUE(TRIM(VLOOKUP(A512,rawData!B:S,11,0)))</f>
        <v>13</v>
      </c>
      <c r="I512" s="9">
        <f>_xlfn.NUMBERVALUE(TRIM(VLOOKUP(A512,rawData!B:S,12,0)))</f>
        <v>318.58</v>
      </c>
      <c r="J512" s="9">
        <f>_xlfn.NUMBERVALUE(TRIM(VLOOKUP(A512,rawData!B:S,13,0)))</f>
        <v>4141.54</v>
      </c>
      <c r="K512" s="11">
        <f>DATE(VLOOKUP(A512,rawData!$B$2:$S$1011,17,0),VLOOKUP(A512,rawData!$B$2:$S$1011,16,0),VLOOKUP(A512,rawData!$B$2:$S$1011,15,0))</f>
        <v>45435</v>
      </c>
      <c r="L512" t="str">
        <f>TRIM(VLOOKUP(A512,rawData!B:S,18,0))</f>
        <v>Debit Card</v>
      </c>
      <c r="M512">
        <f t="shared" si="15"/>
        <v>5</v>
      </c>
    </row>
    <row r="513" spans="1:13" x14ac:dyDescent="0.2">
      <c r="A513" t="str">
        <f>TRIM(rawData!A636)</f>
        <v>6689c231-b65a-4d57-8c95-37daa0fef99d</v>
      </c>
      <c r="B513" t="str">
        <f>TRIM(VLOOKUP(A513,rawData!B:S,4,0))</f>
        <v>Troy Merritt</v>
      </c>
      <c r="C513" t="str">
        <f>IF(TRIM(VLOOKUP(A513,rawData!B:S,6,0))="","replacement@mail.com",TRIM(VLOOKUP(A513,rawData!B:S,6,0)))</f>
        <v>kimberlygonzalez@hotmail.com</v>
      </c>
      <c r="D513" t="str">
        <f t="shared" si="14"/>
        <v>WestFood</v>
      </c>
      <c r="E513" t="str">
        <f>TRIM(VLOOKUP(A513,rawData!B:S,8,0))</f>
        <v>West</v>
      </c>
      <c r="F513" t="str">
        <f>TRIM(VLOOKUP(A513,rawData!B:S,9,0))</f>
        <v>Food</v>
      </c>
      <c r="G513" t="str">
        <f>IF(TRIM(VLOOKUP(A513,rawData!B:S,10,0))="","Blank",TRIM(VLOOKUP(A513,rawData!B:S,10,0)))</f>
        <v>Section</v>
      </c>
      <c r="H513" s="9">
        <f>_xlfn.NUMBERVALUE(TRIM(VLOOKUP(A513,rawData!B:S,11,0)))</f>
        <v>4</v>
      </c>
      <c r="I513" s="9">
        <f>_xlfn.NUMBERVALUE(TRIM(VLOOKUP(A513,rawData!B:S,12,0)))</f>
        <v>8.94</v>
      </c>
      <c r="J513" s="9">
        <f>_xlfn.NUMBERVALUE(TRIM(VLOOKUP(A513,rawData!B:S,13,0)))</f>
        <v>35.76</v>
      </c>
      <c r="K513" s="11">
        <f>DATE(VLOOKUP(A513,rawData!$B$2:$S$1011,17,0),VLOOKUP(A513,rawData!$B$2:$S$1011,16,0),VLOOKUP(A513,rawData!$B$2:$S$1011,15,0))</f>
        <v>45436</v>
      </c>
      <c r="L513" t="str">
        <f>TRIM(VLOOKUP(A513,rawData!B:S,18,0))</f>
        <v>Credit Card</v>
      </c>
      <c r="M513">
        <f t="shared" si="15"/>
        <v>5</v>
      </c>
    </row>
    <row r="514" spans="1:13" x14ac:dyDescent="0.2">
      <c r="A514" t="str">
        <f>TRIM(rawData!A848)</f>
        <v>de3da624-e758-4772-9ac9-126ade978660</v>
      </c>
      <c r="B514" t="str">
        <f>TRIM(VLOOKUP(A514,rawData!B:S,4,0))</f>
        <v>Jeremy Barnes</v>
      </c>
      <c r="C514" t="str">
        <f>IF(TRIM(VLOOKUP(A514,rawData!B:S,6,0))="","replacement@mail.com",TRIM(VLOOKUP(A514,rawData!B:S,6,0)))</f>
        <v>kingshawn@hotmail.com</v>
      </c>
      <c r="D514" t="str">
        <f t="shared" ref="D514:D577" si="16">CONCATENATE(E514,F514)</f>
        <v>WestFurniture</v>
      </c>
      <c r="E514" t="str">
        <f>TRIM(VLOOKUP(A514,rawData!B:S,8,0))</f>
        <v>West</v>
      </c>
      <c r="F514" t="str">
        <f>TRIM(VLOOKUP(A514,rawData!B:S,9,0))</f>
        <v>Furniture</v>
      </c>
      <c r="G514" t="str">
        <f>IF(TRIM(VLOOKUP(A514,rawData!B:S,10,0))="","Blank",TRIM(VLOOKUP(A514,rawData!B:S,10,0)))</f>
        <v>Produce</v>
      </c>
      <c r="H514" s="9">
        <f>_xlfn.NUMBERVALUE(TRIM(VLOOKUP(A514,rawData!B:S,11,0)))</f>
        <v>17</v>
      </c>
      <c r="I514" s="9">
        <f>_xlfn.NUMBERVALUE(TRIM(VLOOKUP(A514,rawData!B:S,12,0)))</f>
        <v>253.54</v>
      </c>
      <c r="J514" s="9">
        <f>_xlfn.NUMBERVALUE(TRIM(VLOOKUP(A514,rawData!B:S,13,0)))</f>
        <v>4310.18</v>
      </c>
      <c r="K514" s="11">
        <f>DATE(VLOOKUP(A514,rawData!$B$2:$S$1011,17,0),VLOOKUP(A514,rawData!$B$2:$S$1011,16,0),VLOOKUP(A514,rawData!$B$2:$S$1011,15,0))</f>
        <v>45436</v>
      </c>
      <c r="L514" t="str">
        <f>TRIM(VLOOKUP(A514,rawData!B:S,18,0))</f>
        <v>Bank Transfer</v>
      </c>
      <c r="M514">
        <f t="shared" si="15"/>
        <v>5</v>
      </c>
    </row>
    <row r="515" spans="1:13" x14ac:dyDescent="0.2">
      <c r="A515" t="str">
        <f>TRIM(rawData!A21)</f>
        <v>3cc76361-37e4-44e8-85e7-5a770ec49cc4</v>
      </c>
      <c r="B515" t="str">
        <f>TRIM(VLOOKUP(A515,rawData!B:S,4,0))</f>
        <v>David Nielsen</v>
      </c>
      <c r="C515" t="str">
        <f>IF(TRIM(VLOOKUP(A515,rawData!B:S,6,0))="","replacement@mail.com",TRIM(VLOOKUP(A515,rawData!B:S,6,0)))</f>
        <v>michaelmiller@hotmail.com</v>
      </c>
      <c r="D515" t="str">
        <f t="shared" si="16"/>
        <v>NorthClothing</v>
      </c>
      <c r="E515" t="str">
        <f>TRIM(VLOOKUP(A515,rawData!B:S,8,0))</f>
        <v>North</v>
      </c>
      <c r="F515" t="str">
        <f>TRIM(VLOOKUP(A515,rawData!B:S,9,0))</f>
        <v>Clothing</v>
      </c>
      <c r="G515" t="str">
        <f>IF(TRIM(VLOOKUP(A515,rawData!B:S,10,0))="","Blank",TRIM(VLOOKUP(A515,rawData!B:S,10,0)))</f>
        <v>Hope</v>
      </c>
      <c r="H515" s="9">
        <f>_xlfn.NUMBERVALUE(TRIM(VLOOKUP(A515,rawData!B:S,11,0)))</f>
        <v>12</v>
      </c>
      <c r="I515" s="9">
        <f>_xlfn.NUMBERVALUE(TRIM(VLOOKUP(A515,rawData!B:S,12,0)))</f>
        <v>419.3</v>
      </c>
      <c r="J515" s="9">
        <f>_xlfn.NUMBERVALUE(TRIM(VLOOKUP(A515,rawData!B:S,13,0)))</f>
        <v>5031.6000000000004</v>
      </c>
      <c r="K515" s="11">
        <f>DATE(VLOOKUP(A515,rawData!$B$2:$S$1011,17,0),VLOOKUP(A515,rawData!$B$2:$S$1011,16,0),VLOOKUP(A515,rawData!$B$2:$S$1011,15,0))</f>
        <v>45436</v>
      </c>
      <c r="L515" t="str">
        <f>TRIM(VLOOKUP(A515,rawData!B:S,18,0))</f>
        <v>PayPal</v>
      </c>
      <c r="M515">
        <f t="shared" ref="M515:M578" si="17">MONTH(K515)</f>
        <v>5</v>
      </c>
    </row>
    <row r="516" spans="1:13" x14ac:dyDescent="0.2">
      <c r="A516" t="str">
        <f>TRIM(rawData!A543)</f>
        <v>194a8df7-e899-4333-98e0-a2872fffed1e</v>
      </c>
      <c r="B516" t="str">
        <f>TRIM(VLOOKUP(A516,rawData!B:S,4,0))</f>
        <v>Theodore Jordan</v>
      </c>
      <c r="C516" t="str">
        <f>IF(TRIM(VLOOKUP(A516,rawData!B:S,6,0))="","replacement@mail.com",TRIM(VLOOKUP(A516,rawData!B:S,6,0)))</f>
        <v>bishopashley@petersen-owens.com</v>
      </c>
      <c r="D516" t="str">
        <f t="shared" si="16"/>
        <v>WestBooks</v>
      </c>
      <c r="E516" t="str">
        <f>TRIM(VLOOKUP(A516,rawData!B:S,8,0))</f>
        <v>West</v>
      </c>
      <c r="F516" t="str">
        <f>TRIM(VLOOKUP(A516,rawData!B:S,9,0))</f>
        <v>Books</v>
      </c>
      <c r="G516" t="str">
        <f>IF(TRIM(VLOOKUP(A516,rawData!B:S,10,0))="","Blank",TRIM(VLOOKUP(A516,rawData!B:S,10,0)))</f>
        <v>Many</v>
      </c>
      <c r="H516" s="9">
        <f>_xlfn.NUMBERVALUE(TRIM(VLOOKUP(A516,rawData!B:S,11,0)))</f>
        <v>18</v>
      </c>
      <c r="I516" s="9">
        <f>_xlfn.NUMBERVALUE(TRIM(VLOOKUP(A516,rawData!B:S,12,0)))</f>
        <v>413.78</v>
      </c>
      <c r="J516" s="9">
        <f>_xlfn.NUMBERVALUE(TRIM(VLOOKUP(A516,rawData!B:S,13,0)))</f>
        <v>7448.04</v>
      </c>
      <c r="K516" s="11">
        <f>DATE(VLOOKUP(A516,rawData!$B$2:$S$1011,17,0),VLOOKUP(A516,rawData!$B$2:$S$1011,16,0),VLOOKUP(A516,rawData!$B$2:$S$1011,15,0))</f>
        <v>45436</v>
      </c>
      <c r="L516" t="str">
        <f>TRIM(VLOOKUP(A516,rawData!B:S,18,0))</f>
        <v>Debit Card</v>
      </c>
      <c r="M516">
        <f t="shared" si="17"/>
        <v>5</v>
      </c>
    </row>
    <row r="517" spans="1:13" x14ac:dyDescent="0.2">
      <c r="A517" t="str">
        <f>TRIM(rawData!A907)</f>
        <v>a5e51652-727a-482a-8499-567bc094eea3</v>
      </c>
      <c r="B517" t="str">
        <f>TRIM(VLOOKUP(A517,rawData!B:S,4,0))</f>
        <v>Janet Collins</v>
      </c>
      <c r="C517" t="str">
        <f>IF(TRIM(VLOOKUP(A517,rawData!B:S,6,0))="","replacement@mail.com",TRIM(VLOOKUP(A517,rawData!B:S,6,0)))</f>
        <v>stephanie91@phillips-peters.com</v>
      </c>
      <c r="D517" t="str">
        <f t="shared" si="16"/>
        <v>SouthFood</v>
      </c>
      <c r="E517" t="str">
        <f>TRIM(VLOOKUP(A517,rawData!B:S,8,0))</f>
        <v>South</v>
      </c>
      <c r="F517" t="str">
        <f>TRIM(VLOOKUP(A517,rawData!B:S,9,0))</f>
        <v>Food</v>
      </c>
      <c r="G517" t="str">
        <f>IF(TRIM(VLOOKUP(A517,rawData!B:S,10,0))="","Blank",TRIM(VLOOKUP(A517,rawData!B:S,10,0)))</f>
        <v>Environmental</v>
      </c>
      <c r="H517" s="9">
        <f>_xlfn.NUMBERVALUE(TRIM(VLOOKUP(A517,rawData!B:S,11,0)))</f>
        <v>18</v>
      </c>
      <c r="I517" s="9">
        <f>_xlfn.NUMBERVALUE(TRIM(VLOOKUP(A517,rawData!B:S,12,0)))</f>
        <v>498.21</v>
      </c>
      <c r="J517" s="9">
        <f>_xlfn.NUMBERVALUE(TRIM(VLOOKUP(A517,rawData!B:S,13,0)))</f>
        <v>8967.7800000000007</v>
      </c>
      <c r="K517" s="11">
        <f>DATE(VLOOKUP(A517,rawData!$B$2:$S$1011,17,0),VLOOKUP(A517,rawData!$B$2:$S$1011,16,0),VLOOKUP(A517,rawData!$B$2:$S$1011,15,0))</f>
        <v>45436</v>
      </c>
      <c r="L517" t="str">
        <f>TRIM(VLOOKUP(A517,rawData!B:S,18,0))</f>
        <v>Bank Transfer</v>
      </c>
      <c r="M517">
        <f t="shared" si="17"/>
        <v>5</v>
      </c>
    </row>
    <row r="518" spans="1:13" x14ac:dyDescent="0.2">
      <c r="A518" t="str">
        <f>TRIM(rawData!A873)</f>
        <v>0de47c03-7581-41b0-a37b-62810e2a202b</v>
      </c>
      <c r="B518" t="str">
        <f>TRIM(VLOOKUP(A518,rawData!B:S,4,0))</f>
        <v>Maria Nguyen</v>
      </c>
      <c r="C518" t="str">
        <f>IF(TRIM(VLOOKUP(A518,rawData!B:S,6,0))="","replacement@mail.com",TRIM(VLOOKUP(A518,rawData!B:S,6,0)))</f>
        <v>huangdavid@gmail.com</v>
      </c>
      <c r="D518" t="str">
        <f t="shared" si="16"/>
        <v>WestFurniture</v>
      </c>
      <c r="E518" t="str">
        <f>TRIM(VLOOKUP(A518,rawData!B:S,8,0))</f>
        <v>West</v>
      </c>
      <c r="F518" t="str">
        <f>TRIM(VLOOKUP(A518,rawData!B:S,9,0))</f>
        <v>Furniture</v>
      </c>
      <c r="G518" t="str">
        <f>IF(TRIM(VLOOKUP(A518,rawData!B:S,10,0))="","Blank",TRIM(VLOOKUP(A518,rawData!B:S,10,0)))</f>
        <v>Painting</v>
      </c>
      <c r="H518" s="9">
        <f>_xlfn.NUMBERVALUE(TRIM(VLOOKUP(A518,rawData!B:S,11,0)))</f>
        <v>4</v>
      </c>
      <c r="I518" s="9">
        <f>_xlfn.NUMBERVALUE(TRIM(VLOOKUP(A518,rawData!B:S,12,0)))</f>
        <v>23.49</v>
      </c>
      <c r="J518" s="9">
        <f>_xlfn.NUMBERVALUE(TRIM(VLOOKUP(A518,rawData!B:S,13,0)))</f>
        <v>93.96</v>
      </c>
      <c r="K518" s="11">
        <f>DATE(VLOOKUP(A518,rawData!$B$2:$S$1011,17,0),VLOOKUP(A518,rawData!$B$2:$S$1011,16,0),VLOOKUP(A518,rawData!$B$2:$S$1011,15,0))</f>
        <v>45437</v>
      </c>
      <c r="L518" t="str">
        <f>TRIM(VLOOKUP(A518,rawData!B:S,18,0))</f>
        <v>Credit Card</v>
      </c>
      <c r="M518">
        <f t="shared" si="17"/>
        <v>5</v>
      </c>
    </row>
    <row r="519" spans="1:13" x14ac:dyDescent="0.2">
      <c r="A519" t="str">
        <f>TRIM(rawData!A325)</f>
        <v>f5a420cd-e4e3-4623-9fa9-57edabd03d79</v>
      </c>
      <c r="B519" t="str">
        <f>TRIM(VLOOKUP(A519,rawData!B:S,4,0))</f>
        <v>Alice Davis</v>
      </c>
      <c r="C519" t="str">
        <f>IF(TRIM(VLOOKUP(A519,rawData!B:S,6,0))="","replacement@mail.com",TRIM(VLOOKUP(A519,rawData!B:S,6,0)))</f>
        <v>replacement@mail.com</v>
      </c>
      <c r="D519" t="str">
        <f t="shared" si="16"/>
        <v>SouthClothing</v>
      </c>
      <c r="E519" t="str">
        <f>TRIM(VLOOKUP(A519,rawData!B:S,8,0))</f>
        <v>South</v>
      </c>
      <c r="F519" t="str">
        <f>TRIM(VLOOKUP(A519,rawData!B:S,9,0))</f>
        <v>Clothing</v>
      </c>
      <c r="G519" t="str">
        <f>IF(TRIM(VLOOKUP(A519,rawData!B:S,10,0))="","Blank",TRIM(VLOOKUP(A519,rawData!B:S,10,0)))</f>
        <v>Address</v>
      </c>
      <c r="H519" s="9">
        <f>_xlfn.NUMBERVALUE(TRIM(VLOOKUP(A519,rawData!B:S,11,0)))</f>
        <v>1</v>
      </c>
      <c r="I519" s="9">
        <f>_xlfn.NUMBERVALUE(TRIM(VLOOKUP(A519,rawData!B:S,12,0)))</f>
        <v>98.18</v>
      </c>
      <c r="J519" s="9">
        <f>_xlfn.NUMBERVALUE(TRIM(VLOOKUP(A519,rawData!B:S,13,0)))</f>
        <v>98.18</v>
      </c>
      <c r="K519" s="11">
        <f>DATE(VLOOKUP(A519,rawData!$B$2:$S$1011,17,0),VLOOKUP(A519,rawData!$B$2:$S$1011,16,0),VLOOKUP(A519,rawData!$B$2:$S$1011,15,0))</f>
        <v>45437</v>
      </c>
      <c r="L519" t="str">
        <f>TRIM(VLOOKUP(A519,rawData!B:S,18,0))</f>
        <v>Debit Card</v>
      </c>
      <c r="M519">
        <f t="shared" si="17"/>
        <v>5</v>
      </c>
    </row>
    <row r="520" spans="1:13" x14ac:dyDescent="0.2">
      <c r="A520" t="str">
        <f>TRIM(rawData!A198)</f>
        <v>4047675a-c53f-4bab-abab-7b977a917b92</v>
      </c>
      <c r="B520" t="str">
        <f>TRIM(VLOOKUP(A520,rawData!B:S,4,0))</f>
        <v>Natalie Martinez</v>
      </c>
      <c r="C520" t="str">
        <f>IF(TRIM(VLOOKUP(A520,rawData!B:S,6,0))="","replacement@mail.com",TRIM(VLOOKUP(A520,rawData!B:S,6,0)))</f>
        <v>dennis68@orr.info</v>
      </c>
      <c r="D520" t="str">
        <f t="shared" si="16"/>
        <v>WestClothing</v>
      </c>
      <c r="E520" t="str">
        <f>TRIM(VLOOKUP(A520,rawData!B:S,8,0))</f>
        <v>West</v>
      </c>
      <c r="F520" t="str">
        <f>TRIM(VLOOKUP(A520,rawData!B:S,9,0))</f>
        <v>Clothing</v>
      </c>
      <c r="G520" t="str">
        <f>IF(TRIM(VLOOKUP(A520,rawData!B:S,10,0))="","Blank",TRIM(VLOOKUP(A520,rawData!B:S,10,0)))</f>
        <v>Sign</v>
      </c>
      <c r="H520" s="9">
        <f>_xlfn.NUMBERVALUE(TRIM(VLOOKUP(A520,rawData!B:S,11,0)))</f>
        <v>16</v>
      </c>
      <c r="I520" s="9">
        <f>_xlfn.NUMBERVALUE(TRIM(VLOOKUP(A520,rawData!B:S,12,0)))</f>
        <v>32.01</v>
      </c>
      <c r="J520" s="9">
        <f>_xlfn.NUMBERVALUE(TRIM(VLOOKUP(A520,rawData!B:S,13,0)))</f>
        <v>512.16</v>
      </c>
      <c r="K520" s="11">
        <f>DATE(VLOOKUP(A520,rawData!$B$2:$S$1011,17,0),VLOOKUP(A520,rawData!$B$2:$S$1011,16,0),VLOOKUP(A520,rawData!$B$2:$S$1011,15,0))</f>
        <v>45437</v>
      </c>
      <c r="L520" t="str">
        <f>TRIM(VLOOKUP(A520,rawData!B:S,18,0))</f>
        <v>Credit Card</v>
      </c>
      <c r="M520">
        <f t="shared" si="17"/>
        <v>5</v>
      </c>
    </row>
    <row r="521" spans="1:13" x14ac:dyDescent="0.2">
      <c r="A521" t="str">
        <f>TRIM(rawData!A28)</f>
        <v>3c50ae90-8b58-46c4-b221-cf71df6edfb1</v>
      </c>
      <c r="B521" t="str">
        <f>TRIM(VLOOKUP(A521,rawData!B:S,4,0))</f>
        <v>Laura Alvarez</v>
      </c>
      <c r="C521" t="str">
        <f>IF(TRIM(VLOOKUP(A521,rawData!B:S,6,0))="","replacement@mail.com",TRIM(VLOOKUP(A521,rawData!B:S,6,0)))</f>
        <v>brianbass@hotmail.com</v>
      </c>
      <c r="D521" t="str">
        <f t="shared" si="16"/>
        <v>EastBooks</v>
      </c>
      <c r="E521" t="str">
        <f>TRIM(VLOOKUP(A521,rawData!B:S,8,0))</f>
        <v>East</v>
      </c>
      <c r="F521" t="str">
        <f>TRIM(VLOOKUP(A521,rawData!B:S,9,0))</f>
        <v>Books</v>
      </c>
      <c r="G521" t="str">
        <f>IF(TRIM(VLOOKUP(A521,rawData!B:S,10,0))="","Blank",TRIM(VLOOKUP(A521,rawData!B:S,10,0)))</f>
        <v>Sometimes</v>
      </c>
      <c r="H521" s="9">
        <f>_xlfn.NUMBERVALUE(TRIM(VLOOKUP(A521,rawData!B:S,11,0)))</f>
        <v>3</v>
      </c>
      <c r="I521" s="9">
        <f>_xlfn.NUMBERVALUE(TRIM(VLOOKUP(A521,rawData!B:S,12,0)))</f>
        <v>467.98</v>
      </c>
      <c r="J521" s="9">
        <f>_xlfn.NUMBERVALUE(TRIM(VLOOKUP(A521,rawData!B:S,13,0)))</f>
        <v>1403.94</v>
      </c>
      <c r="K521" s="11">
        <f>DATE(VLOOKUP(A521,rawData!$B$2:$S$1011,17,0),VLOOKUP(A521,rawData!$B$2:$S$1011,16,0),VLOOKUP(A521,rawData!$B$2:$S$1011,15,0))</f>
        <v>45438</v>
      </c>
      <c r="L521" t="str">
        <f>TRIM(VLOOKUP(A521,rawData!B:S,18,0))</f>
        <v>Credit Card</v>
      </c>
      <c r="M521">
        <f t="shared" si="17"/>
        <v>5</v>
      </c>
    </row>
    <row r="522" spans="1:13" x14ac:dyDescent="0.2">
      <c r="A522" t="str">
        <f>TRIM(rawData!A814)</f>
        <v>6a60de1f-b9c3-4a9a-97dc-29d09f5390f7</v>
      </c>
      <c r="B522" t="str">
        <f>TRIM(VLOOKUP(A522,rawData!B:S,4,0))</f>
        <v>Michelle Key</v>
      </c>
      <c r="C522" t="str">
        <f>IF(TRIM(VLOOKUP(A522,rawData!B:S,6,0))="","replacement@mail.com",TRIM(VLOOKUP(A522,rawData!B:S,6,0)))</f>
        <v>rodriguezchristina@kelly.com</v>
      </c>
      <c r="D522" t="str">
        <f t="shared" si="16"/>
        <v>WestFood</v>
      </c>
      <c r="E522" t="str">
        <f>TRIM(VLOOKUP(A522,rawData!B:S,8,0))</f>
        <v>West</v>
      </c>
      <c r="F522" t="str">
        <f>TRIM(VLOOKUP(A522,rawData!B:S,9,0))</f>
        <v>Food</v>
      </c>
      <c r="G522" t="str">
        <f>IF(TRIM(VLOOKUP(A522,rawData!B:S,10,0))="","Blank",TRIM(VLOOKUP(A522,rawData!B:S,10,0)))</f>
        <v>Myself</v>
      </c>
      <c r="H522" s="9">
        <f>_xlfn.NUMBERVALUE(TRIM(VLOOKUP(A522,rawData!B:S,11,0)))</f>
        <v>13</v>
      </c>
      <c r="I522" s="9">
        <f>_xlfn.NUMBERVALUE(TRIM(VLOOKUP(A522,rawData!B:S,12,0)))</f>
        <v>281.38</v>
      </c>
      <c r="J522" s="9">
        <f>_xlfn.NUMBERVALUE(TRIM(VLOOKUP(A522,rawData!B:S,13,0)))</f>
        <v>3657.94</v>
      </c>
      <c r="K522" s="11">
        <f>DATE(VLOOKUP(A522,rawData!$B$2:$S$1011,17,0),VLOOKUP(A522,rawData!$B$2:$S$1011,16,0),VLOOKUP(A522,rawData!$B$2:$S$1011,15,0))</f>
        <v>45438</v>
      </c>
      <c r="L522" t="str">
        <f>TRIM(VLOOKUP(A522,rawData!B:S,18,0))</f>
        <v>PayPal</v>
      </c>
      <c r="M522">
        <f t="shared" si="17"/>
        <v>5</v>
      </c>
    </row>
    <row r="523" spans="1:13" x14ac:dyDescent="0.2">
      <c r="A523" t="str">
        <f>TRIM(rawData!A864)</f>
        <v>fef3b0b4-4ca7-48c5-9b56-89401288688d</v>
      </c>
      <c r="B523" t="str">
        <f>TRIM(VLOOKUP(A523,rawData!B:S,4,0))</f>
        <v>Michael Reid</v>
      </c>
      <c r="C523" t="str">
        <f>IF(TRIM(VLOOKUP(A523,rawData!B:S,6,0))="","replacement@mail.com",TRIM(VLOOKUP(A523,rawData!B:S,6,0)))</f>
        <v>clarktravis@williams-gardner.com</v>
      </c>
      <c r="D523" t="str">
        <f t="shared" si="16"/>
        <v>EastFood</v>
      </c>
      <c r="E523" t="str">
        <f>TRIM(VLOOKUP(A523,rawData!B:S,8,0))</f>
        <v>East</v>
      </c>
      <c r="F523" t="str">
        <f>TRIM(VLOOKUP(A523,rawData!B:S,9,0))</f>
        <v>Food</v>
      </c>
      <c r="G523" t="str">
        <f>IF(TRIM(VLOOKUP(A523,rawData!B:S,10,0))="","Blank",TRIM(VLOOKUP(A523,rawData!B:S,10,0)))</f>
        <v>Find</v>
      </c>
      <c r="H523" s="9">
        <f>_xlfn.NUMBERVALUE(TRIM(VLOOKUP(A523,rawData!B:S,11,0)))</f>
        <v>20</v>
      </c>
      <c r="I523" s="9">
        <f>_xlfn.NUMBERVALUE(TRIM(VLOOKUP(A523,rawData!B:S,12,0)))</f>
        <v>231.79</v>
      </c>
      <c r="J523" s="9">
        <f>_xlfn.NUMBERVALUE(TRIM(VLOOKUP(A523,rawData!B:S,13,0)))</f>
        <v>4635.8</v>
      </c>
      <c r="K523" s="11">
        <f>DATE(VLOOKUP(A523,rawData!$B$2:$S$1011,17,0),VLOOKUP(A523,rawData!$B$2:$S$1011,16,0),VLOOKUP(A523,rawData!$B$2:$S$1011,15,0))</f>
        <v>45438</v>
      </c>
      <c r="L523" t="str">
        <f>TRIM(VLOOKUP(A523,rawData!B:S,18,0))</f>
        <v>Debit Card</v>
      </c>
      <c r="M523">
        <f t="shared" si="17"/>
        <v>5</v>
      </c>
    </row>
    <row r="524" spans="1:13" x14ac:dyDescent="0.2">
      <c r="A524" t="str">
        <f>TRIM(rawData!A771)</f>
        <v>2a6d2415-e95a-4ce0-ab0b-246554589ecd</v>
      </c>
      <c r="B524" t="str">
        <f>TRIM(VLOOKUP(A524,rawData!B:S,4,0))</f>
        <v>Jessica Mckay</v>
      </c>
      <c r="C524" t="str">
        <f>IF(TRIM(VLOOKUP(A524,rawData!B:S,6,0))="","replacement@mail.com",TRIM(VLOOKUP(A524,rawData!B:S,6,0)))</f>
        <v>thart@hotmail.com</v>
      </c>
      <c r="D524" t="str">
        <f t="shared" si="16"/>
        <v>SouthClothing</v>
      </c>
      <c r="E524" t="str">
        <f>TRIM(VLOOKUP(A524,rawData!B:S,8,0))</f>
        <v>South</v>
      </c>
      <c r="F524" t="str">
        <f>TRIM(VLOOKUP(A524,rawData!B:S,9,0))</f>
        <v>Clothing</v>
      </c>
      <c r="G524" t="str">
        <f>IF(TRIM(VLOOKUP(A524,rawData!B:S,10,0))="","Blank",TRIM(VLOOKUP(A524,rawData!B:S,10,0)))</f>
        <v>For</v>
      </c>
      <c r="H524" s="9">
        <f>_xlfn.NUMBERVALUE(TRIM(VLOOKUP(A524,rawData!B:S,11,0)))</f>
        <v>4</v>
      </c>
      <c r="I524" s="9">
        <f>_xlfn.NUMBERVALUE(TRIM(VLOOKUP(A524,rawData!B:S,12,0)))</f>
        <v>353.76</v>
      </c>
      <c r="J524" s="9">
        <f>_xlfn.NUMBERVALUE(TRIM(VLOOKUP(A524,rawData!B:S,13,0)))</f>
        <v>1415.04</v>
      </c>
      <c r="K524" s="11">
        <f>DATE(VLOOKUP(A524,rawData!$B$2:$S$1011,17,0),VLOOKUP(A524,rawData!$B$2:$S$1011,16,0),VLOOKUP(A524,rawData!$B$2:$S$1011,15,0))</f>
        <v>45439</v>
      </c>
      <c r="L524" t="str">
        <f>TRIM(VLOOKUP(A524,rawData!B:S,18,0))</f>
        <v>PayPal</v>
      </c>
      <c r="M524">
        <f t="shared" si="17"/>
        <v>5</v>
      </c>
    </row>
    <row r="525" spans="1:13" x14ac:dyDescent="0.2">
      <c r="A525" t="str">
        <f>TRIM(rawData!A973)</f>
        <v>89dc4128-14ac-4aa4-ba70-ac0bf854aed6</v>
      </c>
      <c r="B525" t="str">
        <f>TRIM(VLOOKUP(A525,rawData!B:S,4,0))</f>
        <v>Tiffany Smith</v>
      </c>
      <c r="C525" t="str">
        <f>IF(TRIM(VLOOKUP(A525,rawData!B:S,6,0))="","replacement@mail.com",TRIM(VLOOKUP(A525,rawData!B:S,6,0)))</f>
        <v>wlang@meyers-walker.com</v>
      </c>
      <c r="D525" t="str">
        <f t="shared" si="16"/>
        <v>WestFood</v>
      </c>
      <c r="E525" t="str">
        <f>TRIM(VLOOKUP(A525,rawData!B:S,8,0))</f>
        <v>West</v>
      </c>
      <c r="F525" t="str">
        <f>TRIM(VLOOKUP(A525,rawData!B:S,9,0))</f>
        <v>Food</v>
      </c>
      <c r="G525" t="str">
        <f>IF(TRIM(VLOOKUP(A525,rawData!B:S,10,0))="","Blank",TRIM(VLOOKUP(A525,rawData!B:S,10,0)))</f>
        <v>Tree</v>
      </c>
      <c r="H525" s="9">
        <f>_xlfn.NUMBERVALUE(TRIM(VLOOKUP(A525,rawData!B:S,11,0)))</f>
        <v>5</v>
      </c>
      <c r="I525" s="9">
        <f>_xlfn.NUMBERVALUE(TRIM(VLOOKUP(A525,rawData!B:S,12,0)))</f>
        <v>284.95</v>
      </c>
      <c r="J525" s="9">
        <f>_xlfn.NUMBERVALUE(TRIM(VLOOKUP(A525,rawData!B:S,13,0)))</f>
        <v>1424.75</v>
      </c>
      <c r="K525" s="11">
        <f>DATE(VLOOKUP(A525,rawData!$B$2:$S$1011,17,0),VLOOKUP(A525,rawData!$B$2:$S$1011,16,0),VLOOKUP(A525,rawData!$B$2:$S$1011,15,0))</f>
        <v>45439</v>
      </c>
      <c r="L525" t="str">
        <f>TRIM(VLOOKUP(A525,rawData!B:S,18,0))</f>
        <v>Bank Transfer</v>
      </c>
      <c r="M525">
        <f t="shared" si="17"/>
        <v>5</v>
      </c>
    </row>
    <row r="526" spans="1:13" x14ac:dyDescent="0.2">
      <c r="A526" t="str">
        <f>TRIM(rawData!A103)</f>
        <v>fc0e3318-5834-4250-8763-2f3efaec47db</v>
      </c>
      <c r="B526" t="str">
        <f>TRIM(VLOOKUP(A526,rawData!B:S,4,0))</f>
        <v>Maria Rodriguez</v>
      </c>
      <c r="C526" t="str">
        <f>IF(TRIM(VLOOKUP(A526,rawData!B:S,6,0))="","replacement@mail.com",TRIM(VLOOKUP(A526,rawData!B:S,6,0)))</f>
        <v>perkinsdaniel@chavez-anderson.com</v>
      </c>
      <c r="D526" t="str">
        <f t="shared" si="16"/>
        <v>WestClothing</v>
      </c>
      <c r="E526" t="str">
        <f>TRIM(VLOOKUP(A526,rawData!B:S,8,0))</f>
        <v>West</v>
      </c>
      <c r="F526" t="str">
        <f>TRIM(VLOOKUP(A526,rawData!B:S,9,0))</f>
        <v>Clothing</v>
      </c>
      <c r="G526" t="str">
        <f>IF(TRIM(VLOOKUP(A526,rawData!B:S,10,0))="","Blank",TRIM(VLOOKUP(A526,rawData!B:S,10,0)))</f>
        <v>Eye</v>
      </c>
      <c r="H526" s="9">
        <f>_xlfn.NUMBERVALUE(TRIM(VLOOKUP(A526,rawData!B:S,11,0)))</f>
        <v>14</v>
      </c>
      <c r="I526" s="9">
        <f>_xlfn.NUMBERVALUE(TRIM(VLOOKUP(A526,rawData!B:S,12,0)))</f>
        <v>104.44</v>
      </c>
      <c r="J526" s="9">
        <f>_xlfn.NUMBERVALUE(TRIM(VLOOKUP(A526,rawData!B:S,13,0)))</f>
        <v>1462.16</v>
      </c>
      <c r="K526" s="11">
        <f>DATE(VLOOKUP(A526,rawData!$B$2:$S$1011,17,0),VLOOKUP(A526,rawData!$B$2:$S$1011,16,0),VLOOKUP(A526,rawData!$B$2:$S$1011,15,0))</f>
        <v>45439</v>
      </c>
      <c r="L526" t="str">
        <f>TRIM(VLOOKUP(A526,rawData!B:S,18,0))</f>
        <v>Bank Transfer</v>
      </c>
      <c r="M526">
        <f t="shared" si="17"/>
        <v>5</v>
      </c>
    </row>
    <row r="527" spans="1:13" x14ac:dyDescent="0.2">
      <c r="A527" t="str">
        <f>TRIM(rawData!A90)</f>
        <v>5eb03040-b449-4a5a-b155-48605d8602c6</v>
      </c>
      <c r="B527" t="str">
        <f>TRIM(VLOOKUP(A527,rawData!B:S,4,0))</f>
        <v>Natalie Maynard</v>
      </c>
      <c r="C527" t="str">
        <f>IF(TRIM(VLOOKUP(A527,rawData!B:S,6,0))="","replacement@mail.com",TRIM(VLOOKUP(A527,rawData!B:S,6,0)))</f>
        <v>david74@brown.biz</v>
      </c>
      <c r="D527" t="str">
        <f t="shared" si="16"/>
        <v>EastFurniture</v>
      </c>
      <c r="E527" t="str">
        <f>TRIM(VLOOKUP(A527,rawData!B:S,8,0))</f>
        <v>East</v>
      </c>
      <c r="F527" t="str">
        <f>TRIM(VLOOKUP(A527,rawData!B:S,9,0))</f>
        <v>Furniture</v>
      </c>
      <c r="G527" t="str">
        <f>IF(TRIM(VLOOKUP(A527,rawData!B:S,10,0))="","Blank",TRIM(VLOOKUP(A527,rawData!B:S,10,0)))</f>
        <v>Put</v>
      </c>
      <c r="H527" s="9">
        <f>_xlfn.NUMBERVALUE(TRIM(VLOOKUP(A527,rawData!B:S,11,0)))</f>
        <v>15</v>
      </c>
      <c r="I527" s="9">
        <f>_xlfn.NUMBERVALUE(TRIM(VLOOKUP(A527,rawData!B:S,12,0)))</f>
        <v>293.87</v>
      </c>
      <c r="J527" s="9">
        <f>_xlfn.NUMBERVALUE(TRIM(VLOOKUP(A527,rawData!B:S,13,0)))</f>
        <v>4408.05</v>
      </c>
      <c r="K527" s="11">
        <f>DATE(VLOOKUP(A527,rawData!$B$2:$S$1011,17,0),VLOOKUP(A527,rawData!$B$2:$S$1011,16,0),VLOOKUP(A527,rawData!$B$2:$S$1011,15,0))</f>
        <v>45439</v>
      </c>
      <c r="L527" t="str">
        <f>TRIM(VLOOKUP(A527,rawData!B:S,18,0))</f>
        <v>Debit Card</v>
      </c>
      <c r="M527">
        <f t="shared" si="17"/>
        <v>5</v>
      </c>
    </row>
    <row r="528" spans="1:13" x14ac:dyDescent="0.2">
      <c r="A528" t="str">
        <f>TRIM(rawData!A124)</f>
        <v>f8861965-d75f-4626-9234-c702ef85372c</v>
      </c>
      <c r="B528" t="str">
        <f>TRIM(VLOOKUP(A528,rawData!B:S,4,0))</f>
        <v>Derek Wilson</v>
      </c>
      <c r="C528" t="str">
        <f>IF(TRIM(VLOOKUP(A528,rawData!B:S,6,0))="","replacement@mail.com",TRIM(VLOOKUP(A528,rawData!B:S,6,0)))</f>
        <v>rwilliams@hotmail.com</v>
      </c>
      <c r="D528" t="str">
        <f t="shared" si="16"/>
        <v>EastFood</v>
      </c>
      <c r="E528" t="str">
        <f>TRIM(VLOOKUP(A528,rawData!B:S,8,0))</f>
        <v>East</v>
      </c>
      <c r="F528" t="str">
        <f>TRIM(VLOOKUP(A528,rawData!B:S,9,0))</f>
        <v>Food</v>
      </c>
      <c r="G528" t="str">
        <f>IF(TRIM(VLOOKUP(A528,rawData!B:S,10,0))="","Blank",TRIM(VLOOKUP(A528,rawData!B:S,10,0)))</f>
        <v>Threat</v>
      </c>
      <c r="H528" s="9">
        <f>_xlfn.NUMBERVALUE(TRIM(VLOOKUP(A528,rawData!B:S,11,0)))</f>
        <v>17</v>
      </c>
      <c r="I528" s="9">
        <f>_xlfn.NUMBERVALUE(TRIM(VLOOKUP(A528,rawData!B:S,12,0)))</f>
        <v>324.55</v>
      </c>
      <c r="J528" s="9">
        <f>_xlfn.NUMBERVALUE(TRIM(VLOOKUP(A528,rawData!B:S,13,0)))</f>
        <v>5517.35</v>
      </c>
      <c r="K528" s="11">
        <f>DATE(VLOOKUP(A528,rawData!$B$2:$S$1011,17,0),VLOOKUP(A528,rawData!$B$2:$S$1011,16,0),VLOOKUP(A528,rawData!$B$2:$S$1011,15,0))</f>
        <v>45439</v>
      </c>
      <c r="L528" t="str">
        <f>TRIM(VLOOKUP(A528,rawData!B:S,18,0))</f>
        <v>Debit Card</v>
      </c>
      <c r="M528">
        <f t="shared" si="17"/>
        <v>5</v>
      </c>
    </row>
    <row r="529" spans="1:13" x14ac:dyDescent="0.2">
      <c r="A529" t="str">
        <f>TRIM(rawData!A521)</f>
        <v>0ef64f40-08fa-4c64-a66d-a2abee57d9cf</v>
      </c>
      <c r="B529" t="str">
        <f>TRIM(VLOOKUP(A529,rawData!B:S,4,0))</f>
        <v>Maria Thompson</v>
      </c>
      <c r="C529" t="str">
        <f>IF(TRIM(VLOOKUP(A529,rawData!B:S,6,0))="","replacement@mail.com",TRIM(VLOOKUP(A529,rawData!B:S,6,0)))</f>
        <v>annette24@gmail.com</v>
      </c>
      <c r="D529" t="str">
        <f t="shared" si="16"/>
        <v>EastClothing</v>
      </c>
      <c r="E529" t="str">
        <f>TRIM(VLOOKUP(A529,rawData!B:S,8,0))</f>
        <v>East</v>
      </c>
      <c r="F529" t="str">
        <f>TRIM(VLOOKUP(A529,rawData!B:S,9,0))</f>
        <v>Clothing</v>
      </c>
      <c r="G529" t="str">
        <f>IF(TRIM(VLOOKUP(A529,rawData!B:S,10,0))="","Blank",TRIM(VLOOKUP(A529,rawData!B:S,10,0)))</f>
        <v>Must</v>
      </c>
      <c r="H529" s="9">
        <f>_xlfn.NUMBERVALUE(TRIM(VLOOKUP(A529,rawData!B:S,11,0)))</f>
        <v>16</v>
      </c>
      <c r="I529" s="9">
        <f>_xlfn.NUMBERVALUE(TRIM(VLOOKUP(A529,rawData!B:S,12,0)))</f>
        <v>365.28</v>
      </c>
      <c r="J529" s="9">
        <f>_xlfn.NUMBERVALUE(TRIM(VLOOKUP(A529,rawData!B:S,13,0)))</f>
        <v>5844.48</v>
      </c>
      <c r="K529" s="11">
        <f>DATE(VLOOKUP(A529,rawData!$B$2:$S$1011,17,0),VLOOKUP(A529,rawData!$B$2:$S$1011,16,0),VLOOKUP(A529,rawData!$B$2:$S$1011,15,0))</f>
        <v>45439</v>
      </c>
      <c r="L529" t="str">
        <f>TRIM(VLOOKUP(A529,rawData!B:S,18,0))</f>
        <v>PayPal</v>
      </c>
      <c r="M529">
        <f t="shared" si="17"/>
        <v>5</v>
      </c>
    </row>
    <row r="530" spans="1:13" x14ac:dyDescent="0.2">
      <c r="A530" t="str">
        <f>TRIM(rawData!A878)</f>
        <v>259ede61-646d-450f-abb3-9a64a9037b6e</v>
      </c>
      <c r="B530" t="str">
        <f>TRIM(VLOOKUP(A530,rawData!B:S,4,0))</f>
        <v>Sherry Chapman</v>
      </c>
      <c r="C530" t="str">
        <f>IF(TRIM(VLOOKUP(A530,rawData!B:S,6,0))="","replacement@mail.com",TRIM(VLOOKUP(A530,rawData!B:S,6,0)))</f>
        <v>manuelsmith@gmail.com</v>
      </c>
      <c r="D530" t="str">
        <f t="shared" si="16"/>
        <v>SouthElectronics</v>
      </c>
      <c r="E530" t="str">
        <f>TRIM(VLOOKUP(A530,rawData!B:S,8,0))</f>
        <v>South</v>
      </c>
      <c r="F530" t="str">
        <f>TRIM(VLOOKUP(A530,rawData!B:S,9,0))</f>
        <v>Electronics</v>
      </c>
      <c r="G530" t="str">
        <f>IF(TRIM(VLOOKUP(A530,rawData!B:S,10,0))="","Blank",TRIM(VLOOKUP(A530,rawData!B:S,10,0)))</f>
        <v>Population</v>
      </c>
      <c r="H530" s="9">
        <f>_xlfn.NUMBERVALUE(TRIM(VLOOKUP(A530,rawData!B:S,11,0)))</f>
        <v>8</v>
      </c>
      <c r="I530" s="9">
        <f>_xlfn.NUMBERVALUE(TRIM(VLOOKUP(A530,rawData!B:S,12,0)))</f>
        <v>50.15</v>
      </c>
      <c r="J530" s="9">
        <f>_xlfn.NUMBERVALUE(TRIM(VLOOKUP(A530,rawData!B:S,13,0)))</f>
        <v>401.2</v>
      </c>
      <c r="K530" s="11">
        <f>DATE(VLOOKUP(A530,rawData!$B$2:$S$1011,17,0),VLOOKUP(A530,rawData!$B$2:$S$1011,16,0),VLOOKUP(A530,rawData!$B$2:$S$1011,15,0))</f>
        <v>45440</v>
      </c>
      <c r="L530" t="str">
        <f>TRIM(VLOOKUP(A530,rawData!B:S,18,0))</f>
        <v>PayPal</v>
      </c>
      <c r="M530">
        <f t="shared" si="17"/>
        <v>5</v>
      </c>
    </row>
    <row r="531" spans="1:13" x14ac:dyDescent="0.2">
      <c r="A531" t="str">
        <f>TRIM(rawData!A420)</f>
        <v>a45f6fb0-a027-43c7-bdd6-415a041eef01</v>
      </c>
      <c r="B531" t="str">
        <f>TRIM(VLOOKUP(A531,rawData!B:S,4,0))</f>
        <v>David Ewing</v>
      </c>
      <c r="C531" t="str">
        <f>IF(TRIM(VLOOKUP(A531,rawData!B:S,6,0))="","replacement@mail.com",TRIM(VLOOKUP(A531,rawData!B:S,6,0)))</f>
        <v>melissa09@king.com</v>
      </c>
      <c r="D531" t="str">
        <f t="shared" si="16"/>
        <v>SouthFurniture</v>
      </c>
      <c r="E531" t="str">
        <f>TRIM(VLOOKUP(A531,rawData!B:S,8,0))</f>
        <v>South</v>
      </c>
      <c r="F531" t="str">
        <f>TRIM(VLOOKUP(A531,rawData!B:S,9,0))</f>
        <v>Furniture</v>
      </c>
      <c r="G531" t="str">
        <f>IF(TRIM(VLOOKUP(A531,rawData!B:S,10,0))="","Blank",TRIM(VLOOKUP(A531,rawData!B:S,10,0)))</f>
        <v>Type</v>
      </c>
      <c r="H531" s="9">
        <f>_xlfn.NUMBERVALUE(TRIM(VLOOKUP(A531,rawData!B:S,11,0)))</f>
        <v>5</v>
      </c>
      <c r="I531" s="9">
        <f>_xlfn.NUMBERVALUE(TRIM(VLOOKUP(A531,rawData!B:S,12,0)))</f>
        <v>197.25</v>
      </c>
      <c r="J531" s="9">
        <f>_xlfn.NUMBERVALUE(TRIM(VLOOKUP(A531,rawData!B:S,13,0)))</f>
        <v>986.25</v>
      </c>
      <c r="K531" s="11">
        <f>DATE(VLOOKUP(A531,rawData!$B$2:$S$1011,17,0),VLOOKUP(A531,rawData!$B$2:$S$1011,16,0),VLOOKUP(A531,rawData!$B$2:$S$1011,15,0))</f>
        <v>45440</v>
      </c>
      <c r="L531" t="str">
        <f>TRIM(VLOOKUP(A531,rawData!B:S,18,0))</f>
        <v>Credit Card</v>
      </c>
      <c r="M531">
        <f t="shared" si="17"/>
        <v>5</v>
      </c>
    </row>
    <row r="532" spans="1:13" x14ac:dyDescent="0.2">
      <c r="A532" t="str">
        <f>TRIM(rawData!A868)</f>
        <v>387b9ce0-1ec8-4337-ba2c-767db41fc3a3</v>
      </c>
      <c r="B532" t="str">
        <f>TRIM(VLOOKUP(A532,rawData!B:S,4,0))</f>
        <v>Jennifer Williams</v>
      </c>
      <c r="C532" t="str">
        <f>IF(TRIM(VLOOKUP(A532,rawData!B:S,6,0))="","replacement@mail.com",TRIM(VLOOKUP(A532,rawData!B:S,6,0)))</f>
        <v>stevenjohnson@evans.com</v>
      </c>
      <c r="D532" t="str">
        <f t="shared" si="16"/>
        <v>NorthFood</v>
      </c>
      <c r="E532" t="str">
        <f>TRIM(VLOOKUP(A532,rawData!B:S,8,0))</f>
        <v>North</v>
      </c>
      <c r="F532" t="str">
        <f>TRIM(VLOOKUP(A532,rawData!B:S,9,0))</f>
        <v>Food</v>
      </c>
      <c r="G532" t="str">
        <f>IF(TRIM(VLOOKUP(A532,rawData!B:S,10,0))="","Blank",TRIM(VLOOKUP(A532,rawData!B:S,10,0)))</f>
        <v>Candidate</v>
      </c>
      <c r="H532" s="9">
        <f>_xlfn.NUMBERVALUE(TRIM(VLOOKUP(A532,rawData!B:S,11,0)))</f>
        <v>18</v>
      </c>
      <c r="I532" s="9">
        <f>_xlfn.NUMBERVALUE(TRIM(VLOOKUP(A532,rawData!B:S,12,0)))</f>
        <v>450.35</v>
      </c>
      <c r="J532" s="9">
        <f>_xlfn.NUMBERVALUE(TRIM(VLOOKUP(A532,rawData!B:S,13,0)))</f>
        <v>8106.3</v>
      </c>
      <c r="K532" s="11">
        <f>DATE(VLOOKUP(A532,rawData!$B$2:$S$1011,17,0),VLOOKUP(A532,rawData!$B$2:$S$1011,16,0),VLOOKUP(A532,rawData!$B$2:$S$1011,15,0))</f>
        <v>45440</v>
      </c>
      <c r="L532" t="str">
        <f>TRIM(VLOOKUP(A532,rawData!B:S,18,0))</f>
        <v>Bank Transfer</v>
      </c>
      <c r="M532">
        <f t="shared" si="17"/>
        <v>5</v>
      </c>
    </row>
    <row r="533" spans="1:13" x14ac:dyDescent="0.2">
      <c r="A533" t="str">
        <f>TRIM(rawData!A511)</f>
        <v>185211c8-91dc-4022-a3af-ed922f0cb002</v>
      </c>
      <c r="B533" t="str">
        <f>TRIM(VLOOKUP(A533,rawData!B:S,4,0))</f>
        <v>Steven Bartlett</v>
      </c>
      <c r="C533" t="str">
        <f>IF(TRIM(VLOOKUP(A533,rawData!B:S,6,0))="","replacement@mail.com",TRIM(VLOOKUP(A533,rawData!B:S,6,0)))</f>
        <v>darmstrong@gmail.com</v>
      </c>
      <c r="D533" t="str">
        <f t="shared" si="16"/>
        <v>EastClothing</v>
      </c>
      <c r="E533" t="str">
        <f>TRIM(VLOOKUP(A533,rawData!B:S,8,0))</f>
        <v>East</v>
      </c>
      <c r="F533" t="str">
        <f>TRIM(VLOOKUP(A533,rawData!B:S,9,0))</f>
        <v>Clothing</v>
      </c>
      <c r="G533" t="str">
        <f>IF(TRIM(VLOOKUP(A533,rawData!B:S,10,0))="","Blank",TRIM(VLOOKUP(A533,rawData!B:S,10,0)))</f>
        <v>Idea</v>
      </c>
      <c r="H533" s="9">
        <f>_xlfn.NUMBERVALUE(TRIM(VLOOKUP(A533,rawData!B:S,11,0)))</f>
        <v>4</v>
      </c>
      <c r="I533" s="9">
        <f>_xlfn.NUMBERVALUE(TRIM(VLOOKUP(A533,rawData!B:S,12,0)))</f>
        <v>20.39</v>
      </c>
      <c r="J533" s="9">
        <f>_xlfn.NUMBERVALUE(TRIM(VLOOKUP(A533,rawData!B:S,13,0)))</f>
        <v>81.56</v>
      </c>
      <c r="K533" s="11">
        <f>DATE(VLOOKUP(A533,rawData!$B$2:$S$1011,17,0),VLOOKUP(A533,rawData!$B$2:$S$1011,16,0),VLOOKUP(A533,rawData!$B$2:$S$1011,15,0))</f>
        <v>45441</v>
      </c>
      <c r="L533" t="str">
        <f>TRIM(VLOOKUP(A533,rawData!B:S,18,0))</f>
        <v>PayPal</v>
      </c>
      <c r="M533">
        <f t="shared" si="17"/>
        <v>5</v>
      </c>
    </row>
    <row r="534" spans="1:13" x14ac:dyDescent="0.2">
      <c r="A534" t="str">
        <f>TRIM(rawData!A358)</f>
        <v>d327a671-ebba-440f-b667-30cd5e772aba</v>
      </c>
      <c r="B534" t="str">
        <f>TRIM(VLOOKUP(A534,rawData!B:S,4,0))</f>
        <v>Lauren Gordon</v>
      </c>
      <c r="C534" t="str">
        <f>IF(TRIM(VLOOKUP(A534,rawData!B:S,6,0))="","replacement@mail.com",TRIM(VLOOKUP(A534,rawData!B:S,6,0)))</f>
        <v>replacement@mail.com</v>
      </c>
      <c r="D534" t="str">
        <f t="shared" si="16"/>
        <v>EastClothing</v>
      </c>
      <c r="E534" t="str">
        <f>TRIM(VLOOKUP(A534,rawData!B:S,8,0))</f>
        <v>East</v>
      </c>
      <c r="F534" t="str">
        <f>TRIM(VLOOKUP(A534,rawData!B:S,9,0))</f>
        <v>Clothing</v>
      </c>
      <c r="G534" t="str">
        <f>IF(TRIM(VLOOKUP(A534,rawData!B:S,10,0))="","Blank",TRIM(VLOOKUP(A534,rawData!B:S,10,0)))</f>
        <v>Between</v>
      </c>
      <c r="H534" s="9">
        <f>_xlfn.NUMBERVALUE(TRIM(VLOOKUP(A534,rawData!B:S,11,0)))</f>
        <v>3</v>
      </c>
      <c r="I534" s="9">
        <f>_xlfn.NUMBERVALUE(TRIM(VLOOKUP(A534,rawData!B:S,12,0)))</f>
        <v>115.24</v>
      </c>
      <c r="J534" s="9">
        <f>_xlfn.NUMBERVALUE(TRIM(VLOOKUP(A534,rawData!B:S,13,0)))</f>
        <v>345.72</v>
      </c>
      <c r="K534" s="11">
        <f>DATE(VLOOKUP(A534,rawData!$B$2:$S$1011,17,0),VLOOKUP(A534,rawData!$B$2:$S$1011,16,0),VLOOKUP(A534,rawData!$B$2:$S$1011,15,0))</f>
        <v>45441</v>
      </c>
      <c r="L534" t="str">
        <f>TRIM(VLOOKUP(A534,rawData!B:S,18,0))</f>
        <v>Credit Card</v>
      </c>
      <c r="M534">
        <f t="shared" si="17"/>
        <v>5</v>
      </c>
    </row>
    <row r="535" spans="1:13" x14ac:dyDescent="0.2">
      <c r="A535" t="str">
        <f>TRIM(rawData!A506)</f>
        <v>c649575e-578e-422a-beb4-87d0830f36ec</v>
      </c>
      <c r="B535" t="str">
        <f>TRIM(VLOOKUP(A535,rawData!B:S,4,0))</f>
        <v>James Williams</v>
      </c>
      <c r="C535" t="str">
        <f>IF(TRIM(VLOOKUP(A535,rawData!B:S,6,0))="","replacement@mail.com",TRIM(VLOOKUP(A535,rawData!B:S,6,0)))</f>
        <v>crossbrent@hernandez.com</v>
      </c>
      <c r="D535" t="str">
        <f t="shared" si="16"/>
        <v>SouthFurniture</v>
      </c>
      <c r="E535" t="str">
        <f>TRIM(VLOOKUP(A535,rawData!B:S,8,0))</f>
        <v>South</v>
      </c>
      <c r="F535" t="str">
        <f>TRIM(VLOOKUP(A535,rawData!B:S,9,0))</f>
        <v>Furniture</v>
      </c>
      <c r="G535" t="str">
        <f>IF(TRIM(VLOOKUP(A535,rawData!B:S,10,0))="","Blank",TRIM(VLOOKUP(A535,rawData!B:S,10,0)))</f>
        <v>Body</v>
      </c>
      <c r="H535" s="9">
        <f>_xlfn.NUMBERVALUE(TRIM(VLOOKUP(A535,rawData!B:S,11,0)))</f>
        <v>4</v>
      </c>
      <c r="I535" s="9">
        <f>_xlfn.NUMBERVALUE(TRIM(VLOOKUP(A535,rawData!B:S,12,0)))</f>
        <v>235.7</v>
      </c>
      <c r="J535" s="9">
        <f>_xlfn.NUMBERVALUE(TRIM(VLOOKUP(A535,rawData!B:S,13,0)))</f>
        <v>942.8</v>
      </c>
      <c r="K535" s="11">
        <f>DATE(VLOOKUP(A535,rawData!$B$2:$S$1011,17,0),VLOOKUP(A535,rawData!$B$2:$S$1011,16,0),VLOOKUP(A535,rawData!$B$2:$S$1011,15,0))</f>
        <v>45441</v>
      </c>
      <c r="L535" t="str">
        <f>TRIM(VLOOKUP(A535,rawData!B:S,18,0))</f>
        <v>Credit Card</v>
      </c>
      <c r="M535">
        <f t="shared" si="17"/>
        <v>5</v>
      </c>
    </row>
    <row r="536" spans="1:13" x14ac:dyDescent="0.2">
      <c r="A536" t="str">
        <f>TRIM(rawData!A31)</f>
        <v>dfe4148d-2436-456b-ab44-7a6a788e2a9c</v>
      </c>
      <c r="B536" t="str">
        <f>TRIM(VLOOKUP(A536,rawData!B:S,4,0))</f>
        <v>James Hardy</v>
      </c>
      <c r="C536" t="str">
        <f>IF(TRIM(VLOOKUP(A536,rawData!B:S,6,0))="","replacement@mail.com",TRIM(VLOOKUP(A536,rawData!B:S,6,0)))</f>
        <v>williamwyatt@dean.biz</v>
      </c>
      <c r="D536" t="str">
        <f t="shared" si="16"/>
        <v>WestClothing</v>
      </c>
      <c r="E536" t="str">
        <f>TRIM(VLOOKUP(A536,rawData!B:S,8,0))</f>
        <v>West</v>
      </c>
      <c r="F536" t="str">
        <f>TRIM(VLOOKUP(A536,rawData!B:S,9,0))</f>
        <v>Clothing</v>
      </c>
      <c r="G536" t="str">
        <f>IF(TRIM(VLOOKUP(A536,rawData!B:S,10,0))="","Blank",TRIM(VLOOKUP(A536,rawData!B:S,10,0)))</f>
        <v>Project</v>
      </c>
      <c r="H536" s="9">
        <f>_xlfn.NUMBERVALUE(TRIM(VLOOKUP(A536,rawData!B:S,11,0)))</f>
        <v>18</v>
      </c>
      <c r="I536" s="9">
        <f>_xlfn.NUMBERVALUE(TRIM(VLOOKUP(A536,rawData!B:S,12,0)))</f>
        <v>119.42</v>
      </c>
      <c r="J536" s="9">
        <f>_xlfn.NUMBERVALUE(TRIM(VLOOKUP(A536,rawData!B:S,13,0)))</f>
        <v>2149.56</v>
      </c>
      <c r="K536" s="11">
        <f>DATE(VLOOKUP(A536,rawData!$B$2:$S$1011,17,0),VLOOKUP(A536,rawData!$B$2:$S$1011,16,0),VLOOKUP(A536,rawData!$B$2:$S$1011,15,0))</f>
        <v>45441</v>
      </c>
      <c r="L536" t="str">
        <f>TRIM(VLOOKUP(A536,rawData!B:S,18,0))</f>
        <v>Credit Card</v>
      </c>
      <c r="M536">
        <f t="shared" si="17"/>
        <v>5</v>
      </c>
    </row>
    <row r="537" spans="1:13" x14ac:dyDescent="0.2">
      <c r="A537" t="str">
        <f>TRIM(rawData!A427)</f>
        <v>80d6c0a2-e8ea-43c3-921a-c8c6d0bb93c4</v>
      </c>
      <c r="B537" t="str">
        <f>TRIM(VLOOKUP(A537,rawData!B:S,4,0))</f>
        <v>James Stevenson</v>
      </c>
      <c r="C537" t="str">
        <f>IF(TRIM(VLOOKUP(A537,rawData!B:S,6,0))="","replacement@mail.com",TRIM(VLOOKUP(A537,rawData!B:S,6,0)))</f>
        <v>replacement@mail.com</v>
      </c>
      <c r="D537" t="str">
        <f t="shared" si="16"/>
        <v>NorthFurniture</v>
      </c>
      <c r="E537" t="str">
        <f>TRIM(VLOOKUP(A537,rawData!B:S,8,0))</f>
        <v>North</v>
      </c>
      <c r="F537" t="str">
        <f>TRIM(VLOOKUP(A537,rawData!B:S,9,0))</f>
        <v>Furniture</v>
      </c>
      <c r="G537" t="str">
        <f>IF(TRIM(VLOOKUP(A537,rawData!B:S,10,0))="","Blank",TRIM(VLOOKUP(A537,rawData!B:S,10,0)))</f>
        <v>Position</v>
      </c>
      <c r="H537" s="9">
        <f>_xlfn.NUMBERVALUE(TRIM(VLOOKUP(A537,rawData!B:S,11,0)))</f>
        <v>20</v>
      </c>
      <c r="I537" s="9">
        <f>_xlfn.NUMBERVALUE(TRIM(VLOOKUP(A537,rawData!B:S,12,0)))</f>
        <v>174.65</v>
      </c>
      <c r="J537" s="9">
        <f>_xlfn.NUMBERVALUE(TRIM(VLOOKUP(A537,rawData!B:S,13,0)))</f>
        <v>3493</v>
      </c>
      <c r="K537" s="11">
        <f>DATE(VLOOKUP(A537,rawData!$B$2:$S$1011,17,0),VLOOKUP(A537,rawData!$B$2:$S$1011,16,0),VLOOKUP(A537,rawData!$B$2:$S$1011,15,0))</f>
        <v>45441</v>
      </c>
      <c r="L537" t="str">
        <f>TRIM(VLOOKUP(A537,rawData!B:S,18,0))</f>
        <v>PayPal</v>
      </c>
      <c r="M537">
        <f t="shared" si="17"/>
        <v>5</v>
      </c>
    </row>
    <row r="538" spans="1:13" x14ac:dyDescent="0.2">
      <c r="A538" t="str">
        <f>TRIM(rawData!A292)</f>
        <v>c797e560-a75d-4e18-b4d1-31ed2c8e9bfc</v>
      </c>
      <c r="B538" t="str">
        <f>TRIM(VLOOKUP(A538,rawData!B:S,4,0))</f>
        <v>Mark Scott</v>
      </c>
      <c r="C538" t="str">
        <f>IF(TRIM(VLOOKUP(A538,rawData!B:S,6,0))="","replacement@mail.com",TRIM(VLOOKUP(A538,rawData!B:S,6,0)))</f>
        <v>steven59@gutierrez-willis.com</v>
      </c>
      <c r="D538" t="str">
        <f t="shared" si="16"/>
        <v>EastBooks</v>
      </c>
      <c r="E538" t="str">
        <f>TRIM(VLOOKUP(A538,rawData!B:S,8,0))</f>
        <v>East</v>
      </c>
      <c r="F538" t="str">
        <f>TRIM(VLOOKUP(A538,rawData!B:S,9,0))</f>
        <v>Books</v>
      </c>
      <c r="G538" t="str">
        <f>IF(TRIM(VLOOKUP(A538,rawData!B:S,10,0))="","Blank",TRIM(VLOOKUP(A538,rawData!B:S,10,0)))</f>
        <v>Mother</v>
      </c>
      <c r="H538" s="9">
        <f>_xlfn.NUMBERVALUE(TRIM(VLOOKUP(A538,rawData!B:S,11,0)))</f>
        <v>13</v>
      </c>
      <c r="I538" s="9">
        <f>_xlfn.NUMBERVALUE(TRIM(VLOOKUP(A538,rawData!B:S,12,0)))</f>
        <v>401.62</v>
      </c>
      <c r="J538" s="9">
        <f>_xlfn.NUMBERVALUE(TRIM(VLOOKUP(A538,rawData!B:S,13,0)))</f>
        <v>5221.0600000000004</v>
      </c>
      <c r="K538" s="11">
        <f>DATE(VLOOKUP(A538,rawData!$B$2:$S$1011,17,0),VLOOKUP(A538,rawData!$B$2:$S$1011,16,0),VLOOKUP(A538,rawData!$B$2:$S$1011,15,0))</f>
        <v>45441</v>
      </c>
      <c r="L538" t="str">
        <f>TRIM(VLOOKUP(A538,rawData!B:S,18,0))</f>
        <v>Credit Card</v>
      </c>
      <c r="M538">
        <f t="shared" si="17"/>
        <v>5</v>
      </c>
    </row>
    <row r="539" spans="1:13" x14ac:dyDescent="0.2">
      <c r="A539" t="str">
        <f>TRIM(rawData!A26)</f>
        <v>d32ddf62-7777-4d86-885e-f5b903f24492</v>
      </c>
      <c r="B539" t="str">
        <f>TRIM(VLOOKUP(A539,rawData!B:S,4,0))</f>
        <v>Brittney Hodges</v>
      </c>
      <c r="C539" t="str">
        <f>IF(TRIM(VLOOKUP(A539,rawData!B:S,6,0))="","replacement@mail.com",TRIM(VLOOKUP(A539,rawData!B:S,6,0)))</f>
        <v>tstevens@yahoo.com</v>
      </c>
      <c r="D539" t="str">
        <f t="shared" si="16"/>
        <v>EastFurniture</v>
      </c>
      <c r="E539" t="str">
        <f>TRIM(VLOOKUP(A539,rawData!B:S,8,0))</f>
        <v>East</v>
      </c>
      <c r="F539" t="str">
        <f>TRIM(VLOOKUP(A539,rawData!B:S,9,0))</f>
        <v>Furniture</v>
      </c>
      <c r="G539" t="str">
        <f>IF(TRIM(VLOOKUP(A539,rawData!B:S,10,0))="","Blank",TRIM(VLOOKUP(A539,rawData!B:S,10,0)))</f>
        <v>Population</v>
      </c>
      <c r="H539" s="9">
        <f>_xlfn.NUMBERVALUE(TRIM(VLOOKUP(A539,rawData!B:S,11,0)))</f>
        <v>12</v>
      </c>
      <c r="I539" s="9">
        <f>_xlfn.NUMBERVALUE(TRIM(VLOOKUP(A539,rawData!B:S,12,0)))</f>
        <v>474.3</v>
      </c>
      <c r="J539" s="9">
        <f>_xlfn.NUMBERVALUE(TRIM(VLOOKUP(A539,rawData!B:S,13,0)))</f>
        <v>5691.6</v>
      </c>
      <c r="K539" s="11">
        <f>DATE(VLOOKUP(A539,rawData!$B$2:$S$1011,17,0),VLOOKUP(A539,rawData!$B$2:$S$1011,16,0),VLOOKUP(A539,rawData!$B$2:$S$1011,15,0))</f>
        <v>45441</v>
      </c>
      <c r="L539" t="str">
        <f>TRIM(VLOOKUP(A539,rawData!B:S,18,0))</f>
        <v>Credit Card</v>
      </c>
      <c r="M539">
        <f t="shared" si="17"/>
        <v>5</v>
      </c>
    </row>
    <row r="540" spans="1:13" x14ac:dyDescent="0.2">
      <c r="A540" t="str">
        <f>TRIM(rawData!A749)</f>
        <v>2be41320-464e-4666-bee0-037bea0d2ad2</v>
      </c>
      <c r="B540" t="str">
        <f>TRIM(VLOOKUP(A540,rawData!B:S,4,0))</f>
        <v>Shelly Roberts MD</v>
      </c>
      <c r="C540" t="str">
        <f>IF(TRIM(VLOOKUP(A540,rawData!B:S,6,0))="","replacement@mail.com",TRIM(VLOOKUP(A540,rawData!B:S,6,0)))</f>
        <v>williammartin@yahoo.com</v>
      </c>
      <c r="D540" t="str">
        <f t="shared" si="16"/>
        <v>WestBooks</v>
      </c>
      <c r="E540" t="str">
        <f>TRIM(VLOOKUP(A540,rawData!B:S,8,0))</f>
        <v>West</v>
      </c>
      <c r="F540" t="str">
        <f>TRIM(VLOOKUP(A540,rawData!B:S,9,0))</f>
        <v>Books</v>
      </c>
      <c r="G540" t="str">
        <f>IF(TRIM(VLOOKUP(A540,rawData!B:S,10,0))="","Blank",TRIM(VLOOKUP(A540,rawData!B:S,10,0)))</f>
        <v>Treat</v>
      </c>
      <c r="H540" s="9">
        <f>_xlfn.NUMBERVALUE(TRIM(VLOOKUP(A540,rawData!B:S,11,0)))</f>
        <v>18</v>
      </c>
      <c r="I540" s="9">
        <f>_xlfn.NUMBERVALUE(TRIM(VLOOKUP(A540,rawData!B:S,12,0)))</f>
        <v>432.71</v>
      </c>
      <c r="J540" s="9">
        <f>_xlfn.NUMBERVALUE(TRIM(VLOOKUP(A540,rawData!B:S,13,0)))</f>
        <v>7788.78</v>
      </c>
      <c r="K540" s="11">
        <f>DATE(VLOOKUP(A540,rawData!$B$2:$S$1011,17,0),VLOOKUP(A540,rawData!$B$2:$S$1011,16,0),VLOOKUP(A540,rawData!$B$2:$S$1011,15,0))</f>
        <v>45441</v>
      </c>
      <c r="L540" t="str">
        <f>TRIM(VLOOKUP(A540,rawData!B:S,18,0))</f>
        <v>Debit Card</v>
      </c>
      <c r="M540">
        <f t="shared" si="17"/>
        <v>5</v>
      </c>
    </row>
    <row r="541" spans="1:13" x14ac:dyDescent="0.2">
      <c r="A541" t="str">
        <f>TRIM(rawData!A225)</f>
        <v>6e8743b0-c409-41a6-91f6-301622a3e735</v>
      </c>
      <c r="B541" t="str">
        <f>TRIM(VLOOKUP(A541,rawData!B:S,4,0))</f>
        <v>James Bishop DVM</v>
      </c>
      <c r="C541" t="str">
        <f>IF(TRIM(VLOOKUP(A541,rawData!B:S,6,0))="","replacement@mail.com",TRIM(VLOOKUP(A541,rawData!B:S,6,0)))</f>
        <v>lawrenceadams@hotmail.com</v>
      </c>
      <c r="D541" t="str">
        <f t="shared" si="16"/>
        <v>WestFurniture</v>
      </c>
      <c r="E541" t="str">
        <f>TRIM(VLOOKUP(A541,rawData!B:S,8,0))</f>
        <v>West</v>
      </c>
      <c r="F541" t="str">
        <f>TRIM(VLOOKUP(A541,rawData!B:S,9,0))</f>
        <v>Furniture</v>
      </c>
      <c r="G541" t="str">
        <f>IF(TRIM(VLOOKUP(A541,rawData!B:S,10,0))="","Blank",TRIM(VLOOKUP(A541,rawData!B:S,10,0)))</f>
        <v>Thousand</v>
      </c>
      <c r="H541" s="9">
        <f>_xlfn.NUMBERVALUE(TRIM(VLOOKUP(A541,rawData!B:S,11,0)))</f>
        <v>13</v>
      </c>
      <c r="I541" s="9">
        <f>_xlfn.NUMBERVALUE(TRIM(VLOOKUP(A541,rawData!B:S,12,0)))</f>
        <v>69.59</v>
      </c>
      <c r="J541" s="9">
        <f>_xlfn.NUMBERVALUE(TRIM(VLOOKUP(A541,rawData!B:S,13,0)))</f>
        <v>904.67</v>
      </c>
      <c r="K541" s="11">
        <f>DATE(VLOOKUP(A541,rawData!$B$2:$S$1011,17,0),VLOOKUP(A541,rawData!$B$2:$S$1011,16,0),VLOOKUP(A541,rawData!$B$2:$S$1011,15,0))</f>
        <v>45442</v>
      </c>
      <c r="L541" t="str">
        <f>TRIM(VLOOKUP(A541,rawData!B:S,18,0))</f>
        <v>Credit Card</v>
      </c>
      <c r="M541">
        <f t="shared" si="17"/>
        <v>5</v>
      </c>
    </row>
    <row r="542" spans="1:13" x14ac:dyDescent="0.2">
      <c r="A542" t="str">
        <f>TRIM(rawData!A607)</f>
        <v>3df309b1-3f23-4d5c-a421-45883c0bd45d</v>
      </c>
      <c r="B542" t="str">
        <f>TRIM(VLOOKUP(A542,rawData!B:S,4,0))</f>
        <v>Anthony Davis</v>
      </c>
      <c r="C542" t="str">
        <f>IF(TRIM(VLOOKUP(A542,rawData!B:S,6,0))="","replacement@mail.com",TRIM(VLOOKUP(A542,rawData!B:S,6,0)))</f>
        <v>ochapman@gmail.com</v>
      </c>
      <c r="D542" t="str">
        <f t="shared" si="16"/>
        <v>NorthElectronics</v>
      </c>
      <c r="E542" t="str">
        <f>TRIM(VLOOKUP(A542,rawData!B:S,8,0))</f>
        <v>North</v>
      </c>
      <c r="F542" t="str">
        <f>TRIM(VLOOKUP(A542,rawData!B:S,9,0))</f>
        <v>Electronics</v>
      </c>
      <c r="G542" t="str">
        <f>IF(TRIM(VLOOKUP(A542,rawData!B:S,10,0))="","Blank",TRIM(VLOOKUP(A542,rawData!B:S,10,0)))</f>
        <v>Notice</v>
      </c>
      <c r="H542" s="9">
        <f>_xlfn.NUMBERVALUE(TRIM(VLOOKUP(A542,rawData!B:S,11,0)))</f>
        <v>6</v>
      </c>
      <c r="I542" s="9">
        <f>_xlfn.NUMBERVALUE(TRIM(VLOOKUP(A542,rawData!B:S,12,0)))</f>
        <v>349.12</v>
      </c>
      <c r="J542" s="9">
        <f>_xlfn.NUMBERVALUE(TRIM(VLOOKUP(A542,rawData!B:S,13,0)))</f>
        <v>2094.7199999999998</v>
      </c>
      <c r="K542" s="11">
        <f>DATE(VLOOKUP(A542,rawData!$B$2:$S$1011,17,0),VLOOKUP(A542,rawData!$B$2:$S$1011,16,0),VLOOKUP(A542,rawData!$B$2:$S$1011,15,0))</f>
        <v>45442</v>
      </c>
      <c r="L542" t="str">
        <f>TRIM(VLOOKUP(A542,rawData!B:S,18,0))</f>
        <v>Bank Transfer</v>
      </c>
      <c r="M542">
        <f t="shared" si="17"/>
        <v>5</v>
      </c>
    </row>
    <row r="543" spans="1:13" x14ac:dyDescent="0.2">
      <c r="A543" t="str">
        <f>TRIM(rawData!A759)</f>
        <v>22321ef5-7a0f-47c3-8e05-d996d72dfb36</v>
      </c>
      <c r="B543" t="str">
        <f>TRIM(VLOOKUP(A543,rawData!B:S,4,0))</f>
        <v>Brianna Murphy</v>
      </c>
      <c r="C543" t="str">
        <f>IF(TRIM(VLOOKUP(A543,rawData!B:S,6,0))="","replacement@mail.com",TRIM(VLOOKUP(A543,rawData!B:S,6,0)))</f>
        <v>nrivas@gmail.com</v>
      </c>
      <c r="D543" t="str">
        <f t="shared" si="16"/>
        <v>EastBooks</v>
      </c>
      <c r="E543" t="str">
        <f>TRIM(VLOOKUP(A543,rawData!B:S,8,0))</f>
        <v>East</v>
      </c>
      <c r="F543" t="str">
        <f>TRIM(VLOOKUP(A543,rawData!B:S,9,0))</f>
        <v>Books</v>
      </c>
      <c r="G543" t="str">
        <f>IF(TRIM(VLOOKUP(A543,rawData!B:S,10,0))="","Blank",TRIM(VLOOKUP(A543,rawData!B:S,10,0)))</f>
        <v>Attack</v>
      </c>
      <c r="H543" s="9">
        <f>_xlfn.NUMBERVALUE(TRIM(VLOOKUP(A543,rawData!B:S,11,0)))</f>
        <v>19</v>
      </c>
      <c r="I543" s="9">
        <f>_xlfn.NUMBERVALUE(TRIM(VLOOKUP(A543,rawData!B:S,12,0)))</f>
        <v>157.63</v>
      </c>
      <c r="J543" s="9">
        <f>_xlfn.NUMBERVALUE(TRIM(VLOOKUP(A543,rawData!B:S,13,0)))</f>
        <v>2994.97</v>
      </c>
      <c r="K543" s="11">
        <f>DATE(VLOOKUP(A543,rawData!$B$2:$S$1011,17,0),VLOOKUP(A543,rawData!$B$2:$S$1011,16,0),VLOOKUP(A543,rawData!$B$2:$S$1011,15,0))</f>
        <v>45442</v>
      </c>
      <c r="L543" t="str">
        <f>TRIM(VLOOKUP(A543,rawData!B:S,18,0))</f>
        <v>Bank Transfer</v>
      </c>
      <c r="M543">
        <f t="shared" si="17"/>
        <v>5</v>
      </c>
    </row>
    <row r="544" spans="1:13" x14ac:dyDescent="0.2">
      <c r="A544" t="str">
        <f>TRIM(rawData!A669)</f>
        <v>1ba9fa2a-a413-4f50-814f-2380bfdfb7f2</v>
      </c>
      <c r="B544" t="str">
        <f>TRIM(VLOOKUP(A544,rawData!B:S,4,0))</f>
        <v>Erica Reyes</v>
      </c>
      <c r="C544" t="str">
        <f>IF(TRIM(VLOOKUP(A544,rawData!B:S,6,0))="","replacement@mail.com",TRIM(VLOOKUP(A544,rawData!B:S,6,0)))</f>
        <v>replacement@mail.com</v>
      </c>
      <c r="D544" t="str">
        <f t="shared" si="16"/>
        <v>SouthBooks</v>
      </c>
      <c r="E544" t="str">
        <f>TRIM(VLOOKUP(A544,rawData!B:S,8,0))</f>
        <v>South</v>
      </c>
      <c r="F544" t="str">
        <f>TRIM(VLOOKUP(A544,rawData!B:S,9,0))</f>
        <v>Books</v>
      </c>
      <c r="G544" t="str">
        <f>IF(TRIM(VLOOKUP(A544,rawData!B:S,10,0))="","Blank",TRIM(VLOOKUP(A544,rawData!B:S,10,0)))</f>
        <v>Low</v>
      </c>
      <c r="H544" s="9">
        <f>_xlfn.NUMBERVALUE(TRIM(VLOOKUP(A544,rawData!B:S,11,0)))</f>
        <v>8</v>
      </c>
      <c r="I544" s="9">
        <f>_xlfn.NUMBERVALUE(TRIM(VLOOKUP(A544,rawData!B:S,12,0)))</f>
        <v>390.58</v>
      </c>
      <c r="J544" s="9">
        <f>_xlfn.NUMBERVALUE(TRIM(VLOOKUP(A544,rawData!B:S,13,0)))</f>
        <v>3124.64</v>
      </c>
      <c r="K544" s="11">
        <f>DATE(VLOOKUP(A544,rawData!$B$2:$S$1011,17,0),VLOOKUP(A544,rawData!$B$2:$S$1011,16,0),VLOOKUP(A544,rawData!$B$2:$S$1011,15,0))</f>
        <v>45442</v>
      </c>
      <c r="L544" t="str">
        <f>TRIM(VLOOKUP(A544,rawData!B:S,18,0))</f>
        <v>PayPal</v>
      </c>
      <c r="M544">
        <f t="shared" si="17"/>
        <v>5</v>
      </c>
    </row>
    <row r="545" spans="1:13" x14ac:dyDescent="0.2">
      <c r="A545" t="str">
        <f>TRIM(rawData!A936)</f>
        <v>c17b1cc2-81d6-42d3-b567-991fdced3e91</v>
      </c>
      <c r="B545" t="str">
        <f>TRIM(VLOOKUP(A545,rawData!B:S,4,0))</f>
        <v>Hunter Willis</v>
      </c>
      <c r="C545" t="str">
        <f>IF(TRIM(VLOOKUP(A545,rawData!B:S,6,0))="","replacement@mail.com",TRIM(VLOOKUP(A545,rawData!B:S,6,0)))</f>
        <v>tonya15@johnson.org</v>
      </c>
      <c r="D545" t="str">
        <f t="shared" si="16"/>
        <v>SouthElectronics</v>
      </c>
      <c r="E545" t="str">
        <f>TRIM(VLOOKUP(A545,rawData!B:S,8,0))</f>
        <v>South</v>
      </c>
      <c r="F545" t="str">
        <f>TRIM(VLOOKUP(A545,rawData!B:S,9,0))</f>
        <v>Electronics</v>
      </c>
      <c r="G545" t="str">
        <f>IF(TRIM(VLOOKUP(A545,rawData!B:S,10,0))="","Blank",TRIM(VLOOKUP(A545,rawData!B:S,10,0)))</f>
        <v>Early</v>
      </c>
      <c r="H545" s="9">
        <f>_xlfn.NUMBERVALUE(TRIM(VLOOKUP(A545,rawData!B:S,11,0)))</f>
        <v>7</v>
      </c>
      <c r="I545" s="9">
        <f>_xlfn.NUMBERVALUE(TRIM(VLOOKUP(A545,rawData!B:S,12,0)))</f>
        <v>494.06</v>
      </c>
      <c r="J545" s="9">
        <f>_xlfn.NUMBERVALUE(TRIM(VLOOKUP(A545,rawData!B:S,13,0)))</f>
        <v>3458.42</v>
      </c>
      <c r="K545" s="11">
        <f>DATE(VLOOKUP(A545,rawData!$B$2:$S$1011,17,0),VLOOKUP(A545,rawData!$B$2:$S$1011,16,0),VLOOKUP(A545,rawData!$B$2:$S$1011,15,0))</f>
        <v>45442</v>
      </c>
      <c r="L545" t="str">
        <f>TRIM(VLOOKUP(A545,rawData!B:S,18,0))</f>
        <v>PayPal</v>
      </c>
      <c r="M545">
        <f t="shared" si="17"/>
        <v>5</v>
      </c>
    </row>
    <row r="546" spans="1:13" x14ac:dyDescent="0.2">
      <c r="A546" t="str">
        <f>TRIM(rawData!A251)</f>
        <v>7abfff35-ede0-4913-90ba-663d991677f6</v>
      </c>
      <c r="B546" t="str">
        <f>TRIM(VLOOKUP(A546,rawData!B:S,4,0))</f>
        <v>Theresa Zuniga</v>
      </c>
      <c r="C546" t="str">
        <f>IF(TRIM(VLOOKUP(A546,rawData!B:S,6,0))="","replacement@mail.com",TRIM(VLOOKUP(A546,rawData!B:S,6,0)))</f>
        <v>cpoole@yahoo.com</v>
      </c>
      <c r="D546" t="str">
        <f t="shared" si="16"/>
        <v>WestFurniture</v>
      </c>
      <c r="E546" t="str">
        <f>TRIM(VLOOKUP(A546,rawData!B:S,8,0))</f>
        <v>West</v>
      </c>
      <c r="F546" t="str">
        <f>TRIM(VLOOKUP(A546,rawData!B:S,9,0))</f>
        <v>Furniture</v>
      </c>
      <c r="G546" t="str">
        <f>IF(TRIM(VLOOKUP(A546,rawData!B:S,10,0))="","Blank",TRIM(VLOOKUP(A546,rawData!B:S,10,0)))</f>
        <v>Own</v>
      </c>
      <c r="H546" s="9">
        <f>_xlfn.NUMBERVALUE(TRIM(VLOOKUP(A546,rawData!B:S,11,0)))</f>
        <v>18</v>
      </c>
      <c r="I546" s="9">
        <f>_xlfn.NUMBERVALUE(TRIM(VLOOKUP(A546,rawData!B:S,12,0)))</f>
        <v>302.02</v>
      </c>
      <c r="J546" s="9">
        <f>_xlfn.NUMBERVALUE(TRIM(VLOOKUP(A546,rawData!B:S,13,0)))</f>
        <v>5436.36</v>
      </c>
      <c r="K546" s="11">
        <f>DATE(VLOOKUP(A546,rawData!$B$2:$S$1011,17,0),VLOOKUP(A546,rawData!$B$2:$S$1011,16,0),VLOOKUP(A546,rawData!$B$2:$S$1011,15,0))</f>
        <v>45443</v>
      </c>
      <c r="L546" t="str">
        <f>TRIM(VLOOKUP(A546,rawData!B:S,18,0))</f>
        <v>PayPal</v>
      </c>
      <c r="M546">
        <f t="shared" si="17"/>
        <v>5</v>
      </c>
    </row>
    <row r="547" spans="1:13" x14ac:dyDescent="0.2">
      <c r="A547" t="str">
        <f>TRIM(rawData!A82)</f>
        <v>e433237a-e809-4318-8875-483ab371198a</v>
      </c>
      <c r="B547" t="str">
        <f>TRIM(VLOOKUP(A547,rawData!B:S,4,0))</f>
        <v>Kevin Stewart</v>
      </c>
      <c r="C547" t="str">
        <f>IF(TRIM(VLOOKUP(A547,rawData!B:S,6,0))="","replacement@mail.com",TRIM(VLOOKUP(A547,rawData!B:S,6,0)))</f>
        <v>penny78@hodges.org</v>
      </c>
      <c r="D547" t="str">
        <f t="shared" si="16"/>
        <v>SouthElectronics</v>
      </c>
      <c r="E547" t="str">
        <f>TRIM(VLOOKUP(A547,rawData!B:S,8,0))</f>
        <v>South</v>
      </c>
      <c r="F547" t="str">
        <f>TRIM(VLOOKUP(A547,rawData!B:S,9,0))</f>
        <v>Electronics</v>
      </c>
      <c r="G547" t="str">
        <f>IF(TRIM(VLOOKUP(A547,rawData!B:S,10,0))="","Blank",TRIM(VLOOKUP(A547,rawData!B:S,10,0)))</f>
        <v>Window</v>
      </c>
      <c r="H547" s="9">
        <f>_xlfn.NUMBERVALUE(TRIM(VLOOKUP(A547,rawData!B:S,11,0)))</f>
        <v>20</v>
      </c>
      <c r="I547" s="9">
        <f>_xlfn.NUMBERVALUE(TRIM(VLOOKUP(A547,rawData!B:S,12,0)))</f>
        <v>278.93</v>
      </c>
      <c r="J547" s="9">
        <f>_xlfn.NUMBERVALUE(TRIM(VLOOKUP(A547,rawData!B:S,13,0)))</f>
        <v>5578.6</v>
      </c>
      <c r="K547" s="11">
        <f>DATE(VLOOKUP(A547,rawData!$B$2:$S$1011,17,0),VLOOKUP(A547,rawData!$B$2:$S$1011,16,0),VLOOKUP(A547,rawData!$B$2:$S$1011,15,0))</f>
        <v>45443</v>
      </c>
      <c r="L547" t="str">
        <f>TRIM(VLOOKUP(A547,rawData!B:S,18,0))</f>
        <v>PayPal</v>
      </c>
      <c r="M547">
        <f t="shared" si="17"/>
        <v>5</v>
      </c>
    </row>
    <row r="548" spans="1:13" x14ac:dyDescent="0.2">
      <c r="A548" t="str">
        <f>TRIM(rawData!A55)</f>
        <v>0374631e-2c2f-4f51-b318-76668e4170e5</v>
      </c>
      <c r="B548" t="str">
        <f>TRIM(VLOOKUP(A548,rawData!B:S,4,0))</f>
        <v>Laura Dixon</v>
      </c>
      <c r="C548" t="str">
        <f>IF(TRIM(VLOOKUP(A548,rawData!B:S,6,0))="","replacement@mail.com",TRIM(VLOOKUP(A548,rawData!B:S,6,0)))</f>
        <v>david72@hotmail.com</v>
      </c>
      <c r="D548" t="str">
        <f t="shared" si="16"/>
        <v>EastFurniture</v>
      </c>
      <c r="E548" t="str">
        <f>TRIM(VLOOKUP(A548,rawData!B:S,8,0))</f>
        <v>East</v>
      </c>
      <c r="F548" t="str">
        <f>TRIM(VLOOKUP(A548,rawData!B:S,9,0))</f>
        <v>Furniture</v>
      </c>
      <c r="G548" t="str">
        <f>IF(TRIM(VLOOKUP(A548,rawData!B:S,10,0))="","Blank",TRIM(VLOOKUP(A548,rawData!B:S,10,0)))</f>
        <v>War</v>
      </c>
      <c r="H548" s="9">
        <f>_xlfn.NUMBERVALUE(TRIM(VLOOKUP(A548,rawData!B:S,11,0)))</f>
        <v>8</v>
      </c>
      <c r="I548" s="9">
        <f>_xlfn.NUMBERVALUE(TRIM(VLOOKUP(A548,rawData!B:S,12,0)))</f>
        <v>36.619999999999997</v>
      </c>
      <c r="J548" s="9">
        <f>_xlfn.NUMBERVALUE(TRIM(VLOOKUP(A548,rawData!B:S,13,0)))</f>
        <v>292.95999999999998</v>
      </c>
      <c r="K548" s="11">
        <f>DATE(VLOOKUP(A548,rawData!$B$2:$S$1011,17,0),VLOOKUP(A548,rawData!$B$2:$S$1011,16,0),VLOOKUP(A548,rawData!$B$2:$S$1011,15,0))</f>
        <v>45444</v>
      </c>
      <c r="L548" t="str">
        <f>TRIM(VLOOKUP(A548,rawData!B:S,18,0))</f>
        <v>PayPal</v>
      </c>
      <c r="M548">
        <f t="shared" si="17"/>
        <v>6</v>
      </c>
    </row>
    <row r="549" spans="1:13" x14ac:dyDescent="0.2">
      <c r="A549" t="str">
        <f>TRIM(rawData!A654)</f>
        <v>ed3763f7-17ad-4e76-a433-d4e7729fdd3e</v>
      </c>
      <c r="B549" t="str">
        <f>TRIM(VLOOKUP(A549,rawData!B:S,4,0))</f>
        <v>Kristin Kim</v>
      </c>
      <c r="C549" t="str">
        <f>IF(TRIM(VLOOKUP(A549,rawData!B:S,6,0))="","replacement@mail.com",TRIM(VLOOKUP(A549,rawData!B:S,6,0)))</f>
        <v>qmartinez@taylor-rivera.com</v>
      </c>
      <c r="D549" t="str">
        <f t="shared" si="16"/>
        <v>NorthClothing</v>
      </c>
      <c r="E549" t="str">
        <f>TRIM(VLOOKUP(A549,rawData!B:S,8,0))</f>
        <v>North</v>
      </c>
      <c r="F549" t="str">
        <f>TRIM(VLOOKUP(A549,rawData!B:S,9,0))</f>
        <v>Clothing</v>
      </c>
      <c r="G549" t="str">
        <f>IF(TRIM(VLOOKUP(A549,rawData!B:S,10,0))="","Blank",TRIM(VLOOKUP(A549,rawData!B:S,10,0)))</f>
        <v>Condition</v>
      </c>
      <c r="H549" s="9">
        <f>_xlfn.NUMBERVALUE(TRIM(VLOOKUP(A549,rawData!B:S,11,0)))</f>
        <v>2</v>
      </c>
      <c r="I549" s="9">
        <f>_xlfn.NUMBERVALUE(TRIM(VLOOKUP(A549,rawData!B:S,12,0)))</f>
        <v>189.26</v>
      </c>
      <c r="J549" s="9">
        <f>_xlfn.NUMBERVALUE(TRIM(VLOOKUP(A549,rawData!B:S,13,0)))</f>
        <v>378.52</v>
      </c>
      <c r="K549" s="11">
        <f>DATE(VLOOKUP(A549,rawData!$B$2:$S$1011,17,0),VLOOKUP(A549,rawData!$B$2:$S$1011,16,0),VLOOKUP(A549,rawData!$B$2:$S$1011,15,0))</f>
        <v>45444</v>
      </c>
      <c r="L549" t="str">
        <f>TRIM(VLOOKUP(A549,rawData!B:S,18,0))</f>
        <v>Bank Transfer</v>
      </c>
      <c r="M549">
        <f t="shared" si="17"/>
        <v>6</v>
      </c>
    </row>
    <row r="550" spans="1:13" x14ac:dyDescent="0.2">
      <c r="A550" t="str">
        <f>TRIM(rawData!A805)</f>
        <v>6ec83a35-e960-4f88-97cc-878f4cc420fd</v>
      </c>
      <c r="B550" t="str">
        <f>TRIM(VLOOKUP(A550,rawData!B:S,4,0))</f>
        <v>Jason Padilla</v>
      </c>
      <c r="C550" t="str">
        <f>IF(TRIM(VLOOKUP(A550,rawData!B:S,6,0))="","replacement@mail.com",TRIM(VLOOKUP(A550,rawData!B:S,6,0)))</f>
        <v>livingstontaylor@humphrey.com</v>
      </c>
      <c r="D550" t="str">
        <f t="shared" si="16"/>
        <v>EastFood</v>
      </c>
      <c r="E550" t="str">
        <f>TRIM(VLOOKUP(A550,rawData!B:S,8,0))</f>
        <v>East</v>
      </c>
      <c r="F550" t="str">
        <f>TRIM(VLOOKUP(A550,rawData!B:S,9,0))</f>
        <v>Food</v>
      </c>
      <c r="G550" t="str">
        <f>IF(TRIM(VLOOKUP(A550,rawData!B:S,10,0))="","Blank",TRIM(VLOOKUP(A550,rawData!B:S,10,0)))</f>
        <v>Source</v>
      </c>
      <c r="H550" s="9">
        <f>_xlfn.NUMBERVALUE(TRIM(VLOOKUP(A550,rawData!B:S,11,0)))</f>
        <v>7</v>
      </c>
      <c r="I550" s="9">
        <f>_xlfn.NUMBERVALUE(TRIM(VLOOKUP(A550,rawData!B:S,12,0)))</f>
        <v>54.57</v>
      </c>
      <c r="J550" s="9">
        <f>_xlfn.NUMBERVALUE(TRIM(VLOOKUP(A550,rawData!B:S,13,0)))</f>
        <v>381.99</v>
      </c>
      <c r="K550" s="11">
        <f>DATE(VLOOKUP(A550,rawData!$B$2:$S$1011,17,0),VLOOKUP(A550,rawData!$B$2:$S$1011,16,0),VLOOKUP(A550,rawData!$B$2:$S$1011,15,0))</f>
        <v>45444</v>
      </c>
      <c r="L550" t="str">
        <f>TRIM(VLOOKUP(A550,rawData!B:S,18,0))</f>
        <v>Debit Card</v>
      </c>
      <c r="M550">
        <f t="shared" si="17"/>
        <v>6</v>
      </c>
    </row>
    <row r="551" spans="1:13" x14ac:dyDescent="0.2">
      <c r="A551" t="str">
        <f>TRIM(rawData!A469)</f>
        <v>e4f92591-b986-4b57-a4ef-20eadca8ccf9</v>
      </c>
      <c r="B551" t="str">
        <f>TRIM(VLOOKUP(A551,rawData!B:S,4,0))</f>
        <v>Samantha Michael</v>
      </c>
      <c r="C551" t="str">
        <f>IF(TRIM(VLOOKUP(A551,rawData!B:S,6,0))="","replacement@mail.com",TRIM(VLOOKUP(A551,rawData!B:S,6,0)))</f>
        <v>kroberts@hotmail.com</v>
      </c>
      <c r="D551" t="str">
        <f t="shared" si="16"/>
        <v>EastFood</v>
      </c>
      <c r="E551" t="str">
        <f>TRIM(VLOOKUP(A551,rawData!B:S,8,0))</f>
        <v>East</v>
      </c>
      <c r="F551" t="str">
        <f>TRIM(VLOOKUP(A551,rawData!B:S,9,0))</f>
        <v>Food</v>
      </c>
      <c r="G551" t="str">
        <f>IF(TRIM(VLOOKUP(A551,rawData!B:S,10,0))="","Blank",TRIM(VLOOKUP(A551,rawData!B:S,10,0)))</f>
        <v>Town</v>
      </c>
      <c r="H551" s="9">
        <f>_xlfn.NUMBERVALUE(TRIM(VLOOKUP(A551,rawData!B:S,11,0)))</f>
        <v>5</v>
      </c>
      <c r="I551" s="9">
        <f>_xlfn.NUMBERVALUE(TRIM(VLOOKUP(A551,rawData!B:S,12,0)))</f>
        <v>267.07</v>
      </c>
      <c r="J551" s="9">
        <f>_xlfn.NUMBERVALUE(TRIM(VLOOKUP(A551,rawData!B:S,13,0)))</f>
        <v>1335.35</v>
      </c>
      <c r="K551" s="11">
        <f>DATE(VLOOKUP(A551,rawData!$B$2:$S$1011,17,0),VLOOKUP(A551,rawData!$B$2:$S$1011,16,0),VLOOKUP(A551,rawData!$B$2:$S$1011,15,0))</f>
        <v>45444</v>
      </c>
      <c r="L551" t="str">
        <f>TRIM(VLOOKUP(A551,rawData!B:S,18,0))</f>
        <v>PayPal</v>
      </c>
      <c r="M551">
        <f t="shared" si="17"/>
        <v>6</v>
      </c>
    </row>
    <row r="552" spans="1:13" x14ac:dyDescent="0.2">
      <c r="A552" t="str">
        <f>TRIM(rawData!A327)</f>
        <v>1b333e3a-e2af-47f6-8e32-889d999239c1</v>
      </c>
      <c r="B552" t="str">
        <f>TRIM(VLOOKUP(A552,rawData!B:S,4,0))</f>
        <v>David Armstrong</v>
      </c>
      <c r="C552" t="str">
        <f>IF(TRIM(VLOOKUP(A552,rawData!B:S,6,0))="","replacement@mail.com",TRIM(VLOOKUP(A552,rawData!B:S,6,0)))</f>
        <v>elizabeth19@smith-choi.com</v>
      </c>
      <c r="D552" t="str">
        <f t="shared" si="16"/>
        <v>WestFurniture</v>
      </c>
      <c r="E552" t="str">
        <f>TRIM(VLOOKUP(A552,rawData!B:S,8,0))</f>
        <v>West</v>
      </c>
      <c r="F552" t="str">
        <f>TRIM(VLOOKUP(A552,rawData!B:S,9,0))</f>
        <v>Furniture</v>
      </c>
      <c r="G552" t="str">
        <f>IF(TRIM(VLOOKUP(A552,rawData!B:S,10,0))="","Blank",TRIM(VLOOKUP(A552,rawData!B:S,10,0)))</f>
        <v>Back</v>
      </c>
      <c r="H552" s="9">
        <f>_xlfn.NUMBERVALUE(TRIM(VLOOKUP(A552,rawData!B:S,11,0)))</f>
        <v>5</v>
      </c>
      <c r="I552" s="9">
        <f>_xlfn.NUMBERVALUE(TRIM(VLOOKUP(A552,rawData!B:S,12,0)))</f>
        <v>489.06</v>
      </c>
      <c r="J552" s="9">
        <f>_xlfn.NUMBERVALUE(TRIM(VLOOKUP(A552,rawData!B:S,13,0)))</f>
        <v>2445.3000000000002</v>
      </c>
      <c r="K552" s="11">
        <f>DATE(VLOOKUP(A552,rawData!$B$2:$S$1011,17,0),VLOOKUP(A552,rawData!$B$2:$S$1011,16,0),VLOOKUP(A552,rawData!$B$2:$S$1011,15,0))</f>
        <v>45444</v>
      </c>
      <c r="L552" t="str">
        <f>TRIM(VLOOKUP(A552,rawData!B:S,18,0))</f>
        <v>Debit Card</v>
      </c>
      <c r="M552">
        <f t="shared" si="17"/>
        <v>6</v>
      </c>
    </row>
    <row r="553" spans="1:13" x14ac:dyDescent="0.2">
      <c r="A553" t="str">
        <f>TRIM(rawData!A701)</f>
        <v>4decf5b1-7ef8-4b86-a7ea-4300e3adb94c</v>
      </c>
      <c r="B553" t="str">
        <f>TRIM(VLOOKUP(A553,rawData!B:S,4,0))</f>
        <v>Ashley Garcia</v>
      </c>
      <c r="C553" t="str">
        <f>IF(TRIM(VLOOKUP(A553,rawData!B:S,6,0))="","replacement@mail.com",TRIM(VLOOKUP(A553,rawData!B:S,6,0)))</f>
        <v>mark95@yahoo.com</v>
      </c>
      <c r="D553" t="str">
        <f t="shared" si="16"/>
        <v>NorthClothing</v>
      </c>
      <c r="E553" t="str">
        <f>TRIM(VLOOKUP(A553,rawData!B:S,8,0))</f>
        <v>North</v>
      </c>
      <c r="F553" t="str">
        <f>TRIM(VLOOKUP(A553,rawData!B:S,9,0))</f>
        <v>Clothing</v>
      </c>
      <c r="G553" t="str">
        <f>IF(TRIM(VLOOKUP(A553,rawData!B:S,10,0))="","Blank",TRIM(VLOOKUP(A553,rawData!B:S,10,0)))</f>
        <v>Success</v>
      </c>
      <c r="H553" s="9">
        <f>_xlfn.NUMBERVALUE(TRIM(VLOOKUP(A553,rawData!B:S,11,0)))</f>
        <v>7</v>
      </c>
      <c r="I553" s="9">
        <f>_xlfn.NUMBERVALUE(TRIM(VLOOKUP(A553,rawData!B:S,12,0)))</f>
        <v>399.47</v>
      </c>
      <c r="J553" s="9">
        <f>_xlfn.NUMBERVALUE(TRIM(VLOOKUP(A553,rawData!B:S,13,0)))</f>
        <v>2796.29</v>
      </c>
      <c r="K553" s="11">
        <f>DATE(VLOOKUP(A553,rawData!$B$2:$S$1011,17,0),VLOOKUP(A553,rawData!$B$2:$S$1011,16,0),VLOOKUP(A553,rawData!$B$2:$S$1011,15,0))</f>
        <v>45444</v>
      </c>
      <c r="L553" t="str">
        <f>TRIM(VLOOKUP(A553,rawData!B:S,18,0))</f>
        <v>Credit Card</v>
      </c>
      <c r="M553">
        <f t="shared" si="17"/>
        <v>6</v>
      </c>
    </row>
    <row r="554" spans="1:13" x14ac:dyDescent="0.2">
      <c r="A554" t="str">
        <f>TRIM(rawData!A413)</f>
        <v>1ea5a53d-237b-49d5-b76d-2474baaca10e</v>
      </c>
      <c r="B554" t="str">
        <f>TRIM(VLOOKUP(A554,rawData!B:S,4,0))</f>
        <v>Robert Watson</v>
      </c>
      <c r="C554" t="str">
        <f>IF(TRIM(VLOOKUP(A554,rawData!B:S,6,0))="","replacement@mail.com",TRIM(VLOOKUP(A554,rawData!B:S,6,0)))</f>
        <v>iwilliamson@hotmail.com</v>
      </c>
      <c r="D554" t="str">
        <f t="shared" si="16"/>
        <v>NorthBooks</v>
      </c>
      <c r="E554" t="str">
        <f>TRIM(VLOOKUP(A554,rawData!B:S,8,0))</f>
        <v>North</v>
      </c>
      <c r="F554" t="str">
        <f>TRIM(VLOOKUP(A554,rawData!B:S,9,0))</f>
        <v>Books</v>
      </c>
      <c r="G554" t="str">
        <f>IF(TRIM(VLOOKUP(A554,rawData!B:S,10,0))="","Blank",TRIM(VLOOKUP(A554,rawData!B:S,10,0)))</f>
        <v>Wife</v>
      </c>
      <c r="H554" s="9">
        <f>_xlfn.NUMBERVALUE(TRIM(VLOOKUP(A554,rawData!B:S,11,0)))</f>
        <v>11</v>
      </c>
      <c r="I554" s="9">
        <f>_xlfn.NUMBERVALUE(TRIM(VLOOKUP(A554,rawData!B:S,12,0)))</f>
        <v>330.15</v>
      </c>
      <c r="J554" s="9">
        <f>_xlfn.NUMBERVALUE(TRIM(VLOOKUP(A554,rawData!B:S,13,0)))</f>
        <v>3631.65</v>
      </c>
      <c r="K554" s="11">
        <f>DATE(VLOOKUP(A554,rawData!$B$2:$S$1011,17,0),VLOOKUP(A554,rawData!$B$2:$S$1011,16,0),VLOOKUP(A554,rawData!$B$2:$S$1011,15,0))</f>
        <v>45444</v>
      </c>
      <c r="L554" t="str">
        <f>TRIM(VLOOKUP(A554,rawData!B:S,18,0))</f>
        <v>Bank Transfer</v>
      </c>
      <c r="M554">
        <f t="shared" si="17"/>
        <v>6</v>
      </c>
    </row>
    <row r="555" spans="1:13" x14ac:dyDescent="0.2">
      <c r="A555" t="str">
        <f>TRIM(rawData!A375)</f>
        <v>71a5c51e-227d-4d63-846d-543973b0adb2</v>
      </c>
      <c r="B555" t="str">
        <f>TRIM(VLOOKUP(A555,rawData!B:S,4,0))</f>
        <v>Samantha Booth</v>
      </c>
      <c r="C555" t="str">
        <f>IF(TRIM(VLOOKUP(A555,rawData!B:S,6,0))="","replacement@mail.com",TRIM(VLOOKUP(A555,rawData!B:S,6,0)))</f>
        <v>lindsey30@hernandez.com</v>
      </c>
      <c r="D555" t="str">
        <f t="shared" si="16"/>
        <v>WestClothing</v>
      </c>
      <c r="E555" t="str">
        <f>TRIM(VLOOKUP(A555,rawData!B:S,8,0))</f>
        <v>West</v>
      </c>
      <c r="F555" t="str">
        <f>TRIM(VLOOKUP(A555,rawData!B:S,9,0))</f>
        <v>Clothing</v>
      </c>
      <c r="G555" t="str">
        <f>IF(TRIM(VLOOKUP(A555,rawData!B:S,10,0))="","Blank",TRIM(VLOOKUP(A555,rawData!B:S,10,0)))</f>
        <v>Nation</v>
      </c>
      <c r="H555" s="9">
        <f>_xlfn.NUMBERVALUE(TRIM(VLOOKUP(A555,rawData!B:S,11,0)))</f>
        <v>13</v>
      </c>
      <c r="I555" s="9">
        <f>_xlfn.NUMBERVALUE(TRIM(VLOOKUP(A555,rawData!B:S,12,0)))</f>
        <v>366.59</v>
      </c>
      <c r="J555" s="9">
        <f>_xlfn.NUMBERVALUE(TRIM(VLOOKUP(A555,rawData!B:S,13,0)))</f>
        <v>4765.67</v>
      </c>
      <c r="K555" s="11">
        <f>DATE(VLOOKUP(A555,rawData!$B$2:$S$1011,17,0),VLOOKUP(A555,rawData!$B$2:$S$1011,16,0),VLOOKUP(A555,rawData!$B$2:$S$1011,15,0))</f>
        <v>45444</v>
      </c>
      <c r="L555" t="str">
        <f>TRIM(VLOOKUP(A555,rawData!B:S,18,0))</f>
        <v>PayPal</v>
      </c>
      <c r="M555">
        <f t="shared" si="17"/>
        <v>6</v>
      </c>
    </row>
    <row r="556" spans="1:13" x14ac:dyDescent="0.2">
      <c r="A556" t="str">
        <f>TRIM(rawData!A331)</f>
        <v>8752c927-25b2-40be-9228-c021d9629b0b</v>
      </c>
      <c r="B556" t="str">
        <f>TRIM(VLOOKUP(A556,rawData!B:S,4,0))</f>
        <v>Michelle Delgado</v>
      </c>
      <c r="C556" t="str">
        <f>IF(TRIM(VLOOKUP(A556,rawData!B:S,6,0))="","replacement@mail.com",TRIM(VLOOKUP(A556,rawData!B:S,6,0)))</f>
        <v>marshallsarah@hotmail.com</v>
      </c>
      <c r="D556" t="str">
        <f t="shared" si="16"/>
        <v>WestClothing</v>
      </c>
      <c r="E556" t="str">
        <f>TRIM(VLOOKUP(A556,rawData!B:S,8,0))</f>
        <v>West</v>
      </c>
      <c r="F556" t="str">
        <f>TRIM(VLOOKUP(A556,rawData!B:S,9,0))</f>
        <v>Clothing</v>
      </c>
      <c r="G556" t="str">
        <f>IF(TRIM(VLOOKUP(A556,rawData!B:S,10,0))="","Blank",TRIM(VLOOKUP(A556,rawData!B:S,10,0)))</f>
        <v>Popular</v>
      </c>
      <c r="H556" s="9">
        <f>_xlfn.NUMBERVALUE(TRIM(VLOOKUP(A556,rawData!B:S,11,0)))</f>
        <v>18</v>
      </c>
      <c r="I556" s="9">
        <f>_xlfn.NUMBERVALUE(TRIM(VLOOKUP(A556,rawData!B:S,12,0)))</f>
        <v>423.48</v>
      </c>
      <c r="J556" s="9">
        <f>_xlfn.NUMBERVALUE(TRIM(VLOOKUP(A556,rawData!B:S,13,0)))</f>
        <v>7622.64</v>
      </c>
      <c r="K556" s="11">
        <f>DATE(VLOOKUP(A556,rawData!$B$2:$S$1011,17,0),VLOOKUP(A556,rawData!$B$2:$S$1011,16,0),VLOOKUP(A556,rawData!$B$2:$S$1011,15,0))</f>
        <v>45444</v>
      </c>
      <c r="L556" t="str">
        <f>TRIM(VLOOKUP(A556,rawData!B:S,18,0))</f>
        <v>Credit Card</v>
      </c>
      <c r="M556">
        <f t="shared" si="17"/>
        <v>6</v>
      </c>
    </row>
    <row r="557" spans="1:13" x14ac:dyDescent="0.2">
      <c r="A557" t="str">
        <f>TRIM(rawData!A639)</f>
        <v>87692797-1572-42d6-8cb2-0cb13f3187a0</v>
      </c>
      <c r="B557" t="str">
        <f>TRIM(VLOOKUP(A557,rawData!B:S,4,0))</f>
        <v>Dennis Chan</v>
      </c>
      <c r="C557" t="str">
        <f>IF(TRIM(VLOOKUP(A557,rawData!B:S,6,0))="","replacement@mail.com",TRIM(VLOOKUP(A557,rawData!B:S,6,0)))</f>
        <v>amandahammond@gmail.com</v>
      </c>
      <c r="D557" t="str">
        <f t="shared" si="16"/>
        <v>WestFurniture</v>
      </c>
      <c r="E557" t="str">
        <f>TRIM(VLOOKUP(A557,rawData!B:S,8,0))</f>
        <v>West</v>
      </c>
      <c r="F557" t="str">
        <f>TRIM(VLOOKUP(A557,rawData!B:S,9,0))</f>
        <v>Furniture</v>
      </c>
      <c r="G557" t="str">
        <f>IF(TRIM(VLOOKUP(A557,rawData!B:S,10,0))="","Blank",TRIM(VLOOKUP(A557,rawData!B:S,10,0)))</f>
        <v>Think</v>
      </c>
      <c r="H557" s="9">
        <f>_xlfn.NUMBERVALUE(TRIM(VLOOKUP(A557,rawData!B:S,11,0)))</f>
        <v>17</v>
      </c>
      <c r="I557" s="9">
        <f>_xlfn.NUMBERVALUE(TRIM(VLOOKUP(A557,rawData!B:S,12,0)))</f>
        <v>495.81</v>
      </c>
      <c r="J557" s="9">
        <f>_xlfn.NUMBERVALUE(TRIM(VLOOKUP(A557,rawData!B:S,13,0)))</f>
        <v>8428.77</v>
      </c>
      <c r="K557" s="11">
        <f>DATE(VLOOKUP(A557,rawData!$B$2:$S$1011,17,0),VLOOKUP(A557,rawData!$B$2:$S$1011,16,0),VLOOKUP(A557,rawData!$B$2:$S$1011,15,0))</f>
        <v>45444</v>
      </c>
      <c r="L557" t="str">
        <f>TRIM(VLOOKUP(A557,rawData!B:S,18,0))</f>
        <v>Credit Card</v>
      </c>
      <c r="M557">
        <f t="shared" si="17"/>
        <v>6</v>
      </c>
    </row>
    <row r="558" spans="1:13" x14ac:dyDescent="0.2">
      <c r="A558" t="str">
        <f>TRIM(rawData!A359)</f>
        <v>2efde03d-2a2e-44bd-ac4e-8c5cf2ee6f77</v>
      </c>
      <c r="B558" t="str">
        <f>TRIM(VLOOKUP(A558,rawData!B:S,4,0))</f>
        <v>Kathryn Coleman</v>
      </c>
      <c r="C558" t="str">
        <f>IF(TRIM(VLOOKUP(A558,rawData!B:S,6,0))="","replacement@mail.com",TRIM(VLOOKUP(A558,rawData!B:S,6,0)))</f>
        <v>fcampbell@hotmail.com</v>
      </c>
      <c r="D558" t="str">
        <f t="shared" si="16"/>
        <v>NorthClothing</v>
      </c>
      <c r="E558" t="str">
        <f>TRIM(VLOOKUP(A558,rawData!B:S,8,0))</f>
        <v>North</v>
      </c>
      <c r="F558" t="str">
        <f>TRIM(VLOOKUP(A558,rawData!B:S,9,0))</f>
        <v>Clothing</v>
      </c>
      <c r="G558" t="str">
        <f>IF(TRIM(VLOOKUP(A558,rawData!B:S,10,0))="","Blank",TRIM(VLOOKUP(A558,rawData!B:S,10,0)))</f>
        <v>Eight</v>
      </c>
      <c r="H558" s="9">
        <f>_xlfn.NUMBERVALUE(TRIM(VLOOKUP(A558,rawData!B:S,11,0)))</f>
        <v>4</v>
      </c>
      <c r="I558" s="9">
        <f>_xlfn.NUMBERVALUE(TRIM(VLOOKUP(A558,rawData!B:S,12,0)))</f>
        <v>152.61000000000001</v>
      </c>
      <c r="J558" s="9">
        <f>_xlfn.NUMBERVALUE(TRIM(VLOOKUP(A558,rawData!B:S,13,0)))</f>
        <v>610.44000000000005</v>
      </c>
      <c r="K558" s="11">
        <f>DATE(VLOOKUP(A558,rawData!$B$2:$S$1011,17,0),VLOOKUP(A558,rawData!$B$2:$S$1011,16,0),VLOOKUP(A558,rawData!$B$2:$S$1011,15,0))</f>
        <v>45445</v>
      </c>
      <c r="L558" t="str">
        <f>TRIM(VLOOKUP(A558,rawData!B:S,18,0))</f>
        <v>Bank Transfer</v>
      </c>
      <c r="M558">
        <f t="shared" si="17"/>
        <v>6</v>
      </c>
    </row>
    <row r="559" spans="1:13" x14ac:dyDescent="0.2">
      <c r="A559" t="str">
        <f>TRIM(rawData!A854)</f>
        <v>d841d238-86b8-4ce4-b7b8-bb47fc9bd60c</v>
      </c>
      <c r="B559" t="str">
        <f>TRIM(VLOOKUP(A559,rawData!B:S,4,0))</f>
        <v>Corey Smith</v>
      </c>
      <c r="C559" t="str">
        <f>IF(TRIM(VLOOKUP(A559,rawData!B:S,6,0))="","replacement@mail.com",TRIM(VLOOKUP(A559,rawData!B:S,6,0)))</f>
        <v>charles67@hotmail.com</v>
      </c>
      <c r="D559" t="str">
        <f t="shared" si="16"/>
        <v>SouthFood</v>
      </c>
      <c r="E559" t="str">
        <f>TRIM(VLOOKUP(A559,rawData!B:S,8,0))</f>
        <v>South</v>
      </c>
      <c r="F559" t="str">
        <f>TRIM(VLOOKUP(A559,rawData!B:S,9,0))</f>
        <v>Food</v>
      </c>
      <c r="G559" t="str">
        <f>IF(TRIM(VLOOKUP(A559,rawData!B:S,10,0))="","Blank",TRIM(VLOOKUP(A559,rawData!B:S,10,0)))</f>
        <v>Parent</v>
      </c>
      <c r="H559" s="9">
        <f>_xlfn.NUMBERVALUE(TRIM(VLOOKUP(A559,rawData!B:S,11,0)))</f>
        <v>9</v>
      </c>
      <c r="I559" s="9">
        <f>_xlfn.NUMBERVALUE(TRIM(VLOOKUP(A559,rawData!B:S,12,0)))</f>
        <v>187.01</v>
      </c>
      <c r="J559" s="9">
        <f>_xlfn.NUMBERVALUE(TRIM(VLOOKUP(A559,rawData!B:S,13,0)))</f>
        <v>1683.09</v>
      </c>
      <c r="K559" s="11">
        <f>DATE(VLOOKUP(A559,rawData!$B$2:$S$1011,17,0),VLOOKUP(A559,rawData!$B$2:$S$1011,16,0),VLOOKUP(A559,rawData!$B$2:$S$1011,15,0))</f>
        <v>45445</v>
      </c>
      <c r="L559" t="str">
        <f>TRIM(VLOOKUP(A559,rawData!B:S,18,0))</f>
        <v>Bank Transfer</v>
      </c>
      <c r="M559">
        <f t="shared" si="17"/>
        <v>6</v>
      </c>
    </row>
    <row r="560" spans="1:13" x14ac:dyDescent="0.2">
      <c r="A560" t="str">
        <f>TRIM(rawData!A407)</f>
        <v>b1d9ec78-44df-4049-94bc-0b1f37c46164</v>
      </c>
      <c r="B560" t="str">
        <f>TRIM(VLOOKUP(A560,rawData!B:S,4,0))</f>
        <v>Tara Coleman</v>
      </c>
      <c r="C560" t="str">
        <f>IF(TRIM(VLOOKUP(A560,rawData!B:S,6,0))="","replacement@mail.com",TRIM(VLOOKUP(A560,rawData!B:S,6,0)))</f>
        <v>karen39@butler.com</v>
      </c>
      <c r="D560" t="str">
        <f t="shared" si="16"/>
        <v>EastBooks</v>
      </c>
      <c r="E560" t="str">
        <f>TRIM(VLOOKUP(A560,rawData!B:S,8,0))</f>
        <v>East</v>
      </c>
      <c r="F560" t="str">
        <f>TRIM(VLOOKUP(A560,rawData!B:S,9,0))</f>
        <v>Books</v>
      </c>
      <c r="G560" t="str">
        <f>IF(TRIM(VLOOKUP(A560,rawData!B:S,10,0))="","Blank",TRIM(VLOOKUP(A560,rawData!B:S,10,0)))</f>
        <v>Real</v>
      </c>
      <c r="H560" s="9">
        <f>_xlfn.NUMBERVALUE(TRIM(VLOOKUP(A560,rawData!B:S,11,0)))</f>
        <v>10</v>
      </c>
      <c r="I560" s="9">
        <f>_xlfn.NUMBERVALUE(TRIM(VLOOKUP(A560,rawData!B:S,12,0)))</f>
        <v>437.37</v>
      </c>
      <c r="J560" s="9">
        <f>_xlfn.NUMBERVALUE(TRIM(VLOOKUP(A560,rawData!B:S,13,0)))</f>
        <v>4373.7</v>
      </c>
      <c r="K560" s="11">
        <f>DATE(VLOOKUP(A560,rawData!$B$2:$S$1011,17,0),VLOOKUP(A560,rawData!$B$2:$S$1011,16,0),VLOOKUP(A560,rawData!$B$2:$S$1011,15,0))</f>
        <v>45445</v>
      </c>
      <c r="L560" t="str">
        <f>TRIM(VLOOKUP(A560,rawData!B:S,18,0))</f>
        <v>Debit Card</v>
      </c>
      <c r="M560">
        <f t="shared" si="17"/>
        <v>6</v>
      </c>
    </row>
    <row r="561" spans="1:13" x14ac:dyDescent="0.2">
      <c r="A561" t="str">
        <f>TRIM(rawData!A22)</f>
        <v>b2001b1c-8089-45f8-b7ae-78aa8898f54e</v>
      </c>
      <c r="B561" t="str">
        <f>TRIM(VLOOKUP(A561,rawData!B:S,4,0))</f>
        <v>Paul Alvarez</v>
      </c>
      <c r="C561" t="str">
        <f>IF(TRIM(VLOOKUP(A561,rawData!B:S,6,0))="","replacement@mail.com",TRIM(VLOOKUP(A561,rawData!B:S,6,0)))</f>
        <v>jacquelinelevy@parker.info</v>
      </c>
      <c r="D561" t="str">
        <f t="shared" si="16"/>
        <v>SouthClothing</v>
      </c>
      <c r="E561" t="str">
        <f>TRIM(VLOOKUP(A561,rawData!B:S,8,0))</f>
        <v>South</v>
      </c>
      <c r="F561" t="str">
        <f>TRIM(VLOOKUP(A561,rawData!B:S,9,0))</f>
        <v>Clothing</v>
      </c>
      <c r="G561" t="str">
        <f>IF(TRIM(VLOOKUP(A561,rawData!B:S,10,0))="","Blank",TRIM(VLOOKUP(A561,rawData!B:S,10,0)))</f>
        <v>Service</v>
      </c>
      <c r="H561" s="9">
        <f>_xlfn.NUMBERVALUE(TRIM(VLOOKUP(A561,rawData!B:S,11,0)))</f>
        <v>19</v>
      </c>
      <c r="I561" s="9">
        <f>_xlfn.NUMBERVALUE(TRIM(VLOOKUP(A561,rawData!B:S,12,0)))</f>
        <v>234.64</v>
      </c>
      <c r="J561" s="9">
        <f>_xlfn.NUMBERVALUE(TRIM(VLOOKUP(A561,rawData!B:S,13,0)))</f>
        <v>4458.16</v>
      </c>
      <c r="K561" s="11">
        <f>DATE(VLOOKUP(A561,rawData!$B$2:$S$1011,17,0),VLOOKUP(A561,rawData!$B$2:$S$1011,16,0),VLOOKUP(A561,rawData!$B$2:$S$1011,15,0))</f>
        <v>45445</v>
      </c>
      <c r="L561" t="str">
        <f>TRIM(VLOOKUP(A561,rawData!B:S,18,0))</f>
        <v>PayPal</v>
      </c>
      <c r="M561">
        <f t="shared" si="17"/>
        <v>6</v>
      </c>
    </row>
    <row r="562" spans="1:13" x14ac:dyDescent="0.2">
      <c r="A562" t="str">
        <f>TRIM(rawData!A153)</f>
        <v>2c5589cb-2988-4e93-af5b-2a672b710da5</v>
      </c>
      <c r="B562" t="str">
        <f>TRIM(VLOOKUP(A562,rawData!B:S,4,0))</f>
        <v>William Hancock</v>
      </c>
      <c r="C562" t="str">
        <f>IF(TRIM(VLOOKUP(A562,rawData!B:S,6,0))="","replacement@mail.com",TRIM(VLOOKUP(A562,rawData!B:S,6,0)))</f>
        <v>cmartinez@mills.org</v>
      </c>
      <c r="D562" t="str">
        <f t="shared" si="16"/>
        <v>SouthClothing</v>
      </c>
      <c r="E562" t="str">
        <f>TRIM(VLOOKUP(A562,rawData!B:S,8,0))</f>
        <v>South</v>
      </c>
      <c r="F562" t="str">
        <f>TRIM(VLOOKUP(A562,rawData!B:S,9,0))</f>
        <v>Clothing</v>
      </c>
      <c r="G562" t="str">
        <f>IF(TRIM(VLOOKUP(A562,rawData!B:S,10,0))="","Blank",TRIM(VLOOKUP(A562,rawData!B:S,10,0)))</f>
        <v>Upon</v>
      </c>
      <c r="H562" s="9">
        <f>_xlfn.NUMBERVALUE(TRIM(VLOOKUP(A562,rawData!B:S,11,0)))</f>
        <v>17</v>
      </c>
      <c r="I562" s="9">
        <f>_xlfn.NUMBERVALUE(TRIM(VLOOKUP(A562,rawData!B:S,12,0)))</f>
        <v>425.26</v>
      </c>
      <c r="J562" s="9">
        <f>_xlfn.NUMBERVALUE(TRIM(VLOOKUP(A562,rawData!B:S,13,0)))</f>
        <v>7229.42</v>
      </c>
      <c r="K562" s="11">
        <f>DATE(VLOOKUP(A562,rawData!$B$2:$S$1011,17,0),VLOOKUP(A562,rawData!$B$2:$S$1011,16,0),VLOOKUP(A562,rawData!$B$2:$S$1011,15,0))</f>
        <v>45445</v>
      </c>
      <c r="L562" t="str">
        <f>TRIM(VLOOKUP(A562,rawData!B:S,18,0))</f>
        <v>PayPal</v>
      </c>
      <c r="M562">
        <f t="shared" si="17"/>
        <v>6</v>
      </c>
    </row>
    <row r="563" spans="1:13" x14ac:dyDescent="0.2">
      <c r="A563" t="str">
        <f>TRIM(rawData!A470)</f>
        <v>4231aaba-5475-4bfa-83be-58773a5d511b</v>
      </c>
      <c r="B563" t="str">
        <f>TRIM(VLOOKUP(A563,rawData!B:S,4,0))</f>
        <v>Dalton Wood</v>
      </c>
      <c r="C563" t="str">
        <f>IF(TRIM(VLOOKUP(A563,rawData!B:S,6,0))="","replacement@mail.com",TRIM(VLOOKUP(A563,rawData!B:S,6,0)))</f>
        <v>megan48@boyer.biz</v>
      </c>
      <c r="D563" t="str">
        <f t="shared" si="16"/>
        <v>EastClothing</v>
      </c>
      <c r="E563" t="str">
        <f>TRIM(VLOOKUP(A563,rawData!B:S,8,0))</f>
        <v>East</v>
      </c>
      <c r="F563" t="str">
        <f>TRIM(VLOOKUP(A563,rawData!B:S,9,0))</f>
        <v>Clothing</v>
      </c>
      <c r="G563" t="str">
        <f>IF(TRIM(VLOOKUP(A563,rawData!B:S,10,0))="","Blank",TRIM(VLOOKUP(A563,rawData!B:S,10,0)))</f>
        <v>Edge</v>
      </c>
      <c r="H563" s="9">
        <f>_xlfn.NUMBERVALUE(TRIM(VLOOKUP(A563,rawData!B:S,11,0)))</f>
        <v>8</v>
      </c>
      <c r="I563" s="9">
        <f>_xlfn.NUMBERVALUE(TRIM(VLOOKUP(A563,rawData!B:S,12,0)))</f>
        <v>9.4</v>
      </c>
      <c r="J563" s="9">
        <f>_xlfn.NUMBERVALUE(TRIM(VLOOKUP(A563,rawData!B:S,13,0)))</f>
        <v>75.2</v>
      </c>
      <c r="K563" s="11">
        <f>DATE(VLOOKUP(A563,rawData!$B$2:$S$1011,17,0),VLOOKUP(A563,rawData!$B$2:$S$1011,16,0),VLOOKUP(A563,rawData!$B$2:$S$1011,15,0))</f>
        <v>45446</v>
      </c>
      <c r="L563" t="str">
        <f>TRIM(VLOOKUP(A563,rawData!B:S,18,0))</f>
        <v>Bank Transfer</v>
      </c>
      <c r="M563">
        <f t="shared" si="17"/>
        <v>6</v>
      </c>
    </row>
    <row r="564" spans="1:13" x14ac:dyDescent="0.2">
      <c r="A564" t="str">
        <f>TRIM(rawData!A65)</f>
        <v>bd240ed0-65a6-4813-ac31-dd4833f982e2</v>
      </c>
      <c r="B564" t="str">
        <f>TRIM(VLOOKUP(A564,rawData!B:S,4,0))</f>
        <v>William Cummings</v>
      </c>
      <c r="C564" t="str">
        <f>IF(TRIM(VLOOKUP(A564,rawData!B:S,6,0))="","replacement@mail.com",TRIM(VLOOKUP(A564,rawData!B:S,6,0)))</f>
        <v>sullivanpatrick@hotmail.com</v>
      </c>
      <c r="D564" t="str">
        <f t="shared" si="16"/>
        <v>NorthFurniture</v>
      </c>
      <c r="E564" t="str">
        <f>TRIM(VLOOKUP(A564,rawData!B:S,8,0))</f>
        <v>North</v>
      </c>
      <c r="F564" t="str">
        <f>TRIM(VLOOKUP(A564,rawData!B:S,9,0))</f>
        <v>Furniture</v>
      </c>
      <c r="G564" t="str">
        <f>IF(TRIM(VLOOKUP(A564,rawData!B:S,10,0))="","Blank",TRIM(VLOOKUP(A564,rawData!B:S,10,0)))</f>
        <v>Lot</v>
      </c>
      <c r="H564" s="9">
        <f>_xlfn.NUMBERVALUE(TRIM(VLOOKUP(A564,rawData!B:S,11,0)))</f>
        <v>6</v>
      </c>
      <c r="I564" s="9">
        <f>_xlfn.NUMBERVALUE(TRIM(VLOOKUP(A564,rawData!B:S,12,0)))</f>
        <v>13.26</v>
      </c>
      <c r="J564" s="9">
        <f>_xlfn.NUMBERVALUE(TRIM(VLOOKUP(A564,rawData!B:S,13,0)))</f>
        <v>79.56</v>
      </c>
      <c r="K564" s="11">
        <f>DATE(VLOOKUP(A564,rawData!$B$2:$S$1011,17,0),VLOOKUP(A564,rawData!$B$2:$S$1011,16,0),VLOOKUP(A564,rawData!$B$2:$S$1011,15,0))</f>
        <v>45446</v>
      </c>
      <c r="L564" t="str">
        <f>TRIM(VLOOKUP(A564,rawData!B:S,18,0))</f>
        <v>Credit Card</v>
      </c>
      <c r="M564">
        <f t="shared" si="17"/>
        <v>6</v>
      </c>
    </row>
    <row r="565" spans="1:13" x14ac:dyDescent="0.2">
      <c r="A565" t="str">
        <f>TRIM(rawData!A374)</f>
        <v>a7a73c08-c0ca-4f7e-9278-db2c125306a0</v>
      </c>
      <c r="B565" t="str">
        <f>TRIM(VLOOKUP(A565,rawData!B:S,4,0))</f>
        <v>Darlene Estrada</v>
      </c>
      <c r="C565" t="str">
        <f>IF(TRIM(VLOOKUP(A565,rawData!B:S,6,0))="","replacement@mail.com",TRIM(VLOOKUP(A565,rawData!B:S,6,0)))</f>
        <v>ronaldmitchell@douglas-morris.com</v>
      </c>
      <c r="D565" t="str">
        <f t="shared" si="16"/>
        <v>WestFood</v>
      </c>
      <c r="E565" t="str">
        <f>TRIM(VLOOKUP(A565,rawData!B:S,8,0))</f>
        <v>West</v>
      </c>
      <c r="F565" t="str">
        <f>TRIM(VLOOKUP(A565,rawData!B:S,9,0))</f>
        <v>Food</v>
      </c>
      <c r="G565" t="str">
        <f>IF(TRIM(VLOOKUP(A565,rawData!B:S,10,0))="","Blank",TRIM(VLOOKUP(A565,rawData!B:S,10,0)))</f>
        <v>Money</v>
      </c>
      <c r="H565" s="9">
        <f>_xlfn.NUMBERVALUE(TRIM(VLOOKUP(A565,rawData!B:S,11,0)))</f>
        <v>2</v>
      </c>
      <c r="I565" s="9">
        <f>_xlfn.NUMBERVALUE(TRIM(VLOOKUP(A565,rawData!B:S,12,0)))</f>
        <v>289.08999999999997</v>
      </c>
      <c r="J565" s="9">
        <f>_xlfn.NUMBERVALUE(TRIM(VLOOKUP(A565,rawData!B:S,13,0)))</f>
        <v>578.17999999999995</v>
      </c>
      <c r="K565" s="11">
        <f>DATE(VLOOKUP(A565,rawData!$B$2:$S$1011,17,0),VLOOKUP(A565,rawData!$B$2:$S$1011,16,0),VLOOKUP(A565,rawData!$B$2:$S$1011,15,0))</f>
        <v>45446</v>
      </c>
      <c r="L565" t="str">
        <f>TRIM(VLOOKUP(A565,rawData!B:S,18,0))</f>
        <v>Credit Card</v>
      </c>
      <c r="M565">
        <f t="shared" si="17"/>
        <v>6</v>
      </c>
    </row>
    <row r="566" spans="1:13" x14ac:dyDescent="0.2">
      <c r="A566" t="str">
        <f>TRIM(rawData!A477)</f>
        <v>d922570e-1d15-4c01-a5a7-765c1e50e954</v>
      </c>
      <c r="B566" t="str">
        <f>TRIM(VLOOKUP(A566,rawData!B:S,4,0))</f>
        <v>Travis Brown</v>
      </c>
      <c r="C566" t="str">
        <f>IF(TRIM(VLOOKUP(A566,rawData!B:S,6,0))="","replacement@mail.com",TRIM(VLOOKUP(A566,rawData!B:S,6,0)))</f>
        <v>rogersamanda@duran-brooks.net</v>
      </c>
      <c r="D566" t="str">
        <f t="shared" si="16"/>
        <v>EastClothing</v>
      </c>
      <c r="E566" t="str">
        <f>TRIM(VLOOKUP(A566,rawData!B:S,8,0))</f>
        <v>East</v>
      </c>
      <c r="F566" t="str">
        <f>TRIM(VLOOKUP(A566,rawData!B:S,9,0))</f>
        <v>Clothing</v>
      </c>
      <c r="G566" t="str">
        <f>IF(TRIM(VLOOKUP(A566,rawData!B:S,10,0))="","Blank",TRIM(VLOOKUP(A566,rawData!B:S,10,0)))</f>
        <v>Ball</v>
      </c>
      <c r="H566" s="9">
        <f>_xlfn.NUMBERVALUE(TRIM(VLOOKUP(A566,rawData!B:S,11,0)))</f>
        <v>10</v>
      </c>
      <c r="I566" s="9">
        <f>_xlfn.NUMBERVALUE(TRIM(VLOOKUP(A566,rawData!B:S,12,0)))</f>
        <v>256.87</v>
      </c>
      <c r="J566" s="9">
        <f>_xlfn.NUMBERVALUE(TRIM(VLOOKUP(A566,rawData!B:S,13,0)))</f>
        <v>2568.6999999999998</v>
      </c>
      <c r="K566" s="11">
        <f>DATE(VLOOKUP(A566,rawData!$B$2:$S$1011,17,0),VLOOKUP(A566,rawData!$B$2:$S$1011,16,0),VLOOKUP(A566,rawData!$B$2:$S$1011,15,0))</f>
        <v>45446</v>
      </c>
      <c r="L566" t="str">
        <f>TRIM(VLOOKUP(A566,rawData!B:S,18,0))</f>
        <v>Credit Card</v>
      </c>
      <c r="M566">
        <f t="shared" si="17"/>
        <v>6</v>
      </c>
    </row>
    <row r="567" spans="1:13" x14ac:dyDescent="0.2">
      <c r="A567" t="str">
        <f>TRIM(rawData!A326)</f>
        <v>6a36dfa6-c5e0-4fb1-bc57-9edd2ad92b62</v>
      </c>
      <c r="B567" t="str">
        <f>TRIM(VLOOKUP(A567,rawData!B:S,4,0))</f>
        <v>Steve Russell</v>
      </c>
      <c r="C567" t="str">
        <f>IF(TRIM(VLOOKUP(A567,rawData!B:S,6,0))="","replacement@mail.com",TRIM(VLOOKUP(A567,rawData!B:S,6,0)))</f>
        <v>alexander09@miller.net</v>
      </c>
      <c r="D567" t="str">
        <f t="shared" si="16"/>
        <v>WestElectronics</v>
      </c>
      <c r="E567" t="str">
        <f>TRIM(VLOOKUP(A567,rawData!B:S,8,0))</f>
        <v>West</v>
      </c>
      <c r="F567" t="str">
        <f>TRIM(VLOOKUP(A567,rawData!B:S,9,0))</f>
        <v>Electronics</v>
      </c>
      <c r="G567" t="str">
        <f>IF(TRIM(VLOOKUP(A567,rawData!B:S,10,0))="","Blank",TRIM(VLOOKUP(A567,rawData!B:S,10,0)))</f>
        <v>Within</v>
      </c>
      <c r="H567" s="9">
        <f>_xlfn.NUMBERVALUE(TRIM(VLOOKUP(A567,rawData!B:S,11,0)))</f>
        <v>9</v>
      </c>
      <c r="I567" s="9">
        <f>_xlfn.NUMBERVALUE(TRIM(VLOOKUP(A567,rawData!B:S,12,0)))</f>
        <v>404.52</v>
      </c>
      <c r="J567" s="9">
        <f>_xlfn.NUMBERVALUE(TRIM(VLOOKUP(A567,rawData!B:S,13,0)))</f>
        <v>3640.68</v>
      </c>
      <c r="K567" s="11">
        <f>DATE(VLOOKUP(A567,rawData!$B$2:$S$1011,17,0),VLOOKUP(A567,rawData!$B$2:$S$1011,16,0),VLOOKUP(A567,rawData!$B$2:$S$1011,15,0))</f>
        <v>45446</v>
      </c>
      <c r="L567" t="str">
        <f>TRIM(VLOOKUP(A567,rawData!B:S,18,0))</f>
        <v>Debit Card</v>
      </c>
      <c r="M567">
        <f t="shared" si="17"/>
        <v>6</v>
      </c>
    </row>
    <row r="568" spans="1:13" x14ac:dyDescent="0.2">
      <c r="A568" t="str">
        <f>TRIM(rawData!A40)</f>
        <v>74558763-458e-45a0-9e0f-e0109a3cc9a7</v>
      </c>
      <c r="B568" t="str">
        <f>TRIM(VLOOKUP(A568,rawData!B:S,4,0))</f>
        <v>Samuel White</v>
      </c>
      <c r="C568" t="str">
        <f>IF(TRIM(VLOOKUP(A568,rawData!B:S,6,0))="","replacement@mail.com",TRIM(VLOOKUP(A568,rawData!B:S,6,0)))</f>
        <v>gonzalezkimberly@gmail.com</v>
      </c>
      <c r="D568" t="str">
        <f t="shared" si="16"/>
        <v>EastFood</v>
      </c>
      <c r="E568" t="str">
        <f>TRIM(VLOOKUP(A568,rawData!B:S,8,0))</f>
        <v>East</v>
      </c>
      <c r="F568" t="str">
        <f>TRIM(VLOOKUP(A568,rawData!B:S,9,0))</f>
        <v>Food</v>
      </c>
      <c r="G568" t="str">
        <f>IF(TRIM(VLOOKUP(A568,rawData!B:S,10,0))="","Blank",TRIM(VLOOKUP(A568,rawData!B:S,10,0)))</f>
        <v>Civil</v>
      </c>
      <c r="H568" s="9">
        <f>_xlfn.NUMBERVALUE(TRIM(VLOOKUP(A568,rawData!B:S,11,0)))</f>
        <v>17</v>
      </c>
      <c r="I568" s="9">
        <f>_xlfn.NUMBERVALUE(TRIM(VLOOKUP(A568,rawData!B:S,12,0)))</f>
        <v>88.1</v>
      </c>
      <c r="J568" s="9">
        <f>_xlfn.NUMBERVALUE(TRIM(VLOOKUP(A568,rawData!B:S,13,0)))</f>
        <v>1497.7</v>
      </c>
      <c r="K568" s="11">
        <f>DATE(VLOOKUP(A568,rawData!$B$2:$S$1011,17,0),VLOOKUP(A568,rawData!$B$2:$S$1011,16,0),VLOOKUP(A568,rawData!$B$2:$S$1011,15,0))</f>
        <v>45447</v>
      </c>
      <c r="L568" t="str">
        <f>TRIM(VLOOKUP(A568,rawData!B:S,18,0))</f>
        <v>Credit Card</v>
      </c>
      <c r="M568">
        <f t="shared" si="17"/>
        <v>6</v>
      </c>
    </row>
    <row r="569" spans="1:13" x14ac:dyDescent="0.2">
      <c r="A569" t="str">
        <f>TRIM(rawData!A324)</f>
        <v>f9da9c14-afb7-4fa6-a53d-39bf8c31940f</v>
      </c>
      <c r="B569" t="str">
        <f>TRIM(VLOOKUP(A569,rawData!B:S,4,0))</f>
        <v>Amanda Snyder</v>
      </c>
      <c r="C569" t="str">
        <f>IF(TRIM(VLOOKUP(A569,rawData!B:S,6,0))="","replacement@mail.com",TRIM(VLOOKUP(A569,rawData!B:S,6,0)))</f>
        <v>erica46@yahoo.com</v>
      </c>
      <c r="D569" t="str">
        <f t="shared" si="16"/>
        <v>EastBooks</v>
      </c>
      <c r="E569" t="str">
        <f>TRIM(VLOOKUP(A569,rawData!B:S,8,0))</f>
        <v>East</v>
      </c>
      <c r="F569" t="str">
        <f>TRIM(VLOOKUP(A569,rawData!B:S,9,0))</f>
        <v>Books</v>
      </c>
      <c r="G569" t="str">
        <f>IF(TRIM(VLOOKUP(A569,rawData!B:S,10,0))="","Blank",TRIM(VLOOKUP(A569,rawData!B:S,10,0)))</f>
        <v>Member</v>
      </c>
      <c r="H569" s="9">
        <f>_xlfn.NUMBERVALUE(TRIM(VLOOKUP(A569,rawData!B:S,11,0)))</f>
        <v>5</v>
      </c>
      <c r="I569" s="9">
        <f>_xlfn.NUMBERVALUE(TRIM(VLOOKUP(A569,rawData!B:S,12,0)))</f>
        <v>371.63</v>
      </c>
      <c r="J569" s="9">
        <f>_xlfn.NUMBERVALUE(TRIM(VLOOKUP(A569,rawData!B:S,13,0)))</f>
        <v>1858.15</v>
      </c>
      <c r="K569" s="11">
        <f>DATE(VLOOKUP(A569,rawData!$B$2:$S$1011,17,0),VLOOKUP(A569,rawData!$B$2:$S$1011,16,0),VLOOKUP(A569,rawData!$B$2:$S$1011,15,0))</f>
        <v>45447</v>
      </c>
      <c r="L569" t="str">
        <f>TRIM(VLOOKUP(A569,rawData!B:S,18,0))</f>
        <v>PayPal</v>
      </c>
      <c r="M569">
        <f t="shared" si="17"/>
        <v>6</v>
      </c>
    </row>
    <row r="570" spans="1:13" x14ac:dyDescent="0.2">
      <c r="A570" t="str">
        <f>TRIM(rawData!A61)</f>
        <v>ecfeed3a-832c-4091-beb7-1a8c56a33c07</v>
      </c>
      <c r="B570" t="str">
        <f>TRIM(VLOOKUP(A570,rawData!B:S,4,0))</f>
        <v>Ashley Collins</v>
      </c>
      <c r="C570" t="str">
        <f>IF(TRIM(VLOOKUP(A570,rawData!B:S,6,0))="","replacement@mail.com",TRIM(VLOOKUP(A570,rawData!B:S,6,0)))</f>
        <v>millerjacob@yahoo.com</v>
      </c>
      <c r="D570" t="str">
        <f t="shared" si="16"/>
        <v>NorthFood</v>
      </c>
      <c r="E570" t="str">
        <f>TRIM(VLOOKUP(A570,rawData!B:S,8,0))</f>
        <v>North</v>
      </c>
      <c r="F570" t="str">
        <f>TRIM(VLOOKUP(A570,rawData!B:S,9,0))</f>
        <v>Food</v>
      </c>
      <c r="G570" t="str">
        <f>IF(TRIM(VLOOKUP(A570,rawData!B:S,10,0))="","Blank",TRIM(VLOOKUP(A570,rawData!B:S,10,0)))</f>
        <v>High</v>
      </c>
      <c r="H570" s="9">
        <f>_xlfn.NUMBERVALUE(TRIM(VLOOKUP(A570,rawData!B:S,11,0)))</f>
        <v>10</v>
      </c>
      <c r="I570" s="9">
        <f>_xlfn.NUMBERVALUE(TRIM(VLOOKUP(A570,rawData!B:S,12,0)))</f>
        <v>190.24</v>
      </c>
      <c r="J570" s="9">
        <f>_xlfn.NUMBERVALUE(TRIM(VLOOKUP(A570,rawData!B:S,13,0)))</f>
        <v>1902.4</v>
      </c>
      <c r="K570" s="11">
        <f>DATE(VLOOKUP(A570,rawData!$B$2:$S$1011,17,0),VLOOKUP(A570,rawData!$B$2:$S$1011,16,0),VLOOKUP(A570,rawData!$B$2:$S$1011,15,0))</f>
        <v>45447</v>
      </c>
      <c r="L570" t="str">
        <f>TRIM(VLOOKUP(A570,rawData!B:S,18,0))</f>
        <v>PayPal</v>
      </c>
      <c r="M570">
        <f t="shared" si="17"/>
        <v>6</v>
      </c>
    </row>
    <row r="571" spans="1:13" x14ac:dyDescent="0.2">
      <c r="A571" t="str">
        <f>TRIM(rawData!A262)</f>
        <v>fc1ad139-1d44-4d09-b195-95f64abc3c38</v>
      </c>
      <c r="B571" t="str">
        <f>TRIM(VLOOKUP(A571,rawData!B:S,4,0))</f>
        <v>Steven Hernandez</v>
      </c>
      <c r="C571" t="str">
        <f>IF(TRIM(VLOOKUP(A571,rawData!B:S,6,0))="","replacement@mail.com",TRIM(VLOOKUP(A571,rawData!B:S,6,0)))</f>
        <v>joyce33@yahoo.com</v>
      </c>
      <c r="D571" t="str">
        <f t="shared" si="16"/>
        <v>NorthFood</v>
      </c>
      <c r="E571" t="str">
        <f>TRIM(VLOOKUP(A571,rawData!B:S,8,0))</f>
        <v>North</v>
      </c>
      <c r="F571" t="str">
        <f>TRIM(VLOOKUP(A571,rawData!B:S,9,0))</f>
        <v>Food</v>
      </c>
      <c r="G571" t="str">
        <f>IF(TRIM(VLOOKUP(A571,rawData!B:S,10,0))="","Blank",TRIM(VLOOKUP(A571,rawData!B:S,10,0)))</f>
        <v>News</v>
      </c>
      <c r="H571" s="9">
        <f>_xlfn.NUMBERVALUE(TRIM(VLOOKUP(A571,rawData!B:S,11,0)))</f>
        <v>15</v>
      </c>
      <c r="I571" s="9">
        <f>_xlfn.NUMBERVALUE(TRIM(VLOOKUP(A571,rawData!B:S,12,0)))</f>
        <v>139.62</v>
      </c>
      <c r="J571" s="9">
        <f>_xlfn.NUMBERVALUE(TRIM(VLOOKUP(A571,rawData!B:S,13,0)))</f>
        <v>2094.3000000000002</v>
      </c>
      <c r="K571" s="11">
        <f>DATE(VLOOKUP(A571,rawData!$B$2:$S$1011,17,0),VLOOKUP(A571,rawData!$B$2:$S$1011,16,0),VLOOKUP(A571,rawData!$B$2:$S$1011,15,0))</f>
        <v>45447</v>
      </c>
      <c r="L571" t="str">
        <f>TRIM(VLOOKUP(A571,rawData!B:S,18,0))</f>
        <v>Debit Card</v>
      </c>
      <c r="M571">
        <f t="shared" si="17"/>
        <v>6</v>
      </c>
    </row>
    <row r="572" spans="1:13" x14ac:dyDescent="0.2">
      <c r="A572" t="str">
        <f>TRIM(rawData!A513)</f>
        <v>02dfb4aa-166d-4280-b3c7-b5e405d683ef</v>
      </c>
      <c r="B572" t="str">
        <f>TRIM(VLOOKUP(A572,rawData!B:S,4,0))</f>
        <v>Elijah Martinez</v>
      </c>
      <c r="C572" t="str">
        <f>IF(TRIM(VLOOKUP(A572,rawData!B:S,6,0))="","replacement@mail.com",TRIM(VLOOKUP(A572,rawData!B:S,6,0)))</f>
        <v>amooney@webster.info</v>
      </c>
      <c r="D572" t="str">
        <f t="shared" si="16"/>
        <v>SouthClothing</v>
      </c>
      <c r="E572" t="str">
        <f>TRIM(VLOOKUP(A572,rawData!B:S,8,0))</f>
        <v>South</v>
      </c>
      <c r="F572" t="str">
        <f>TRIM(VLOOKUP(A572,rawData!B:S,9,0))</f>
        <v>Clothing</v>
      </c>
      <c r="G572" t="str">
        <f>IF(TRIM(VLOOKUP(A572,rawData!B:S,10,0))="","Blank",TRIM(VLOOKUP(A572,rawData!B:S,10,0)))</f>
        <v>When</v>
      </c>
      <c r="H572" s="9">
        <f>_xlfn.NUMBERVALUE(TRIM(VLOOKUP(A572,rawData!B:S,11,0)))</f>
        <v>9</v>
      </c>
      <c r="I572" s="9">
        <f>_xlfn.NUMBERVALUE(TRIM(VLOOKUP(A572,rawData!B:S,12,0)))</f>
        <v>251.2</v>
      </c>
      <c r="J572" s="9">
        <f>_xlfn.NUMBERVALUE(TRIM(VLOOKUP(A572,rawData!B:S,13,0)))</f>
        <v>2260.8000000000002</v>
      </c>
      <c r="K572" s="11">
        <f>DATE(VLOOKUP(A572,rawData!$B$2:$S$1011,17,0),VLOOKUP(A572,rawData!$B$2:$S$1011,16,0),VLOOKUP(A572,rawData!$B$2:$S$1011,15,0))</f>
        <v>45447</v>
      </c>
      <c r="L572" t="str">
        <f>TRIM(VLOOKUP(A572,rawData!B:S,18,0))</f>
        <v>Bank Transfer</v>
      </c>
      <c r="M572">
        <f t="shared" si="17"/>
        <v>6</v>
      </c>
    </row>
    <row r="573" spans="1:13" x14ac:dyDescent="0.2">
      <c r="A573" t="str">
        <f>TRIM(rawData!A989)</f>
        <v>81838c55-d879-4aa0-86eb-e4fc231db1d7</v>
      </c>
      <c r="B573" t="str">
        <f>TRIM(VLOOKUP(A573,rawData!B:S,4,0))</f>
        <v>Ricky Nichols</v>
      </c>
      <c r="C573" t="str">
        <f>IF(TRIM(VLOOKUP(A573,rawData!B:S,6,0))="","replacement@mail.com",TRIM(VLOOKUP(A573,rawData!B:S,6,0)))</f>
        <v>nrios@webb.net</v>
      </c>
      <c r="D573" t="str">
        <f t="shared" si="16"/>
        <v>NorthClothing</v>
      </c>
      <c r="E573" t="str">
        <f>TRIM(VLOOKUP(A573,rawData!B:S,8,0))</f>
        <v>North</v>
      </c>
      <c r="F573" t="str">
        <f>TRIM(VLOOKUP(A573,rawData!B:S,9,0))</f>
        <v>Clothing</v>
      </c>
      <c r="G573" t="str">
        <f>IF(TRIM(VLOOKUP(A573,rawData!B:S,10,0))="","Blank",TRIM(VLOOKUP(A573,rawData!B:S,10,0)))</f>
        <v>Cover</v>
      </c>
      <c r="H573" s="9">
        <f>_xlfn.NUMBERVALUE(TRIM(VLOOKUP(A573,rawData!B:S,11,0)))</f>
        <v>18</v>
      </c>
      <c r="I573" s="9">
        <f>_xlfn.NUMBERVALUE(TRIM(VLOOKUP(A573,rawData!B:S,12,0)))</f>
        <v>474.61</v>
      </c>
      <c r="J573" s="9">
        <f>_xlfn.NUMBERVALUE(TRIM(VLOOKUP(A573,rawData!B:S,13,0)))</f>
        <v>8542.98</v>
      </c>
      <c r="K573" s="11">
        <f>DATE(VLOOKUP(A573,rawData!$B$2:$S$1011,17,0),VLOOKUP(A573,rawData!$B$2:$S$1011,16,0),VLOOKUP(A573,rawData!$B$2:$S$1011,15,0))</f>
        <v>45447</v>
      </c>
      <c r="L573" t="str">
        <f>TRIM(VLOOKUP(A573,rawData!B:S,18,0))</f>
        <v>Debit Card</v>
      </c>
      <c r="M573">
        <f t="shared" si="17"/>
        <v>6</v>
      </c>
    </row>
    <row r="574" spans="1:13" x14ac:dyDescent="0.2">
      <c r="A574" t="str">
        <f>TRIM(rawData!A577)</f>
        <v>fdb36cf3-509e-4175-8192-266e85edfaf7</v>
      </c>
      <c r="B574" t="str">
        <f>TRIM(VLOOKUP(A574,rawData!B:S,4,0))</f>
        <v>Meghan Rose</v>
      </c>
      <c r="C574" t="str">
        <f>IF(TRIM(VLOOKUP(A574,rawData!B:S,6,0))="","replacement@mail.com",TRIM(VLOOKUP(A574,rawData!B:S,6,0)))</f>
        <v>sharper@gmail.com</v>
      </c>
      <c r="D574" t="str">
        <f t="shared" si="16"/>
        <v>EastBooks</v>
      </c>
      <c r="E574" t="str">
        <f>TRIM(VLOOKUP(A574,rawData!B:S,8,0))</f>
        <v>East</v>
      </c>
      <c r="F574" t="str">
        <f>TRIM(VLOOKUP(A574,rawData!B:S,9,0))</f>
        <v>Books</v>
      </c>
      <c r="G574" t="str">
        <f>IF(TRIM(VLOOKUP(A574,rawData!B:S,10,0))="","Blank",TRIM(VLOOKUP(A574,rawData!B:S,10,0)))</f>
        <v>All</v>
      </c>
      <c r="H574" s="9">
        <f>_xlfn.NUMBERVALUE(TRIM(VLOOKUP(A574,rawData!B:S,11,0)))</f>
        <v>16</v>
      </c>
      <c r="I574" s="9">
        <f>_xlfn.NUMBERVALUE(TRIM(VLOOKUP(A574,rawData!B:S,12,0)))</f>
        <v>74.62</v>
      </c>
      <c r="J574" s="9">
        <f>_xlfn.NUMBERVALUE(TRIM(VLOOKUP(A574,rawData!B:S,13,0)))</f>
        <v>1193.92</v>
      </c>
      <c r="K574" s="11">
        <f>DATE(VLOOKUP(A574,rawData!$B$2:$S$1011,17,0),VLOOKUP(A574,rawData!$B$2:$S$1011,16,0),VLOOKUP(A574,rawData!$B$2:$S$1011,15,0))</f>
        <v>45448</v>
      </c>
      <c r="L574" t="str">
        <f>TRIM(VLOOKUP(A574,rawData!B:S,18,0))</f>
        <v>Credit Card</v>
      </c>
      <c r="M574">
        <f t="shared" si="17"/>
        <v>6</v>
      </c>
    </row>
    <row r="575" spans="1:13" x14ac:dyDescent="0.2">
      <c r="A575" t="str">
        <f>TRIM(rawData!A360)</f>
        <v>125d69aa-b9d3-432e-94e7-9c3ff08ef058</v>
      </c>
      <c r="B575" t="str">
        <f>TRIM(VLOOKUP(A575,rawData!B:S,4,0))</f>
        <v>Jennifer Cline</v>
      </c>
      <c r="C575" t="str">
        <f>IF(TRIM(VLOOKUP(A575,rawData!B:S,6,0))="","replacement@mail.com",TRIM(VLOOKUP(A575,rawData!B:S,6,0)))</f>
        <v>sbrown@gmail.com</v>
      </c>
      <c r="D575" t="str">
        <f t="shared" si="16"/>
        <v>WestElectronics</v>
      </c>
      <c r="E575" t="str">
        <f>TRIM(VLOOKUP(A575,rawData!B:S,8,0))</f>
        <v>West</v>
      </c>
      <c r="F575" t="str">
        <f>TRIM(VLOOKUP(A575,rawData!B:S,9,0))</f>
        <v>Electronics</v>
      </c>
      <c r="G575" t="str">
        <f>IF(TRIM(VLOOKUP(A575,rawData!B:S,10,0))="","Blank",TRIM(VLOOKUP(A575,rawData!B:S,10,0)))</f>
        <v>Religious</v>
      </c>
      <c r="H575" s="9">
        <f>_xlfn.NUMBERVALUE(TRIM(VLOOKUP(A575,rawData!B:S,11,0)))</f>
        <v>10</v>
      </c>
      <c r="I575" s="9">
        <f>_xlfn.NUMBERVALUE(TRIM(VLOOKUP(A575,rawData!B:S,12,0)))</f>
        <v>122.2</v>
      </c>
      <c r="J575" s="9">
        <f>_xlfn.NUMBERVALUE(TRIM(VLOOKUP(A575,rawData!B:S,13,0)))</f>
        <v>1222</v>
      </c>
      <c r="K575" s="11">
        <f>DATE(VLOOKUP(A575,rawData!$B$2:$S$1011,17,0),VLOOKUP(A575,rawData!$B$2:$S$1011,16,0),VLOOKUP(A575,rawData!$B$2:$S$1011,15,0))</f>
        <v>45448</v>
      </c>
      <c r="L575" t="str">
        <f>TRIM(VLOOKUP(A575,rawData!B:S,18,0))</f>
        <v>Debit Card</v>
      </c>
      <c r="M575">
        <f t="shared" si="17"/>
        <v>6</v>
      </c>
    </row>
    <row r="576" spans="1:13" x14ac:dyDescent="0.2">
      <c r="A576" t="str">
        <f>TRIM(rawData!A831)</f>
        <v>13057b97-c8d4-495b-9ad5-416afc9f3520</v>
      </c>
      <c r="B576" t="str">
        <f>TRIM(VLOOKUP(A576,rawData!B:S,4,0))</f>
        <v>Carolyn Lawrence</v>
      </c>
      <c r="C576" t="str">
        <f>IF(TRIM(VLOOKUP(A576,rawData!B:S,6,0))="","replacement@mail.com",TRIM(VLOOKUP(A576,rawData!B:S,6,0)))</f>
        <v>john75@yahoo.com</v>
      </c>
      <c r="D576" t="str">
        <f t="shared" si="16"/>
        <v>EastFood</v>
      </c>
      <c r="E576" t="str">
        <f>TRIM(VLOOKUP(A576,rawData!B:S,8,0))</f>
        <v>East</v>
      </c>
      <c r="F576" t="str">
        <f>TRIM(VLOOKUP(A576,rawData!B:S,9,0))</f>
        <v>Food</v>
      </c>
      <c r="G576" t="str">
        <f>IF(TRIM(VLOOKUP(A576,rawData!B:S,10,0))="","Blank",TRIM(VLOOKUP(A576,rawData!B:S,10,0)))</f>
        <v>White</v>
      </c>
      <c r="H576" s="9">
        <f>_xlfn.NUMBERVALUE(TRIM(VLOOKUP(A576,rawData!B:S,11,0)))</f>
        <v>12</v>
      </c>
      <c r="I576" s="9">
        <f>_xlfn.NUMBERVALUE(TRIM(VLOOKUP(A576,rawData!B:S,12,0)))</f>
        <v>140.43</v>
      </c>
      <c r="J576" s="9">
        <f>_xlfn.NUMBERVALUE(TRIM(VLOOKUP(A576,rawData!B:S,13,0)))</f>
        <v>1685.16</v>
      </c>
      <c r="K576" s="11">
        <f>DATE(VLOOKUP(A576,rawData!$B$2:$S$1011,17,0),VLOOKUP(A576,rawData!$B$2:$S$1011,16,0),VLOOKUP(A576,rawData!$B$2:$S$1011,15,0))</f>
        <v>45448</v>
      </c>
      <c r="L576" t="str">
        <f>TRIM(VLOOKUP(A576,rawData!B:S,18,0))</f>
        <v>PayPal</v>
      </c>
      <c r="M576">
        <f t="shared" si="17"/>
        <v>6</v>
      </c>
    </row>
    <row r="577" spans="1:13" x14ac:dyDescent="0.2">
      <c r="A577" t="str">
        <f>TRIM(rawData!A126)</f>
        <v>333bb91c-fbfe-479c-9536-ca5ab421725c</v>
      </c>
      <c r="B577" t="str">
        <f>TRIM(VLOOKUP(A577,rawData!B:S,4,0))</f>
        <v>Scott Hernandez</v>
      </c>
      <c r="C577" t="str">
        <f>IF(TRIM(VLOOKUP(A577,rawData!B:S,6,0))="","replacement@mail.com",TRIM(VLOOKUP(A577,rawData!B:S,6,0)))</f>
        <v>bridgetgross@aguirre-mendoza.net</v>
      </c>
      <c r="D577" t="str">
        <f t="shared" si="16"/>
        <v>NorthClothing</v>
      </c>
      <c r="E577" t="str">
        <f>TRIM(VLOOKUP(A577,rawData!B:S,8,0))</f>
        <v>North</v>
      </c>
      <c r="F577" t="str">
        <f>TRIM(VLOOKUP(A577,rawData!B:S,9,0))</f>
        <v>Clothing</v>
      </c>
      <c r="G577" t="str">
        <f>IF(TRIM(VLOOKUP(A577,rawData!B:S,10,0))="","Blank",TRIM(VLOOKUP(A577,rawData!B:S,10,0)))</f>
        <v>Notice</v>
      </c>
      <c r="H577" s="9">
        <f>_xlfn.NUMBERVALUE(TRIM(VLOOKUP(A577,rawData!B:S,11,0)))</f>
        <v>13</v>
      </c>
      <c r="I577" s="9">
        <f>_xlfn.NUMBERVALUE(TRIM(VLOOKUP(A577,rawData!B:S,12,0)))</f>
        <v>240.04</v>
      </c>
      <c r="J577" s="9">
        <f>_xlfn.NUMBERVALUE(TRIM(VLOOKUP(A577,rawData!B:S,13,0)))</f>
        <v>3120.52</v>
      </c>
      <c r="K577" s="11">
        <f>DATE(VLOOKUP(A577,rawData!$B$2:$S$1011,17,0),VLOOKUP(A577,rawData!$B$2:$S$1011,16,0),VLOOKUP(A577,rawData!$B$2:$S$1011,15,0))</f>
        <v>45448</v>
      </c>
      <c r="L577" t="str">
        <f>TRIM(VLOOKUP(A577,rawData!B:S,18,0))</f>
        <v>PayPal</v>
      </c>
      <c r="M577">
        <f t="shared" si="17"/>
        <v>6</v>
      </c>
    </row>
    <row r="578" spans="1:13" x14ac:dyDescent="0.2">
      <c r="A578" t="str">
        <f>TRIM(rawData!A700)</f>
        <v>88b3933d-3e1a-401b-a189-f3c4b4644344</v>
      </c>
      <c r="B578" t="str">
        <f>TRIM(VLOOKUP(A578,rawData!B:S,4,0))</f>
        <v>Natalie Castillo</v>
      </c>
      <c r="C578" t="str">
        <f>IF(TRIM(VLOOKUP(A578,rawData!B:S,6,0))="","replacement@mail.com",TRIM(VLOOKUP(A578,rawData!B:S,6,0)))</f>
        <v>christopher34@hotmail.com</v>
      </c>
      <c r="D578" t="str">
        <f t="shared" ref="D578:D641" si="18">CONCATENATE(E578,F578)</f>
        <v>SouthClothing</v>
      </c>
      <c r="E578" t="str">
        <f>TRIM(VLOOKUP(A578,rawData!B:S,8,0))</f>
        <v>South</v>
      </c>
      <c r="F578" t="str">
        <f>TRIM(VLOOKUP(A578,rawData!B:S,9,0))</f>
        <v>Clothing</v>
      </c>
      <c r="G578" t="str">
        <f>IF(TRIM(VLOOKUP(A578,rawData!B:S,10,0))="","Blank",TRIM(VLOOKUP(A578,rawData!B:S,10,0)))</f>
        <v>Especially</v>
      </c>
      <c r="H578" s="9">
        <f>_xlfn.NUMBERVALUE(TRIM(VLOOKUP(A578,rawData!B:S,11,0)))</f>
        <v>13</v>
      </c>
      <c r="I578" s="9">
        <f>_xlfn.NUMBERVALUE(TRIM(VLOOKUP(A578,rawData!B:S,12,0)))</f>
        <v>482.49</v>
      </c>
      <c r="J578" s="9">
        <f>_xlfn.NUMBERVALUE(TRIM(VLOOKUP(A578,rawData!B:S,13,0)))</f>
        <v>6272.37</v>
      </c>
      <c r="K578" s="11">
        <f>DATE(VLOOKUP(A578,rawData!$B$2:$S$1011,17,0),VLOOKUP(A578,rawData!$B$2:$S$1011,16,0),VLOOKUP(A578,rawData!$B$2:$S$1011,15,0))</f>
        <v>45448</v>
      </c>
      <c r="L578" t="str">
        <f>TRIM(VLOOKUP(A578,rawData!B:S,18,0))</f>
        <v>PayPal</v>
      </c>
      <c r="M578">
        <f t="shared" si="17"/>
        <v>6</v>
      </c>
    </row>
    <row r="579" spans="1:13" x14ac:dyDescent="0.2">
      <c r="A579" t="str">
        <f>TRIM(rawData!A137)</f>
        <v>767d7698-b736-454e-b1a7-a0edaf1c191c</v>
      </c>
      <c r="B579" t="str">
        <f>TRIM(VLOOKUP(A579,rawData!B:S,4,0))</f>
        <v>Charlene Sharp</v>
      </c>
      <c r="C579" t="str">
        <f>IF(TRIM(VLOOKUP(A579,rawData!B:S,6,0))="","replacement@mail.com",TRIM(VLOOKUP(A579,rawData!B:S,6,0)))</f>
        <v>dana46@avila-watkins.com</v>
      </c>
      <c r="D579" t="str">
        <f t="shared" si="18"/>
        <v>WestElectronics</v>
      </c>
      <c r="E579" t="str">
        <f>TRIM(VLOOKUP(A579,rawData!B:S,8,0))</f>
        <v>West</v>
      </c>
      <c r="F579" t="str">
        <f>TRIM(VLOOKUP(A579,rawData!B:S,9,0))</f>
        <v>Electronics</v>
      </c>
      <c r="G579" t="str">
        <f>IF(TRIM(VLOOKUP(A579,rawData!B:S,10,0))="","Blank",TRIM(VLOOKUP(A579,rawData!B:S,10,0)))</f>
        <v>Body</v>
      </c>
      <c r="H579" s="9">
        <f>_xlfn.NUMBERVALUE(TRIM(VLOOKUP(A579,rawData!B:S,11,0)))</f>
        <v>20</v>
      </c>
      <c r="I579" s="9">
        <f>_xlfn.NUMBERVALUE(TRIM(VLOOKUP(A579,rawData!B:S,12,0)))</f>
        <v>375.3</v>
      </c>
      <c r="J579" s="9">
        <f>_xlfn.NUMBERVALUE(TRIM(VLOOKUP(A579,rawData!B:S,13,0)))</f>
        <v>7506</v>
      </c>
      <c r="K579" s="11">
        <f>DATE(VLOOKUP(A579,rawData!$B$2:$S$1011,17,0),VLOOKUP(A579,rawData!$B$2:$S$1011,16,0),VLOOKUP(A579,rawData!$B$2:$S$1011,15,0))</f>
        <v>45448</v>
      </c>
      <c r="L579" t="str">
        <f>TRIM(VLOOKUP(A579,rawData!B:S,18,0))</f>
        <v>Credit Card</v>
      </c>
      <c r="M579">
        <f t="shared" ref="M579:M642" si="19">MONTH(K579)</f>
        <v>6</v>
      </c>
    </row>
    <row r="580" spans="1:13" x14ac:dyDescent="0.2">
      <c r="A580" t="str">
        <f>TRIM(rawData!A579)</f>
        <v>7d268eea-2f43-4aab-9442-af9a57da0dce</v>
      </c>
      <c r="B580" t="str">
        <f>TRIM(VLOOKUP(A580,rawData!B:S,4,0))</f>
        <v>Ryan Blake</v>
      </c>
      <c r="C580" t="str">
        <f>IF(TRIM(VLOOKUP(A580,rawData!B:S,6,0))="","replacement@mail.com",TRIM(VLOOKUP(A580,rawData!B:S,6,0)))</f>
        <v>replacement@mail.com</v>
      </c>
      <c r="D580" t="str">
        <f t="shared" si="18"/>
        <v>WestFurniture</v>
      </c>
      <c r="E580" t="str">
        <f>TRIM(VLOOKUP(A580,rawData!B:S,8,0))</f>
        <v>West</v>
      </c>
      <c r="F580" t="str">
        <f>TRIM(VLOOKUP(A580,rawData!B:S,9,0))</f>
        <v>Furniture</v>
      </c>
      <c r="G580" t="str">
        <f>IF(TRIM(VLOOKUP(A580,rawData!B:S,10,0))="","Blank",TRIM(VLOOKUP(A580,rawData!B:S,10,0)))</f>
        <v>Blank</v>
      </c>
      <c r="H580" s="9">
        <f>_xlfn.NUMBERVALUE(TRIM(VLOOKUP(A580,rawData!B:S,11,0)))</f>
        <v>13</v>
      </c>
      <c r="I580" s="9">
        <f>_xlfn.NUMBERVALUE(TRIM(VLOOKUP(A580,rawData!B:S,12,0)))</f>
        <v>9.19</v>
      </c>
      <c r="J580" s="9">
        <f>_xlfn.NUMBERVALUE(TRIM(VLOOKUP(A580,rawData!B:S,13,0)))</f>
        <v>119.47</v>
      </c>
      <c r="K580" s="11">
        <f>DATE(VLOOKUP(A580,rawData!$B$2:$S$1011,17,0),VLOOKUP(A580,rawData!$B$2:$S$1011,16,0),VLOOKUP(A580,rawData!$B$2:$S$1011,15,0))</f>
        <v>45449</v>
      </c>
      <c r="L580" t="str">
        <f>TRIM(VLOOKUP(A580,rawData!B:S,18,0))</f>
        <v>Bank Transfer</v>
      </c>
      <c r="M580">
        <f t="shared" si="19"/>
        <v>6</v>
      </c>
    </row>
    <row r="581" spans="1:13" x14ac:dyDescent="0.2">
      <c r="A581" t="str">
        <f>TRIM(rawData!A528)</f>
        <v>25cc9bda-3f24-49e3-a510-d6ee0f5097f6</v>
      </c>
      <c r="B581" t="str">
        <f>TRIM(VLOOKUP(A581,rawData!B:S,4,0))</f>
        <v>Christine Brown</v>
      </c>
      <c r="C581" t="str">
        <f>IF(TRIM(VLOOKUP(A581,rawData!B:S,6,0))="","replacement@mail.com",TRIM(VLOOKUP(A581,rawData!B:S,6,0)))</f>
        <v>danny13@gmail.com</v>
      </c>
      <c r="D581" t="str">
        <f t="shared" si="18"/>
        <v>WestElectronics</v>
      </c>
      <c r="E581" t="str">
        <f>TRIM(VLOOKUP(A581,rawData!B:S,8,0))</f>
        <v>West</v>
      </c>
      <c r="F581" t="str">
        <f>TRIM(VLOOKUP(A581,rawData!B:S,9,0))</f>
        <v>Electronics</v>
      </c>
      <c r="G581" t="str">
        <f>IF(TRIM(VLOOKUP(A581,rawData!B:S,10,0))="","Blank",TRIM(VLOOKUP(A581,rawData!B:S,10,0)))</f>
        <v>American</v>
      </c>
      <c r="H581" s="9">
        <f>_xlfn.NUMBERVALUE(TRIM(VLOOKUP(A581,rawData!B:S,11,0)))</f>
        <v>5</v>
      </c>
      <c r="I581" s="9">
        <f>_xlfn.NUMBERVALUE(TRIM(VLOOKUP(A581,rawData!B:S,12,0)))</f>
        <v>157.61000000000001</v>
      </c>
      <c r="J581" s="9">
        <f>_xlfn.NUMBERVALUE(TRIM(VLOOKUP(A581,rawData!B:S,13,0)))</f>
        <v>788.05</v>
      </c>
      <c r="K581" s="11">
        <f>DATE(VLOOKUP(A581,rawData!$B$2:$S$1011,17,0),VLOOKUP(A581,rawData!$B$2:$S$1011,16,0),VLOOKUP(A581,rawData!$B$2:$S$1011,15,0))</f>
        <v>45449</v>
      </c>
      <c r="L581" t="str">
        <f>TRIM(VLOOKUP(A581,rawData!B:S,18,0))</f>
        <v>Debit Card</v>
      </c>
      <c r="M581">
        <f t="shared" si="19"/>
        <v>6</v>
      </c>
    </row>
    <row r="582" spans="1:13" x14ac:dyDescent="0.2">
      <c r="A582" t="str">
        <f>TRIM(rawData!A221)</f>
        <v>7c35f664-e554-4173-b1fa-6eae722d01c9</v>
      </c>
      <c r="B582" t="str">
        <f>TRIM(VLOOKUP(A582,rawData!B:S,4,0))</f>
        <v>Karen Hunt</v>
      </c>
      <c r="C582" t="str">
        <f>IF(TRIM(VLOOKUP(A582,rawData!B:S,6,0))="","replacement@mail.com",TRIM(VLOOKUP(A582,rawData!B:S,6,0)))</f>
        <v>sue72@yahoo.com</v>
      </c>
      <c r="D582" t="str">
        <f t="shared" si="18"/>
        <v>SouthFurniture</v>
      </c>
      <c r="E582" t="str">
        <f>TRIM(VLOOKUP(A582,rawData!B:S,8,0))</f>
        <v>South</v>
      </c>
      <c r="F582" t="str">
        <f>TRIM(VLOOKUP(A582,rawData!B:S,9,0))</f>
        <v>Furniture</v>
      </c>
      <c r="G582" t="str">
        <f>IF(TRIM(VLOOKUP(A582,rawData!B:S,10,0))="","Blank",TRIM(VLOOKUP(A582,rawData!B:S,10,0)))</f>
        <v>Possible</v>
      </c>
      <c r="H582" s="9">
        <f>_xlfn.NUMBERVALUE(TRIM(VLOOKUP(A582,rawData!B:S,11,0)))</f>
        <v>10</v>
      </c>
      <c r="I582" s="9">
        <f>_xlfn.NUMBERVALUE(TRIM(VLOOKUP(A582,rawData!B:S,12,0)))</f>
        <v>92.72</v>
      </c>
      <c r="J582" s="9">
        <f>_xlfn.NUMBERVALUE(TRIM(VLOOKUP(A582,rawData!B:S,13,0)))</f>
        <v>927.2</v>
      </c>
      <c r="K582" s="11">
        <f>DATE(VLOOKUP(A582,rawData!$B$2:$S$1011,17,0),VLOOKUP(A582,rawData!$B$2:$S$1011,16,0),VLOOKUP(A582,rawData!$B$2:$S$1011,15,0))</f>
        <v>45449</v>
      </c>
      <c r="L582" t="str">
        <f>TRIM(VLOOKUP(A582,rawData!B:S,18,0))</f>
        <v>PayPal</v>
      </c>
      <c r="M582">
        <f t="shared" si="19"/>
        <v>6</v>
      </c>
    </row>
    <row r="583" spans="1:13" x14ac:dyDescent="0.2">
      <c r="A583" t="str">
        <f>TRIM(rawData!A341)</f>
        <v>960e57cf-676c-4361-af66-a78b646f0916</v>
      </c>
      <c r="B583" t="str">
        <f>TRIM(VLOOKUP(A583,rawData!B:S,4,0))</f>
        <v>Briana Long</v>
      </c>
      <c r="C583" t="str">
        <f>IF(TRIM(VLOOKUP(A583,rawData!B:S,6,0))="","replacement@mail.com",TRIM(VLOOKUP(A583,rawData!B:S,6,0)))</f>
        <v>jessereeves@berry.com</v>
      </c>
      <c r="D583" t="str">
        <f t="shared" si="18"/>
        <v>SouthFood</v>
      </c>
      <c r="E583" t="str">
        <f>TRIM(VLOOKUP(A583,rawData!B:S,8,0))</f>
        <v>South</v>
      </c>
      <c r="F583" t="str">
        <f>TRIM(VLOOKUP(A583,rawData!B:S,9,0))</f>
        <v>Food</v>
      </c>
      <c r="G583" t="str">
        <f>IF(TRIM(VLOOKUP(A583,rawData!B:S,10,0))="","Blank",TRIM(VLOOKUP(A583,rawData!B:S,10,0)))</f>
        <v>Kind</v>
      </c>
      <c r="H583" s="9">
        <f>_xlfn.NUMBERVALUE(TRIM(VLOOKUP(A583,rawData!B:S,11,0)))</f>
        <v>5</v>
      </c>
      <c r="I583" s="9">
        <f>_xlfn.NUMBERVALUE(TRIM(VLOOKUP(A583,rawData!B:S,12,0)))</f>
        <v>193.23</v>
      </c>
      <c r="J583" s="9">
        <f>_xlfn.NUMBERVALUE(TRIM(VLOOKUP(A583,rawData!B:S,13,0)))</f>
        <v>966.15</v>
      </c>
      <c r="K583" s="11">
        <f>DATE(VLOOKUP(A583,rawData!$B$2:$S$1011,17,0),VLOOKUP(A583,rawData!$B$2:$S$1011,16,0),VLOOKUP(A583,rawData!$B$2:$S$1011,15,0))</f>
        <v>45449</v>
      </c>
      <c r="L583" t="str">
        <f>TRIM(VLOOKUP(A583,rawData!B:S,18,0))</f>
        <v>Debit Card</v>
      </c>
      <c r="M583">
        <f t="shared" si="19"/>
        <v>6</v>
      </c>
    </row>
    <row r="584" spans="1:13" x14ac:dyDescent="0.2">
      <c r="A584" t="str">
        <f>TRIM(rawData!A135)</f>
        <v>34bf3b36-8928-4f60-88f3-82cc7ac64b2e</v>
      </c>
      <c r="B584" t="str">
        <f>TRIM(VLOOKUP(A584,rawData!B:S,4,0))</f>
        <v>Kenneth Johnson</v>
      </c>
      <c r="C584" t="str">
        <f>IF(TRIM(VLOOKUP(A584,rawData!B:S,6,0))="","replacement@mail.com",TRIM(VLOOKUP(A584,rawData!B:S,6,0)))</f>
        <v>ttucker@ayala-carlson.biz</v>
      </c>
      <c r="D584" t="str">
        <f t="shared" si="18"/>
        <v>SouthFood</v>
      </c>
      <c r="E584" t="str">
        <f>TRIM(VLOOKUP(A584,rawData!B:S,8,0))</f>
        <v>South</v>
      </c>
      <c r="F584" t="str">
        <f>TRIM(VLOOKUP(A584,rawData!B:S,9,0))</f>
        <v>Food</v>
      </c>
      <c r="G584" t="str">
        <f>IF(TRIM(VLOOKUP(A584,rawData!B:S,10,0))="","Blank",TRIM(VLOOKUP(A584,rawData!B:S,10,0)))</f>
        <v>Full</v>
      </c>
      <c r="H584" s="9">
        <f>_xlfn.NUMBERVALUE(TRIM(VLOOKUP(A584,rawData!B:S,11,0)))</f>
        <v>12</v>
      </c>
      <c r="I584" s="9">
        <f>_xlfn.NUMBERVALUE(TRIM(VLOOKUP(A584,rawData!B:S,12,0)))</f>
        <v>263.38</v>
      </c>
      <c r="J584" s="9">
        <f>_xlfn.NUMBERVALUE(TRIM(VLOOKUP(A584,rawData!B:S,13,0)))</f>
        <v>3160.56</v>
      </c>
      <c r="K584" s="11">
        <f>DATE(VLOOKUP(A584,rawData!$B$2:$S$1011,17,0),VLOOKUP(A584,rawData!$B$2:$S$1011,16,0),VLOOKUP(A584,rawData!$B$2:$S$1011,15,0))</f>
        <v>45449</v>
      </c>
      <c r="L584" t="str">
        <f>TRIM(VLOOKUP(A584,rawData!B:S,18,0))</f>
        <v>Debit Card</v>
      </c>
      <c r="M584">
        <f t="shared" si="19"/>
        <v>6</v>
      </c>
    </row>
    <row r="585" spans="1:13" x14ac:dyDescent="0.2">
      <c r="A585" t="str">
        <f>TRIM(rawData!A975)</f>
        <v>e981216f-2e6e-4576-a19c-5a0a2ee62023</v>
      </c>
      <c r="B585" t="str">
        <f>TRIM(VLOOKUP(A585,rawData!B:S,4,0))</f>
        <v>Frederick Morales</v>
      </c>
      <c r="C585" t="str">
        <f>IF(TRIM(VLOOKUP(A585,rawData!B:S,6,0))="","replacement@mail.com",TRIM(VLOOKUP(A585,rawData!B:S,6,0)))</f>
        <v>svazquez@yahoo.com</v>
      </c>
      <c r="D585" t="str">
        <f t="shared" si="18"/>
        <v>NorthClothing</v>
      </c>
      <c r="E585" t="str">
        <f>TRIM(VLOOKUP(A585,rawData!B:S,8,0))</f>
        <v>North</v>
      </c>
      <c r="F585" t="str">
        <f>TRIM(VLOOKUP(A585,rawData!B:S,9,0))</f>
        <v>Clothing</v>
      </c>
      <c r="G585" t="str">
        <f>IF(TRIM(VLOOKUP(A585,rawData!B:S,10,0))="","Blank",TRIM(VLOOKUP(A585,rawData!B:S,10,0)))</f>
        <v>Event</v>
      </c>
      <c r="H585" s="9">
        <f>_xlfn.NUMBERVALUE(TRIM(VLOOKUP(A585,rawData!B:S,11,0)))</f>
        <v>8</v>
      </c>
      <c r="I585" s="9">
        <f>_xlfn.NUMBERVALUE(TRIM(VLOOKUP(A585,rawData!B:S,12,0)))</f>
        <v>403.15</v>
      </c>
      <c r="J585" s="9">
        <f>_xlfn.NUMBERVALUE(TRIM(VLOOKUP(A585,rawData!B:S,13,0)))</f>
        <v>3225.2</v>
      </c>
      <c r="K585" s="11">
        <f>DATE(VLOOKUP(A585,rawData!$B$2:$S$1011,17,0),VLOOKUP(A585,rawData!$B$2:$S$1011,16,0),VLOOKUP(A585,rawData!$B$2:$S$1011,15,0))</f>
        <v>45449</v>
      </c>
      <c r="L585" t="str">
        <f>TRIM(VLOOKUP(A585,rawData!B:S,18,0))</f>
        <v>Bank Transfer</v>
      </c>
      <c r="M585">
        <f t="shared" si="19"/>
        <v>6</v>
      </c>
    </row>
    <row r="586" spans="1:13" x14ac:dyDescent="0.2">
      <c r="A586" t="str">
        <f>TRIM(rawData!A69)</f>
        <v>ea75ce0a-0133-4670-866a-2ccf776dd3fa</v>
      </c>
      <c r="B586" t="str">
        <f>TRIM(VLOOKUP(A586,rawData!B:S,4,0))</f>
        <v>Donna Casey</v>
      </c>
      <c r="C586" t="str">
        <f>IF(TRIM(VLOOKUP(A586,rawData!B:S,6,0))="","replacement@mail.com",TRIM(VLOOKUP(A586,rawData!B:S,6,0)))</f>
        <v>charles96@hotmail.com</v>
      </c>
      <c r="D586" t="str">
        <f t="shared" si="18"/>
        <v>NorthBooks</v>
      </c>
      <c r="E586" t="str">
        <f>TRIM(VLOOKUP(A586,rawData!B:S,8,0))</f>
        <v>North</v>
      </c>
      <c r="F586" t="str">
        <f>TRIM(VLOOKUP(A586,rawData!B:S,9,0))</f>
        <v>Books</v>
      </c>
      <c r="G586" t="str">
        <f>IF(TRIM(VLOOKUP(A586,rawData!B:S,10,0))="","Blank",TRIM(VLOOKUP(A586,rawData!B:S,10,0)))</f>
        <v>How</v>
      </c>
      <c r="H586" s="9">
        <f>_xlfn.NUMBERVALUE(TRIM(VLOOKUP(A586,rawData!B:S,11,0)))</f>
        <v>6</v>
      </c>
      <c r="I586" s="9">
        <f>_xlfn.NUMBERVALUE(TRIM(VLOOKUP(A586,rawData!B:S,12,0)))</f>
        <v>141.33000000000001</v>
      </c>
      <c r="J586" s="9">
        <f>_xlfn.NUMBERVALUE(TRIM(VLOOKUP(A586,rawData!B:S,13,0)))</f>
        <v>847.98</v>
      </c>
      <c r="K586" s="11">
        <f>DATE(VLOOKUP(A586,rawData!$B$2:$S$1011,17,0),VLOOKUP(A586,rawData!$B$2:$S$1011,16,0),VLOOKUP(A586,rawData!$B$2:$S$1011,15,0))</f>
        <v>45450</v>
      </c>
      <c r="L586" t="str">
        <f>TRIM(VLOOKUP(A586,rawData!B:S,18,0))</f>
        <v>Debit Card</v>
      </c>
      <c r="M586">
        <f t="shared" si="19"/>
        <v>6</v>
      </c>
    </row>
    <row r="587" spans="1:13" x14ac:dyDescent="0.2">
      <c r="A587" t="str">
        <f>TRIM(rawData!A151)</f>
        <v>bc6bdeb6-d711-4a64-bcec-1625ab436bd4</v>
      </c>
      <c r="B587" t="str">
        <f>TRIM(VLOOKUP(A587,rawData!B:S,4,0))</f>
        <v>Gary Ingram</v>
      </c>
      <c r="C587" t="str">
        <f>IF(TRIM(VLOOKUP(A587,rawData!B:S,6,0))="","replacement@mail.com",TRIM(VLOOKUP(A587,rawData!B:S,6,0)))</f>
        <v>paulmadison@smith.com</v>
      </c>
      <c r="D587" t="str">
        <f t="shared" si="18"/>
        <v>EastBooks</v>
      </c>
      <c r="E587" t="str">
        <f>TRIM(VLOOKUP(A587,rawData!B:S,8,0))</f>
        <v>East</v>
      </c>
      <c r="F587" t="str">
        <f>TRIM(VLOOKUP(A587,rawData!B:S,9,0))</f>
        <v>Books</v>
      </c>
      <c r="G587" t="str">
        <f>IF(TRIM(VLOOKUP(A587,rawData!B:S,10,0))="","Blank",TRIM(VLOOKUP(A587,rawData!B:S,10,0)))</f>
        <v>Old</v>
      </c>
      <c r="H587" s="9">
        <f>_xlfn.NUMBERVALUE(TRIM(VLOOKUP(A587,rawData!B:S,11,0)))</f>
        <v>16</v>
      </c>
      <c r="I587" s="9">
        <f>_xlfn.NUMBERVALUE(TRIM(VLOOKUP(A587,rawData!B:S,12,0)))</f>
        <v>100.42</v>
      </c>
      <c r="J587" s="9">
        <f>_xlfn.NUMBERVALUE(TRIM(VLOOKUP(A587,rawData!B:S,13,0)))</f>
        <v>1606.72</v>
      </c>
      <c r="K587" s="11">
        <f>DATE(VLOOKUP(A587,rawData!$B$2:$S$1011,17,0),VLOOKUP(A587,rawData!$B$2:$S$1011,16,0),VLOOKUP(A587,rawData!$B$2:$S$1011,15,0))</f>
        <v>45450</v>
      </c>
      <c r="L587" t="str">
        <f>TRIM(VLOOKUP(A587,rawData!B:S,18,0))</f>
        <v>Bank Transfer</v>
      </c>
      <c r="M587">
        <f t="shared" si="19"/>
        <v>6</v>
      </c>
    </row>
    <row r="588" spans="1:13" x14ac:dyDescent="0.2">
      <c r="A588" t="str">
        <f>TRIM(rawData!A446)</f>
        <v>5d125a5b-3db3-49d4-9c43-1a5e293ee43a</v>
      </c>
      <c r="B588" t="str">
        <f>TRIM(VLOOKUP(A588,rawData!B:S,4,0))</f>
        <v>Edward Esparza</v>
      </c>
      <c r="C588" t="str">
        <f>IF(TRIM(VLOOKUP(A588,rawData!B:S,6,0))="","replacement@mail.com",TRIM(VLOOKUP(A588,rawData!B:S,6,0)))</f>
        <v>brandigonzalez@hotmail.com</v>
      </c>
      <c r="D588" t="str">
        <f t="shared" si="18"/>
        <v>SouthElectronics</v>
      </c>
      <c r="E588" t="str">
        <f>TRIM(VLOOKUP(A588,rawData!B:S,8,0))</f>
        <v>South</v>
      </c>
      <c r="F588" t="str">
        <f>TRIM(VLOOKUP(A588,rawData!B:S,9,0))</f>
        <v>Electronics</v>
      </c>
      <c r="G588" t="str">
        <f>IF(TRIM(VLOOKUP(A588,rawData!B:S,10,0))="","Blank",TRIM(VLOOKUP(A588,rawData!B:S,10,0)))</f>
        <v>Decade</v>
      </c>
      <c r="H588" s="9">
        <f>_xlfn.NUMBERVALUE(TRIM(VLOOKUP(A588,rawData!B:S,11,0)))</f>
        <v>8</v>
      </c>
      <c r="I588" s="9">
        <f>_xlfn.NUMBERVALUE(TRIM(VLOOKUP(A588,rawData!B:S,12,0)))</f>
        <v>407.31</v>
      </c>
      <c r="J588" s="9">
        <f>_xlfn.NUMBERVALUE(TRIM(VLOOKUP(A588,rawData!B:S,13,0)))</f>
        <v>3258.48</v>
      </c>
      <c r="K588" s="11">
        <f>DATE(VLOOKUP(A588,rawData!$B$2:$S$1011,17,0),VLOOKUP(A588,rawData!$B$2:$S$1011,16,0),VLOOKUP(A588,rawData!$B$2:$S$1011,15,0))</f>
        <v>45450</v>
      </c>
      <c r="L588" t="str">
        <f>TRIM(VLOOKUP(A588,rawData!B:S,18,0))</f>
        <v>Credit Card</v>
      </c>
      <c r="M588">
        <f t="shared" si="19"/>
        <v>6</v>
      </c>
    </row>
    <row r="589" spans="1:13" x14ac:dyDescent="0.2">
      <c r="A589" t="str">
        <f>TRIM(rawData!A914)</f>
        <v>ddf377f0-2e2b-4ffe-88c6-c284c1d7acd5</v>
      </c>
      <c r="B589" t="str">
        <f>TRIM(VLOOKUP(A589,rawData!B:S,4,0))</f>
        <v>Reginald Choi</v>
      </c>
      <c r="C589" t="str">
        <f>IF(TRIM(VLOOKUP(A589,rawData!B:S,6,0))="","replacement@mail.com",TRIM(VLOOKUP(A589,rawData!B:S,6,0)))</f>
        <v>dkelley@hotmail.com</v>
      </c>
      <c r="D589" t="str">
        <f t="shared" si="18"/>
        <v>SouthElectronics</v>
      </c>
      <c r="E589" t="str">
        <f>TRIM(VLOOKUP(A589,rawData!B:S,8,0))</f>
        <v>South</v>
      </c>
      <c r="F589" t="str">
        <f>TRIM(VLOOKUP(A589,rawData!B:S,9,0))</f>
        <v>Electronics</v>
      </c>
      <c r="G589" t="str">
        <f>IF(TRIM(VLOOKUP(A589,rawData!B:S,10,0))="","Blank",TRIM(VLOOKUP(A589,rawData!B:S,10,0)))</f>
        <v>Blank</v>
      </c>
      <c r="H589" s="9">
        <f>_xlfn.NUMBERVALUE(TRIM(VLOOKUP(A589,rawData!B:S,11,0)))</f>
        <v>16</v>
      </c>
      <c r="I589" s="9">
        <f>_xlfn.NUMBERVALUE(TRIM(VLOOKUP(A589,rawData!B:S,12,0)))</f>
        <v>337.46</v>
      </c>
      <c r="J589" s="9">
        <f>_xlfn.NUMBERVALUE(TRIM(VLOOKUP(A589,rawData!B:S,13,0)))</f>
        <v>5399.36</v>
      </c>
      <c r="K589" s="11">
        <f>DATE(VLOOKUP(A589,rawData!$B$2:$S$1011,17,0),VLOOKUP(A589,rawData!$B$2:$S$1011,16,0),VLOOKUP(A589,rawData!$B$2:$S$1011,15,0))</f>
        <v>45450</v>
      </c>
      <c r="L589" t="str">
        <f>TRIM(VLOOKUP(A589,rawData!B:S,18,0))</f>
        <v>Credit Card</v>
      </c>
      <c r="M589">
        <f t="shared" si="19"/>
        <v>6</v>
      </c>
    </row>
    <row r="590" spans="1:13" x14ac:dyDescent="0.2">
      <c r="A590" t="str">
        <f>TRIM(rawData!A687)</f>
        <v>f836b83d-ec5e-4ae8-a409-719836269b1d</v>
      </c>
      <c r="B590" t="str">
        <f>TRIM(VLOOKUP(A590,rawData!B:S,4,0))</f>
        <v>Maria Casey</v>
      </c>
      <c r="C590" t="str">
        <f>IF(TRIM(VLOOKUP(A590,rawData!B:S,6,0))="","replacement@mail.com",TRIM(VLOOKUP(A590,rawData!B:S,6,0)))</f>
        <v>pamelagallagher@gmail.com</v>
      </c>
      <c r="D590" t="str">
        <f t="shared" si="18"/>
        <v>WestFurniture</v>
      </c>
      <c r="E590" t="str">
        <f>TRIM(VLOOKUP(A590,rawData!B:S,8,0))</f>
        <v>West</v>
      </c>
      <c r="F590" t="str">
        <f>TRIM(VLOOKUP(A590,rawData!B:S,9,0))</f>
        <v>Furniture</v>
      </c>
      <c r="G590" t="str">
        <f>IF(TRIM(VLOOKUP(A590,rawData!B:S,10,0))="","Blank",TRIM(VLOOKUP(A590,rawData!B:S,10,0)))</f>
        <v>Throw</v>
      </c>
      <c r="H590" s="9">
        <f>_xlfn.NUMBERVALUE(TRIM(VLOOKUP(A590,rawData!B:S,11,0)))</f>
        <v>18</v>
      </c>
      <c r="I590" s="9">
        <f>_xlfn.NUMBERVALUE(TRIM(VLOOKUP(A590,rawData!B:S,12,0)))</f>
        <v>426.74</v>
      </c>
      <c r="J590" s="9">
        <f>_xlfn.NUMBERVALUE(TRIM(VLOOKUP(A590,rawData!B:S,13,0)))</f>
        <v>7681.32</v>
      </c>
      <c r="K590" s="11">
        <f>DATE(VLOOKUP(A590,rawData!$B$2:$S$1011,17,0),VLOOKUP(A590,rawData!$B$2:$S$1011,16,0),VLOOKUP(A590,rawData!$B$2:$S$1011,15,0))</f>
        <v>45450</v>
      </c>
      <c r="L590" t="str">
        <f>TRIM(VLOOKUP(A590,rawData!B:S,18,0))</f>
        <v>Debit Card</v>
      </c>
      <c r="M590">
        <f t="shared" si="19"/>
        <v>6</v>
      </c>
    </row>
    <row r="591" spans="1:13" x14ac:dyDescent="0.2">
      <c r="A591" t="str">
        <f>TRIM(rawData!A879)</f>
        <v>b65c63e0-24f6-46e7-8433-dbbf4ed6dd6e</v>
      </c>
      <c r="B591" t="str">
        <f>TRIM(VLOOKUP(A591,rawData!B:S,4,0))</f>
        <v>Kelsey Rocha</v>
      </c>
      <c r="C591" t="str">
        <f>IF(TRIM(VLOOKUP(A591,rawData!B:S,6,0))="","replacement@mail.com",TRIM(VLOOKUP(A591,rawData!B:S,6,0)))</f>
        <v>ballardbrandon@thompson.org</v>
      </c>
      <c r="D591" t="str">
        <f t="shared" si="18"/>
        <v>EastFood</v>
      </c>
      <c r="E591" t="str">
        <f>TRIM(VLOOKUP(A591,rawData!B:S,8,0))</f>
        <v>East</v>
      </c>
      <c r="F591" t="str">
        <f>TRIM(VLOOKUP(A591,rawData!B:S,9,0))</f>
        <v>Food</v>
      </c>
      <c r="G591" t="str">
        <f>IF(TRIM(VLOOKUP(A591,rawData!B:S,10,0))="","Blank",TRIM(VLOOKUP(A591,rawData!B:S,10,0)))</f>
        <v>Fall</v>
      </c>
      <c r="H591" s="9">
        <f>_xlfn.NUMBERVALUE(TRIM(VLOOKUP(A591,rawData!B:S,11,0)))</f>
        <v>1</v>
      </c>
      <c r="I591" s="9">
        <f>_xlfn.NUMBERVALUE(TRIM(VLOOKUP(A591,rawData!B:S,12,0)))</f>
        <v>184.85</v>
      </c>
      <c r="J591" s="9">
        <f>_xlfn.NUMBERVALUE(TRIM(VLOOKUP(A591,rawData!B:S,13,0)))</f>
        <v>184.85</v>
      </c>
      <c r="K591" s="11">
        <f>DATE(VLOOKUP(A591,rawData!$B$2:$S$1011,17,0),VLOOKUP(A591,rawData!$B$2:$S$1011,16,0),VLOOKUP(A591,rawData!$B$2:$S$1011,15,0))</f>
        <v>45451</v>
      </c>
      <c r="L591" t="str">
        <f>TRIM(VLOOKUP(A591,rawData!B:S,18,0))</f>
        <v>Bank Transfer</v>
      </c>
      <c r="M591">
        <f t="shared" si="19"/>
        <v>6</v>
      </c>
    </row>
    <row r="592" spans="1:13" x14ac:dyDescent="0.2">
      <c r="A592" t="str">
        <f>TRIM(rawData!A574)</f>
        <v>6c08c067-4c32-48d9-9877-03fdb80c6a92</v>
      </c>
      <c r="B592" t="str">
        <f>TRIM(VLOOKUP(A592,rawData!B:S,4,0))</f>
        <v>Judith Fisher</v>
      </c>
      <c r="C592" t="str">
        <f>IF(TRIM(VLOOKUP(A592,rawData!B:S,6,0))="","replacement@mail.com",TRIM(VLOOKUP(A592,rawData!B:S,6,0)))</f>
        <v>alishahart@leblanc.com</v>
      </c>
      <c r="D592" t="str">
        <f t="shared" si="18"/>
        <v>EastFurniture</v>
      </c>
      <c r="E592" t="str">
        <f>TRIM(VLOOKUP(A592,rawData!B:S,8,0))</f>
        <v>East</v>
      </c>
      <c r="F592" t="str">
        <f>TRIM(VLOOKUP(A592,rawData!B:S,9,0))</f>
        <v>Furniture</v>
      </c>
      <c r="G592" t="str">
        <f>IF(TRIM(VLOOKUP(A592,rawData!B:S,10,0))="","Blank",TRIM(VLOOKUP(A592,rawData!B:S,10,0)))</f>
        <v>Pm</v>
      </c>
      <c r="H592" s="9">
        <f>_xlfn.NUMBERVALUE(TRIM(VLOOKUP(A592,rawData!B:S,11,0)))</f>
        <v>2</v>
      </c>
      <c r="I592" s="9">
        <f>_xlfn.NUMBERVALUE(TRIM(VLOOKUP(A592,rawData!B:S,12,0)))</f>
        <v>107.39</v>
      </c>
      <c r="J592" s="9">
        <f>_xlfn.NUMBERVALUE(TRIM(VLOOKUP(A592,rawData!B:S,13,0)))</f>
        <v>214.78</v>
      </c>
      <c r="K592" s="11">
        <f>DATE(VLOOKUP(A592,rawData!$B$2:$S$1011,17,0),VLOOKUP(A592,rawData!$B$2:$S$1011,16,0),VLOOKUP(A592,rawData!$B$2:$S$1011,15,0))</f>
        <v>45451</v>
      </c>
      <c r="L592" t="str">
        <f>TRIM(VLOOKUP(A592,rawData!B:S,18,0))</f>
        <v>Bank Transfer</v>
      </c>
      <c r="M592">
        <f t="shared" si="19"/>
        <v>6</v>
      </c>
    </row>
    <row r="593" spans="1:13" x14ac:dyDescent="0.2">
      <c r="A593" t="str">
        <f>TRIM(rawData!A822)</f>
        <v>a03469e6-af34-4315-b272-4a201a1f5b47</v>
      </c>
      <c r="B593" t="str">
        <f>TRIM(VLOOKUP(A593,rawData!B:S,4,0))</f>
        <v>Lisa Morgan</v>
      </c>
      <c r="C593" t="str">
        <f>IF(TRIM(VLOOKUP(A593,rawData!B:S,6,0))="","replacement@mail.com",TRIM(VLOOKUP(A593,rawData!B:S,6,0)))</f>
        <v>larrytaylor@hotmail.com</v>
      </c>
      <c r="D593" t="str">
        <f t="shared" si="18"/>
        <v>NorthElectronics</v>
      </c>
      <c r="E593" t="str">
        <f>TRIM(VLOOKUP(A593,rawData!B:S,8,0))</f>
        <v>North</v>
      </c>
      <c r="F593" t="str">
        <f>TRIM(VLOOKUP(A593,rawData!B:S,9,0))</f>
        <v>Electronics</v>
      </c>
      <c r="G593" t="str">
        <f>IF(TRIM(VLOOKUP(A593,rawData!B:S,10,0))="","Blank",TRIM(VLOOKUP(A593,rawData!B:S,10,0)))</f>
        <v>Increase</v>
      </c>
      <c r="H593" s="9">
        <f>_xlfn.NUMBERVALUE(TRIM(VLOOKUP(A593,rawData!B:S,11,0)))</f>
        <v>11</v>
      </c>
      <c r="I593" s="9">
        <f>_xlfn.NUMBERVALUE(TRIM(VLOOKUP(A593,rawData!B:S,12,0)))</f>
        <v>91.8</v>
      </c>
      <c r="J593" s="9">
        <f>_xlfn.NUMBERVALUE(TRIM(VLOOKUP(A593,rawData!B:S,13,0)))</f>
        <v>1009.8</v>
      </c>
      <c r="K593" s="11">
        <f>DATE(VLOOKUP(A593,rawData!$B$2:$S$1011,17,0),VLOOKUP(A593,rawData!$B$2:$S$1011,16,0),VLOOKUP(A593,rawData!$B$2:$S$1011,15,0))</f>
        <v>45451</v>
      </c>
      <c r="L593" t="str">
        <f>TRIM(VLOOKUP(A593,rawData!B:S,18,0))</f>
        <v>Debit Card</v>
      </c>
      <c r="M593">
        <f t="shared" si="19"/>
        <v>6</v>
      </c>
    </row>
    <row r="594" spans="1:13" x14ac:dyDescent="0.2">
      <c r="A594" t="str">
        <f>TRIM(rawData!A233)</f>
        <v>70172ed9-fc69-4ae9-b5a4-6f147655570b</v>
      </c>
      <c r="B594" t="str">
        <f>TRIM(VLOOKUP(A594,rawData!B:S,4,0))</f>
        <v>William Gilbert</v>
      </c>
      <c r="C594" t="str">
        <f>IF(TRIM(VLOOKUP(A594,rawData!B:S,6,0))="","replacement@mail.com",TRIM(VLOOKUP(A594,rawData!B:S,6,0)))</f>
        <v>zpeterson@ramirez.net</v>
      </c>
      <c r="D594" t="str">
        <f t="shared" si="18"/>
        <v>WestClothing</v>
      </c>
      <c r="E594" t="str">
        <f>TRIM(VLOOKUP(A594,rawData!B:S,8,0))</f>
        <v>West</v>
      </c>
      <c r="F594" t="str">
        <f>TRIM(VLOOKUP(A594,rawData!B:S,9,0))</f>
        <v>Clothing</v>
      </c>
      <c r="G594" t="str">
        <f>IF(TRIM(VLOOKUP(A594,rawData!B:S,10,0))="","Blank",TRIM(VLOOKUP(A594,rawData!B:S,10,0)))</f>
        <v>Your</v>
      </c>
      <c r="H594" s="9">
        <f>_xlfn.NUMBERVALUE(TRIM(VLOOKUP(A594,rawData!B:S,11,0)))</f>
        <v>3</v>
      </c>
      <c r="I594" s="9">
        <f>_xlfn.NUMBERVALUE(TRIM(VLOOKUP(A594,rawData!B:S,12,0)))</f>
        <v>409.61</v>
      </c>
      <c r="J594" s="9">
        <f>_xlfn.NUMBERVALUE(TRIM(VLOOKUP(A594,rawData!B:S,13,0)))</f>
        <v>1228.83</v>
      </c>
      <c r="K594" s="11">
        <f>DATE(VLOOKUP(A594,rawData!$B$2:$S$1011,17,0),VLOOKUP(A594,rawData!$B$2:$S$1011,16,0),VLOOKUP(A594,rawData!$B$2:$S$1011,15,0))</f>
        <v>45451</v>
      </c>
      <c r="L594" t="str">
        <f>TRIM(VLOOKUP(A594,rawData!B:S,18,0))</f>
        <v>Credit Card</v>
      </c>
      <c r="M594">
        <f t="shared" si="19"/>
        <v>6</v>
      </c>
    </row>
    <row r="595" spans="1:13" x14ac:dyDescent="0.2">
      <c r="A595" t="str">
        <f>TRIM(rawData!A229)</f>
        <v>f847f7e9-34af-427c-ab30-627a50485ca2</v>
      </c>
      <c r="B595" t="str">
        <f>TRIM(VLOOKUP(A595,rawData!B:S,4,0))</f>
        <v>Chelsea Pierce</v>
      </c>
      <c r="C595" t="str">
        <f>IF(TRIM(VLOOKUP(A595,rawData!B:S,6,0))="","replacement@mail.com",TRIM(VLOOKUP(A595,rawData!B:S,6,0)))</f>
        <v>normanscott@buchanan.com</v>
      </c>
      <c r="D595" t="str">
        <f t="shared" si="18"/>
        <v>NorthClothing</v>
      </c>
      <c r="E595" t="str">
        <f>TRIM(VLOOKUP(A595,rawData!B:S,8,0))</f>
        <v>North</v>
      </c>
      <c r="F595" t="str">
        <f>TRIM(VLOOKUP(A595,rawData!B:S,9,0))</f>
        <v>Clothing</v>
      </c>
      <c r="G595" t="str">
        <f>IF(TRIM(VLOOKUP(A595,rawData!B:S,10,0))="","Blank",TRIM(VLOOKUP(A595,rawData!B:S,10,0)))</f>
        <v>Tonight</v>
      </c>
      <c r="H595" s="9">
        <f>_xlfn.NUMBERVALUE(TRIM(VLOOKUP(A595,rawData!B:S,11,0)))</f>
        <v>12</v>
      </c>
      <c r="I595" s="9">
        <f>_xlfn.NUMBERVALUE(TRIM(VLOOKUP(A595,rawData!B:S,12,0)))</f>
        <v>498.75</v>
      </c>
      <c r="J595" s="9">
        <f>_xlfn.NUMBERVALUE(TRIM(VLOOKUP(A595,rawData!B:S,13,0)))</f>
        <v>5985</v>
      </c>
      <c r="K595" s="11">
        <f>DATE(VLOOKUP(A595,rawData!$B$2:$S$1011,17,0),VLOOKUP(A595,rawData!$B$2:$S$1011,16,0),VLOOKUP(A595,rawData!$B$2:$S$1011,15,0))</f>
        <v>45451</v>
      </c>
      <c r="L595" t="str">
        <f>TRIM(VLOOKUP(A595,rawData!B:S,18,0))</f>
        <v>Debit Card</v>
      </c>
      <c r="M595">
        <f t="shared" si="19"/>
        <v>6</v>
      </c>
    </row>
    <row r="596" spans="1:13" x14ac:dyDescent="0.2">
      <c r="A596" t="str">
        <f>TRIM(rawData!A300)</f>
        <v>7de433d6-7cca-42af-a5ac-87f2c13069a2</v>
      </c>
      <c r="B596" t="str">
        <f>TRIM(VLOOKUP(A596,rawData!B:S,4,0))</f>
        <v>Sabrina Flores</v>
      </c>
      <c r="C596" t="str">
        <f>IF(TRIM(VLOOKUP(A596,rawData!B:S,6,0))="","replacement@mail.com",TRIM(VLOOKUP(A596,rawData!B:S,6,0)))</f>
        <v>natalielawson@burnett.biz</v>
      </c>
      <c r="D596" t="str">
        <f t="shared" si="18"/>
        <v>WestClothing</v>
      </c>
      <c r="E596" t="str">
        <f>TRIM(VLOOKUP(A596,rawData!B:S,8,0))</f>
        <v>West</v>
      </c>
      <c r="F596" t="str">
        <f>TRIM(VLOOKUP(A596,rawData!B:S,9,0))</f>
        <v>Clothing</v>
      </c>
      <c r="G596" t="str">
        <f>IF(TRIM(VLOOKUP(A596,rawData!B:S,10,0))="","Blank",TRIM(VLOOKUP(A596,rawData!B:S,10,0)))</f>
        <v>Easy</v>
      </c>
      <c r="H596" s="9">
        <f>_xlfn.NUMBERVALUE(TRIM(VLOOKUP(A596,rawData!B:S,11,0)))</f>
        <v>4</v>
      </c>
      <c r="I596" s="9">
        <f>_xlfn.NUMBERVALUE(TRIM(VLOOKUP(A596,rawData!B:S,12,0)))</f>
        <v>348.29</v>
      </c>
      <c r="J596" s="9">
        <f>_xlfn.NUMBERVALUE(TRIM(VLOOKUP(A596,rawData!B:S,13,0)))</f>
        <v>1393.16</v>
      </c>
      <c r="K596" s="11">
        <f>DATE(VLOOKUP(A596,rawData!$B$2:$S$1011,17,0),VLOOKUP(A596,rawData!$B$2:$S$1011,16,0),VLOOKUP(A596,rawData!$B$2:$S$1011,15,0))</f>
        <v>45456</v>
      </c>
      <c r="L596" t="str">
        <f>TRIM(VLOOKUP(A596,rawData!B:S,18,0))</f>
        <v>Debit Card</v>
      </c>
      <c r="M596">
        <f t="shared" si="19"/>
        <v>6</v>
      </c>
    </row>
    <row r="597" spans="1:13" x14ac:dyDescent="0.2">
      <c r="A597" t="str">
        <f>TRIM(rawData!A497)</f>
        <v>516ab947-2a4b-4d35-8bed-97c0e5515a26</v>
      </c>
      <c r="B597" t="str">
        <f>TRIM(VLOOKUP(A597,rawData!B:S,4,0))</f>
        <v>Kyle Adkins</v>
      </c>
      <c r="C597" t="str">
        <f>IF(TRIM(VLOOKUP(A597,rawData!B:S,6,0))="","replacement@mail.com",TRIM(VLOOKUP(A597,rawData!B:S,6,0)))</f>
        <v>zwright@hotmail.com</v>
      </c>
      <c r="D597" t="str">
        <f t="shared" si="18"/>
        <v>NorthFood</v>
      </c>
      <c r="E597" t="str">
        <f>TRIM(VLOOKUP(A597,rawData!B:S,8,0))</f>
        <v>North</v>
      </c>
      <c r="F597" t="str">
        <f>TRIM(VLOOKUP(A597,rawData!B:S,9,0))</f>
        <v>Food</v>
      </c>
      <c r="G597" t="str">
        <f>IF(TRIM(VLOOKUP(A597,rawData!B:S,10,0))="","Blank",TRIM(VLOOKUP(A597,rawData!B:S,10,0)))</f>
        <v>Assume</v>
      </c>
      <c r="H597" s="9">
        <f>_xlfn.NUMBERVALUE(TRIM(VLOOKUP(A597,rawData!B:S,11,0)))</f>
        <v>15</v>
      </c>
      <c r="I597" s="9">
        <f>_xlfn.NUMBERVALUE(TRIM(VLOOKUP(A597,rawData!B:S,12,0)))</f>
        <v>382.38</v>
      </c>
      <c r="J597" s="9">
        <f>_xlfn.NUMBERVALUE(TRIM(VLOOKUP(A597,rawData!B:S,13,0)))</f>
        <v>5735.7</v>
      </c>
      <c r="K597" s="11">
        <f>DATE(VLOOKUP(A597,rawData!$B$2:$S$1011,17,0),VLOOKUP(A597,rawData!$B$2:$S$1011,16,0),VLOOKUP(A597,rawData!$B$2:$S$1011,15,0))</f>
        <v>45456</v>
      </c>
      <c r="L597" t="str">
        <f>TRIM(VLOOKUP(A597,rawData!B:S,18,0))</f>
        <v>Bank Transfer</v>
      </c>
      <c r="M597">
        <f t="shared" si="19"/>
        <v>6</v>
      </c>
    </row>
    <row r="598" spans="1:13" x14ac:dyDescent="0.2">
      <c r="A598" t="str">
        <f>TRIM(rawData!A197)</f>
        <v>88d968d8-0bc6-419e-b7f0-6b9c67ebb4a0</v>
      </c>
      <c r="B598" t="str">
        <f>TRIM(VLOOKUP(A598,rawData!B:S,4,0))</f>
        <v>Amanda Galvan</v>
      </c>
      <c r="C598" t="str">
        <f>IF(TRIM(VLOOKUP(A598,rawData!B:S,6,0))="","replacement@mail.com",TRIM(VLOOKUP(A598,rawData!B:S,6,0)))</f>
        <v>zrogers@stewart.org</v>
      </c>
      <c r="D598" t="str">
        <f t="shared" si="18"/>
        <v>EastClothing</v>
      </c>
      <c r="E598" t="str">
        <f>TRIM(VLOOKUP(A598,rawData!B:S,8,0))</f>
        <v>East</v>
      </c>
      <c r="F598" t="str">
        <f>TRIM(VLOOKUP(A598,rawData!B:S,9,0))</f>
        <v>Clothing</v>
      </c>
      <c r="G598" t="str">
        <f>IF(TRIM(VLOOKUP(A598,rawData!B:S,10,0))="","Blank",TRIM(VLOOKUP(A598,rawData!B:S,10,0)))</f>
        <v>As</v>
      </c>
      <c r="H598" s="9">
        <f>_xlfn.NUMBERVALUE(TRIM(VLOOKUP(A598,rawData!B:S,11,0)))</f>
        <v>16</v>
      </c>
      <c r="I598" s="9">
        <f>_xlfn.NUMBERVALUE(TRIM(VLOOKUP(A598,rawData!B:S,12,0)))</f>
        <v>482.77</v>
      </c>
      <c r="J598" s="9">
        <f>_xlfn.NUMBERVALUE(TRIM(VLOOKUP(A598,rawData!B:S,13,0)))</f>
        <v>7724.32</v>
      </c>
      <c r="K598" s="11">
        <f>DATE(VLOOKUP(A598,rawData!$B$2:$S$1011,17,0),VLOOKUP(A598,rawData!$B$2:$S$1011,16,0),VLOOKUP(A598,rawData!$B$2:$S$1011,15,0))</f>
        <v>45456</v>
      </c>
      <c r="L598" t="str">
        <f>TRIM(VLOOKUP(A598,rawData!B:S,18,0))</f>
        <v>Credit Card</v>
      </c>
      <c r="M598">
        <f t="shared" si="19"/>
        <v>6</v>
      </c>
    </row>
    <row r="599" spans="1:13" x14ac:dyDescent="0.2">
      <c r="A599" t="str">
        <f>TRIM(rawData!A95)</f>
        <v>f94f2c28-07fa-4953-8706-0ba41917141d</v>
      </c>
      <c r="B599" t="str">
        <f>TRIM(VLOOKUP(A599,rawData!B:S,4,0))</f>
        <v>Terry Bautista</v>
      </c>
      <c r="C599" t="str">
        <f>IF(TRIM(VLOOKUP(A599,rawData!B:S,6,0))="","replacement@mail.com",TRIM(VLOOKUP(A599,rawData!B:S,6,0)))</f>
        <v>christopher89@yahoo.com</v>
      </c>
      <c r="D599" t="str">
        <f t="shared" si="18"/>
        <v>NorthClothing</v>
      </c>
      <c r="E599" t="str">
        <f>TRIM(VLOOKUP(A599,rawData!B:S,8,0))</f>
        <v>North</v>
      </c>
      <c r="F599" t="str">
        <f>TRIM(VLOOKUP(A599,rawData!B:S,9,0))</f>
        <v>Clothing</v>
      </c>
      <c r="G599" t="str">
        <f>IF(TRIM(VLOOKUP(A599,rawData!B:S,10,0))="","Blank",TRIM(VLOOKUP(A599,rawData!B:S,10,0)))</f>
        <v>Blank</v>
      </c>
      <c r="H599" s="9">
        <f>_xlfn.NUMBERVALUE(TRIM(VLOOKUP(A599,rawData!B:S,11,0)))</f>
        <v>15</v>
      </c>
      <c r="I599" s="9">
        <f>_xlfn.NUMBERVALUE(TRIM(VLOOKUP(A599,rawData!B:S,12,0)))</f>
        <v>5.72</v>
      </c>
      <c r="J599" s="9">
        <f>_xlfn.NUMBERVALUE(TRIM(VLOOKUP(A599,rawData!B:S,13,0)))</f>
        <v>85.8</v>
      </c>
      <c r="K599" s="11">
        <f>DATE(VLOOKUP(A599,rawData!$B$2:$S$1011,17,0),VLOOKUP(A599,rawData!$B$2:$S$1011,16,0),VLOOKUP(A599,rawData!$B$2:$S$1011,15,0))</f>
        <v>45457</v>
      </c>
      <c r="L599" t="str">
        <f>TRIM(VLOOKUP(A599,rawData!B:S,18,0))</f>
        <v>Credit Card</v>
      </c>
      <c r="M599">
        <f t="shared" si="19"/>
        <v>6</v>
      </c>
    </row>
    <row r="600" spans="1:13" x14ac:dyDescent="0.2">
      <c r="A600" t="str">
        <f>TRIM(rawData!A270)</f>
        <v>25a50a9f-7eb2-4eee-beb8-300870b333a5</v>
      </c>
      <c r="B600" t="str">
        <f>TRIM(VLOOKUP(A600,rawData!B:S,4,0))</f>
        <v>Austin Ellis</v>
      </c>
      <c r="C600" t="str">
        <f>IF(TRIM(VLOOKUP(A600,rawData!B:S,6,0))="","replacement@mail.com",TRIM(VLOOKUP(A600,rawData!B:S,6,0)))</f>
        <v>donna17@quinn.biz</v>
      </c>
      <c r="D600" t="str">
        <f t="shared" si="18"/>
        <v>NorthFurniture</v>
      </c>
      <c r="E600" t="str">
        <f>TRIM(VLOOKUP(A600,rawData!B:S,8,0))</f>
        <v>North</v>
      </c>
      <c r="F600" t="str">
        <f>TRIM(VLOOKUP(A600,rawData!B:S,9,0))</f>
        <v>Furniture</v>
      </c>
      <c r="G600" t="str">
        <f>IF(TRIM(VLOOKUP(A600,rawData!B:S,10,0))="","Blank",TRIM(VLOOKUP(A600,rawData!B:S,10,0)))</f>
        <v>Foot</v>
      </c>
      <c r="H600" s="9">
        <f>_xlfn.NUMBERVALUE(TRIM(VLOOKUP(A600,rawData!B:S,11,0)))</f>
        <v>9</v>
      </c>
      <c r="I600" s="9">
        <f>_xlfn.NUMBERVALUE(TRIM(VLOOKUP(A600,rawData!B:S,12,0)))</f>
        <v>74.22</v>
      </c>
      <c r="J600" s="9">
        <f>_xlfn.NUMBERVALUE(TRIM(VLOOKUP(A600,rawData!B:S,13,0)))</f>
        <v>667.98</v>
      </c>
      <c r="K600" s="11">
        <f>DATE(VLOOKUP(A600,rawData!$B$2:$S$1011,17,0),VLOOKUP(A600,rawData!$B$2:$S$1011,16,0),VLOOKUP(A600,rawData!$B$2:$S$1011,15,0))</f>
        <v>45457</v>
      </c>
      <c r="L600" t="str">
        <f>TRIM(VLOOKUP(A600,rawData!B:S,18,0))</f>
        <v>PayPal</v>
      </c>
      <c r="M600">
        <f t="shared" si="19"/>
        <v>6</v>
      </c>
    </row>
    <row r="601" spans="1:13" x14ac:dyDescent="0.2">
      <c r="A601" t="str">
        <f>TRIM(rawData!A308)</f>
        <v>77319327-e362-4f1a-9762-465c89a86c71</v>
      </c>
      <c r="B601" t="str">
        <f>TRIM(VLOOKUP(A601,rawData!B:S,4,0))</f>
        <v>Mary Lopez</v>
      </c>
      <c r="C601" t="str">
        <f>IF(TRIM(VLOOKUP(A601,rawData!B:S,6,0))="","replacement@mail.com",TRIM(VLOOKUP(A601,rawData!B:S,6,0)))</f>
        <v>mhatfield@yahoo.com</v>
      </c>
      <c r="D601" t="str">
        <f t="shared" si="18"/>
        <v>NorthBooks</v>
      </c>
      <c r="E601" t="str">
        <f>TRIM(VLOOKUP(A601,rawData!B:S,8,0))</f>
        <v>North</v>
      </c>
      <c r="F601" t="str">
        <f>TRIM(VLOOKUP(A601,rawData!B:S,9,0))</f>
        <v>Books</v>
      </c>
      <c r="G601" t="str">
        <f>IF(TRIM(VLOOKUP(A601,rawData!B:S,10,0))="","Blank",TRIM(VLOOKUP(A601,rawData!B:S,10,0)))</f>
        <v>Side</v>
      </c>
      <c r="H601" s="9">
        <f>_xlfn.NUMBERVALUE(TRIM(VLOOKUP(A601,rawData!B:S,11,0)))</f>
        <v>10</v>
      </c>
      <c r="I601" s="9">
        <f>_xlfn.NUMBERVALUE(TRIM(VLOOKUP(A601,rawData!B:S,12,0)))</f>
        <v>165.18</v>
      </c>
      <c r="J601" s="9">
        <f>_xlfn.NUMBERVALUE(TRIM(VLOOKUP(A601,rawData!B:S,13,0)))</f>
        <v>1651.8</v>
      </c>
      <c r="K601" s="11">
        <f>DATE(VLOOKUP(A601,rawData!$B$2:$S$1011,17,0),VLOOKUP(A601,rawData!$B$2:$S$1011,16,0),VLOOKUP(A601,rawData!$B$2:$S$1011,15,0))</f>
        <v>45457</v>
      </c>
      <c r="L601" t="str">
        <f>TRIM(VLOOKUP(A601,rawData!B:S,18,0))</f>
        <v>Debit Card</v>
      </c>
      <c r="M601">
        <f t="shared" si="19"/>
        <v>6</v>
      </c>
    </row>
    <row r="602" spans="1:13" x14ac:dyDescent="0.2">
      <c r="A602" t="str">
        <f>TRIM(rawData!A242)</f>
        <v>e061ad69-c1f1-43d6-960e-14cffa30a38f</v>
      </c>
      <c r="B602" t="str">
        <f>TRIM(VLOOKUP(A602,rawData!B:S,4,0))</f>
        <v>Tracey Myers</v>
      </c>
      <c r="C602" t="str">
        <f>IF(TRIM(VLOOKUP(A602,rawData!B:S,6,0))="","replacement@mail.com",TRIM(VLOOKUP(A602,rawData!B:S,6,0)))</f>
        <v>replacement@mail.com</v>
      </c>
      <c r="D602" t="str">
        <f t="shared" si="18"/>
        <v>EastBooks</v>
      </c>
      <c r="E602" t="str">
        <f>TRIM(VLOOKUP(A602,rawData!B:S,8,0))</f>
        <v>East</v>
      </c>
      <c r="F602" t="str">
        <f>TRIM(VLOOKUP(A602,rawData!B:S,9,0))</f>
        <v>Books</v>
      </c>
      <c r="G602" t="str">
        <f>IF(TRIM(VLOOKUP(A602,rawData!B:S,10,0))="","Blank",TRIM(VLOOKUP(A602,rawData!B:S,10,0)))</f>
        <v>Somebody</v>
      </c>
      <c r="H602" s="9">
        <f>_xlfn.NUMBERVALUE(TRIM(VLOOKUP(A602,rawData!B:S,11,0)))</f>
        <v>16</v>
      </c>
      <c r="I602" s="9">
        <f>_xlfn.NUMBERVALUE(TRIM(VLOOKUP(A602,rawData!B:S,12,0)))</f>
        <v>220.32</v>
      </c>
      <c r="J602" s="9">
        <f>_xlfn.NUMBERVALUE(TRIM(VLOOKUP(A602,rawData!B:S,13,0)))</f>
        <v>3525.12</v>
      </c>
      <c r="K602" s="11">
        <f>DATE(VLOOKUP(A602,rawData!$B$2:$S$1011,17,0),VLOOKUP(A602,rawData!$B$2:$S$1011,16,0),VLOOKUP(A602,rawData!$B$2:$S$1011,15,0))</f>
        <v>45457</v>
      </c>
      <c r="L602" t="str">
        <f>TRIM(VLOOKUP(A602,rawData!B:S,18,0))</f>
        <v>Credit Card</v>
      </c>
      <c r="M602">
        <f t="shared" si="19"/>
        <v>6</v>
      </c>
    </row>
    <row r="603" spans="1:13" x14ac:dyDescent="0.2">
      <c r="A603" t="str">
        <f>TRIM(rawData!A547)</f>
        <v>69d5e434-1300-4614-bdfe-d512685fd155</v>
      </c>
      <c r="B603" t="str">
        <f>TRIM(VLOOKUP(A603,rawData!B:S,4,0))</f>
        <v>Jennifer Gardner</v>
      </c>
      <c r="C603" t="str">
        <f>IF(TRIM(VLOOKUP(A603,rawData!B:S,6,0))="","replacement@mail.com",TRIM(VLOOKUP(A603,rawData!B:S,6,0)))</f>
        <v>michael07@potter-nguyen.net</v>
      </c>
      <c r="D603" t="str">
        <f t="shared" si="18"/>
        <v>SouthFood</v>
      </c>
      <c r="E603" t="str">
        <f>TRIM(VLOOKUP(A603,rawData!B:S,8,0))</f>
        <v>South</v>
      </c>
      <c r="F603" t="str">
        <f>TRIM(VLOOKUP(A603,rawData!B:S,9,0))</f>
        <v>Food</v>
      </c>
      <c r="G603" t="str">
        <f>IF(TRIM(VLOOKUP(A603,rawData!B:S,10,0))="","Blank",TRIM(VLOOKUP(A603,rawData!B:S,10,0)))</f>
        <v>Art</v>
      </c>
      <c r="H603" s="9">
        <f>_xlfn.NUMBERVALUE(TRIM(VLOOKUP(A603,rawData!B:S,11,0)))</f>
        <v>14</v>
      </c>
      <c r="I603" s="9">
        <f>_xlfn.NUMBERVALUE(TRIM(VLOOKUP(A603,rawData!B:S,12,0)))</f>
        <v>443.89</v>
      </c>
      <c r="J603" s="9">
        <f>_xlfn.NUMBERVALUE(TRIM(VLOOKUP(A603,rawData!B:S,13,0)))</f>
        <v>6214.46</v>
      </c>
      <c r="K603" s="11">
        <f>DATE(VLOOKUP(A603,rawData!$B$2:$S$1011,17,0),VLOOKUP(A603,rawData!$B$2:$S$1011,16,0),VLOOKUP(A603,rawData!$B$2:$S$1011,15,0))</f>
        <v>45457</v>
      </c>
      <c r="L603" t="str">
        <f>TRIM(VLOOKUP(A603,rawData!B:S,18,0))</f>
        <v>PayPal</v>
      </c>
      <c r="M603">
        <f t="shared" si="19"/>
        <v>6</v>
      </c>
    </row>
    <row r="604" spans="1:13" x14ac:dyDescent="0.2">
      <c r="A604" t="str">
        <f>TRIM(rawData!A244)</f>
        <v>98c71b71-a97a-4907-843c-a3fadab1845b</v>
      </c>
      <c r="B604" t="str">
        <f>TRIM(VLOOKUP(A604,rawData!B:S,4,0))</f>
        <v>Lisa Strong</v>
      </c>
      <c r="C604" t="str">
        <f>IF(TRIM(VLOOKUP(A604,rawData!B:S,6,0))="","replacement@mail.com",TRIM(VLOOKUP(A604,rawData!B:S,6,0)))</f>
        <v>pricejamie@larson.com</v>
      </c>
      <c r="D604" t="str">
        <f t="shared" si="18"/>
        <v>SouthElectronics</v>
      </c>
      <c r="E604" t="str">
        <f>TRIM(VLOOKUP(A604,rawData!B:S,8,0))</f>
        <v>South</v>
      </c>
      <c r="F604" t="str">
        <f>TRIM(VLOOKUP(A604,rawData!B:S,9,0))</f>
        <v>Electronics</v>
      </c>
      <c r="G604" t="str">
        <f>IF(TRIM(VLOOKUP(A604,rawData!B:S,10,0))="","Blank",TRIM(VLOOKUP(A604,rawData!B:S,10,0)))</f>
        <v>Protect</v>
      </c>
      <c r="H604" s="9">
        <f>_xlfn.NUMBERVALUE(TRIM(VLOOKUP(A604,rawData!B:S,11,0)))</f>
        <v>20</v>
      </c>
      <c r="I604" s="9">
        <f>_xlfn.NUMBERVALUE(TRIM(VLOOKUP(A604,rawData!B:S,12,0)))</f>
        <v>429.46</v>
      </c>
      <c r="J604" s="9">
        <f>_xlfn.NUMBERVALUE(TRIM(VLOOKUP(A604,rawData!B:S,13,0)))</f>
        <v>8589.2000000000007</v>
      </c>
      <c r="K604" s="11">
        <f>DATE(VLOOKUP(A604,rawData!$B$2:$S$1011,17,0),VLOOKUP(A604,rawData!$B$2:$S$1011,16,0),VLOOKUP(A604,rawData!$B$2:$S$1011,15,0))</f>
        <v>45457</v>
      </c>
      <c r="L604" t="str">
        <f>TRIM(VLOOKUP(A604,rawData!B:S,18,0))</f>
        <v>Credit Card</v>
      </c>
      <c r="M604">
        <f t="shared" si="19"/>
        <v>6</v>
      </c>
    </row>
    <row r="605" spans="1:13" x14ac:dyDescent="0.2">
      <c r="A605" t="str">
        <f>TRIM(rawData!A704)</f>
        <v>f32b8eb0-87d0-480d-bb8c-91fd519db9a1</v>
      </c>
      <c r="B605" t="str">
        <f>TRIM(VLOOKUP(A605,rawData!B:S,4,0))</f>
        <v>Laurie Greene</v>
      </c>
      <c r="C605" t="str">
        <f>IF(TRIM(VLOOKUP(A605,rawData!B:S,6,0))="","replacement@mail.com",TRIM(VLOOKUP(A605,rawData!B:S,6,0)))</f>
        <v>shannon34@yahoo.com</v>
      </c>
      <c r="D605" t="str">
        <f t="shared" si="18"/>
        <v>EastElectronics</v>
      </c>
      <c r="E605" t="str">
        <f>TRIM(VLOOKUP(A605,rawData!B:S,8,0))</f>
        <v>East</v>
      </c>
      <c r="F605" t="str">
        <f>TRIM(VLOOKUP(A605,rawData!B:S,9,0))</f>
        <v>Electronics</v>
      </c>
      <c r="G605" t="str">
        <f>IF(TRIM(VLOOKUP(A605,rawData!B:S,10,0))="","Blank",TRIM(VLOOKUP(A605,rawData!B:S,10,0)))</f>
        <v>Lose</v>
      </c>
      <c r="H605" s="9">
        <f>_xlfn.NUMBERVALUE(TRIM(VLOOKUP(A605,rawData!B:S,11,0)))</f>
        <v>6</v>
      </c>
      <c r="I605" s="9">
        <f>_xlfn.NUMBERVALUE(TRIM(VLOOKUP(A605,rawData!B:S,12,0)))</f>
        <v>17.739999999999998</v>
      </c>
      <c r="J605" s="9">
        <f>_xlfn.NUMBERVALUE(TRIM(VLOOKUP(A605,rawData!B:S,13,0)))</f>
        <v>106.44</v>
      </c>
      <c r="K605" s="11">
        <f>DATE(VLOOKUP(A605,rawData!$B$2:$S$1011,17,0),VLOOKUP(A605,rawData!$B$2:$S$1011,16,0),VLOOKUP(A605,rawData!$B$2:$S$1011,15,0))</f>
        <v>45458</v>
      </c>
      <c r="L605" t="str">
        <f>TRIM(VLOOKUP(A605,rawData!B:S,18,0))</f>
        <v>Debit Card</v>
      </c>
      <c r="M605">
        <f t="shared" si="19"/>
        <v>6</v>
      </c>
    </row>
    <row r="606" spans="1:13" x14ac:dyDescent="0.2">
      <c r="A606" t="str">
        <f>TRIM(rawData!A994)</f>
        <v>368566c0-40f6-4f59-88c4-64882105a67b</v>
      </c>
      <c r="B606" t="str">
        <f>TRIM(VLOOKUP(A606,rawData!B:S,4,0))</f>
        <v>Carrie Orozco</v>
      </c>
      <c r="C606" t="str">
        <f>IF(TRIM(VLOOKUP(A606,rawData!B:S,6,0))="","replacement@mail.com",TRIM(VLOOKUP(A606,rawData!B:S,6,0)))</f>
        <v>vicki54@gmail.com</v>
      </c>
      <c r="D606" t="str">
        <f t="shared" si="18"/>
        <v>WestElectronics</v>
      </c>
      <c r="E606" t="str">
        <f>TRIM(VLOOKUP(A606,rawData!B:S,8,0))</f>
        <v>West</v>
      </c>
      <c r="F606" t="str">
        <f>TRIM(VLOOKUP(A606,rawData!B:S,9,0))</f>
        <v>Electronics</v>
      </c>
      <c r="G606" t="str">
        <f>IF(TRIM(VLOOKUP(A606,rawData!B:S,10,0))="","Blank",TRIM(VLOOKUP(A606,rawData!B:S,10,0)))</f>
        <v>Never</v>
      </c>
      <c r="H606" s="9">
        <f>_xlfn.NUMBERVALUE(TRIM(VLOOKUP(A606,rawData!B:S,11,0)))</f>
        <v>4</v>
      </c>
      <c r="I606" s="9">
        <f>_xlfn.NUMBERVALUE(TRIM(VLOOKUP(A606,rawData!B:S,12,0)))</f>
        <v>431.03</v>
      </c>
      <c r="J606" s="9">
        <f>_xlfn.NUMBERVALUE(TRIM(VLOOKUP(A606,rawData!B:S,13,0)))</f>
        <v>1724.12</v>
      </c>
      <c r="K606" s="11">
        <f>DATE(VLOOKUP(A606,rawData!$B$2:$S$1011,17,0),VLOOKUP(A606,rawData!$B$2:$S$1011,16,0),VLOOKUP(A606,rawData!$B$2:$S$1011,15,0))</f>
        <v>45458</v>
      </c>
      <c r="L606" t="str">
        <f>TRIM(VLOOKUP(A606,rawData!B:S,18,0))</f>
        <v>PayPal</v>
      </c>
      <c r="M606">
        <f t="shared" si="19"/>
        <v>6</v>
      </c>
    </row>
    <row r="607" spans="1:13" x14ac:dyDescent="0.2">
      <c r="A607" t="str">
        <f>TRIM(rawData!A523)</f>
        <v>35d759ca-379f-481c-b61c-5377b770ff52</v>
      </c>
      <c r="B607" t="str">
        <f>TRIM(VLOOKUP(A607,rawData!B:S,4,0))</f>
        <v>Patrick Castro</v>
      </c>
      <c r="C607" t="str">
        <f>IF(TRIM(VLOOKUP(A607,rawData!B:S,6,0))="","replacement@mail.com",TRIM(VLOOKUP(A607,rawData!B:S,6,0)))</f>
        <v>vpena@donovan.net</v>
      </c>
      <c r="D607" t="str">
        <f t="shared" si="18"/>
        <v>SouthClothing</v>
      </c>
      <c r="E607" t="str">
        <f>TRIM(VLOOKUP(A607,rawData!B:S,8,0))</f>
        <v>South</v>
      </c>
      <c r="F607" t="str">
        <f>TRIM(VLOOKUP(A607,rawData!B:S,9,0))</f>
        <v>Clothing</v>
      </c>
      <c r="G607" t="str">
        <f>IF(TRIM(VLOOKUP(A607,rawData!B:S,10,0))="","Blank",TRIM(VLOOKUP(A607,rawData!B:S,10,0)))</f>
        <v>All</v>
      </c>
      <c r="H607" s="9">
        <f>_xlfn.NUMBERVALUE(TRIM(VLOOKUP(A607,rawData!B:S,11,0)))</f>
        <v>16</v>
      </c>
      <c r="I607" s="9">
        <f>_xlfn.NUMBERVALUE(TRIM(VLOOKUP(A607,rawData!B:S,12,0)))</f>
        <v>274.54000000000002</v>
      </c>
      <c r="J607" s="9">
        <f>_xlfn.NUMBERVALUE(TRIM(VLOOKUP(A607,rawData!B:S,13,0)))</f>
        <v>4392.6400000000003</v>
      </c>
      <c r="K607" s="11">
        <f>DATE(VLOOKUP(A607,rawData!$B$2:$S$1011,17,0),VLOOKUP(A607,rawData!$B$2:$S$1011,16,0),VLOOKUP(A607,rawData!$B$2:$S$1011,15,0))</f>
        <v>45458</v>
      </c>
      <c r="L607" t="str">
        <f>TRIM(VLOOKUP(A607,rawData!B:S,18,0))</f>
        <v>Credit Card</v>
      </c>
      <c r="M607">
        <f t="shared" si="19"/>
        <v>6</v>
      </c>
    </row>
    <row r="608" spans="1:13" x14ac:dyDescent="0.2">
      <c r="A608" t="str">
        <f>TRIM(rawData!A471)</f>
        <v>8922db80-f43c-4463-957d-14b8c552b6d9</v>
      </c>
      <c r="B608" t="str">
        <f>TRIM(VLOOKUP(A608,rawData!B:S,4,0))</f>
        <v>Krystal Valdez MD</v>
      </c>
      <c r="C608" t="str">
        <f>IF(TRIM(VLOOKUP(A608,rawData!B:S,6,0))="","replacement@mail.com",TRIM(VLOOKUP(A608,rawData!B:S,6,0)))</f>
        <v>wrichardson@norris.com</v>
      </c>
      <c r="D608" t="str">
        <f t="shared" si="18"/>
        <v>SouthFurniture</v>
      </c>
      <c r="E608" t="str">
        <f>TRIM(VLOOKUP(A608,rawData!B:S,8,0))</f>
        <v>South</v>
      </c>
      <c r="F608" t="str">
        <f>TRIM(VLOOKUP(A608,rawData!B:S,9,0))</f>
        <v>Furniture</v>
      </c>
      <c r="G608" t="str">
        <f>IF(TRIM(VLOOKUP(A608,rawData!B:S,10,0))="","Blank",TRIM(VLOOKUP(A608,rawData!B:S,10,0)))</f>
        <v>Lead</v>
      </c>
      <c r="H608" s="9">
        <f>_xlfn.NUMBERVALUE(TRIM(VLOOKUP(A608,rawData!B:S,11,0)))</f>
        <v>10</v>
      </c>
      <c r="I608" s="9">
        <f>_xlfn.NUMBERVALUE(TRIM(VLOOKUP(A608,rawData!B:S,12,0)))</f>
        <v>494.39</v>
      </c>
      <c r="J608" s="9">
        <f>_xlfn.NUMBERVALUE(TRIM(VLOOKUP(A608,rawData!B:S,13,0)))</f>
        <v>4943.8999999999996</v>
      </c>
      <c r="K608" s="11">
        <f>DATE(VLOOKUP(A608,rawData!$B$2:$S$1011,17,0),VLOOKUP(A608,rawData!$B$2:$S$1011,16,0),VLOOKUP(A608,rawData!$B$2:$S$1011,15,0))</f>
        <v>45458</v>
      </c>
      <c r="L608" t="str">
        <f>TRIM(VLOOKUP(A608,rawData!B:S,18,0))</f>
        <v>Credit Card</v>
      </c>
      <c r="M608">
        <f t="shared" si="19"/>
        <v>6</v>
      </c>
    </row>
    <row r="609" spans="1:13" x14ac:dyDescent="0.2">
      <c r="A609" t="str">
        <f>TRIM(rawData!A253)</f>
        <v>8ff2a55e-4aa1-4369-b260-991f153becdd</v>
      </c>
      <c r="B609" t="str">
        <f>TRIM(VLOOKUP(A609,rawData!B:S,4,0))</f>
        <v>Jared Hurley</v>
      </c>
      <c r="C609" t="str">
        <f>IF(TRIM(VLOOKUP(A609,rawData!B:S,6,0))="","replacement@mail.com",TRIM(VLOOKUP(A609,rawData!B:S,6,0)))</f>
        <v>peter08@simmons-patton.net</v>
      </c>
      <c r="D609" t="str">
        <f t="shared" si="18"/>
        <v>SouthFood</v>
      </c>
      <c r="E609" t="str">
        <f>TRIM(VLOOKUP(A609,rawData!B:S,8,0))</f>
        <v>South</v>
      </c>
      <c r="F609" t="str">
        <f>TRIM(VLOOKUP(A609,rawData!B:S,9,0))</f>
        <v>Food</v>
      </c>
      <c r="G609" t="str">
        <f>IF(TRIM(VLOOKUP(A609,rawData!B:S,10,0))="","Blank",TRIM(VLOOKUP(A609,rawData!B:S,10,0)))</f>
        <v>Inside</v>
      </c>
      <c r="H609" s="9">
        <f>_xlfn.NUMBERVALUE(TRIM(VLOOKUP(A609,rawData!B:S,11,0)))</f>
        <v>14</v>
      </c>
      <c r="I609" s="9">
        <f>_xlfn.NUMBERVALUE(TRIM(VLOOKUP(A609,rawData!B:S,12,0)))</f>
        <v>471.52</v>
      </c>
      <c r="J609" s="9">
        <f>_xlfn.NUMBERVALUE(TRIM(VLOOKUP(A609,rawData!B:S,13,0)))</f>
        <v>6601.28</v>
      </c>
      <c r="K609" s="11">
        <f>DATE(VLOOKUP(A609,rawData!$B$2:$S$1011,17,0),VLOOKUP(A609,rawData!$B$2:$S$1011,16,0),VLOOKUP(A609,rawData!$B$2:$S$1011,15,0))</f>
        <v>45458</v>
      </c>
      <c r="L609" t="str">
        <f>TRIM(VLOOKUP(A609,rawData!B:S,18,0))</f>
        <v>Debit Card</v>
      </c>
      <c r="M609">
        <f t="shared" si="19"/>
        <v>6</v>
      </c>
    </row>
    <row r="610" spans="1:13" x14ac:dyDescent="0.2">
      <c r="A610" t="str">
        <f>TRIM(rawData!A580)</f>
        <v>efba13f8-eb7c-4a8e-b903-3694032dfd80</v>
      </c>
      <c r="B610" t="str">
        <f>TRIM(VLOOKUP(A610,rawData!B:S,4,0))</f>
        <v>Kimberly Raymond</v>
      </c>
      <c r="C610" t="str">
        <f>IF(TRIM(VLOOKUP(A610,rawData!B:S,6,0))="","replacement@mail.com",TRIM(VLOOKUP(A610,rawData!B:S,6,0)))</f>
        <v>mschmidt@gmail.com</v>
      </c>
      <c r="D610" t="str">
        <f t="shared" si="18"/>
        <v>EastElectronics</v>
      </c>
      <c r="E610" t="str">
        <f>TRIM(VLOOKUP(A610,rawData!B:S,8,0))</f>
        <v>East</v>
      </c>
      <c r="F610" t="str">
        <f>TRIM(VLOOKUP(A610,rawData!B:S,9,0))</f>
        <v>Electronics</v>
      </c>
      <c r="G610" t="str">
        <f>IF(TRIM(VLOOKUP(A610,rawData!B:S,10,0))="","Blank",TRIM(VLOOKUP(A610,rawData!B:S,10,0)))</f>
        <v>Idea</v>
      </c>
      <c r="H610" s="9">
        <f>_xlfn.NUMBERVALUE(TRIM(VLOOKUP(A610,rawData!B:S,11,0)))</f>
        <v>1</v>
      </c>
      <c r="I610" s="9">
        <f>_xlfn.NUMBERVALUE(TRIM(VLOOKUP(A610,rawData!B:S,12,0)))</f>
        <v>85.51</v>
      </c>
      <c r="J610" s="9">
        <f>_xlfn.NUMBERVALUE(TRIM(VLOOKUP(A610,rawData!B:S,13,0)))</f>
        <v>85.51</v>
      </c>
      <c r="K610" s="11">
        <f>DATE(VLOOKUP(A610,rawData!$B$2:$S$1011,17,0),VLOOKUP(A610,rawData!$B$2:$S$1011,16,0),VLOOKUP(A610,rawData!$B$2:$S$1011,15,0))</f>
        <v>45459</v>
      </c>
      <c r="L610" t="str">
        <f>TRIM(VLOOKUP(A610,rawData!B:S,18,0))</f>
        <v>PayPal</v>
      </c>
      <c r="M610">
        <f t="shared" si="19"/>
        <v>6</v>
      </c>
    </row>
    <row r="611" spans="1:13" x14ac:dyDescent="0.2">
      <c r="A611" t="str">
        <f>TRIM(rawData!A438)</f>
        <v>36a95210-92d2-4866-a65f-b68c793b655f</v>
      </c>
      <c r="B611" t="str">
        <f>TRIM(VLOOKUP(A611,rawData!B:S,4,0))</f>
        <v>Roger Garcia</v>
      </c>
      <c r="C611" t="str">
        <f>IF(TRIM(VLOOKUP(A611,rawData!B:S,6,0))="","replacement@mail.com",TRIM(VLOOKUP(A611,rawData!B:S,6,0)))</f>
        <v>benderlori@jones.com</v>
      </c>
      <c r="D611" t="str">
        <f t="shared" si="18"/>
        <v>SouthBooks</v>
      </c>
      <c r="E611" t="str">
        <f>TRIM(VLOOKUP(A611,rawData!B:S,8,0))</f>
        <v>South</v>
      </c>
      <c r="F611" t="str">
        <f>TRIM(VLOOKUP(A611,rawData!B:S,9,0))</f>
        <v>Books</v>
      </c>
      <c r="G611" t="str">
        <f>IF(TRIM(VLOOKUP(A611,rawData!B:S,10,0))="","Blank",TRIM(VLOOKUP(A611,rawData!B:S,10,0)))</f>
        <v>Reduce</v>
      </c>
      <c r="H611" s="9">
        <f>_xlfn.NUMBERVALUE(TRIM(VLOOKUP(A611,rawData!B:S,11,0)))</f>
        <v>4</v>
      </c>
      <c r="I611" s="9">
        <f>_xlfn.NUMBERVALUE(TRIM(VLOOKUP(A611,rawData!B:S,12,0)))</f>
        <v>257.20999999999998</v>
      </c>
      <c r="J611" s="9">
        <f>_xlfn.NUMBERVALUE(TRIM(VLOOKUP(A611,rawData!B:S,13,0)))</f>
        <v>1028.8399999999999</v>
      </c>
      <c r="K611" s="11">
        <f>DATE(VLOOKUP(A611,rawData!$B$2:$S$1011,17,0),VLOOKUP(A611,rawData!$B$2:$S$1011,16,0),VLOOKUP(A611,rawData!$B$2:$S$1011,15,0))</f>
        <v>45459</v>
      </c>
      <c r="L611" t="str">
        <f>TRIM(VLOOKUP(A611,rawData!B:S,18,0))</f>
        <v>Credit Card</v>
      </c>
      <c r="M611">
        <f t="shared" si="19"/>
        <v>6</v>
      </c>
    </row>
    <row r="612" spans="1:13" x14ac:dyDescent="0.2">
      <c r="A612" t="str">
        <f>TRIM(rawData!A630)</f>
        <v>44f43ff0-c5b5-4135-a8f3-2c48522e48d1</v>
      </c>
      <c r="B612" t="str">
        <f>TRIM(VLOOKUP(A612,rawData!B:S,4,0))</f>
        <v>Dr. Jeremy Frey</v>
      </c>
      <c r="C612" t="str">
        <f>IF(TRIM(VLOOKUP(A612,rawData!B:S,6,0))="","replacement@mail.com",TRIM(VLOOKUP(A612,rawData!B:S,6,0)))</f>
        <v>sdavis@murphy.net</v>
      </c>
      <c r="D612" t="str">
        <f t="shared" si="18"/>
        <v>SouthBooks</v>
      </c>
      <c r="E612" t="str">
        <f>TRIM(VLOOKUP(A612,rawData!B:S,8,0))</f>
        <v>South</v>
      </c>
      <c r="F612" t="str">
        <f>TRIM(VLOOKUP(A612,rawData!B:S,9,0))</f>
        <v>Books</v>
      </c>
      <c r="G612" t="str">
        <f>IF(TRIM(VLOOKUP(A612,rawData!B:S,10,0))="","Blank",TRIM(VLOOKUP(A612,rawData!B:S,10,0)))</f>
        <v>International</v>
      </c>
      <c r="H612" s="9">
        <f>_xlfn.NUMBERVALUE(TRIM(VLOOKUP(A612,rawData!B:S,11,0)))</f>
        <v>8</v>
      </c>
      <c r="I612" s="9">
        <f>_xlfn.NUMBERVALUE(TRIM(VLOOKUP(A612,rawData!B:S,12,0)))</f>
        <v>247.77</v>
      </c>
      <c r="J612" s="9">
        <f>_xlfn.NUMBERVALUE(TRIM(VLOOKUP(A612,rawData!B:S,13,0)))</f>
        <v>1982.16</v>
      </c>
      <c r="K612" s="11">
        <f>DATE(VLOOKUP(A612,rawData!$B$2:$S$1011,17,0),VLOOKUP(A612,rawData!$B$2:$S$1011,16,0),VLOOKUP(A612,rawData!$B$2:$S$1011,15,0))</f>
        <v>45459</v>
      </c>
      <c r="L612" t="str">
        <f>TRIM(VLOOKUP(A612,rawData!B:S,18,0))</f>
        <v>PayPal</v>
      </c>
      <c r="M612">
        <f t="shared" si="19"/>
        <v>6</v>
      </c>
    </row>
    <row r="613" spans="1:13" x14ac:dyDescent="0.2">
      <c r="A613" t="str">
        <f>TRIM(rawData!A656)</f>
        <v>68cc203f-fd71-4254-bc00-0d687a1bbb56</v>
      </c>
      <c r="B613" t="str">
        <f>TRIM(VLOOKUP(A613,rawData!B:S,4,0))</f>
        <v>Cheryl West</v>
      </c>
      <c r="C613" t="str">
        <f>IF(TRIM(VLOOKUP(A613,rawData!B:S,6,0))="","replacement@mail.com",TRIM(VLOOKUP(A613,rawData!B:S,6,0)))</f>
        <v>replacement@mail.com</v>
      </c>
      <c r="D613" t="str">
        <f t="shared" si="18"/>
        <v>WestClothing</v>
      </c>
      <c r="E613" t="str">
        <f>TRIM(VLOOKUP(A613,rawData!B:S,8,0))</f>
        <v>West</v>
      </c>
      <c r="F613" t="str">
        <f>TRIM(VLOOKUP(A613,rawData!B:S,9,0))</f>
        <v>Clothing</v>
      </c>
      <c r="G613" t="str">
        <f>IF(TRIM(VLOOKUP(A613,rawData!B:S,10,0))="","Blank",TRIM(VLOOKUP(A613,rawData!B:S,10,0)))</f>
        <v>Over</v>
      </c>
      <c r="H613" s="9">
        <f>_xlfn.NUMBERVALUE(TRIM(VLOOKUP(A613,rawData!B:S,11,0)))</f>
        <v>11</v>
      </c>
      <c r="I613" s="9">
        <f>_xlfn.NUMBERVALUE(TRIM(VLOOKUP(A613,rawData!B:S,12,0)))</f>
        <v>360.79</v>
      </c>
      <c r="J613" s="9">
        <f>_xlfn.NUMBERVALUE(TRIM(VLOOKUP(A613,rawData!B:S,13,0)))</f>
        <v>3968.69</v>
      </c>
      <c r="K613" s="11">
        <f>DATE(VLOOKUP(A613,rawData!$B$2:$S$1011,17,0),VLOOKUP(A613,rawData!$B$2:$S$1011,16,0),VLOOKUP(A613,rawData!$B$2:$S$1011,15,0))</f>
        <v>45459</v>
      </c>
      <c r="L613" t="str">
        <f>TRIM(VLOOKUP(A613,rawData!B:S,18,0))</f>
        <v>Credit Card</v>
      </c>
      <c r="M613">
        <f t="shared" si="19"/>
        <v>6</v>
      </c>
    </row>
    <row r="614" spans="1:13" x14ac:dyDescent="0.2">
      <c r="A614" t="str">
        <f>TRIM(rawData!A188)</f>
        <v>f7c7539f-46a2-41ad-8d44-563f99a0e96a</v>
      </c>
      <c r="B614" t="str">
        <f>TRIM(VLOOKUP(A614,rawData!B:S,4,0))</f>
        <v>Juan Harvey</v>
      </c>
      <c r="C614" t="str">
        <f>IF(TRIM(VLOOKUP(A614,rawData!B:S,6,0))="","replacement@mail.com",TRIM(VLOOKUP(A614,rawData!B:S,6,0)))</f>
        <v>lauren55@gmail.com</v>
      </c>
      <c r="D614" t="str">
        <f t="shared" si="18"/>
        <v>WestElectronics</v>
      </c>
      <c r="E614" t="str">
        <f>TRIM(VLOOKUP(A614,rawData!B:S,8,0))</f>
        <v>West</v>
      </c>
      <c r="F614" t="str">
        <f>TRIM(VLOOKUP(A614,rawData!B:S,9,0))</f>
        <v>Electronics</v>
      </c>
      <c r="G614" t="str">
        <f>IF(TRIM(VLOOKUP(A614,rawData!B:S,10,0))="","Blank",TRIM(VLOOKUP(A614,rawData!B:S,10,0)))</f>
        <v>But</v>
      </c>
      <c r="H614" s="9">
        <f>_xlfn.NUMBERVALUE(TRIM(VLOOKUP(A614,rawData!B:S,11,0)))</f>
        <v>3</v>
      </c>
      <c r="I614" s="9">
        <f>_xlfn.NUMBERVALUE(TRIM(VLOOKUP(A614,rawData!B:S,12,0)))</f>
        <v>128.52000000000001</v>
      </c>
      <c r="J614" s="9">
        <f>_xlfn.NUMBERVALUE(TRIM(VLOOKUP(A614,rawData!B:S,13,0)))</f>
        <v>385.56</v>
      </c>
      <c r="K614" s="11">
        <f>DATE(VLOOKUP(A614,rawData!$B$2:$S$1011,17,0),VLOOKUP(A614,rawData!$B$2:$S$1011,16,0),VLOOKUP(A614,rawData!$B$2:$S$1011,15,0))</f>
        <v>45460</v>
      </c>
      <c r="L614" t="str">
        <f>TRIM(VLOOKUP(A614,rawData!B:S,18,0))</f>
        <v>Debit Card</v>
      </c>
      <c r="M614">
        <f t="shared" si="19"/>
        <v>6</v>
      </c>
    </row>
    <row r="615" spans="1:13" x14ac:dyDescent="0.2">
      <c r="A615" t="str">
        <f>TRIM(rawData!A175)</f>
        <v>9671e0ea-1150-4a7d-abaa-87fdcc4376b2</v>
      </c>
      <c r="B615" t="str">
        <f>TRIM(VLOOKUP(A615,rawData!B:S,4,0))</f>
        <v>Luke Smith</v>
      </c>
      <c r="C615" t="str">
        <f>IF(TRIM(VLOOKUP(A615,rawData!B:S,6,0))="","replacement@mail.com",TRIM(VLOOKUP(A615,rawData!B:S,6,0)))</f>
        <v>jessebowen@gmail.com</v>
      </c>
      <c r="D615" t="str">
        <f t="shared" si="18"/>
        <v>NorthFood</v>
      </c>
      <c r="E615" t="str">
        <f>TRIM(VLOOKUP(A615,rawData!B:S,8,0))</f>
        <v>North</v>
      </c>
      <c r="F615" t="str">
        <f>TRIM(VLOOKUP(A615,rawData!B:S,9,0))</f>
        <v>Food</v>
      </c>
      <c r="G615" t="str">
        <f>IF(TRIM(VLOOKUP(A615,rawData!B:S,10,0))="","Blank",TRIM(VLOOKUP(A615,rawData!B:S,10,0)))</f>
        <v>Something</v>
      </c>
      <c r="H615" s="9">
        <f>_xlfn.NUMBERVALUE(TRIM(VLOOKUP(A615,rawData!B:S,11,0)))</f>
        <v>18</v>
      </c>
      <c r="I615" s="9">
        <f>_xlfn.NUMBERVALUE(TRIM(VLOOKUP(A615,rawData!B:S,12,0)))</f>
        <v>154.05000000000001</v>
      </c>
      <c r="J615" s="9">
        <f>_xlfn.NUMBERVALUE(TRIM(VLOOKUP(A615,rawData!B:S,13,0)))</f>
        <v>2772.9</v>
      </c>
      <c r="K615" s="11">
        <f>DATE(VLOOKUP(A615,rawData!$B$2:$S$1011,17,0),VLOOKUP(A615,rawData!$B$2:$S$1011,16,0),VLOOKUP(A615,rawData!$B$2:$S$1011,15,0))</f>
        <v>45460</v>
      </c>
      <c r="L615" t="str">
        <f>TRIM(VLOOKUP(A615,rawData!B:S,18,0))</f>
        <v>PayPal</v>
      </c>
      <c r="M615">
        <f t="shared" si="19"/>
        <v>6</v>
      </c>
    </row>
    <row r="616" spans="1:13" x14ac:dyDescent="0.2">
      <c r="A616" t="str">
        <f>TRIM(rawData!A456)</f>
        <v>79640813-5470-4676-a331-ab9e2e72e4a3</v>
      </c>
      <c r="B616" t="str">
        <f>TRIM(VLOOKUP(A616,rawData!B:S,4,0))</f>
        <v>Juan Vaughn</v>
      </c>
      <c r="C616" t="str">
        <f>IF(TRIM(VLOOKUP(A616,rawData!B:S,6,0))="","replacement@mail.com",TRIM(VLOOKUP(A616,rawData!B:S,6,0)))</f>
        <v>jenniferruiz@romero.com</v>
      </c>
      <c r="D616" t="str">
        <f t="shared" si="18"/>
        <v>NorthFurniture</v>
      </c>
      <c r="E616" t="str">
        <f>TRIM(VLOOKUP(A616,rawData!B:S,8,0))</f>
        <v>North</v>
      </c>
      <c r="F616" t="str">
        <f>TRIM(VLOOKUP(A616,rawData!B:S,9,0))</f>
        <v>Furniture</v>
      </c>
      <c r="G616" t="str">
        <f>IF(TRIM(VLOOKUP(A616,rawData!B:S,10,0))="","Blank",TRIM(VLOOKUP(A616,rawData!B:S,10,0)))</f>
        <v>Where</v>
      </c>
      <c r="H616" s="9">
        <f>_xlfn.NUMBERVALUE(TRIM(VLOOKUP(A616,rawData!B:S,11,0)))</f>
        <v>10</v>
      </c>
      <c r="I616" s="9">
        <f>_xlfn.NUMBERVALUE(TRIM(VLOOKUP(A616,rawData!B:S,12,0)))</f>
        <v>431.1</v>
      </c>
      <c r="J616" s="9">
        <f>_xlfn.NUMBERVALUE(TRIM(VLOOKUP(A616,rawData!B:S,13,0)))</f>
        <v>4311</v>
      </c>
      <c r="K616" s="11">
        <f>DATE(VLOOKUP(A616,rawData!$B$2:$S$1011,17,0),VLOOKUP(A616,rawData!$B$2:$S$1011,16,0),VLOOKUP(A616,rawData!$B$2:$S$1011,15,0))</f>
        <v>45460</v>
      </c>
      <c r="L616" t="str">
        <f>TRIM(VLOOKUP(A616,rawData!B:S,18,0))</f>
        <v>PayPal</v>
      </c>
      <c r="M616">
        <f t="shared" si="19"/>
        <v>6</v>
      </c>
    </row>
    <row r="617" spans="1:13" x14ac:dyDescent="0.2">
      <c r="A617" t="str">
        <f>TRIM(rawData!A226)</f>
        <v>cb0fad61-6f7b-4159-a615-2cffa9e9bf95</v>
      </c>
      <c r="B617" t="str">
        <f>TRIM(VLOOKUP(A617,rawData!B:S,4,0))</f>
        <v>Raymond Henderson</v>
      </c>
      <c r="C617" t="str">
        <f>IF(TRIM(VLOOKUP(A617,rawData!B:S,6,0))="","replacement@mail.com",TRIM(VLOOKUP(A617,rawData!B:S,6,0)))</f>
        <v>john41@yahoo.com</v>
      </c>
      <c r="D617" t="str">
        <f t="shared" si="18"/>
        <v>WestFood</v>
      </c>
      <c r="E617" t="str">
        <f>TRIM(VLOOKUP(A617,rawData!B:S,8,0))</f>
        <v>West</v>
      </c>
      <c r="F617" t="str">
        <f>TRIM(VLOOKUP(A617,rawData!B:S,9,0))</f>
        <v>Food</v>
      </c>
      <c r="G617" t="str">
        <f>IF(TRIM(VLOOKUP(A617,rawData!B:S,10,0))="","Blank",TRIM(VLOOKUP(A617,rawData!B:S,10,0)))</f>
        <v>Simple</v>
      </c>
      <c r="H617" s="9">
        <f>_xlfn.NUMBERVALUE(TRIM(VLOOKUP(A617,rawData!B:S,11,0)))</f>
        <v>12</v>
      </c>
      <c r="I617" s="9">
        <f>_xlfn.NUMBERVALUE(TRIM(VLOOKUP(A617,rawData!B:S,12,0)))</f>
        <v>465.92</v>
      </c>
      <c r="J617" s="9">
        <f>_xlfn.NUMBERVALUE(TRIM(VLOOKUP(A617,rawData!B:S,13,0)))</f>
        <v>5591.04</v>
      </c>
      <c r="K617" s="11">
        <f>DATE(VLOOKUP(A617,rawData!$B$2:$S$1011,17,0),VLOOKUP(A617,rawData!$B$2:$S$1011,16,0),VLOOKUP(A617,rawData!$B$2:$S$1011,15,0))</f>
        <v>45460</v>
      </c>
      <c r="L617" t="str">
        <f>TRIM(VLOOKUP(A617,rawData!B:S,18,0))</f>
        <v>Bank Transfer</v>
      </c>
      <c r="M617">
        <f t="shared" si="19"/>
        <v>6</v>
      </c>
    </row>
    <row r="618" spans="1:13" x14ac:dyDescent="0.2">
      <c r="A618" t="str">
        <f>TRIM(rawData!A181)</f>
        <v>b9f3f0a3-69b4-4aa1-ab67-6a5ac82c1bb9</v>
      </c>
      <c r="B618" t="str">
        <f>TRIM(VLOOKUP(A618,rawData!B:S,4,0))</f>
        <v>Bryan Ross</v>
      </c>
      <c r="C618" t="str">
        <f>IF(TRIM(VLOOKUP(A618,rawData!B:S,6,0))="","replacement@mail.com",TRIM(VLOOKUP(A618,rawData!B:S,6,0)))</f>
        <v>ariley@grant.com</v>
      </c>
      <c r="D618" t="str">
        <f t="shared" si="18"/>
        <v>WestBooks</v>
      </c>
      <c r="E618" t="str">
        <f>TRIM(VLOOKUP(A618,rawData!B:S,8,0))</f>
        <v>West</v>
      </c>
      <c r="F618" t="str">
        <f>TRIM(VLOOKUP(A618,rawData!B:S,9,0))</f>
        <v>Books</v>
      </c>
      <c r="G618" t="str">
        <f>IF(TRIM(VLOOKUP(A618,rawData!B:S,10,0))="","Blank",TRIM(VLOOKUP(A618,rawData!B:S,10,0)))</f>
        <v>Interesting</v>
      </c>
      <c r="H618" s="9">
        <f>_xlfn.NUMBERVALUE(TRIM(VLOOKUP(A618,rawData!B:S,11,0)))</f>
        <v>19</v>
      </c>
      <c r="I618" s="9">
        <f>_xlfn.NUMBERVALUE(TRIM(VLOOKUP(A618,rawData!B:S,12,0)))</f>
        <v>311.49</v>
      </c>
      <c r="J618" s="9">
        <f>_xlfn.NUMBERVALUE(TRIM(VLOOKUP(A618,rawData!B:S,13,0)))</f>
        <v>5918.31</v>
      </c>
      <c r="K618" s="11">
        <f>DATE(VLOOKUP(A618,rawData!$B$2:$S$1011,17,0),VLOOKUP(A618,rawData!$B$2:$S$1011,16,0),VLOOKUP(A618,rawData!$B$2:$S$1011,15,0))</f>
        <v>45460</v>
      </c>
      <c r="L618" t="str">
        <f>TRIM(VLOOKUP(A618,rawData!B:S,18,0))</f>
        <v>Credit Card</v>
      </c>
      <c r="M618">
        <f t="shared" si="19"/>
        <v>6</v>
      </c>
    </row>
    <row r="619" spans="1:13" x14ac:dyDescent="0.2">
      <c r="A619" t="str">
        <f>TRIM(rawData!A674)</f>
        <v>0bd0e4fa-3f00-4989-80bd-a779f1e92148</v>
      </c>
      <c r="B619" t="str">
        <f>TRIM(VLOOKUP(A619,rawData!B:S,4,0))</f>
        <v>Kelly Garcia DDS</v>
      </c>
      <c r="C619" t="str">
        <f>IF(TRIM(VLOOKUP(A619,rawData!B:S,6,0))="","replacement@mail.com",TRIM(VLOOKUP(A619,rawData!B:S,6,0)))</f>
        <v>martinallen@palmer.info</v>
      </c>
      <c r="D619" t="str">
        <f t="shared" si="18"/>
        <v>NorthElectronics</v>
      </c>
      <c r="E619" t="str">
        <f>TRIM(VLOOKUP(A619,rawData!B:S,8,0))</f>
        <v>North</v>
      </c>
      <c r="F619" t="str">
        <f>TRIM(VLOOKUP(A619,rawData!B:S,9,0))</f>
        <v>Electronics</v>
      </c>
      <c r="G619" t="str">
        <f>IF(TRIM(VLOOKUP(A619,rawData!B:S,10,0))="","Blank",TRIM(VLOOKUP(A619,rawData!B:S,10,0)))</f>
        <v>Blood</v>
      </c>
      <c r="H619" s="9">
        <f>_xlfn.NUMBERVALUE(TRIM(VLOOKUP(A619,rawData!B:S,11,0)))</f>
        <v>2</v>
      </c>
      <c r="I619" s="9">
        <f>_xlfn.NUMBERVALUE(TRIM(VLOOKUP(A619,rawData!B:S,12,0)))</f>
        <v>286.35000000000002</v>
      </c>
      <c r="J619" s="9">
        <f>_xlfn.NUMBERVALUE(TRIM(VLOOKUP(A619,rawData!B:S,13,0)))</f>
        <v>572.70000000000005</v>
      </c>
      <c r="K619" s="11">
        <f>DATE(VLOOKUP(A619,rawData!$B$2:$S$1011,17,0),VLOOKUP(A619,rawData!$B$2:$S$1011,16,0),VLOOKUP(A619,rawData!$B$2:$S$1011,15,0))</f>
        <v>45461</v>
      </c>
      <c r="L619" t="str">
        <f>TRIM(VLOOKUP(A619,rawData!B:S,18,0))</f>
        <v>Bank Transfer</v>
      </c>
      <c r="M619">
        <f t="shared" si="19"/>
        <v>6</v>
      </c>
    </row>
    <row r="620" spans="1:13" x14ac:dyDescent="0.2">
      <c r="A620" t="str">
        <f>TRIM(rawData!A881)</f>
        <v>d01b955d-b352-4d86-9209-8e8f1e1a4332</v>
      </c>
      <c r="B620" t="str">
        <f>TRIM(VLOOKUP(A620,rawData!B:S,4,0))</f>
        <v>Thomas Wilson</v>
      </c>
      <c r="C620" t="str">
        <f>IF(TRIM(VLOOKUP(A620,rawData!B:S,6,0))="","replacement@mail.com",TRIM(VLOOKUP(A620,rawData!B:S,6,0)))</f>
        <v>sarahbailey@mitchell-wolf.com</v>
      </c>
      <c r="D620" t="str">
        <f t="shared" si="18"/>
        <v>EastClothing</v>
      </c>
      <c r="E620" t="str">
        <f>TRIM(VLOOKUP(A620,rawData!B:S,8,0))</f>
        <v>East</v>
      </c>
      <c r="F620" t="str">
        <f>TRIM(VLOOKUP(A620,rawData!B:S,9,0))</f>
        <v>Clothing</v>
      </c>
      <c r="G620" t="str">
        <f>IF(TRIM(VLOOKUP(A620,rawData!B:S,10,0))="","Blank",TRIM(VLOOKUP(A620,rawData!B:S,10,0)))</f>
        <v>So</v>
      </c>
      <c r="H620" s="9">
        <f>_xlfn.NUMBERVALUE(TRIM(VLOOKUP(A620,rawData!B:S,11,0)))</f>
        <v>3</v>
      </c>
      <c r="I620" s="9">
        <f>_xlfn.NUMBERVALUE(TRIM(VLOOKUP(A620,rawData!B:S,12,0)))</f>
        <v>298.3</v>
      </c>
      <c r="J620" s="9">
        <f>_xlfn.NUMBERVALUE(TRIM(VLOOKUP(A620,rawData!B:S,13,0)))</f>
        <v>894.9</v>
      </c>
      <c r="K620" s="11">
        <f>DATE(VLOOKUP(A620,rawData!$B$2:$S$1011,17,0),VLOOKUP(A620,rawData!$B$2:$S$1011,16,0),VLOOKUP(A620,rawData!$B$2:$S$1011,15,0))</f>
        <v>45461</v>
      </c>
      <c r="L620" t="str">
        <f>TRIM(VLOOKUP(A620,rawData!B:S,18,0))</f>
        <v>Debit Card</v>
      </c>
      <c r="M620">
        <f t="shared" si="19"/>
        <v>6</v>
      </c>
    </row>
    <row r="621" spans="1:13" x14ac:dyDescent="0.2">
      <c r="A621" t="str">
        <f>TRIM(rawData!A230)</f>
        <v>63b1f3b9-1649-4135-9462-e3bce8a9e20a</v>
      </c>
      <c r="B621" t="str">
        <f>TRIM(VLOOKUP(A621,rawData!B:S,4,0))</f>
        <v>David Stewart</v>
      </c>
      <c r="C621" t="str">
        <f>IF(TRIM(VLOOKUP(A621,rawData!B:S,6,0))="","replacement@mail.com",TRIM(VLOOKUP(A621,rawData!B:S,6,0)))</f>
        <v>kpowell@ibarra-collins.org</v>
      </c>
      <c r="D621" t="str">
        <f t="shared" si="18"/>
        <v>SouthElectronics</v>
      </c>
      <c r="E621" t="str">
        <f>TRIM(VLOOKUP(A621,rawData!B:S,8,0))</f>
        <v>South</v>
      </c>
      <c r="F621" t="str">
        <f>TRIM(VLOOKUP(A621,rawData!B:S,9,0))</f>
        <v>Electronics</v>
      </c>
      <c r="G621" t="str">
        <f>IF(TRIM(VLOOKUP(A621,rawData!B:S,10,0))="","Blank",TRIM(VLOOKUP(A621,rawData!B:S,10,0)))</f>
        <v>Perform</v>
      </c>
      <c r="H621" s="9">
        <f>_xlfn.NUMBERVALUE(TRIM(VLOOKUP(A621,rawData!B:S,11,0)))</f>
        <v>7</v>
      </c>
      <c r="I621" s="9">
        <f>_xlfn.NUMBERVALUE(TRIM(VLOOKUP(A621,rawData!B:S,12,0)))</f>
        <v>221.67</v>
      </c>
      <c r="J621" s="9">
        <f>_xlfn.NUMBERVALUE(TRIM(VLOOKUP(A621,rawData!B:S,13,0)))</f>
        <v>1551.69</v>
      </c>
      <c r="K621" s="11">
        <f>DATE(VLOOKUP(A621,rawData!$B$2:$S$1011,17,0),VLOOKUP(A621,rawData!$B$2:$S$1011,16,0),VLOOKUP(A621,rawData!$B$2:$S$1011,15,0))</f>
        <v>45461</v>
      </c>
      <c r="L621" t="str">
        <f>TRIM(VLOOKUP(A621,rawData!B:S,18,0))</f>
        <v>Debit Card</v>
      </c>
      <c r="M621">
        <f t="shared" si="19"/>
        <v>6</v>
      </c>
    </row>
    <row r="622" spans="1:13" x14ac:dyDescent="0.2">
      <c r="A622" t="str">
        <f>TRIM(rawData!A205)</f>
        <v>33f7eae4-a0e4-4db8-aa98-bb3d304bb139</v>
      </c>
      <c r="B622" t="str">
        <f>TRIM(VLOOKUP(A622,rawData!B:S,4,0))</f>
        <v>Henry Deleon</v>
      </c>
      <c r="C622" t="str">
        <f>IF(TRIM(VLOOKUP(A622,rawData!B:S,6,0))="","replacement@mail.com",TRIM(VLOOKUP(A622,rawData!B:S,6,0)))</f>
        <v>uoliver@benjamin.com</v>
      </c>
      <c r="D622" t="str">
        <f t="shared" si="18"/>
        <v>NorthBooks</v>
      </c>
      <c r="E622" t="str">
        <f>TRIM(VLOOKUP(A622,rawData!B:S,8,0))</f>
        <v>North</v>
      </c>
      <c r="F622" t="str">
        <f>TRIM(VLOOKUP(A622,rawData!B:S,9,0))</f>
        <v>Books</v>
      </c>
      <c r="G622" t="str">
        <f>IF(TRIM(VLOOKUP(A622,rawData!B:S,10,0))="","Blank",TRIM(VLOOKUP(A622,rawData!B:S,10,0)))</f>
        <v>Maybe</v>
      </c>
      <c r="H622" s="9">
        <f>_xlfn.NUMBERVALUE(TRIM(VLOOKUP(A622,rawData!B:S,11,0)))</f>
        <v>5</v>
      </c>
      <c r="I622" s="9">
        <f>_xlfn.NUMBERVALUE(TRIM(VLOOKUP(A622,rawData!B:S,12,0)))</f>
        <v>401.4</v>
      </c>
      <c r="J622" s="9">
        <f>_xlfn.NUMBERVALUE(TRIM(VLOOKUP(A622,rawData!B:S,13,0)))</f>
        <v>2007</v>
      </c>
      <c r="K622" s="11">
        <f>DATE(VLOOKUP(A622,rawData!$B$2:$S$1011,17,0),VLOOKUP(A622,rawData!$B$2:$S$1011,16,0),VLOOKUP(A622,rawData!$B$2:$S$1011,15,0))</f>
        <v>45461</v>
      </c>
      <c r="L622" t="str">
        <f>TRIM(VLOOKUP(A622,rawData!B:S,18,0))</f>
        <v>Bank Transfer</v>
      </c>
      <c r="M622">
        <f t="shared" si="19"/>
        <v>6</v>
      </c>
    </row>
    <row r="623" spans="1:13" x14ac:dyDescent="0.2">
      <c r="A623" t="str">
        <f>TRIM(rawData!A56)</f>
        <v>c1f85607-6242-4b7a-854f-d78df3d16240</v>
      </c>
      <c r="B623" t="str">
        <f>TRIM(VLOOKUP(A623,rawData!B:S,4,0))</f>
        <v>Christopher Howe</v>
      </c>
      <c r="C623" t="str">
        <f>IF(TRIM(VLOOKUP(A623,rawData!B:S,6,0))="","replacement@mail.com",TRIM(VLOOKUP(A623,rawData!B:S,6,0)))</f>
        <v>moorecynthia@brown-sullivan.com</v>
      </c>
      <c r="D623" t="str">
        <f t="shared" si="18"/>
        <v>WestFood</v>
      </c>
      <c r="E623" t="str">
        <f>TRIM(VLOOKUP(A623,rawData!B:S,8,0))</f>
        <v>West</v>
      </c>
      <c r="F623" t="str">
        <f>TRIM(VLOOKUP(A623,rawData!B:S,9,0))</f>
        <v>Food</v>
      </c>
      <c r="G623" t="str">
        <f>IF(TRIM(VLOOKUP(A623,rawData!B:S,10,0))="","Blank",TRIM(VLOOKUP(A623,rawData!B:S,10,0)))</f>
        <v>Policy</v>
      </c>
      <c r="H623" s="9">
        <f>_xlfn.NUMBERVALUE(TRIM(VLOOKUP(A623,rawData!B:S,11,0)))</f>
        <v>8</v>
      </c>
      <c r="I623" s="9">
        <f>_xlfn.NUMBERVALUE(TRIM(VLOOKUP(A623,rawData!B:S,12,0)))</f>
        <v>359.84</v>
      </c>
      <c r="J623" s="9">
        <f>_xlfn.NUMBERVALUE(TRIM(VLOOKUP(A623,rawData!B:S,13,0)))</f>
        <v>2878.72</v>
      </c>
      <c r="K623" s="11">
        <f>DATE(VLOOKUP(A623,rawData!$B$2:$S$1011,17,0),VLOOKUP(A623,rawData!$B$2:$S$1011,16,0),VLOOKUP(A623,rawData!$B$2:$S$1011,15,0))</f>
        <v>45461</v>
      </c>
      <c r="L623" t="str">
        <f>TRIM(VLOOKUP(A623,rawData!B:S,18,0))</f>
        <v>Bank Transfer</v>
      </c>
      <c r="M623">
        <f t="shared" si="19"/>
        <v>6</v>
      </c>
    </row>
    <row r="624" spans="1:13" x14ac:dyDescent="0.2">
      <c r="A624" t="str">
        <f>TRIM(rawData!A758)</f>
        <v>302985f1-444d-42d2-aa79-c558e10e384f</v>
      </c>
      <c r="B624" t="str">
        <f>TRIM(VLOOKUP(A624,rawData!B:S,4,0))</f>
        <v>Taylor Nunez</v>
      </c>
      <c r="C624" t="str">
        <f>IF(TRIM(VLOOKUP(A624,rawData!B:S,6,0))="","replacement@mail.com",TRIM(VLOOKUP(A624,rawData!B:S,6,0)))</f>
        <v>arthursnyder@hotmail.com</v>
      </c>
      <c r="D624" t="str">
        <f t="shared" si="18"/>
        <v>NorthBooks</v>
      </c>
      <c r="E624" t="str">
        <f>TRIM(VLOOKUP(A624,rawData!B:S,8,0))</f>
        <v>North</v>
      </c>
      <c r="F624" t="str">
        <f>TRIM(VLOOKUP(A624,rawData!B:S,9,0))</f>
        <v>Books</v>
      </c>
      <c r="G624" t="str">
        <f>IF(TRIM(VLOOKUP(A624,rawData!B:S,10,0))="","Blank",TRIM(VLOOKUP(A624,rawData!B:S,10,0)))</f>
        <v>State</v>
      </c>
      <c r="H624" s="9">
        <f>_xlfn.NUMBERVALUE(TRIM(VLOOKUP(A624,rawData!B:S,11,0)))</f>
        <v>8</v>
      </c>
      <c r="I624" s="9">
        <f>_xlfn.NUMBERVALUE(TRIM(VLOOKUP(A624,rawData!B:S,12,0)))</f>
        <v>438.89</v>
      </c>
      <c r="J624" s="9">
        <f>_xlfn.NUMBERVALUE(TRIM(VLOOKUP(A624,rawData!B:S,13,0)))</f>
        <v>3511.12</v>
      </c>
      <c r="K624" s="11">
        <f>DATE(VLOOKUP(A624,rawData!$B$2:$S$1011,17,0),VLOOKUP(A624,rawData!$B$2:$S$1011,16,0),VLOOKUP(A624,rawData!$B$2:$S$1011,15,0))</f>
        <v>45461</v>
      </c>
      <c r="L624" t="str">
        <f>TRIM(VLOOKUP(A624,rawData!B:S,18,0))</f>
        <v>Debit Card</v>
      </c>
      <c r="M624">
        <f t="shared" si="19"/>
        <v>6</v>
      </c>
    </row>
    <row r="625" spans="1:13" x14ac:dyDescent="0.2">
      <c r="A625" t="str">
        <f>TRIM(rawData!A11)</f>
        <v>c6c5cc48-814e-488a-9b2b-48b7dbd5f1e1</v>
      </c>
      <c r="B625" t="str">
        <f>TRIM(VLOOKUP(A625,rawData!B:S,4,0))</f>
        <v>Alexandra Maynard</v>
      </c>
      <c r="C625" t="str">
        <f>IF(TRIM(VLOOKUP(A625,rawData!B:S,6,0))="","replacement@mail.com",TRIM(VLOOKUP(A625,rawData!B:S,6,0)))</f>
        <v>petersonrobert@hawkins-mendoza.com</v>
      </c>
      <c r="D625" t="str">
        <f t="shared" si="18"/>
        <v>SouthClothing</v>
      </c>
      <c r="E625" t="str">
        <f>TRIM(VLOOKUP(A625,rawData!B:S,8,0))</f>
        <v>South</v>
      </c>
      <c r="F625" t="str">
        <f>TRIM(VLOOKUP(A625,rawData!B:S,9,0))</f>
        <v>Clothing</v>
      </c>
      <c r="G625" t="str">
        <f>IF(TRIM(VLOOKUP(A625,rawData!B:S,10,0))="","Blank",TRIM(VLOOKUP(A625,rawData!B:S,10,0)))</f>
        <v>Blank</v>
      </c>
      <c r="H625" s="9">
        <f>_xlfn.NUMBERVALUE(TRIM(VLOOKUP(A625,rawData!B:S,11,0)))</f>
        <v>15</v>
      </c>
      <c r="I625" s="9">
        <f>_xlfn.NUMBERVALUE(TRIM(VLOOKUP(A625,rawData!B:S,12,0)))</f>
        <v>424.01</v>
      </c>
      <c r="J625" s="9">
        <f>_xlfn.NUMBERVALUE(TRIM(VLOOKUP(A625,rawData!B:S,13,0)))</f>
        <v>6360.15</v>
      </c>
      <c r="K625" s="11">
        <f>DATE(VLOOKUP(A625,rawData!$B$2:$S$1011,17,0),VLOOKUP(A625,rawData!$B$2:$S$1011,16,0),VLOOKUP(A625,rawData!$B$2:$S$1011,15,0))</f>
        <v>45461</v>
      </c>
      <c r="L625" t="str">
        <f>TRIM(VLOOKUP(A625,rawData!B:S,18,0))</f>
        <v>Debit Card</v>
      </c>
      <c r="M625">
        <f t="shared" si="19"/>
        <v>6</v>
      </c>
    </row>
    <row r="626" spans="1:13" x14ac:dyDescent="0.2">
      <c r="A626" t="str">
        <f>TRIM(rawData!A966)</f>
        <v>d9bc266d-2b0b-41ee-8470-d2bac4da3f45</v>
      </c>
      <c r="B626" t="str">
        <f>TRIM(VLOOKUP(A626,rawData!B:S,4,0))</f>
        <v>David Turner</v>
      </c>
      <c r="C626" t="str">
        <f>IF(TRIM(VLOOKUP(A626,rawData!B:S,6,0))="","replacement@mail.com",TRIM(VLOOKUP(A626,rawData!B:S,6,0)))</f>
        <v>donaldcross@yahoo.com</v>
      </c>
      <c r="D626" t="str">
        <f t="shared" si="18"/>
        <v>WestFurniture</v>
      </c>
      <c r="E626" t="str">
        <f>TRIM(VLOOKUP(A626,rawData!B:S,8,0))</f>
        <v>West</v>
      </c>
      <c r="F626" t="str">
        <f>TRIM(VLOOKUP(A626,rawData!B:S,9,0))</f>
        <v>Furniture</v>
      </c>
      <c r="G626" t="str">
        <f>IF(TRIM(VLOOKUP(A626,rawData!B:S,10,0))="","Blank",TRIM(VLOOKUP(A626,rawData!B:S,10,0)))</f>
        <v>Country</v>
      </c>
      <c r="H626" s="9">
        <f>_xlfn.NUMBERVALUE(TRIM(VLOOKUP(A626,rawData!B:S,11,0)))</f>
        <v>5</v>
      </c>
      <c r="I626" s="9">
        <f>_xlfn.NUMBERVALUE(TRIM(VLOOKUP(A626,rawData!B:S,12,0)))</f>
        <v>485.5</v>
      </c>
      <c r="J626" s="9">
        <f>_xlfn.NUMBERVALUE(TRIM(VLOOKUP(A626,rawData!B:S,13,0)))</f>
        <v>2427.5</v>
      </c>
      <c r="K626" s="11">
        <f>DATE(VLOOKUP(A626,rawData!$B$2:$S$1011,17,0),VLOOKUP(A626,rawData!$B$2:$S$1011,16,0),VLOOKUP(A626,rawData!$B$2:$S$1011,15,0))</f>
        <v>45462</v>
      </c>
      <c r="L626" t="str">
        <f>TRIM(VLOOKUP(A626,rawData!B:S,18,0))</f>
        <v>Bank Transfer</v>
      </c>
      <c r="M626">
        <f t="shared" si="19"/>
        <v>6</v>
      </c>
    </row>
    <row r="627" spans="1:13" x14ac:dyDescent="0.2">
      <c r="A627" t="str">
        <f>TRIM(rawData!A527)</f>
        <v>fa8a4e8a-b41b-4a1b-9a78-f8b1711872db</v>
      </c>
      <c r="B627" t="str">
        <f>TRIM(VLOOKUP(A627,rawData!B:S,4,0))</f>
        <v>Charles Robinson</v>
      </c>
      <c r="C627" t="str">
        <f>IF(TRIM(VLOOKUP(A627,rawData!B:S,6,0))="","replacement@mail.com",TRIM(VLOOKUP(A627,rawData!B:S,6,0)))</f>
        <v>susanserrano@gregory.com</v>
      </c>
      <c r="D627" t="str">
        <f t="shared" si="18"/>
        <v>NorthBooks</v>
      </c>
      <c r="E627" t="str">
        <f>TRIM(VLOOKUP(A627,rawData!B:S,8,0))</f>
        <v>North</v>
      </c>
      <c r="F627" t="str">
        <f>TRIM(VLOOKUP(A627,rawData!B:S,9,0))</f>
        <v>Books</v>
      </c>
      <c r="G627" t="str">
        <f>IF(TRIM(VLOOKUP(A627,rawData!B:S,10,0))="","Blank",TRIM(VLOOKUP(A627,rawData!B:S,10,0)))</f>
        <v>Such</v>
      </c>
      <c r="H627" s="9">
        <f>_xlfn.NUMBERVALUE(TRIM(VLOOKUP(A627,rawData!B:S,11,0)))</f>
        <v>18</v>
      </c>
      <c r="I627" s="9">
        <f>_xlfn.NUMBERVALUE(TRIM(VLOOKUP(A627,rawData!B:S,12,0)))</f>
        <v>248.55</v>
      </c>
      <c r="J627" s="9">
        <f>_xlfn.NUMBERVALUE(TRIM(VLOOKUP(A627,rawData!B:S,13,0)))</f>
        <v>4473.8999999999996</v>
      </c>
      <c r="K627" s="11">
        <f>DATE(VLOOKUP(A627,rawData!$B$2:$S$1011,17,0),VLOOKUP(A627,rawData!$B$2:$S$1011,16,0),VLOOKUP(A627,rawData!$B$2:$S$1011,15,0))</f>
        <v>45462</v>
      </c>
      <c r="L627" t="str">
        <f>TRIM(VLOOKUP(A627,rawData!B:S,18,0))</f>
        <v>Bank Transfer</v>
      </c>
      <c r="M627">
        <f t="shared" si="19"/>
        <v>6</v>
      </c>
    </row>
    <row r="628" spans="1:13" x14ac:dyDescent="0.2">
      <c r="A628" t="str">
        <f>TRIM(rawData!A202)</f>
        <v>746abd20-bfff-4467-bf81-556fe2a6e644</v>
      </c>
      <c r="B628" t="str">
        <f>TRIM(VLOOKUP(A628,rawData!B:S,4,0))</f>
        <v>Jason Porter</v>
      </c>
      <c r="C628" t="str">
        <f>IF(TRIM(VLOOKUP(A628,rawData!B:S,6,0))="","replacement@mail.com",TRIM(VLOOKUP(A628,rawData!B:S,6,0)))</f>
        <v>morenomichele@gmail.com</v>
      </c>
      <c r="D628" t="str">
        <f t="shared" si="18"/>
        <v>EastClothing</v>
      </c>
      <c r="E628" t="str">
        <f>TRIM(VLOOKUP(A628,rawData!B:S,8,0))</f>
        <v>East</v>
      </c>
      <c r="F628" t="str">
        <f>TRIM(VLOOKUP(A628,rawData!B:S,9,0))</f>
        <v>Clothing</v>
      </c>
      <c r="G628" t="str">
        <f>IF(TRIM(VLOOKUP(A628,rawData!B:S,10,0))="","Blank",TRIM(VLOOKUP(A628,rawData!B:S,10,0)))</f>
        <v>Purpose</v>
      </c>
      <c r="H628" s="9">
        <f>_xlfn.NUMBERVALUE(TRIM(VLOOKUP(A628,rawData!B:S,11,0)))</f>
        <v>16</v>
      </c>
      <c r="I628" s="9">
        <f>_xlfn.NUMBERVALUE(TRIM(VLOOKUP(A628,rawData!B:S,12,0)))</f>
        <v>488.96</v>
      </c>
      <c r="J628" s="9">
        <f>_xlfn.NUMBERVALUE(TRIM(VLOOKUP(A628,rawData!B:S,13,0)))</f>
        <v>7823.36</v>
      </c>
      <c r="K628" s="11">
        <f>DATE(VLOOKUP(A628,rawData!$B$2:$S$1011,17,0),VLOOKUP(A628,rawData!$B$2:$S$1011,16,0),VLOOKUP(A628,rawData!$B$2:$S$1011,15,0))</f>
        <v>45462</v>
      </c>
      <c r="L628" t="str">
        <f>TRIM(VLOOKUP(A628,rawData!B:S,18,0))</f>
        <v>Credit Card</v>
      </c>
      <c r="M628">
        <f t="shared" si="19"/>
        <v>6</v>
      </c>
    </row>
    <row r="629" spans="1:13" x14ac:dyDescent="0.2">
      <c r="A629" t="str">
        <f>TRIM(rawData!A346)</f>
        <v>3b331ce2-5212-4ecd-8694-407c86cf2b3a</v>
      </c>
      <c r="B629" t="str">
        <f>TRIM(VLOOKUP(A629,rawData!B:S,4,0))</f>
        <v>Alyssa Wang</v>
      </c>
      <c r="C629" t="str">
        <f>IF(TRIM(VLOOKUP(A629,rawData!B:S,6,0))="","replacement@mail.com",TRIM(VLOOKUP(A629,rawData!B:S,6,0)))</f>
        <v>eric28@molina.net</v>
      </c>
      <c r="D629" t="str">
        <f t="shared" si="18"/>
        <v>WestClothing</v>
      </c>
      <c r="E629" t="str">
        <f>TRIM(VLOOKUP(A629,rawData!B:S,8,0))</f>
        <v>West</v>
      </c>
      <c r="F629" t="str">
        <f>TRIM(VLOOKUP(A629,rawData!B:S,9,0))</f>
        <v>Clothing</v>
      </c>
      <c r="G629" t="str">
        <f>IF(TRIM(VLOOKUP(A629,rawData!B:S,10,0))="","Blank",TRIM(VLOOKUP(A629,rawData!B:S,10,0)))</f>
        <v>Ago</v>
      </c>
      <c r="H629" s="9">
        <f>_xlfn.NUMBERVALUE(TRIM(VLOOKUP(A629,rawData!B:S,11,0)))</f>
        <v>2</v>
      </c>
      <c r="I629" s="9">
        <f>_xlfn.NUMBERVALUE(TRIM(VLOOKUP(A629,rawData!B:S,12,0)))</f>
        <v>290.44</v>
      </c>
      <c r="J629" s="9">
        <f>_xlfn.NUMBERVALUE(TRIM(VLOOKUP(A629,rawData!B:S,13,0)))</f>
        <v>580.88</v>
      </c>
      <c r="K629" s="11">
        <f>DATE(VLOOKUP(A629,rawData!$B$2:$S$1011,17,0),VLOOKUP(A629,rawData!$B$2:$S$1011,16,0),VLOOKUP(A629,rawData!$B$2:$S$1011,15,0))</f>
        <v>45463</v>
      </c>
      <c r="L629" t="str">
        <f>TRIM(VLOOKUP(A629,rawData!B:S,18,0))</f>
        <v>Debit Card</v>
      </c>
      <c r="M629">
        <f t="shared" si="19"/>
        <v>6</v>
      </c>
    </row>
    <row r="630" spans="1:13" x14ac:dyDescent="0.2">
      <c r="A630" t="str">
        <f>TRIM(rawData!A110)</f>
        <v>fa617904-8305-4840-af41-19bea0d43526</v>
      </c>
      <c r="B630" t="str">
        <f>TRIM(VLOOKUP(A630,rawData!B:S,4,0))</f>
        <v>Ryan Moody</v>
      </c>
      <c r="C630" t="str">
        <f>IF(TRIM(VLOOKUP(A630,rawData!B:S,6,0))="","replacement@mail.com",TRIM(VLOOKUP(A630,rawData!B:S,6,0)))</f>
        <v>brownanna@yahoo.com</v>
      </c>
      <c r="D630" t="str">
        <f t="shared" si="18"/>
        <v>NorthBooks</v>
      </c>
      <c r="E630" t="str">
        <f>TRIM(VLOOKUP(A630,rawData!B:S,8,0))</f>
        <v>North</v>
      </c>
      <c r="F630" t="str">
        <f>TRIM(VLOOKUP(A630,rawData!B:S,9,0))</f>
        <v>Books</v>
      </c>
      <c r="G630" t="str">
        <f>IF(TRIM(VLOOKUP(A630,rawData!B:S,10,0))="","Blank",TRIM(VLOOKUP(A630,rawData!B:S,10,0)))</f>
        <v>Wait</v>
      </c>
      <c r="H630" s="9">
        <f>_xlfn.NUMBERVALUE(TRIM(VLOOKUP(A630,rawData!B:S,11,0)))</f>
        <v>10</v>
      </c>
      <c r="I630" s="9">
        <f>_xlfn.NUMBERVALUE(TRIM(VLOOKUP(A630,rawData!B:S,12,0)))</f>
        <v>74.52</v>
      </c>
      <c r="J630" s="9">
        <f>_xlfn.NUMBERVALUE(TRIM(VLOOKUP(A630,rawData!B:S,13,0)))</f>
        <v>745.2</v>
      </c>
      <c r="K630" s="11">
        <f>DATE(VLOOKUP(A630,rawData!$B$2:$S$1011,17,0),VLOOKUP(A630,rawData!$B$2:$S$1011,16,0),VLOOKUP(A630,rawData!$B$2:$S$1011,15,0))</f>
        <v>45463</v>
      </c>
      <c r="L630" t="str">
        <f>TRIM(VLOOKUP(A630,rawData!B:S,18,0))</f>
        <v>Bank Transfer</v>
      </c>
      <c r="M630">
        <f t="shared" si="19"/>
        <v>6</v>
      </c>
    </row>
    <row r="631" spans="1:13" x14ac:dyDescent="0.2">
      <c r="A631" t="str">
        <f>TRIM(rawData!A634)</f>
        <v>90343119-8799-4556-a61d-c2ab5d30d98c</v>
      </c>
      <c r="B631" t="str">
        <f>TRIM(VLOOKUP(A631,rawData!B:S,4,0))</f>
        <v>Robert Baxter</v>
      </c>
      <c r="C631" t="str">
        <f>IF(TRIM(VLOOKUP(A631,rawData!B:S,6,0))="","replacement@mail.com",TRIM(VLOOKUP(A631,rawData!B:S,6,0)))</f>
        <v>kirbyderek@turner-rubio.com</v>
      </c>
      <c r="D631" t="str">
        <f t="shared" si="18"/>
        <v>NorthFood</v>
      </c>
      <c r="E631" t="str">
        <f>TRIM(VLOOKUP(A631,rawData!B:S,8,0))</f>
        <v>North</v>
      </c>
      <c r="F631" t="str">
        <f>TRIM(VLOOKUP(A631,rawData!B:S,9,0))</f>
        <v>Food</v>
      </c>
      <c r="G631" t="str">
        <f>IF(TRIM(VLOOKUP(A631,rawData!B:S,10,0))="","Blank",TRIM(VLOOKUP(A631,rawData!B:S,10,0)))</f>
        <v>Property</v>
      </c>
      <c r="H631" s="9">
        <f>_xlfn.NUMBERVALUE(TRIM(VLOOKUP(A631,rawData!B:S,11,0)))</f>
        <v>7</v>
      </c>
      <c r="I631" s="9">
        <f>_xlfn.NUMBERVALUE(TRIM(VLOOKUP(A631,rawData!B:S,12,0)))</f>
        <v>340.21</v>
      </c>
      <c r="J631" s="9">
        <f>_xlfn.NUMBERVALUE(TRIM(VLOOKUP(A631,rawData!B:S,13,0)))</f>
        <v>2381.4699999999998</v>
      </c>
      <c r="K631" s="11">
        <f>DATE(VLOOKUP(A631,rawData!$B$2:$S$1011,17,0),VLOOKUP(A631,rawData!$B$2:$S$1011,16,0),VLOOKUP(A631,rawData!$B$2:$S$1011,15,0))</f>
        <v>45463</v>
      </c>
      <c r="L631" t="str">
        <f>TRIM(VLOOKUP(A631,rawData!B:S,18,0))</f>
        <v>Credit Card</v>
      </c>
      <c r="M631">
        <f t="shared" si="19"/>
        <v>6</v>
      </c>
    </row>
    <row r="632" spans="1:13" x14ac:dyDescent="0.2">
      <c r="A632" t="str">
        <f>TRIM(rawData!A902)</f>
        <v>b16746ce-33cf-4e51-b902-2b0f78e28cc6</v>
      </c>
      <c r="B632" t="str">
        <f>TRIM(VLOOKUP(A632,rawData!B:S,4,0))</f>
        <v>Rachel Oconnell</v>
      </c>
      <c r="C632" t="str">
        <f>IF(TRIM(VLOOKUP(A632,rawData!B:S,6,0))="","replacement@mail.com",TRIM(VLOOKUP(A632,rawData!B:S,6,0)))</f>
        <v>pbullock@cox.com</v>
      </c>
      <c r="D632" t="str">
        <f t="shared" si="18"/>
        <v>EastElectronics</v>
      </c>
      <c r="E632" t="str">
        <f>TRIM(VLOOKUP(A632,rawData!B:S,8,0))</f>
        <v>East</v>
      </c>
      <c r="F632" t="str">
        <f>TRIM(VLOOKUP(A632,rawData!B:S,9,0))</f>
        <v>Electronics</v>
      </c>
      <c r="G632" t="str">
        <f>IF(TRIM(VLOOKUP(A632,rawData!B:S,10,0))="","Blank",TRIM(VLOOKUP(A632,rawData!B:S,10,0)))</f>
        <v>Bring</v>
      </c>
      <c r="H632" s="9">
        <f>_xlfn.NUMBERVALUE(TRIM(VLOOKUP(A632,rawData!B:S,11,0)))</f>
        <v>13</v>
      </c>
      <c r="I632" s="9">
        <f>_xlfn.NUMBERVALUE(TRIM(VLOOKUP(A632,rawData!B:S,12,0)))</f>
        <v>332.55</v>
      </c>
      <c r="J632" s="9">
        <f>_xlfn.NUMBERVALUE(TRIM(VLOOKUP(A632,rawData!B:S,13,0)))</f>
        <v>4323.1499999999996</v>
      </c>
      <c r="K632" s="11">
        <f>DATE(VLOOKUP(A632,rawData!$B$2:$S$1011,17,0),VLOOKUP(A632,rawData!$B$2:$S$1011,16,0),VLOOKUP(A632,rawData!$B$2:$S$1011,15,0))</f>
        <v>45463</v>
      </c>
      <c r="L632" t="str">
        <f>TRIM(VLOOKUP(A632,rawData!B:S,18,0))</f>
        <v>Credit Card</v>
      </c>
      <c r="M632">
        <f t="shared" si="19"/>
        <v>6</v>
      </c>
    </row>
    <row r="633" spans="1:13" x14ac:dyDescent="0.2">
      <c r="A633" t="str">
        <f>TRIM(rawData!A288)</f>
        <v>87e3ddbc-24f2-4ed9-ac58-165dbe978c74</v>
      </c>
      <c r="B633" t="str">
        <f>TRIM(VLOOKUP(A633,rawData!B:S,4,0))</f>
        <v>James Williams</v>
      </c>
      <c r="C633" t="str">
        <f>IF(TRIM(VLOOKUP(A633,rawData!B:S,6,0))="","replacement@mail.com",TRIM(VLOOKUP(A633,rawData!B:S,6,0)))</f>
        <v>debrascott@garcia-smith.com</v>
      </c>
      <c r="D633" t="str">
        <f t="shared" si="18"/>
        <v>SouthFurniture</v>
      </c>
      <c r="E633" t="str">
        <f>TRIM(VLOOKUP(A633,rawData!B:S,8,0))</f>
        <v>South</v>
      </c>
      <c r="F633" t="str">
        <f>TRIM(VLOOKUP(A633,rawData!B:S,9,0))</f>
        <v>Furniture</v>
      </c>
      <c r="G633" t="str">
        <f>IF(TRIM(VLOOKUP(A633,rawData!B:S,10,0))="","Blank",TRIM(VLOOKUP(A633,rawData!B:S,10,0)))</f>
        <v>View</v>
      </c>
      <c r="H633" s="9">
        <f>_xlfn.NUMBERVALUE(TRIM(VLOOKUP(A633,rawData!B:S,11,0)))</f>
        <v>16</v>
      </c>
      <c r="I633" s="9">
        <f>_xlfn.NUMBERVALUE(TRIM(VLOOKUP(A633,rawData!B:S,12,0)))</f>
        <v>317</v>
      </c>
      <c r="J633" s="9">
        <f>_xlfn.NUMBERVALUE(TRIM(VLOOKUP(A633,rawData!B:S,13,0)))</f>
        <v>5072</v>
      </c>
      <c r="K633" s="11">
        <f>DATE(VLOOKUP(A633,rawData!$B$2:$S$1011,17,0),VLOOKUP(A633,rawData!$B$2:$S$1011,16,0),VLOOKUP(A633,rawData!$B$2:$S$1011,15,0))</f>
        <v>45463</v>
      </c>
      <c r="L633" t="str">
        <f>TRIM(VLOOKUP(A633,rawData!B:S,18,0))</f>
        <v>Debit Card</v>
      </c>
      <c r="M633">
        <f t="shared" si="19"/>
        <v>6</v>
      </c>
    </row>
    <row r="634" spans="1:13" x14ac:dyDescent="0.2">
      <c r="A634" t="str">
        <f>TRIM(rawData!A70)</f>
        <v>38b5f699-b33e-46f9-8d42-cc4d407b9068</v>
      </c>
      <c r="B634" t="str">
        <f>TRIM(VLOOKUP(A634,rawData!B:S,4,0))</f>
        <v>Jessica Roy</v>
      </c>
      <c r="C634" t="str">
        <f>IF(TRIM(VLOOKUP(A634,rawData!B:S,6,0))="","replacement@mail.com",TRIM(VLOOKUP(A634,rawData!B:S,6,0)))</f>
        <v>barbaraweiss@allen.com</v>
      </c>
      <c r="D634" t="str">
        <f t="shared" si="18"/>
        <v>EastElectronics</v>
      </c>
      <c r="E634" t="str">
        <f>TRIM(VLOOKUP(A634,rawData!B:S,8,0))</f>
        <v>East</v>
      </c>
      <c r="F634" t="str">
        <f>TRIM(VLOOKUP(A634,rawData!B:S,9,0))</f>
        <v>Electronics</v>
      </c>
      <c r="G634" t="str">
        <f>IF(TRIM(VLOOKUP(A634,rawData!B:S,10,0))="","Blank",TRIM(VLOOKUP(A634,rawData!B:S,10,0)))</f>
        <v>Beat</v>
      </c>
      <c r="H634" s="9">
        <f>_xlfn.NUMBERVALUE(TRIM(VLOOKUP(A634,rawData!B:S,11,0)))</f>
        <v>17</v>
      </c>
      <c r="I634" s="9">
        <f>_xlfn.NUMBERVALUE(TRIM(VLOOKUP(A634,rawData!B:S,12,0)))</f>
        <v>404.99</v>
      </c>
      <c r="J634" s="9">
        <f>_xlfn.NUMBERVALUE(TRIM(VLOOKUP(A634,rawData!B:S,13,0)))</f>
        <v>6884.83</v>
      </c>
      <c r="K634" s="11">
        <f>DATE(VLOOKUP(A634,rawData!$B$2:$S$1011,17,0),VLOOKUP(A634,rawData!$B$2:$S$1011,16,0),VLOOKUP(A634,rawData!$B$2:$S$1011,15,0))</f>
        <v>45463</v>
      </c>
      <c r="L634" t="str">
        <f>TRIM(VLOOKUP(A634,rawData!B:S,18,0))</f>
        <v>Debit Card</v>
      </c>
      <c r="M634">
        <f t="shared" si="19"/>
        <v>6</v>
      </c>
    </row>
    <row r="635" spans="1:13" x14ac:dyDescent="0.2">
      <c r="A635" t="str">
        <f>TRIM(rawData!A246)</f>
        <v>9af46425-aaf5-4d90-8fa1-bd92f66b36d8</v>
      </c>
      <c r="B635" t="str">
        <f>TRIM(VLOOKUP(A635,rawData!B:S,4,0))</f>
        <v>James Mason</v>
      </c>
      <c r="C635" t="str">
        <f>IF(TRIM(VLOOKUP(A635,rawData!B:S,6,0))="","replacement@mail.com",TRIM(VLOOKUP(A635,rawData!B:S,6,0)))</f>
        <v>yfrank@gmail.com</v>
      </c>
      <c r="D635" t="str">
        <f t="shared" si="18"/>
        <v>EastFood</v>
      </c>
      <c r="E635" t="str">
        <f>TRIM(VLOOKUP(A635,rawData!B:S,8,0))</f>
        <v>East</v>
      </c>
      <c r="F635" t="str">
        <f>TRIM(VLOOKUP(A635,rawData!B:S,9,0))</f>
        <v>Food</v>
      </c>
      <c r="G635" t="str">
        <f>IF(TRIM(VLOOKUP(A635,rawData!B:S,10,0))="","Blank",TRIM(VLOOKUP(A635,rawData!B:S,10,0)))</f>
        <v>Growth</v>
      </c>
      <c r="H635" s="9">
        <f>_xlfn.NUMBERVALUE(TRIM(VLOOKUP(A635,rawData!B:S,11,0)))</f>
        <v>17</v>
      </c>
      <c r="I635" s="9">
        <f>_xlfn.NUMBERVALUE(TRIM(VLOOKUP(A635,rawData!B:S,12,0)))</f>
        <v>450.72</v>
      </c>
      <c r="J635" s="9">
        <f>_xlfn.NUMBERVALUE(TRIM(VLOOKUP(A635,rawData!B:S,13,0)))</f>
        <v>7662.24</v>
      </c>
      <c r="K635" s="11">
        <f>DATE(VLOOKUP(A635,rawData!$B$2:$S$1011,17,0),VLOOKUP(A635,rawData!$B$2:$S$1011,16,0),VLOOKUP(A635,rawData!$B$2:$S$1011,15,0))</f>
        <v>45463</v>
      </c>
      <c r="L635" t="str">
        <f>TRIM(VLOOKUP(A635,rawData!B:S,18,0))</f>
        <v>Bank Transfer</v>
      </c>
      <c r="M635">
        <f t="shared" si="19"/>
        <v>6</v>
      </c>
    </row>
    <row r="636" spans="1:13" x14ac:dyDescent="0.2">
      <c r="A636" t="str">
        <f>TRIM(rawData!A932)</f>
        <v>2da458f5-61b3-45ae-8b36-c3987659cd3f</v>
      </c>
      <c r="B636" t="str">
        <f>TRIM(VLOOKUP(A636,rawData!B:S,4,0))</f>
        <v>Teresa Davis</v>
      </c>
      <c r="C636" t="str">
        <f>IF(TRIM(VLOOKUP(A636,rawData!B:S,6,0))="","replacement@mail.com",TRIM(VLOOKUP(A636,rawData!B:S,6,0)))</f>
        <v>jenniferanderson@elliott.net</v>
      </c>
      <c r="D636" t="str">
        <f t="shared" si="18"/>
        <v>NorthClothing</v>
      </c>
      <c r="E636" t="str">
        <f>TRIM(VLOOKUP(A636,rawData!B:S,8,0))</f>
        <v>North</v>
      </c>
      <c r="F636" t="str">
        <f>TRIM(VLOOKUP(A636,rawData!B:S,9,0))</f>
        <v>Clothing</v>
      </c>
      <c r="G636" t="str">
        <f>IF(TRIM(VLOOKUP(A636,rawData!B:S,10,0))="","Blank",TRIM(VLOOKUP(A636,rawData!B:S,10,0)))</f>
        <v>Fish</v>
      </c>
      <c r="H636" s="9">
        <f>_xlfn.NUMBERVALUE(TRIM(VLOOKUP(A636,rawData!B:S,11,0)))</f>
        <v>8</v>
      </c>
      <c r="I636" s="9">
        <f>_xlfn.NUMBERVALUE(TRIM(VLOOKUP(A636,rawData!B:S,12,0)))</f>
        <v>55.94</v>
      </c>
      <c r="J636" s="9">
        <f>_xlfn.NUMBERVALUE(TRIM(VLOOKUP(A636,rawData!B:S,13,0)))</f>
        <v>447.52</v>
      </c>
      <c r="K636" s="11">
        <f>DATE(VLOOKUP(A636,rawData!$B$2:$S$1011,17,0),VLOOKUP(A636,rawData!$B$2:$S$1011,16,0),VLOOKUP(A636,rawData!$B$2:$S$1011,15,0))</f>
        <v>45464</v>
      </c>
      <c r="L636" t="str">
        <f>TRIM(VLOOKUP(A636,rawData!B:S,18,0))</f>
        <v>Debit Card</v>
      </c>
      <c r="M636">
        <f t="shared" si="19"/>
        <v>6</v>
      </c>
    </row>
    <row r="637" spans="1:13" x14ac:dyDescent="0.2">
      <c r="A637" t="str">
        <f>TRIM(rawData!A353)</f>
        <v>5480152a-9351-41e2-8581-d5a00abbd73d</v>
      </c>
      <c r="B637" t="str">
        <f>TRIM(VLOOKUP(A637,rawData!B:S,4,0))</f>
        <v>Jill Walker</v>
      </c>
      <c r="C637" t="str">
        <f>IF(TRIM(VLOOKUP(A637,rawData!B:S,6,0))="","replacement@mail.com",TRIM(VLOOKUP(A637,rawData!B:S,6,0)))</f>
        <v>cbaker@hotmail.com</v>
      </c>
      <c r="D637" t="str">
        <f t="shared" si="18"/>
        <v>SouthClothing</v>
      </c>
      <c r="E637" t="str">
        <f>TRIM(VLOOKUP(A637,rawData!B:S,8,0))</f>
        <v>South</v>
      </c>
      <c r="F637" t="str">
        <f>TRIM(VLOOKUP(A637,rawData!B:S,9,0))</f>
        <v>Clothing</v>
      </c>
      <c r="G637" t="str">
        <f>IF(TRIM(VLOOKUP(A637,rawData!B:S,10,0))="","Blank",TRIM(VLOOKUP(A637,rawData!B:S,10,0)))</f>
        <v>Actually</v>
      </c>
      <c r="H637" s="9">
        <f>_xlfn.NUMBERVALUE(TRIM(VLOOKUP(A637,rawData!B:S,11,0)))</f>
        <v>9</v>
      </c>
      <c r="I637" s="9">
        <f>_xlfn.NUMBERVALUE(TRIM(VLOOKUP(A637,rawData!B:S,12,0)))</f>
        <v>55.14</v>
      </c>
      <c r="J637" s="9">
        <f>_xlfn.NUMBERVALUE(TRIM(VLOOKUP(A637,rawData!B:S,13,0)))</f>
        <v>496.26</v>
      </c>
      <c r="K637" s="11">
        <f>DATE(VLOOKUP(A637,rawData!$B$2:$S$1011,17,0),VLOOKUP(A637,rawData!$B$2:$S$1011,16,0),VLOOKUP(A637,rawData!$B$2:$S$1011,15,0))</f>
        <v>45464</v>
      </c>
      <c r="L637" t="str">
        <f>TRIM(VLOOKUP(A637,rawData!B:S,18,0))</f>
        <v>PayPal</v>
      </c>
      <c r="M637">
        <f t="shared" si="19"/>
        <v>6</v>
      </c>
    </row>
    <row r="638" spans="1:13" x14ac:dyDescent="0.2">
      <c r="A638" t="str">
        <f>TRIM(rawData!A9)</f>
        <v>68a873be-d278-4a27-9bb2-ecc3948aaebf</v>
      </c>
      <c r="B638" t="str">
        <f>TRIM(VLOOKUP(A638,rawData!B:S,4,0))</f>
        <v>Mark Wolf</v>
      </c>
      <c r="C638" t="str">
        <f>IF(TRIM(VLOOKUP(A638,rawData!B:S,6,0))="","replacement@mail.com",TRIM(VLOOKUP(A638,rawData!B:S,6,0)))</f>
        <v>replacement@mail.com</v>
      </c>
      <c r="D638" t="str">
        <f t="shared" si="18"/>
        <v>WestFood</v>
      </c>
      <c r="E638" t="str">
        <f>TRIM(VLOOKUP(A638,rawData!B:S,8,0))</f>
        <v>West</v>
      </c>
      <c r="F638" t="str">
        <f>TRIM(VLOOKUP(A638,rawData!B:S,9,0))</f>
        <v>Food</v>
      </c>
      <c r="G638" t="str">
        <f>IF(TRIM(VLOOKUP(A638,rawData!B:S,10,0))="","Blank",TRIM(VLOOKUP(A638,rawData!B:S,10,0)))</f>
        <v>South</v>
      </c>
      <c r="H638" s="9">
        <f>_xlfn.NUMBERVALUE(TRIM(VLOOKUP(A638,rawData!B:S,11,0)))</f>
        <v>3</v>
      </c>
      <c r="I638" s="9">
        <f>_xlfn.NUMBERVALUE(TRIM(VLOOKUP(A638,rawData!B:S,12,0)))</f>
        <v>231.24</v>
      </c>
      <c r="J638" s="9">
        <f>_xlfn.NUMBERVALUE(TRIM(VLOOKUP(A638,rawData!B:S,13,0)))</f>
        <v>693.72</v>
      </c>
      <c r="K638" s="11">
        <f>DATE(VLOOKUP(A638,rawData!$B$2:$S$1011,17,0),VLOOKUP(A638,rawData!$B$2:$S$1011,16,0),VLOOKUP(A638,rawData!$B$2:$S$1011,15,0))</f>
        <v>45464</v>
      </c>
      <c r="L638" t="str">
        <f>TRIM(VLOOKUP(A638,rawData!B:S,18,0))</f>
        <v>Bank Transfer</v>
      </c>
      <c r="M638">
        <f t="shared" si="19"/>
        <v>6</v>
      </c>
    </row>
    <row r="639" spans="1:13" x14ac:dyDescent="0.2">
      <c r="A639" t="str">
        <f>TRIM(rawData!A362)</f>
        <v>1dae53b6-a495-4fcf-8c99-611b930e41fd</v>
      </c>
      <c r="B639" t="str">
        <f>TRIM(VLOOKUP(A639,rawData!B:S,4,0))</f>
        <v>Amy Melendez</v>
      </c>
      <c r="C639" t="str">
        <f>IF(TRIM(VLOOKUP(A639,rawData!B:S,6,0))="","replacement@mail.com",TRIM(VLOOKUP(A639,rawData!B:S,6,0)))</f>
        <v>henry83@hotmail.com</v>
      </c>
      <c r="D639" t="str">
        <f t="shared" si="18"/>
        <v>NorthElectronics</v>
      </c>
      <c r="E639" t="str">
        <f>TRIM(VLOOKUP(A639,rawData!B:S,8,0))</f>
        <v>North</v>
      </c>
      <c r="F639" t="str">
        <f>TRIM(VLOOKUP(A639,rawData!B:S,9,0))</f>
        <v>Electronics</v>
      </c>
      <c r="G639" t="str">
        <f>IF(TRIM(VLOOKUP(A639,rawData!B:S,10,0))="","Blank",TRIM(VLOOKUP(A639,rawData!B:S,10,0)))</f>
        <v>Eye</v>
      </c>
      <c r="H639" s="9">
        <f>_xlfn.NUMBERVALUE(TRIM(VLOOKUP(A639,rawData!B:S,11,0)))</f>
        <v>4</v>
      </c>
      <c r="I639" s="9">
        <f>_xlfn.NUMBERVALUE(TRIM(VLOOKUP(A639,rawData!B:S,12,0)))</f>
        <v>370.58</v>
      </c>
      <c r="J639" s="9">
        <f>_xlfn.NUMBERVALUE(TRIM(VLOOKUP(A639,rawData!B:S,13,0)))</f>
        <v>1482.32</v>
      </c>
      <c r="K639" s="11">
        <f>DATE(VLOOKUP(A639,rawData!$B$2:$S$1011,17,0),VLOOKUP(A639,rawData!$B$2:$S$1011,16,0),VLOOKUP(A639,rawData!$B$2:$S$1011,15,0))</f>
        <v>45464</v>
      </c>
      <c r="L639" t="str">
        <f>TRIM(VLOOKUP(A639,rawData!B:S,18,0))</f>
        <v>Debit Card</v>
      </c>
      <c r="M639">
        <f t="shared" si="19"/>
        <v>6</v>
      </c>
    </row>
    <row r="640" spans="1:13" x14ac:dyDescent="0.2">
      <c r="A640" t="str">
        <f>TRIM(rawData!A252)</f>
        <v>3bf93333-1dda-4b1f-97bb-e9f75520e0e6</v>
      </c>
      <c r="B640" t="str">
        <f>TRIM(VLOOKUP(A640,rawData!B:S,4,0))</f>
        <v>Mary Bolton</v>
      </c>
      <c r="C640" t="str">
        <f>IF(TRIM(VLOOKUP(A640,rawData!B:S,6,0))="","replacement@mail.com",TRIM(VLOOKUP(A640,rawData!B:S,6,0)))</f>
        <v>ariel36@kelly-finley.com</v>
      </c>
      <c r="D640" t="str">
        <f t="shared" si="18"/>
        <v>NorthClothing</v>
      </c>
      <c r="E640" t="str">
        <f>TRIM(VLOOKUP(A640,rawData!B:S,8,0))</f>
        <v>North</v>
      </c>
      <c r="F640" t="str">
        <f>TRIM(VLOOKUP(A640,rawData!B:S,9,0))</f>
        <v>Clothing</v>
      </c>
      <c r="G640" t="str">
        <f>IF(TRIM(VLOOKUP(A640,rawData!B:S,10,0))="","Blank",TRIM(VLOOKUP(A640,rawData!B:S,10,0)))</f>
        <v>Capital</v>
      </c>
      <c r="H640" s="9">
        <f>_xlfn.NUMBERVALUE(TRIM(VLOOKUP(A640,rawData!B:S,11,0)))</f>
        <v>12</v>
      </c>
      <c r="I640" s="9">
        <f>_xlfn.NUMBERVALUE(TRIM(VLOOKUP(A640,rawData!B:S,12,0)))</f>
        <v>449.03</v>
      </c>
      <c r="J640" s="9">
        <f>_xlfn.NUMBERVALUE(TRIM(VLOOKUP(A640,rawData!B:S,13,0)))</f>
        <v>5388.36</v>
      </c>
      <c r="K640" s="11">
        <f>DATE(VLOOKUP(A640,rawData!$B$2:$S$1011,17,0),VLOOKUP(A640,rawData!$B$2:$S$1011,16,0),VLOOKUP(A640,rawData!$B$2:$S$1011,15,0))</f>
        <v>45464</v>
      </c>
      <c r="L640" t="str">
        <f>TRIM(VLOOKUP(A640,rawData!B:S,18,0))</f>
        <v>Credit Card</v>
      </c>
      <c r="M640">
        <f t="shared" si="19"/>
        <v>6</v>
      </c>
    </row>
    <row r="641" spans="1:13" x14ac:dyDescent="0.2">
      <c r="A641" t="str">
        <f>TRIM(rawData!A163)</f>
        <v>9d282d34-039a-4228-87b5-905617e61b91</v>
      </c>
      <c r="B641" t="str">
        <f>TRIM(VLOOKUP(A641,rawData!B:S,4,0))</f>
        <v>Alexandra Shepard</v>
      </c>
      <c r="C641" t="str">
        <f>IF(TRIM(VLOOKUP(A641,rawData!B:S,6,0))="","replacement@mail.com",TRIM(VLOOKUP(A641,rawData!B:S,6,0)))</f>
        <v>replacement@mail.com</v>
      </c>
      <c r="D641" t="str">
        <f t="shared" si="18"/>
        <v>SouthClothing</v>
      </c>
      <c r="E641" t="str">
        <f>TRIM(VLOOKUP(A641,rawData!B:S,8,0))</f>
        <v>South</v>
      </c>
      <c r="F641" t="str">
        <f>TRIM(VLOOKUP(A641,rawData!B:S,9,0))</f>
        <v>Clothing</v>
      </c>
      <c r="G641" t="str">
        <f>IF(TRIM(VLOOKUP(A641,rawData!B:S,10,0))="","Blank",TRIM(VLOOKUP(A641,rawData!B:S,10,0)))</f>
        <v>Cultural</v>
      </c>
      <c r="H641" s="9">
        <f>_xlfn.NUMBERVALUE(TRIM(VLOOKUP(A641,rawData!B:S,11,0)))</f>
        <v>15</v>
      </c>
      <c r="I641" s="9">
        <f>_xlfn.NUMBERVALUE(TRIM(VLOOKUP(A641,rawData!B:S,12,0)))</f>
        <v>359.88</v>
      </c>
      <c r="J641" s="9">
        <f>_xlfn.NUMBERVALUE(TRIM(VLOOKUP(A641,rawData!B:S,13,0)))</f>
        <v>5398.2</v>
      </c>
      <c r="K641" s="11">
        <f>DATE(VLOOKUP(A641,rawData!$B$2:$S$1011,17,0),VLOOKUP(A641,rawData!$B$2:$S$1011,16,0),VLOOKUP(A641,rawData!$B$2:$S$1011,15,0))</f>
        <v>45464</v>
      </c>
      <c r="L641" t="str">
        <f>TRIM(VLOOKUP(A641,rawData!B:S,18,0))</f>
        <v>Debit Card</v>
      </c>
      <c r="M641">
        <f t="shared" si="19"/>
        <v>6</v>
      </c>
    </row>
    <row r="642" spans="1:13" x14ac:dyDescent="0.2">
      <c r="A642" t="str">
        <f>TRIM(rawData!A354)</f>
        <v>65d41d8f-38c9-49d7-9329-3ef6ac6171e6</v>
      </c>
      <c r="B642" t="str">
        <f>TRIM(VLOOKUP(A642,rawData!B:S,4,0))</f>
        <v>Kimberly Scott</v>
      </c>
      <c r="C642" t="str">
        <f>IF(TRIM(VLOOKUP(A642,rawData!B:S,6,0))="","replacement@mail.com",TRIM(VLOOKUP(A642,rawData!B:S,6,0)))</f>
        <v>michael26@vasquez.com</v>
      </c>
      <c r="D642" t="str">
        <f t="shared" ref="D642:D705" si="20">CONCATENATE(E642,F642)</f>
        <v>SouthElectronics</v>
      </c>
      <c r="E642" t="str">
        <f>TRIM(VLOOKUP(A642,rawData!B:S,8,0))</f>
        <v>South</v>
      </c>
      <c r="F642" t="str">
        <f>TRIM(VLOOKUP(A642,rawData!B:S,9,0))</f>
        <v>Electronics</v>
      </c>
      <c r="G642" t="str">
        <f>IF(TRIM(VLOOKUP(A642,rawData!B:S,10,0))="","Blank",TRIM(VLOOKUP(A642,rawData!B:S,10,0)))</f>
        <v>Choice</v>
      </c>
      <c r="H642" s="9">
        <f>_xlfn.NUMBERVALUE(TRIM(VLOOKUP(A642,rawData!B:S,11,0)))</f>
        <v>16</v>
      </c>
      <c r="I642" s="9">
        <f>_xlfn.NUMBERVALUE(TRIM(VLOOKUP(A642,rawData!B:S,12,0)))</f>
        <v>388.31</v>
      </c>
      <c r="J642" s="9">
        <f>_xlfn.NUMBERVALUE(TRIM(VLOOKUP(A642,rawData!B:S,13,0)))</f>
        <v>6212.96</v>
      </c>
      <c r="K642" s="11">
        <f>DATE(VLOOKUP(A642,rawData!$B$2:$S$1011,17,0),VLOOKUP(A642,rawData!$B$2:$S$1011,16,0),VLOOKUP(A642,rawData!$B$2:$S$1011,15,0))</f>
        <v>45464</v>
      </c>
      <c r="L642" t="str">
        <f>TRIM(VLOOKUP(A642,rawData!B:S,18,0))</f>
        <v>Credit Card</v>
      </c>
      <c r="M642">
        <f t="shared" si="19"/>
        <v>6</v>
      </c>
    </row>
    <row r="643" spans="1:13" x14ac:dyDescent="0.2">
      <c r="A643" t="str">
        <f>TRIM(rawData!A340)</f>
        <v>aff05c32-42c1-42af-a6cc-e5bf3da20292</v>
      </c>
      <c r="B643" t="str">
        <f>TRIM(VLOOKUP(A643,rawData!B:S,4,0))</f>
        <v>Dennis Grant</v>
      </c>
      <c r="C643" t="str">
        <f>IF(TRIM(VLOOKUP(A643,rawData!B:S,6,0))="","replacement@mail.com",TRIM(VLOOKUP(A643,rawData!B:S,6,0)))</f>
        <v>annette34@hotmail.com</v>
      </c>
      <c r="D643" t="str">
        <f t="shared" si="20"/>
        <v>SouthFurniture</v>
      </c>
      <c r="E643" t="str">
        <f>TRIM(VLOOKUP(A643,rawData!B:S,8,0))</f>
        <v>South</v>
      </c>
      <c r="F643" t="str">
        <f>TRIM(VLOOKUP(A643,rawData!B:S,9,0))</f>
        <v>Furniture</v>
      </c>
      <c r="G643" t="str">
        <f>IF(TRIM(VLOOKUP(A643,rawData!B:S,10,0))="","Blank",TRIM(VLOOKUP(A643,rawData!B:S,10,0)))</f>
        <v>Blood</v>
      </c>
      <c r="H643" s="9">
        <f>_xlfn.NUMBERVALUE(TRIM(VLOOKUP(A643,rawData!B:S,11,0)))</f>
        <v>20</v>
      </c>
      <c r="I643" s="9">
        <f>_xlfn.NUMBERVALUE(TRIM(VLOOKUP(A643,rawData!B:S,12,0)))</f>
        <v>486.22</v>
      </c>
      <c r="J643" s="9">
        <f>_xlfn.NUMBERVALUE(TRIM(VLOOKUP(A643,rawData!B:S,13,0)))</f>
        <v>9724.4</v>
      </c>
      <c r="K643" s="11">
        <f>DATE(VLOOKUP(A643,rawData!$B$2:$S$1011,17,0),VLOOKUP(A643,rawData!$B$2:$S$1011,16,0),VLOOKUP(A643,rawData!$B$2:$S$1011,15,0))</f>
        <v>45464</v>
      </c>
      <c r="L643" t="str">
        <f>TRIM(VLOOKUP(A643,rawData!B:S,18,0))</f>
        <v>PayPal</v>
      </c>
      <c r="M643">
        <f t="shared" ref="M643:M706" si="21">MONTH(K643)</f>
        <v>6</v>
      </c>
    </row>
    <row r="644" spans="1:13" x14ac:dyDescent="0.2">
      <c r="A644" t="str">
        <f>TRIM(rawData!A737)</f>
        <v>3ac084a7-7c94-46ad-bf19-6dd1b552f7c1</v>
      </c>
      <c r="B644" t="str">
        <f>TRIM(VLOOKUP(A644,rawData!B:S,4,0))</f>
        <v>Carla Roberts</v>
      </c>
      <c r="C644" t="str">
        <f>IF(TRIM(VLOOKUP(A644,rawData!B:S,6,0))="","replacement@mail.com",TRIM(VLOOKUP(A644,rawData!B:S,6,0)))</f>
        <v>tamara83@gmail.com</v>
      </c>
      <c r="D644" t="str">
        <f t="shared" si="20"/>
        <v>NorthElectronics</v>
      </c>
      <c r="E644" t="str">
        <f>TRIM(VLOOKUP(A644,rawData!B:S,8,0))</f>
        <v>North</v>
      </c>
      <c r="F644" t="str">
        <f>TRIM(VLOOKUP(A644,rawData!B:S,9,0))</f>
        <v>Electronics</v>
      </c>
      <c r="G644" t="str">
        <f>IF(TRIM(VLOOKUP(A644,rawData!B:S,10,0))="","Blank",TRIM(VLOOKUP(A644,rawData!B:S,10,0)))</f>
        <v>See</v>
      </c>
      <c r="H644" s="9">
        <f>_xlfn.NUMBERVALUE(TRIM(VLOOKUP(A644,rawData!B:S,11,0)))</f>
        <v>7</v>
      </c>
      <c r="I644" s="9">
        <f>_xlfn.NUMBERVALUE(TRIM(VLOOKUP(A644,rawData!B:S,12,0)))</f>
        <v>36.909999999999997</v>
      </c>
      <c r="J644" s="9">
        <f>_xlfn.NUMBERVALUE(TRIM(VLOOKUP(A644,rawData!B:S,13,0)))</f>
        <v>258.37</v>
      </c>
      <c r="K644" s="11">
        <f>DATE(VLOOKUP(A644,rawData!$B$2:$S$1011,17,0),VLOOKUP(A644,rawData!$B$2:$S$1011,16,0),VLOOKUP(A644,rawData!$B$2:$S$1011,15,0))</f>
        <v>45465</v>
      </c>
      <c r="L644" t="str">
        <f>TRIM(VLOOKUP(A644,rawData!B:S,18,0))</f>
        <v>Credit Card</v>
      </c>
      <c r="M644">
        <f t="shared" si="21"/>
        <v>6</v>
      </c>
    </row>
    <row r="645" spans="1:13" x14ac:dyDescent="0.2">
      <c r="A645" t="str">
        <f>TRIM(rawData!A162)</f>
        <v>65ef8dbb-e00b-49ab-bc2c-395c69ea319e</v>
      </c>
      <c r="B645" t="str">
        <f>TRIM(VLOOKUP(A645,rawData!B:S,4,0))</f>
        <v>Dale Reynolds</v>
      </c>
      <c r="C645" t="str">
        <f>IF(TRIM(VLOOKUP(A645,rawData!B:S,6,0))="","replacement@mail.com",TRIM(VLOOKUP(A645,rawData!B:S,6,0)))</f>
        <v>valeriebrady@garcia.com</v>
      </c>
      <c r="D645" t="str">
        <f t="shared" si="20"/>
        <v>NorthElectronics</v>
      </c>
      <c r="E645" t="str">
        <f>TRIM(VLOOKUP(A645,rawData!B:S,8,0))</f>
        <v>North</v>
      </c>
      <c r="F645" t="str">
        <f>TRIM(VLOOKUP(A645,rawData!B:S,9,0))</f>
        <v>Electronics</v>
      </c>
      <c r="G645" t="str">
        <f>IF(TRIM(VLOOKUP(A645,rawData!B:S,10,0))="","Blank",TRIM(VLOOKUP(A645,rawData!B:S,10,0)))</f>
        <v>Performance</v>
      </c>
      <c r="H645" s="9">
        <f>_xlfn.NUMBERVALUE(TRIM(VLOOKUP(A645,rawData!B:S,11,0)))</f>
        <v>16</v>
      </c>
      <c r="I645" s="9">
        <f>_xlfn.NUMBERVALUE(TRIM(VLOOKUP(A645,rawData!B:S,12,0)))</f>
        <v>120.33</v>
      </c>
      <c r="J645" s="9">
        <f>_xlfn.NUMBERVALUE(TRIM(VLOOKUP(A645,rawData!B:S,13,0)))</f>
        <v>1925.28</v>
      </c>
      <c r="K645" s="11">
        <f>DATE(VLOOKUP(A645,rawData!$B$2:$S$1011,17,0),VLOOKUP(A645,rawData!$B$2:$S$1011,16,0),VLOOKUP(A645,rawData!$B$2:$S$1011,15,0))</f>
        <v>45465</v>
      </c>
      <c r="L645" t="str">
        <f>TRIM(VLOOKUP(A645,rawData!B:S,18,0))</f>
        <v>Credit Card</v>
      </c>
      <c r="M645">
        <f t="shared" si="21"/>
        <v>6</v>
      </c>
    </row>
    <row r="646" spans="1:13" x14ac:dyDescent="0.2">
      <c r="A646" t="str">
        <f>TRIM(rawData!A301)</f>
        <v>d66ec550-3bd2-4874-b934-54344480f6ae</v>
      </c>
      <c r="B646" t="str">
        <f>TRIM(VLOOKUP(A646,rawData!B:S,4,0))</f>
        <v>Ashley White DDS</v>
      </c>
      <c r="C646" t="str">
        <f>IF(TRIM(VLOOKUP(A646,rawData!B:S,6,0))="","replacement@mail.com",TRIM(VLOOKUP(A646,rawData!B:S,6,0)))</f>
        <v>mclaughlinandrea@villegas.com</v>
      </c>
      <c r="D646" t="str">
        <f t="shared" si="20"/>
        <v>EastElectronics</v>
      </c>
      <c r="E646" t="str">
        <f>TRIM(VLOOKUP(A646,rawData!B:S,8,0))</f>
        <v>East</v>
      </c>
      <c r="F646" t="str">
        <f>TRIM(VLOOKUP(A646,rawData!B:S,9,0))</f>
        <v>Electronics</v>
      </c>
      <c r="G646" t="str">
        <f>IF(TRIM(VLOOKUP(A646,rawData!B:S,10,0))="","Blank",TRIM(VLOOKUP(A646,rawData!B:S,10,0)))</f>
        <v>Toward</v>
      </c>
      <c r="H646" s="9">
        <f>_xlfn.NUMBERVALUE(TRIM(VLOOKUP(A646,rawData!B:S,11,0)))</f>
        <v>11</v>
      </c>
      <c r="I646" s="9">
        <f>_xlfn.NUMBERVALUE(TRIM(VLOOKUP(A646,rawData!B:S,12,0)))</f>
        <v>328.42</v>
      </c>
      <c r="J646" s="9">
        <f>_xlfn.NUMBERVALUE(TRIM(VLOOKUP(A646,rawData!B:S,13,0)))</f>
        <v>3612.62</v>
      </c>
      <c r="K646" s="11">
        <f>DATE(VLOOKUP(A646,rawData!$B$2:$S$1011,17,0),VLOOKUP(A646,rawData!$B$2:$S$1011,16,0),VLOOKUP(A646,rawData!$B$2:$S$1011,15,0))</f>
        <v>45465</v>
      </c>
      <c r="L646" t="str">
        <f>TRIM(VLOOKUP(A646,rawData!B:S,18,0))</f>
        <v>Bank Transfer</v>
      </c>
      <c r="M646">
        <f t="shared" si="21"/>
        <v>6</v>
      </c>
    </row>
    <row r="647" spans="1:13" x14ac:dyDescent="0.2">
      <c r="A647" t="str">
        <f>TRIM(rawData!A777)</f>
        <v>b4bd0a71-af52-42d2-9595-ec99be104c45</v>
      </c>
      <c r="B647" t="str">
        <f>TRIM(VLOOKUP(A647,rawData!B:S,4,0))</f>
        <v>Cristina Frazier</v>
      </c>
      <c r="C647" t="str">
        <f>IF(TRIM(VLOOKUP(A647,rawData!B:S,6,0))="","replacement@mail.com",TRIM(VLOOKUP(A647,rawData!B:S,6,0)))</f>
        <v>smithkathryn@hotmail.com</v>
      </c>
      <c r="D647" t="str">
        <f t="shared" si="20"/>
        <v>EastBooks</v>
      </c>
      <c r="E647" t="str">
        <f>TRIM(VLOOKUP(A647,rawData!B:S,8,0))</f>
        <v>East</v>
      </c>
      <c r="F647" t="str">
        <f>TRIM(VLOOKUP(A647,rawData!B:S,9,0))</f>
        <v>Books</v>
      </c>
      <c r="G647" t="str">
        <f>IF(TRIM(VLOOKUP(A647,rawData!B:S,10,0))="","Blank",TRIM(VLOOKUP(A647,rawData!B:S,10,0)))</f>
        <v>Strong</v>
      </c>
      <c r="H647" s="9">
        <f>_xlfn.NUMBERVALUE(TRIM(VLOOKUP(A647,rawData!B:S,11,0)))</f>
        <v>11</v>
      </c>
      <c r="I647" s="9">
        <f>_xlfn.NUMBERVALUE(TRIM(VLOOKUP(A647,rawData!B:S,12,0)))</f>
        <v>460.6</v>
      </c>
      <c r="J647" s="9">
        <f>_xlfn.NUMBERVALUE(TRIM(VLOOKUP(A647,rawData!B:S,13,0)))</f>
        <v>5066.6000000000004</v>
      </c>
      <c r="K647" s="11">
        <f>DATE(VLOOKUP(A647,rawData!$B$2:$S$1011,17,0),VLOOKUP(A647,rawData!$B$2:$S$1011,16,0),VLOOKUP(A647,rawData!$B$2:$S$1011,15,0))</f>
        <v>45465</v>
      </c>
      <c r="L647" t="str">
        <f>TRIM(VLOOKUP(A647,rawData!B:S,18,0))</f>
        <v>Bank Transfer</v>
      </c>
      <c r="M647">
        <f t="shared" si="21"/>
        <v>6</v>
      </c>
    </row>
    <row r="648" spans="1:13" x14ac:dyDescent="0.2">
      <c r="A648" t="str">
        <f>TRIM(rawData!A760)</f>
        <v>bfe84eaf-cba2-4c2b-b2b2-16cf857d576c</v>
      </c>
      <c r="B648" t="str">
        <f>TRIM(VLOOKUP(A648,rawData!B:S,4,0))</f>
        <v>Mark Griffith DDS</v>
      </c>
      <c r="C648" t="str">
        <f>IF(TRIM(VLOOKUP(A648,rawData!B:S,6,0))="","replacement@mail.com",TRIM(VLOOKUP(A648,rawData!B:S,6,0)))</f>
        <v>christopherhinton@gmail.com</v>
      </c>
      <c r="D648" t="str">
        <f t="shared" si="20"/>
        <v>NorthFurniture</v>
      </c>
      <c r="E648" t="str">
        <f>TRIM(VLOOKUP(A648,rawData!B:S,8,0))</f>
        <v>North</v>
      </c>
      <c r="F648" t="str">
        <f>TRIM(VLOOKUP(A648,rawData!B:S,9,0))</f>
        <v>Furniture</v>
      </c>
      <c r="G648" t="str">
        <f>IF(TRIM(VLOOKUP(A648,rawData!B:S,10,0))="","Blank",TRIM(VLOOKUP(A648,rawData!B:S,10,0)))</f>
        <v>Draw</v>
      </c>
      <c r="H648" s="9">
        <f>_xlfn.NUMBERVALUE(TRIM(VLOOKUP(A648,rawData!B:S,11,0)))</f>
        <v>6</v>
      </c>
      <c r="I648" s="9">
        <f>_xlfn.NUMBERVALUE(TRIM(VLOOKUP(A648,rawData!B:S,12,0)))</f>
        <v>48.58</v>
      </c>
      <c r="J648" s="9">
        <f>_xlfn.NUMBERVALUE(TRIM(VLOOKUP(A648,rawData!B:S,13,0)))</f>
        <v>291.48</v>
      </c>
      <c r="K648" s="11">
        <f>DATE(VLOOKUP(A648,rawData!$B$2:$S$1011,17,0),VLOOKUP(A648,rawData!$B$2:$S$1011,16,0),VLOOKUP(A648,rawData!$B$2:$S$1011,15,0))</f>
        <v>45466</v>
      </c>
      <c r="L648" t="str">
        <f>TRIM(VLOOKUP(A648,rawData!B:S,18,0))</f>
        <v>Credit Card</v>
      </c>
      <c r="M648">
        <f t="shared" si="21"/>
        <v>6</v>
      </c>
    </row>
    <row r="649" spans="1:13" x14ac:dyDescent="0.2">
      <c r="A649" t="str">
        <f>TRIM(rawData!A390)</f>
        <v>8b4378c1-cbbf-42f6-b5d2-fdf84df522c7</v>
      </c>
      <c r="B649" t="str">
        <f>TRIM(VLOOKUP(A649,rawData!B:S,4,0))</f>
        <v>Mrs. Teresa Adams</v>
      </c>
      <c r="C649" t="str">
        <f>IF(TRIM(VLOOKUP(A649,rawData!B:S,6,0))="","replacement@mail.com",TRIM(VLOOKUP(A649,rawData!B:S,6,0)))</f>
        <v>powerstimothy@hotmail.com</v>
      </c>
      <c r="D649" t="str">
        <f t="shared" si="20"/>
        <v>NorthFood</v>
      </c>
      <c r="E649" t="str">
        <f>TRIM(VLOOKUP(A649,rawData!B:S,8,0))</f>
        <v>North</v>
      </c>
      <c r="F649" t="str">
        <f>TRIM(VLOOKUP(A649,rawData!B:S,9,0))</f>
        <v>Food</v>
      </c>
      <c r="G649" t="str">
        <f>IF(TRIM(VLOOKUP(A649,rawData!B:S,10,0))="","Blank",TRIM(VLOOKUP(A649,rawData!B:S,10,0)))</f>
        <v>Feeling</v>
      </c>
      <c r="H649" s="9">
        <f>_xlfn.NUMBERVALUE(TRIM(VLOOKUP(A649,rawData!B:S,11,0)))</f>
        <v>18</v>
      </c>
      <c r="I649" s="9">
        <f>_xlfn.NUMBERVALUE(TRIM(VLOOKUP(A649,rawData!B:S,12,0)))</f>
        <v>22.15</v>
      </c>
      <c r="J649" s="9">
        <f>_xlfn.NUMBERVALUE(TRIM(VLOOKUP(A649,rawData!B:S,13,0)))</f>
        <v>398.7</v>
      </c>
      <c r="K649" s="11">
        <f>DATE(VLOOKUP(A649,rawData!$B$2:$S$1011,17,0),VLOOKUP(A649,rawData!$B$2:$S$1011,16,0),VLOOKUP(A649,rawData!$B$2:$S$1011,15,0))</f>
        <v>45466</v>
      </c>
      <c r="L649" t="str">
        <f>TRIM(VLOOKUP(A649,rawData!B:S,18,0))</f>
        <v>Bank Transfer</v>
      </c>
      <c r="M649">
        <f t="shared" si="21"/>
        <v>6</v>
      </c>
    </row>
    <row r="650" spans="1:13" x14ac:dyDescent="0.2">
      <c r="A650" t="str">
        <f>TRIM(rawData!A686)</f>
        <v>48c13222-6a6d-4fa4-9ec7-70099b34ec77</v>
      </c>
      <c r="B650" t="str">
        <f>TRIM(VLOOKUP(A650,rawData!B:S,4,0))</f>
        <v>Donna Moody</v>
      </c>
      <c r="C650" t="str">
        <f>IF(TRIM(VLOOKUP(A650,rawData!B:S,6,0))="","replacement@mail.com",TRIM(VLOOKUP(A650,rawData!B:S,6,0)))</f>
        <v>erin23@hotmail.com</v>
      </c>
      <c r="D650" t="str">
        <f t="shared" si="20"/>
        <v>SouthElectronics</v>
      </c>
      <c r="E650" t="str">
        <f>TRIM(VLOOKUP(A650,rawData!B:S,8,0))</f>
        <v>South</v>
      </c>
      <c r="F650" t="str">
        <f>TRIM(VLOOKUP(A650,rawData!B:S,9,0))</f>
        <v>Electronics</v>
      </c>
      <c r="G650" t="str">
        <f>IF(TRIM(VLOOKUP(A650,rawData!B:S,10,0))="","Blank",TRIM(VLOOKUP(A650,rawData!B:S,10,0)))</f>
        <v>Anyone</v>
      </c>
      <c r="H650" s="9">
        <f>_xlfn.NUMBERVALUE(TRIM(VLOOKUP(A650,rawData!B:S,11,0)))</f>
        <v>4</v>
      </c>
      <c r="I650" s="9">
        <f>_xlfn.NUMBERVALUE(TRIM(VLOOKUP(A650,rawData!B:S,12,0)))</f>
        <v>286.85000000000002</v>
      </c>
      <c r="J650" s="9">
        <f>_xlfn.NUMBERVALUE(TRIM(VLOOKUP(A650,rawData!B:S,13,0)))</f>
        <v>1147.4000000000001</v>
      </c>
      <c r="K650" s="11">
        <f>DATE(VLOOKUP(A650,rawData!$B$2:$S$1011,17,0),VLOOKUP(A650,rawData!$B$2:$S$1011,16,0),VLOOKUP(A650,rawData!$B$2:$S$1011,15,0))</f>
        <v>45466</v>
      </c>
      <c r="L650" t="str">
        <f>TRIM(VLOOKUP(A650,rawData!B:S,18,0))</f>
        <v>Bank Transfer</v>
      </c>
      <c r="M650">
        <f t="shared" si="21"/>
        <v>6</v>
      </c>
    </row>
    <row r="651" spans="1:13" x14ac:dyDescent="0.2">
      <c r="A651" t="str">
        <f>TRIM(rawData!A99)</f>
        <v>cb1896eb-30a4-4832-94d1-9aa328dc9a33</v>
      </c>
      <c r="B651" t="str">
        <f>TRIM(VLOOKUP(A651,rawData!B:S,4,0))</f>
        <v>Karen Key</v>
      </c>
      <c r="C651" t="str">
        <f>IF(TRIM(VLOOKUP(A651,rawData!B:S,6,0))="","replacement@mail.com",TRIM(VLOOKUP(A651,rawData!B:S,6,0)))</f>
        <v>judy50@ray.com</v>
      </c>
      <c r="D651" t="str">
        <f t="shared" si="20"/>
        <v>NorthFood</v>
      </c>
      <c r="E651" t="str">
        <f>TRIM(VLOOKUP(A651,rawData!B:S,8,0))</f>
        <v>North</v>
      </c>
      <c r="F651" t="str">
        <f>TRIM(VLOOKUP(A651,rawData!B:S,9,0))</f>
        <v>Food</v>
      </c>
      <c r="G651" t="str">
        <f>IF(TRIM(VLOOKUP(A651,rawData!B:S,10,0))="","Blank",TRIM(VLOOKUP(A651,rawData!B:S,10,0)))</f>
        <v>Collection</v>
      </c>
      <c r="H651" s="9">
        <f>_xlfn.NUMBERVALUE(TRIM(VLOOKUP(A651,rawData!B:S,11,0)))</f>
        <v>10</v>
      </c>
      <c r="I651" s="9">
        <f>_xlfn.NUMBERVALUE(TRIM(VLOOKUP(A651,rawData!B:S,12,0)))</f>
        <v>122.59</v>
      </c>
      <c r="J651" s="9">
        <f>_xlfn.NUMBERVALUE(TRIM(VLOOKUP(A651,rawData!B:S,13,0)))</f>
        <v>1225.9000000000001</v>
      </c>
      <c r="K651" s="11">
        <f>DATE(VLOOKUP(A651,rawData!$B$2:$S$1011,17,0),VLOOKUP(A651,rawData!$B$2:$S$1011,16,0),VLOOKUP(A651,rawData!$B$2:$S$1011,15,0))</f>
        <v>45466</v>
      </c>
      <c r="L651" t="str">
        <f>TRIM(VLOOKUP(A651,rawData!B:S,18,0))</f>
        <v>Credit Card</v>
      </c>
      <c r="M651">
        <f t="shared" si="21"/>
        <v>6</v>
      </c>
    </row>
    <row r="652" spans="1:13" x14ac:dyDescent="0.2">
      <c r="A652" t="str">
        <f>TRIM(rawData!A481)</f>
        <v>f6cd5cae-54a1-4641-8bef-11a32e6c3cc7</v>
      </c>
      <c r="B652" t="str">
        <f>TRIM(VLOOKUP(A652,rawData!B:S,4,0))</f>
        <v>Maria Cooper</v>
      </c>
      <c r="C652" t="str">
        <f>IF(TRIM(VLOOKUP(A652,rawData!B:S,6,0))="","replacement@mail.com",TRIM(VLOOKUP(A652,rawData!B:S,6,0)))</f>
        <v>katiegay@thornton.com</v>
      </c>
      <c r="D652" t="str">
        <f t="shared" si="20"/>
        <v>NorthElectronics</v>
      </c>
      <c r="E652" t="str">
        <f>TRIM(VLOOKUP(A652,rawData!B:S,8,0))</f>
        <v>North</v>
      </c>
      <c r="F652" t="str">
        <f>TRIM(VLOOKUP(A652,rawData!B:S,9,0))</f>
        <v>Electronics</v>
      </c>
      <c r="G652" t="str">
        <f>IF(TRIM(VLOOKUP(A652,rawData!B:S,10,0))="","Blank",TRIM(VLOOKUP(A652,rawData!B:S,10,0)))</f>
        <v>Current</v>
      </c>
      <c r="H652" s="9">
        <f>_xlfn.NUMBERVALUE(TRIM(VLOOKUP(A652,rawData!B:S,11,0)))</f>
        <v>10</v>
      </c>
      <c r="I652" s="9">
        <f>_xlfn.NUMBERVALUE(TRIM(VLOOKUP(A652,rawData!B:S,12,0)))</f>
        <v>253.68</v>
      </c>
      <c r="J652" s="9">
        <f>_xlfn.NUMBERVALUE(TRIM(VLOOKUP(A652,rawData!B:S,13,0)))</f>
        <v>2536.8000000000002</v>
      </c>
      <c r="K652" s="11">
        <f>DATE(VLOOKUP(A652,rawData!$B$2:$S$1011,17,0),VLOOKUP(A652,rawData!$B$2:$S$1011,16,0),VLOOKUP(A652,rawData!$B$2:$S$1011,15,0))</f>
        <v>45466</v>
      </c>
      <c r="L652" t="str">
        <f>TRIM(VLOOKUP(A652,rawData!B:S,18,0))</f>
        <v>Debit Card</v>
      </c>
      <c r="M652">
        <f t="shared" si="21"/>
        <v>6</v>
      </c>
    </row>
    <row r="653" spans="1:13" x14ac:dyDescent="0.2">
      <c r="A653" t="str">
        <f>TRIM(rawData!A272)</f>
        <v>ef431755-add3-4fc2-abd5-122a204f1247</v>
      </c>
      <c r="B653" t="str">
        <f>TRIM(VLOOKUP(A653,rawData!B:S,4,0))</f>
        <v>Marc Morton</v>
      </c>
      <c r="C653" t="str">
        <f>IF(TRIM(VLOOKUP(A653,rawData!B:S,6,0))="","replacement@mail.com",TRIM(VLOOKUP(A653,rawData!B:S,6,0)))</f>
        <v>richardvalenzuela@yahoo.com</v>
      </c>
      <c r="D653" t="str">
        <f t="shared" si="20"/>
        <v>NorthBooks</v>
      </c>
      <c r="E653" t="str">
        <f>TRIM(VLOOKUP(A653,rawData!B:S,8,0))</f>
        <v>North</v>
      </c>
      <c r="F653" t="str">
        <f>TRIM(VLOOKUP(A653,rawData!B:S,9,0))</f>
        <v>Books</v>
      </c>
      <c r="G653" t="str">
        <f>IF(TRIM(VLOOKUP(A653,rawData!B:S,10,0))="","Blank",TRIM(VLOOKUP(A653,rawData!B:S,10,0)))</f>
        <v>Care</v>
      </c>
      <c r="H653" s="9">
        <f>_xlfn.NUMBERVALUE(TRIM(VLOOKUP(A653,rawData!B:S,11,0)))</f>
        <v>19</v>
      </c>
      <c r="I653" s="9">
        <f>_xlfn.NUMBERVALUE(TRIM(VLOOKUP(A653,rawData!B:S,12,0)))</f>
        <v>356.99</v>
      </c>
      <c r="J653" s="9">
        <f>_xlfn.NUMBERVALUE(TRIM(VLOOKUP(A653,rawData!B:S,13,0)))</f>
        <v>6782.81</v>
      </c>
      <c r="K653" s="11">
        <f>DATE(VLOOKUP(A653,rawData!$B$2:$S$1011,17,0),VLOOKUP(A653,rawData!$B$2:$S$1011,16,0),VLOOKUP(A653,rawData!$B$2:$S$1011,15,0))</f>
        <v>45466</v>
      </c>
      <c r="L653" t="str">
        <f>TRIM(VLOOKUP(A653,rawData!B:S,18,0))</f>
        <v>Bank Transfer</v>
      </c>
      <c r="M653">
        <f t="shared" si="21"/>
        <v>6</v>
      </c>
    </row>
    <row r="654" spans="1:13" x14ac:dyDescent="0.2">
      <c r="A654" t="str">
        <f>TRIM(rawData!A263)</f>
        <v>2df5fe41-1ee7-4829-9281-9642bfcf8668</v>
      </c>
      <c r="B654" t="str">
        <f>TRIM(VLOOKUP(A654,rawData!B:S,4,0))</f>
        <v>Molly Patrick</v>
      </c>
      <c r="C654" t="str">
        <f>IF(TRIM(VLOOKUP(A654,rawData!B:S,6,0))="","replacement@mail.com",TRIM(VLOOKUP(A654,rawData!B:S,6,0)))</f>
        <v>jwatts@henderson.com</v>
      </c>
      <c r="D654" t="str">
        <f t="shared" si="20"/>
        <v>EastBooks</v>
      </c>
      <c r="E654" t="str">
        <f>TRIM(VLOOKUP(A654,rawData!B:S,8,0))</f>
        <v>East</v>
      </c>
      <c r="F654" t="str">
        <f>TRIM(VLOOKUP(A654,rawData!B:S,9,0))</f>
        <v>Books</v>
      </c>
      <c r="G654" t="str">
        <f>IF(TRIM(VLOOKUP(A654,rawData!B:S,10,0))="","Blank",TRIM(VLOOKUP(A654,rawData!B:S,10,0)))</f>
        <v>American</v>
      </c>
      <c r="H654" s="9">
        <f>_xlfn.NUMBERVALUE(TRIM(VLOOKUP(A654,rawData!B:S,11,0)))</f>
        <v>16</v>
      </c>
      <c r="I654" s="9">
        <f>_xlfn.NUMBERVALUE(TRIM(VLOOKUP(A654,rawData!B:S,12,0)))</f>
        <v>443.32</v>
      </c>
      <c r="J654" s="9">
        <f>_xlfn.NUMBERVALUE(TRIM(VLOOKUP(A654,rawData!B:S,13,0)))</f>
        <v>7093.12</v>
      </c>
      <c r="K654" s="11">
        <f>DATE(VLOOKUP(A654,rawData!$B$2:$S$1011,17,0),VLOOKUP(A654,rawData!$B$2:$S$1011,16,0),VLOOKUP(A654,rawData!$B$2:$S$1011,15,0))</f>
        <v>45466</v>
      </c>
      <c r="L654" t="str">
        <f>TRIM(VLOOKUP(A654,rawData!B:S,18,0))</f>
        <v>Debit Card</v>
      </c>
      <c r="M654">
        <f t="shared" si="21"/>
        <v>6</v>
      </c>
    </row>
    <row r="655" spans="1:13" x14ac:dyDescent="0.2">
      <c r="A655" t="str">
        <f>TRIM(rawData!A696)</f>
        <v>2a7043d6-c569-45c6-ad49-326b2e09f5ac</v>
      </c>
      <c r="B655" t="str">
        <f>TRIM(VLOOKUP(A655,rawData!B:S,4,0))</f>
        <v>Laura Mitchell</v>
      </c>
      <c r="C655" t="str">
        <f>IF(TRIM(VLOOKUP(A655,rawData!B:S,6,0))="","replacement@mail.com",TRIM(VLOOKUP(A655,rawData!B:S,6,0)))</f>
        <v>replacement@mail.com</v>
      </c>
      <c r="D655" t="str">
        <f t="shared" si="20"/>
        <v>WestClothing</v>
      </c>
      <c r="E655" t="str">
        <f>TRIM(VLOOKUP(A655,rawData!B:S,8,0))</f>
        <v>West</v>
      </c>
      <c r="F655" t="str">
        <f>TRIM(VLOOKUP(A655,rawData!B:S,9,0))</f>
        <v>Clothing</v>
      </c>
      <c r="G655" t="str">
        <f>IF(TRIM(VLOOKUP(A655,rawData!B:S,10,0))="","Blank",TRIM(VLOOKUP(A655,rawData!B:S,10,0)))</f>
        <v>Case</v>
      </c>
      <c r="H655" s="9">
        <f>_xlfn.NUMBERVALUE(TRIM(VLOOKUP(A655,rawData!B:S,11,0)))</f>
        <v>15</v>
      </c>
      <c r="I655" s="9">
        <f>_xlfn.NUMBERVALUE(TRIM(VLOOKUP(A655,rawData!B:S,12,0)))</f>
        <v>63.28</v>
      </c>
      <c r="J655" s="9">
        <f>_xlfn.NUMBERVALUE(TRIM(VLOOKUP(A655,rawData!B:S,13,0)))</f>
        <v>949.2</v>
      </c>
      <c r="K655" s="11">
        <f>DATE(VLOOKUP(A655,rawData!$B$2:$S$1011,17,0),VLOOKUP(A655,rawData!$B$2:$S$1011,16,0),VLOOKUP(A655,rawData!$B$2:$S$1011,15,0))</f>
        <v>45467</v>
      </c>
      <c r="L655" t="str">
        <f>TRIM(VLOOKUP(A655,rawData!B:S,18,0))</f>
        <v>Debit Card</v>
      </c>
      <c r="M655">
        <f t="shared" si="21"/>
        <v>6</v>
      </c>
    </row>
    <row r="656" spans="1:13" x14ac:dyDescent="0.2">
      <c r="A656" t="str">
        <f>TRIM(rawData!A428)</f>
        <v>be0b3893-4cc8-4fef-8189-23b1e15f3626</v>
      </c>
      <c r="B656" t="str">
        <f>TRIM(VLOOKUP(A656,rawData!B:S,4,0))</f>
        <v>Brenda Jones</v>
      </c>
      <c r="C656" t="str">
        <f>IF(TRIM(VLOOKUP(A656,rawData!B:S,6,0))="","replacement@mail.com",TRIM(VLOOKUP(A656,rawData!B:S,6,0)))</f>
        <v>ffranklin@mcintosh-stevens.info</v>
      </c>
      <c r="D656" t="str">
        <f t="shared" si="20"/>
        <v>NorthFood</v>
      </c>
      <c r="E656" t="str">
        <f>TRIM(VLOOKUP(A656,rawData!B:S,8,0))</f>
        <v>North</v>
      </c>
      <c r="F656" t="str">
        <f>TRIM(VLOOKUP(A656,rawData!B:S,9,0))</f>
        <v>Food</v>
      </c>
      <c r="G656" t="str">
        <f>IF(TRIM(VLOOKUP(A656,rawData!B:S,10,0))="","Blank",TRIM(VLOOKUP(A656,rawData!B:S,10,0)))</f>
        <v>Cover</v>
      </c>
      <c r="H656" s="9">
        <f>_xlfn.NUMBERVALUE(TRIM(VLOOKUP(A656,rawData!B:S,11,0)))</f>
        <v>19</v>
      </c>
      <c r="I656" s="9">
        <f>_xlfn.NUMBERVALUE(TRIM(VLOOKUP(A656,rawData!B:S,12,0)))</f>
        <v>60.96</v>
      </c>
      <c r="J656" s="9">
        <f>_xlfn.NUMBERVALUE(TRIM(VLOOKUP(A656,rawData!B:S,13,0)))</f>
        <v>1158.24</v>
      </c>
      <c r="K656" s="11">
        <f>DATE(VLOOKUP(A656,rawData!$B$2:$S$1011,17,0),VLOOKUP(A656,rawData!$B$2:$S$1011,16,0),VLOOKUP(A656,rawData!$B$2:$S$1011,15,0))</f>
        <v>45467</v>
      </c>
      <c r="L656" t="str">
        <f>TRIM(VLOOKUP(A656,rawData!B:S,18,0))</f>
        <v>PayPal</v>
      </c>
      <c r="M656">
        <f t="shared" si="21"/>
        <v>6</v>
      </c>
    </row>
    <row r="657" spans="1:13" x14ac:dyDescent="0.2">
      <c r="A657" t="str">
        <f>TRIM(rawData!A57)</f>
        <v>80224033-5964-442e-b5c8-161040a63026</v>
      </c>
      <c r="B657" t="str">
        <f>TRIM(VLOOKUP(A657,rawData!B:S,4,0))</f>
        <v>Eric Alexander</v>
      </c>
      <c r="C657" t="str">
        <f>IF(TRIM(VLOOKUP(A657,rawData!B:S,6,0))="","replacement@mail.com",TRIM(VLOOKUP(A657,rawData!B:S,6,0)))</f>
        <v>comptonanna@johnson.com</v>
      </c>
      <c r="D657" t="str">
        <f t="shared" si="20"/>
        <v>SouthBooks</v>
      </c>
      <c r="E657" t="str">
        <f>TRIM(VLOOKUP(A657,rawData!B:S,8,0))</f>
        <v>South</v>
      </c>
      <c r="F657" t="str">
        <f>TRIM(VLOOKUP(A657,rawData!B:S,9,0))</f>
        <v>Books</v>
      </c>
      <c r="G657" t="str">
        <f>IF(TRIM(VLOOKUP(A657,rawData!B:S,10,0))="","Blank",TRIM(VLOOKUP(A657,rawData!B:S,10,0)))</f>
        <v>Place</v>
      </c>
      <c r="H657" s="9">
        <f>_xlfn.NUMBERVALUE(TRIM(VLOOKUP(A657,rawData!B:S,11,0)))</f>
        <v>2</v>
      </c>
      <c r="I657" s="9">
        <f>_xlfn.NUMBERVALUE(TRIM(VLOOKUP(A657,rawData!B:S,12,0)))</f>
        <v>207.55</v>
      </c>
      <c r="J657" s="9">
        <f>_xlfn.NUMBERVALUE(TRIM(VLOOKUP(A657,rawData!B:S,13,0)))</f>
        <v>415.1</v>
      </c>
      <c r="K657" s="11">
        <f>DATE(VLOOKUP(A657,rawData!$B$2:$S$1011,17,0),VLOOKUP(A657,rawData!$B$2:$S$1011,16,0),VLOOKUP(A657,rawData!$B$2:$S$1011,15,0))</f>
        <v>45468</v>
      </c>
      <c r="L657" t="str">
        <f>TRIM(VLOOKUP(A657,rawData!B:S,18,0))</f>
        <v>PayPal</v>
      </c>
      <c r="M657">
        <f t="shared" si="21"/>
        <v>6</v>
      </c>
    </row>
    <row r="658" spans="1:13" x14ac:dyDescent="0.2">
      <c r="A658" t="str">
        <f>TRIM(rawData!A797)</f>
        <v>a6ebb364-9192-46ff-b6b7-8cdd4a58a8fd</v>
      </c>
      <c r="B658" t="str">
        <f>TRIM(VLOOKUP(A658,rawData!B:S,4,0))</f>
        <v>Thomas Harris</v>
      </c>
      <c r="C658" t="str">
        <f>IF(TRIM(VLOOKUP(A658,rawData!B:S,6,0))="","replacement@mail.com",TRIM(VLOOKUP(A658,rawData!B:S,6,0)))</f>
        <v>matthewflores@williams.org</v>
      </c>
      <c r="D658" t="str">
        <f t="shared" si="20"/>
        <v>NorthBooks</v>
      </c>
      <c r="E658" t="str">
        <f>TRIM(VLOOKUP(A658,rawData!B:S,8,0))</f>
        <v>North</v>
      </c>
      <c r="F658" t="str">
        <f>TRIM(VLOOKUP(A658,rawData!B:S,9,0))</f>
        <v>Books</v>
      </c>
      <c r="G658" t="str">
        <f>IF(TRIM(VLOOKUP(A658,rawData!B:S,10,0))="","Blank",TRIM(VLOOKUP(A658,rawData!B:S,10,0)))</f>
        <v>History</v>
      </c>
      <c r="H658" s="9">
        <f>_xlfn.NUMBERVALUE(TRIM(VLOOKUP(A658,rawData!B:S,11,0)))</f>
        <v>5</v>
      </c>
      <c r="I658" s="9">
        <f>_xlfn.NUMBERVALUE(TRIM(VLOOKUP(A658,rawData!B:S,12,0)))</f>
        <v>164.29</v>
      </c>
      <c r="J658" s="9">
        <f>_xlfn.NUMBERVALUE(TRIM(VLOOKUP(A658,rawData!B:S,13,0)))</f>
        <v>821.45</v>
      </c>
      <c r="K658" s="11">
        <f>DATE(VLOOKUP(A658,rawData!$B$2:$S$1011,17,0),VLOOKUP(A658,rawData!$B$2:$S$1011,16,0),VLOOKUP(A658,rawData!$B$2:$S$1011,15,0))</f>
        <v>45468</v>
      </c>
      <c r="L658" t="str">
        <f>TRIM(VLOOKUP(A658,rawData!B:S,18,0))</f>
        <v>Credit Card</v>
      </c>
      <c r="M658">
        <f t="shared" si="21"/>
        <v>6</v>
      </c>
    </row>
    <row r="659" spans="1:13" x14ac:dyDescent="0.2">
      <c r="A659" t="str">
        <f>TRIM(rawData!A281)</f>
        <v>af4eba7b-c086-4287-88a2-1dd99592804b</v>
      </c>
      <c r="B659" t="str">
        <f>TRIM(VLOOKUP(A659,rawData!B:S,4,0))</f>
        <v>Dr. Steven Saunders</v>
      </c>
      <c r="C659" t="str">
        <f>IF(TRIM(VLOOKUP(A659,rawData!B:S,6,0))="","replacement@mail.com",TRIM(VLOOKUP(A659,rawData!B:S,6,0)))</f>
        <v>rodriguezchristina@pierce-powell.com</v>
      </c>
      <c r="D659" t="str">
        <f t="shared" si="20"/>
        <v>WestClothing</v>
      </c>
      <c r="E659" t="str">
        <f>TRIM(VLOOKUP(A659,rawData!B:S,8,0))</f>
        <v>West</v>
      </c>
      <c r="F659" t="str">
        <f>TRIM(VLOOKUP(A659,rawData!B:S,9,0))</f>
        <v>Clothing</v>
      </c>
      <c r="G659" t="str">
        <f>IF(TRIM(VLOOKUP(A659,rawData!B:S,10,0))="","Blank",TRIM(VLOOKUP(A659,rawData!B:S,10,0)))</f>
        <v>Another</v>
      </c>
      <c r="H659" s="9">
        <f>_xlfn.NUMBERVALUE(TRIM(VLOOKUP(A659,rawData!B:S,11,0)))</f>
        <v>3</v>
      </c>
      <c r="I659" s="9">
        <f>_xlfn.NUMBERVALUE(TRIM(VLOOKUP(A659,rawData!B:S,12,0)))</f>
        <v>418.44</v>
      </c>
      <c r="J659" s="9">
        <f>_xlfn.NUMBERVALUE(TRIM(VLOOKUP(A659,rawData!B:S,13,0)))</f>
        <v>1255.32</v>
      </c>
      <c r="K659" s="11">
        <f>DATE(VLOOKUP(A659,rawData!$B$2:$S$1011,17,0),VLOOKUP(A659,rawData!$B$2:$S$1011,16,0),VLOOKUP(A659,rawData!$B$2:$S$1011,15,0))</f>
        <v>45468</v>
      </c>
      <c r="L659" t="str">
        <f>TRIM(VLOOKUP(A659,rawData!B:S,18,0))</f>
        <v>Bank Transfer</v>
      </c>
      <c r="M659">
        <f t="shared" si="21"/>
        <v>6</v>
      </c>
    </row>
    <row r="660" spans="1:13" x14ac:dyDescent="0.2">
      <c r="A660" t="str">
        <f>TRIM(rawData!A835)</f>
        <v>6a5ff1f8-a5dc-4356-a5de-8f1b85bd9e89</v>
      </c>
      <c r="B660" t="str">
        <f>TRIM(VLOOKUP(A660,rawData!B:S,4,0))</f>
        <v>Kenneth Wheeler</v>
      </c>
      <c r="C660" t="str">
        <f>IF(TRIM(VLOOKUP(A660,rawData!B:S,6,0))="","replacement@mail.com",TRIM(VLOOKUP(A660,rawData!B:S,6,0)))</f>
        <v>williamdavis@reed.com</v>
      </c>
      <c r="D660" t="str">
        <f t="shared" si="20"/>
        <v>SouthFurniture</v>
      </c>
      <c r="E660" t="str">
        <f>TRIM(VLOOKUP(A660,rawData!B:S,8,0))</f>
        <v>South</v>
      </c>
      <c r="F660" t="str">
        <f>TRIM(VLOOKUP(A660,rawData!B:S,9,0))</f>
        <v>Furniture</v>
      </c>
      <c r="G660" t="str">
        <f>IF(TRIM(VLOOKUP(A660,rawData!B:S,10,0))="","Blank",TRIM(VLOOKUP(A660,rawData!B:S,10,0)))</f>
        <v>Computer</v>
      </c>
      <c r="H660" s="9">
        <f>_xlfn.NUMBERVALUE(TRIM(VLOOKUP(A660,rawData!B:S,11,0)))</f>
        <v>12</v>
      </c>
      <c r="I660" s="9">
        <f>_xlfn.NUMBERVALUE(TRIM(VLOOKUP(A660,rawData!B:S,12,0)))</f>
        <v>200.82</v>
      </c>
      <c r="J660" s="9">
        <f>_xlfn.NUMBERVALUE(TRIM(VLOOKUP(A660,rawData!B:S,13,0)))</f>
        <v>2409.84</v>
      </c>
      <c r="K660" s="11">
        <f>DATE(VLOOKUP(A660,rawData!$B$2:$S$1011,17,0),VLOOKUP(A660,rawData!$B$2:$S$1011,16,0),VLOOKUP(A660,rawData!$B$2:$S$1011,15,0))</f>
        <v>45468</v>
      </c>
      <c r="L660" t="str">
        <f>TRIM(VLOOKUP(A660,rawData!B:S,18,0))</f>
        <v>PayPal</v>
      </c>
      <c r="M660">
        <f t="shared" si="21"/>
        <v>6</v>
      </c>
    </row>
    <row r="661" spans="1:13" x14ac:dyDescent="0.2">
      <c r="A661" t="str">
        <f>TRIM(rawData!A740)</f>
        <v>db3acff8-a1f3-467f-8a66-804ad9e638b5</v>
      </c>
      <c r="B661" t="str">
        <f>TRIM(VLOOKUP(A661,rawData!B:S,4,0))</f>
        <v>John Odonnell</v>
      </c>
      <c r="C661" t="str">
        <f>IF(TRIM(VLOOKUP(A661,rawData!B:S,6,0))="","replacement@mail.com",TRIM(VLOOKUP(A661,rawData!B:S,6,0)))</f>
        <v>nicholas54@yahoo.com</v>
      </c>
      <c r="D661" t="str">
        <f t="shared" si="20"/>
        <v>WestElectronics</v>
      </c>
      <c r="E661" t="str">
        <f>TRIM(VLOOKUP(A661,rawData!B:S,8,0))</f>
        <v>West</v>
      </c>
      <c r="F661" t="str">
        <f>TRIM(VLOOKUP(A661,rawData!B:S,9,0))</f>
        <v>Electronics</v>
      </c>
      <c r="G661" t="str">
        <f>IF(TRIM(VLOOKUP(A661,rawData!B:S,10,0))="","Blank",TRIM(VLOOKUP(A661,rawData!B:S,10,0)))</f>
        <v>Above</v>
      </c>
      <c r="H661" s="9">
        <f>_xlfn.NUMBERVALUE(TRIM(VLOOKUP(A661,rawData!B:S,11,0)))</f>
        <v>20</v>
      </c>
      <c r="I661" s="9">
        <f>_xlfn.NUMBERVALUE(TRIM(VLOOKUP(A661,rawData!B:S,12,0)))</f>
        <v>155.01</v>
      </c>
      <c r="J661" s="9">
        <f>_xlfn.NUMBERVALUE(TRIM(VLOOKUP(A661,rawData!B:S,13,0)))</f>
        <v>3100.2</v>
      </c>
      <c r="K661" s="11">
        <f>DATE(VLOOKUP(A661,rawData!$B$2:$S$1011,17,0),VLOOKUP(A661,rawData!$B$2:$S$1011,16,0),VLOOKUP(A661,rawData!$B$2:$S$1011,15,0))</f>
        <v>45468</v>
      </c>
      <c r="L661" t="str">
        <f>TRIM(VLOOKUP(A661,rawData!B:S,18,0))</f>
        <v>Bank Transfer</v>
      </c>
      <c r="M661">
        <f t="shared" si="21"/>
        <v>6</v>
      </c>
    </row>
    <row r="662" spans="1:13" x14ac:dyDescent="0.2">
      <c r="A662" t="str">
        <f>TRIM(rawData!A93)</f>
        <v>6480d046-c6cc-42fb-b03a-6ecee5ddc628</v>
      </c>
      <c r="B662" t="str">
        <f>TRIM(VLOOKUP(A662,rawData!B:S,4,0))</f>
        <v>Daniel Bennett</v>
      </c>
      <c r="C662" t="str">
        <f>IF(TRIM(VLOOKUP(A662,rawData!B:S,6,0))="","replacement@mail.com",TRIM(VLOOKUP(A662,rawData!B:S,6,0)))</f>
        <v>griffincaitlin@hotmail.com</v>
      </c>
      <c r="D662" t="str">
        <f t="shared" si="20"/>
        <v>NorthElectronics</v>
      </c>
      <c r="E662" t="str">
        <f>TRIM(VLOOKUP(A662,rawData!B:S,8,0))</f>
        <v>North</v>
      </c>
      <c r="F662" t="str">
        <f>TRIM(VLOOKUP(A662,rawData!B:S,9,0))</f>
        <v>Electronics</v>
      </c>
      <c r="G662" t="str">
        <f>IF(TRIM(VLOOKUP(A662,rawData!B:S,10,0))="","Blank",TRIM(VLOOKUP(A662,rawData!B:S,10,0)))</f>
        <v>Meet</v>
      </c>
      <c r="H662" s="9">
        <f>_xlfn.NUMBERVALUE(TRIM(VLOOKUP(A662,rawData!B:S,11,0)))</f>
        <v>6</v>
      </c>
      <c r="I662" s="9">
        <f>_xlfn.NUMBERVALUE(TRIM(VLOOKUP(A662,rawData!B:S,12,0)))</f>
        <v>83.9</v>
      </c>
      <c r="J662" s="9">
        <f>_xlfn.NUMBERVALUE(TRIM(VLOOKUP(A662,rawData!B:S,13,0)))</f>
        <v>503.4</v>
      </c>
      <c r="K662" s="11">
        <f>DATE(VLOOKUP(A662,rawData!$B$2:$S$1011,17,0),VLOOKUP(A662,rawData!$B$2:$S$1011,16,0),VLOOKUP(A662,rawData!$B$2:$S$1011,15,0))</f>
        <v>45469</v>
      </c>
      <c r="L662" t="str">
        <f>TRIM(VLOOKUP(A662,rawData!B:S,18,0))</f>
        <v>Bank Transfer</v>
      </c>
      <c r="M662">
        <f t="shared" si="21"/>
        <v>6</v>
      </c>
    </row>
    <row r="663" spans="1:13" x14ac:dyDescent="0.2">
      <c r="A663" t="str">
        <f>TRIM(rawData!A820)</f>
        <v>787d441e-6ef7-44ee-8446-ad60db11be33</v>
      </c>
      <c r="B663" t="str">
        <f>TRIM(VLOOKUP(A663,rawData!B:S,4,0))</f>
        <v>Jeffrey Miranda</v>
      </c>
      <c r="C663" t="str">
        <f>IF(TRIM(VLOOKUP(A663,rawData!B:S,6,0))="","replacement@mail.com",TRIM(VLOOKUP(A663,rawData!B:S,6,0)))</f>
        <v>rowedale@gmail.com</v>
      </c>
      <c r="D663" t="str">
        <f t="shared" si="20"/>
        <v>EastElectronics</v>
      </c>
      <c r="E663" t="str">
        <f>TRIM(VLOOKUP(A663,rawData!B:S,8,0))</f>
        <v>East</v>
      </c>
      <c r="F663" t="str">
        <f>TRIM(VLOOKUP(A663,rawData!B:S,9,0))</f>
        <v>Electronics</v>
      </c>
      <c r="G663" t="str">
        <f>IF(TRIM(VLOOKUP(A663,rawData!B:S,10,0))="","Blank",TRIM(VLOOKUP(A663,rawData!B:S,10,0)))</f>
        <v>American</v>
      </c>
      <c r="H663" s="9">
        <f>_xlfn.NUMBERVALUE(TRIM(VLOOKUP(A663,rawData!B:S,11,0)))</f>
        <v>12</v>
      </c>
      <c r="I663" s="9">
        <f>_xlfn.NUMBERVALUE(TRIM(VLOOKUP(A663,rawData!B:S,12,0)))</f>
        <v>68.33</v>
      </c>
      <c r="J663" s="9">
        <f>_xlfn.NUMBERVALUE(TRIM(VLOOKUP(A663,rawData!B:S,13,0)))</f>
        <v>819.96</v>
      </c>
      <c r="K663" s="11">
        <f>DATE(VLOOKUP(A663,rawData!$B$2:$S$1011,17,0),VLOOKUP(A663,rawData!$B$2:$S$1011,16,0),VLOOKUP(A663,rawData!$B$2:$S$1011,15,0))</f>
        <v>45469</v>
      </c>
      <c r="L663" t="str">
        <f>TRIM(VLOOKUP(A663,rawData!B:S,18,0))</f>
        <v>Debit Card</v>
      </c>
      <c r="M663">
        <f t="shared" si="21"/>
        <v>6</v>
      </c>
    </row>
    <row r="664" spans="1:13" x14ac:dyDescent="0.2">
      <c r="A664" t="str">
        <f>TRIM(rawData!A715)</f>
        <v>e52d9f50-5b9e-4a9e-bd1d-b35a15c4a81b</v>
      </c>
      <c r="B664" t="str">
        <f>TRIM(VLOOKUP(A664,rawData!B:S,4,0))</f>
        <v>Kelsey Hill</v>
      </c>
      <c r="C664" t="str">
        <f>IF(TRIM(VLOOKUP(A664,rawData!B:S,6,0))="","replacement@mail.com",TRIM(VLOOKUP(A664,rawData!B:S,6,0)))</f>
        <v>jford@gmail.com</v>
      </c>
      <c r="D664" t="str">
        <f t="shared" si="20"/>
        <v>WestClothing</v>
      </c>
      <c r="E664" t="str">
        <f>TRIM(VLOOKUP(A664,rawData!B:S,8,0))</f>
        <v>West</v>
      </c>
      <c r="F664" t="str">
        <f>TRIM(VLOOKUP(A664,rawData!B:S,9,0))</f>
        <v>Clothing</v>
      </c>
      <c r="G664" t="str">
        <f>IF(TRIM(VLOOKUP(A664,rawData!B:S,10,0))="","Blank",TRIM(VLOOKUP(A664,rawData!B:S,10,0)))</f>
        <v>Apply</v>
      </c>
      <c r="H664" s="9">
        <f>_xlfn.NUMBERVALUE(TRIM(VLOOKUP(A664,rawData!B:S,11,0)))</f>
        <v>7</v>
      </c>
      <c r="I664" s="9">
        <f>_xlfn.NUMBERVALUE(TRIM(VLOOKUP(A664,rawData!B:S,12,0)))</f>
        <v>417.45</v>
      </c>
      <c r="J664" s="9">
        <f>_xlfn.NUMBERVALUE(TRIM(VLOOKUP(A664,rawData!B:S,13,0)))</f>
        <v>2922.15</v>
      </c>
      <c r="K664" s="11">
        <f>DATE(VLOOKUP(A664,rawData!$B$2:$S$1011,17,0),VLOOKUP(A664,rawData!$B$2:$S$1011,16,0),VLOOKUP(A664,rawData!$B$2:$S$1011,15,0))</f>
        <v>45469</v>
      </c>
      <c r="L664" t="str">
        <f>TRIM(VLOOKUP(A664,rawData!B:S,18,0))</f>
        <v>Bank Transfer</v>
      </c>
      <c r="M664">
        <f t="shared" si="21"/>
        <v>6</v>
      </c>
    </row>
    <row r="665" spans="1:13" x14ac:dyDescent="0.2">
      <c r="A665" t="str">
        <f>TRIM(rawData!A779)</f>
        <v>44de1804-8d9d-4d08-a5af-c8611cb77827</v>
      </c>
      <c r="B665" t="str">
        <f>TRIM(VLOOKUP(A665,rawData!B:S,4,0))</f>
        <v>Bethany Nelson</v>
      </c>
      <c r="C665" t="str">
        <f>IF(TRIM(VLOOKUP(A665,rawData!B:S,6,0))="","replacement@mail.com",TRIM(VLOOKUP(A665,rawData!B:S,6,0)))</f>
        <v>olane@hotmail.com</v>
      </c>
      <c r="D665" t="str">
        <f t="shared" si="20"/>
        <v>WestElectronics</v>
      </c>
      <c r="E665" t="str">
        <f>TRIM(VLOOKUP(A665,rawData!B:S,8,0))</f>
        <v>West</v>
      </c>
      <c r="F665" t="str">
        <f>TRIM(VLOOKUP(A665,rawData!B:S,9,0))</f>
        <v>Electronics</v>
      </c>
      <c r="G665" t="str">
        <f>IF(TRIM(VLOOKUP(A665,rawData!B:S,10,0))="","Blank",TRIM(VLOOKUP(A665,rawData!B:S,10,0)))</f>
        <v>Including</v>
      </c>
      <c r="H665" s="9">
        <f>_xlfn.NUMBERVALUE(TRIM(VLOOKUP(A665,rawData!B:S,11,0)))</f>
        <v>19</v>
      </c>
      <c r="I665" s="9">
        <f>_xlfn.NUMBERVALUE(TRIM(VLOOKUP(A665,rawData!B:S,12,0)))</f>
        <v>159.79</v>
      </c>
      <c r="J665" s="9">
        <f>_xlfn.NUMBERVALUE(TRIM(VLOOKUP(A665,rawData!B:S,13,0)))</f>
        <v>3036.01</v>
      </c>
      <c r="K665" s="11">
        <f>DATE(VLOOKUP(A665,rawData!$B$2:$S$1011,17,0),VLOOKUP(A665,rawData!$B$2:$S$1011,16,0),VLOOKUP(A665,rawData!$B$2:$S$1011,15,0))</f>
        <v>45469</v>
      </c>
      <c r="L665" t="str">
        <f>TRIM(VLOOKUP(A665,rawData!B:S,18,0))</f>
        <v>Credit Card</v>
      </c>
      <c r="M665">
        <f t="shared" si="21"/>
        <v>6</v>
      </c>
    </row>
    <row r="666" spans="1:13" x14ac:dyDescent="0.2">
      <c r="A666" t="str">
        <f>TRIM(rawData!A935)</f>
        <v>9f409e0a-93c4-4208-94f9-99ce16b896ae</v>
      </c>
      <c r="B666" t="str">
        <f>TRIM(VLOOKUP(A666,rawData!B:S,4,0))</f>
        <v>Omar White</v>
      </c>
      <c r="C666" t="str">
        <f>IF(TRIM(VLOOKUP(A666,rawData!B:S,6,0))="","replacement@mail.com",TRIM(VLOOKUP(A666,rawData!B:S,6,0)))</f>
        <v>imitchell@gmail.com</v>
      </c>
      <c r="D666" t="str">
        <f t="shared" si="20"/>
        <v>NorthFood</v>
      </c>
      <c r="E666" t="str">
        <f>TRIM(VLOOKUP(A666,rawData!B:S,8,0))</f>
        <v>North</v>
      </c>
      <c r="F666" t="str">
        <f>TRIM(VLOOKUP(A666,rawData!B:S,9,0))</f>
        <v>Food</v>
      </c>
      <c r="G666" t="str">
        <f>IF(TRIM(VLOOKUP(A666,rawData!B:S,10,0))="","Blank",TRIM(VLOOKUP(A666,rawData!B:S,10,0)))</f>
        <v>Card</v>
      </c>
      <c r="H666" s="9">
        <f>_xlfn.NUMBERVALUE(TRIM(VLOOKUP(A666,rawData!B:S,11,0)))</f>
        <v>7</v>
      </c>
      <c r="I666" s="9">
        <f>_xlfn.NUMBERVALUE(TRIM(VLOOKUP(A666,rawData!B:S,12,0)))</f>
        <v>37.729999999999997</v>
      </c>
      <c r="J666" s="9">
        <f>_xlfn.NUMBERVALUE(TRIM(VLOOKUP(A666,rawData!B:S,13,0)))</f>
        <v>264.11</v>
      </c>
      <c r="K666" s="11">
        <f>DATE(VLOOKUP(A666,rawData!$B$2:$S$1011,17,0),VLOOKUP(A666,rawData!$B$2:$S$1011,16,0),VLOOKUP(A666,rawData!$B$2:$S$1011,15,0))</f>
        <v>45470</v>
      </c>
      <c r="L666" t="str">
        <f>TRIM(VLOOKUP(A666,rawData!B:S,18,0))</f>
        <v>PayPal</v>
      </c>
      <c r="M666">
        <f t="shared" si="21"/>
        <v>6</v>
      </c>
    </row>
    <row r="667" spans="1:13" x14ac:dyDescent="0.2">
      <c r="A667" t="str">
        <f>TRIM(rawData!A411)</f>
        <v>0c597b56-9463-4fce-a412-ea29dfb6ebd9</v>
      </c>
      <c r="B667" t="str">
        <f>TRIM(VLOOKUP(A667,rawData!B:S,4,0))</f>
        <v>Candace Herrera</v>
      </c>
      <c r="C667" t="str">
        <f>IF(TRIM(VLOOKUP(A667,rawData!B:S,6,0))="","replacement@mail.com",TRIM(VLOOKUP(A667,rawData!B:S,6,0)))</f>
        <v>fsmith@gmail.com</v>
      </c>
      <c r="D667" t="str">
        <f t="shared" si="20"/>
        <v>SouthFood</v>
      </c>
      <c r="E667" t="str">
        <f>TRIM(VLOOKUP(A667,rawData!B:S,8,0))</f>
        <v>South</v>
      </c>
      <c r="F667" t="str">
        <f>TRIM(VLOOKUP(A667,rawData!B:S,9,0))</f>
        <v>Food</v>
      </c>
      <c r="G667" t="str">
        <f>IF(TRIM(VLOOKUP(A667,rawData!B:S,10,0))="","Blank",TRIM(VLOOKUP(A667,rawData!B:S,10,0)))</f>
        <v>Huge</v>
      </c>
      <c r="H667" s="9">
        <f>_xlfn.NUMBERVALUE(TRIM(VLOOKUP(A667,rawData!B:S,11,0)))</f>
        <v>13</v>
      </c>
      <c r="I667" s="9">
        <f>_xlfn.NUMBERVALUE(TRIM(VLOOKUP(A667,rawData!B:S,12,0)))</f>
        <v>41.97</v>
      </c>
      <c r="J667" s="9">
        <f>_xlfn.NUMBERVALUE(TRIM(VLOOKUP(A667,rawData!B:S,13,0)))</f>
        <v>545.61</v>
      </c>
      <c r="K667" s="11">
        <f>DATE(VLOOKUP(A667,rawData!$B$2:$S$1011,17,0),VLOOKUP(A667,rawData!$B$2:$S$1011,16,0),VLOOKUP(A667,rawData!$B$2:$S$1011,15,0))</f>
        <v>45470</v>
      </c>
      <c r="L667" t="str">
        <f>TRIM(VLOOKUP(A667,rawData!B:S,18,0))</f>
        <v>PayPal</v>
      </c>
      <c r="M667">
        <f t="shared" si="21"/>
        <v>6</v>
      </c>
    </row>
    <row r="668" spans="1:13" x14ac:dyDescent="0.2">
      <c r="A668" t="str">
        <f>TRIM(rawData!A546)</f>
        <v>40c59555-1c08-4cc5-b954-653ed08cc05e</v>
      </c>
      <c r="B668" t="str">
        <f>TRIM(VLOOKUP(A668,rawData!B:S,4,0))</f>
        <v>Catherine Lopez</v>
      </c>
      <c r="C668" t="str">
        <f>IF(TRIM(VLOOKUP(A668,rawData!B:S,6,0))="","replacement@mail.com",TRIM(VLOOKUP(A668,rawData!B:S,6,0)))</f>
        <v>smithjudith@gmail.com</v>
      </c>
      <c r="D668" t="str">
        <f t="shared" si="20"/>
        <v>EastBooks</v>
      </c>
      <c r="E668" t="str">
        <f>TRIM(VLOOKUP(A668,rawData!B:S,8,0))</f>
        <v>East</v>
      </c>
      <c r="F668" t="str">
        <f>TRIM(VLOOKUP(A668,rawData!B:S,9,0))</f>
        <v>Books</v>
      </c>
      <c r="G668" t="str">
        <f>IF(TRIM(VLOOKUP(A668,rawData!B:S,10,0))="","Blank",TRIM(VLOOKUP(A668,rawData!B:S,10,0)))</f>
        <v>Think</v>
      </c>
      <c r="H668" s="9">
        <f>_xlfn.NUMBERVALUE(TRIM(VLOOKUP(A668,rawData!B:S,11,0)))</f>
        <v>18</v>
      </c>
      <c r="I668" s="9">
        <f>_xlfn.NUMBERVALUE(TRIM(VLOOKUP(A668,rawData!B:S,12,0)))</f>
        <v>348.36</v>
      </c>
      <c r="J668" s="9">
        <f>_xlfn.NUMBERVALUE(TRIM(VLOOKUP(A668,rawData!B:S,13,0)))</f>
        <v>6270.48</v>
      </c>
      <c r="K668" s="11">
        <f>DATE(VLOOKUP(A668,rawData!$B$2:$S$1011,17,0),VLOOKUP(A668,rawData!$B$2:$S$1011,16,0),VLOOKUP(A668,rawData!$B$2:$S$1011,15,0))</f>
        <v>45470</v>
      </c>
      <c r="L668" t="str">
        <f>TRIM(VLOOKUP(A668,rawData!B:S,18,0))</f>
        <v>PayPal</v>
      </c>
      <c r="M668">
        <f t="shared" si="21"/>
        <v>6</v>
      </c>
    </row>
    <row r="669" spans="1:13" x14ac:dyDescent="0.2">
      <c r="A669" t="str">
        <f>TRIM(rawData!A613)</f>
        <v>5c4464e9-a0c1-4ccc-a63d-a6f3fe96b515</v>
      </c>
      <c r="B669" t="str">
        <f>TRIM(VLOOKUP(A669,rawData!B:S,4,0))</f>
        <v>George Jones</v>
      </c>
      <c r="C669" t="str">
        <f>IF(TRIM(VLOOKUP(A669,rawData!B:S,6,0))="","replacement@mail.com",TRIM(VLOOKUP(A669,rawData!B:S,6,0)))</f>
        <v>fbarrera@hotmail.com</v>
      </c>
      <c r="D669" t="str">
        <f t="shared" si="20"/>
        <v>SouthClothing</v>
      </c>
      <c r="E669" t="str">
        <f>TRIM(VLOOKUP(A669,rawData!B:S,8,0))</f>
        <v>South</v>
      </c>
      <c r="F669" t="str">
        <f>TRIM(VLOOKUP(A669,rawData!B:S,9,0))</f>
        <v>Clothing</v>
      </c>
      <c r="G669" t="str">
        <f>IF(TRIM(VLOOKUP(A669,rawData!B:S,10,0))="","Blank",TRIM(VLOOKUP(A669,rawData!B:S,10,0)))</f>
        <v>Money</v>
      </c>
      <c r="H669" s="9">
        <f>_xlfn.NUMBERVALUE(TRIM(VLOOKUP(A669,rawData!B:S,11,0)))</f>
        <v>12</v>
      </c>
      <c r="I669" s="9">
        <f>_xlfn.NUMBERVALUE(TRIM(VLOOKUP(A669,rawData!B:S,12,0)))</f>
        <v>171.14</v>
      </c>
      <c r="J669" s="9">
        <f>_xlfn.NUMBERVALUE(TRIM(VLOOKUP(A669,rawData!B:S,13,0)))</f>
        <v>2053.6799999999998</v>
      </c>
      <c r="K669" s="11">
        <f>DATE(VLOOKUP(A669,rawData!$B$2:$S$1011,17,0),VLOOKUP(A669,rawData!$B$2:$S$1011,16,0),VLOOKUP(A669,rawData!$B$2:$S$1011,15,0))</f>
        <v>45471</v>
      </c>
      <c r="L669" t="str">
        <f>TRIM(VLOOKUP(A669,rawData!B:S,18,0))</f>
        <v>Bank Transfer</v>
      </c>
      <c r="M669">
        <f t="shared" si="21"/>
        <v>6</v>
      </c>
    </row>
    <row r="670" spans="1:13" x14ac:dyDescent="0.2">
      <c r="A670" t="str">
        <f>TRIM(rawData!A548)</f>
        <v>cf9d111b-f797-4b4f-b97f-552cf31effc9</v>
      </c>
      <c r="B670" t="str">
        <f>TRIM(VLOOKUP(A670,rawData!B:S,4,0))</f>
        <v>Wanda Smith</v>
      </c>
      <c r="C670" t="str">
        <f>IF(TRIM(VLOOKUP(A670,rawData!B:S,6,0))="","replacement@mail.com",TRIM(VLOOKUP(A670,rawData!B:S,6,0)))</f>
        <v>hawkinsedward@floyd.net</v>
      </c>
      <c r="D670" t="str">
        <f t="shared" si="20"/>
        <v>EastBooks</v>
      </c>
      <c r="E670" t="str">
        <f>TRIM(VLOOKUP(A670,rawData!B:S,8,0))</f>
        <v>East</v>
      </c>
      <c r="F670" t="str">
        <f>TRIM(VLOOKUP(A670,rawData!B:S,9,0))</f>
        <v>Books</v>
      </c>
      <c r="G670" t="str">
        <f>IF(TRIM(VLOOKUP(A670,rawData!B:S,10,0))="","Blank",TRIM(VLOOKUP(A670,rawData!B:S,10,0)))</f>
        <v>Material</v>
      </c>
      <c r="H670" s="9">
        <f>_xlfn.NUMBERVALUE(TRIM(VLOOKUP(A670,rawData!B:S,11,0)))</f>
        <v>10</v>
      </c>
      <c r="I670" s="9">
        <f>_xlfn.NUMBERVALUE(TRIM(VLOOKUP(A670,rawData!B:S,12,0)))</f>
        <v>394.56</v>
      </c>
      <c r="J670" s="9">
        <f>_xlfn.NUMBERVALUE(TRIM(VLOOKUP(A670,rawData!B:S,13,0)))</f>
        <v>3945.6</v>
      </c>
      <c r="K670" s="11">
        <f>DATE(VLOOKUP(A670,rawData!$B$2:$S$1011,17,0),VLOOKUP(A670,rawData!$B$2:$S$1011,16,0),VLOOKUP(A670,rawData!$B$2:$S$1011,15,0))</f>
        <v>45471</v>
      </c>
      <c r="L670" t="str">
        <f>TRIM(VLOOKUP(A670,rawData!B:S,18,0))</f>
        <v>PayPal</v>
      </c>
      <c r="M670">
        <f t="shared" si="21"/>
        <v>6</v>
      </c>
    </row>
    <row r="671" spans="1:13" x14ac:dyDescent="0.2">
      <c r="A671" t="str">
        <f>TRIM(rawData!A649)</f>
        <v>07dae238-6efa-46ea-97b0-5bb3b3b577a6</v>
      </c>
      <c r="B671" t="str">
        <f>TRIM(VLOOKUP(A671,rawData!B:S,4,0))</f>
        <v>Amanda Rodriguez</v>
      </c>
      <c r="C671" t="str">
        <f>IF(TRIM(VLOOKUP(A671,rawData!B:S,6,0))="","replacement@mail.com",TRIM(VLOOKUP(A671,rawData!B:S,6,0)))</f>
        <v>tanyaeverett@lewis-medina.com</v>
      </c>
      <c r="D671" t="str">
        <f t="shared" si="20"/>
        <v>EastBooks</v>
      </c>
      <c r="E671" t="str">
        <f>TRIM(VLOOKUP(A671,rawData!B:S,8,0))</f>
        <v>East</v>
      </c>
      <c r="F671" t="str">
        <f>TRIM(VLOOKUP(A671,rawData!B:S,9,0))</f>
        <v>Books</v>
      </c>
      <c r="G671" t="str">
        <f>IF(TRIM(VLOOKUP(A671,rawData!B:S,10,0))="","Blank",TRIM(VLOOKUP(A671,rawData!B:S,10,0)))</f>
        <v>Never</v>
      </c>
      <c r="H671" s="9">
        <f>_xlfn.NUMBERVALUE(TRIM(VLOOKUP(A671,rawData!B:S,11,0)))</f>
        <v>1</v>
      </c>
      <c r="I671" s="9">
        <f>_xlfn.NUMBERVALUE(TRIM(VLOOKUP(A671,rawData!B:S,12,0)))</f>
        <v>78.83</v>
      </c>
      <c r="J671" s="9">
        <f>_xlfn.NUMBERVALUE(TRIM(VLOOKUP(A671,rawData!B:S,13,0)))</f>
        <v>78.83</v>
      </c>
      <c r="K671" s="11">
        <f>DATE(VLOOKUP(A671,rawData!$B$2:$S$1011,17,0),VLOOKUP(A671,rawData!$B$2:$S$1011,16,0),VLOOKUP(A671,rawData!$B$2:$S$1011,15,0))</f>
        <v>45472</v>
      </c>
      <c r="L671" t="str">
        <f>TRIM(VLOOKUP(A671,rawData!B:S,18,0))</f>
        <v>Debit Card</v>
      </c>
      <c r="M671">
        <f t="shared" si="21"/>
        <v>6</v>
      </c>
    </row>
    <row r="672" spans="1:13" x14ac:dyDescent="0.2">
      <c r="A672" t="str">
        <f>TRIM(rawData!A63)</f>
        <v>4ed3d06a-7041-4add-93f0-75f68e764c24</v>
      </c>
      <c r="B672" t="str">
        <f>TRIM(VLOOKUP(A672,rawData!B:S,4,0))</f>
        <v>Mrs. Kelly Park PhD</v>
      </c>
      <c r="C672" t="str">
        <f>IF(TRIM(VLOOKUP(A672,rawData!B:S,6,0))="","replacement@mail.com",TRIM(VLOOKUP(A672,rawData!B:S,6,0)))</f>
        <v>hoffmanerica@hotmail.com</v>
      </c>
      <c r="D672" t="str">
        <f t="shared" si="20"/>
        <v>EastFurniture</v>
      </c>
      <c r="E672" t="str">
        <f>TRIM(VLOOKUP(A672,rawData!B:S,8,0))</f>
        <v>East</v>
      </c>
      <c r="F672" t="str">
        <f>TRIM(VLOOKUP(A672,rawData!B:S,9,0))</f>
        <v>Furniture</v>
      </c>
      <c r="G672" t="str">
        <f>IF(TRIM(VLOOKUP(A672,rawData!B:S,10,0))="","Blank",TRIM(VLOOKUP(A672,rawData!B:S,10,0)))</f>
        <v>What</v>
      </c>
      <c r="H672" s="9">
        <f>_xlfn.NUMBERVALUE(TRIM(VLOOKUP(A672,rawData!B:S,11,0)))</f>
        <v>18</v>
      </c>
      <c r="I672" s="9">
        <f>_xlfn.NUMBERVALUE(TRIM(VLOOKUP(A672,rawData!B:S,12,0)))</f>
        <v>441.42</v>
      </c>
      <c r="J672" s="9">
        <f>_xlfn.NUMBERVALUE(TRIM(VLOOKUP(A672,rawData!B:S,13,0)))</f>
        <v>7945.56</v>
      </c>
      <c r="K672" s="11">
        <f>DATE(VLOOKUP(A672,rawData!$B$2:$S$1011,17,0),VLOOKUP(A672,rawData!$B$2:$S$1011,16,0),VLOOKUP(A672,rawData!$B$2:$S$1011,15,0))</f>
        <v>45472</v>
      </c>
      <c r="L672" t="str">
        <f>TRIM(VLOOKUP(A672,rawData!B:S,18,0))</f>
        <v>PayPal</v>
      </c>
      <c r="M672">
        <f t="shared" si="21"/>
        <v>6</v>
      </c>
    </row>
    <row r="673" spans="1:13" x14ac:dyDescent="0.2">
      <c r="A673" t="str">
        <f>TRIM(rawData!A112)</f>
        <v>9f0bfe3e-58bc-4156-ab41-c67cf09da0e0</v>
      </c>
      <c r="B673" t="str">
        <f>TRIM(VLOOKUP(A673,rawData!B:S,4,0))</f>
        <v>Daniel Thompson</v>
      </c>
      <c r="C673" t="str">
        <f>IF(TRIM(VLOOKUP(A673,rawData!B:S,6,0))="","replacement@mail.com",TRIM(VLOOKUP(A673,rawData!B:S,6,0)))</f>
        <v>elizabeth82@bush.biz</v>
      </c>
      <c r="D673" t="str">
        <f t="shared" si="20"/>
        <v>SouthElectronics</v>
      </c>
      <c r="E673" t="str">
        <f>TRIM(VLOOKUP(A673,rawData!B:S,8,0))</f>
        <v>South</v>
      </c>
      <c r="F673" t="str">
        <f>TRIM(VLOOKUP(A673,rawData!B:S,9,0))</f>
        <v>Electronics</v>
      </c>
      <c r="G673" t="str">
        <f>IF(TRIM(VLOOKUP(A673,rawData!B:S,10,0))="","Blank",TRIM(VLOOKUP(A673,rawData!B:S,10,0)))</f>
        <v>Improve</v>
      </c>
      <c r="H673" s="9">
        <f>_xlfn.NUMBERVALUE(TRIM(VLOOKUP(A673,rawData!B:S,11,0)))</f>
        <v>19</v>
      </c>
      <c r="I673" s="9">
        <f>_xlfn.NUMBERVALUE(TRIM(VLOOKUP(A673,rawData!B:S,12,0)))</f>
        <v>5.08</v>
      </c>
      <c r="J673" s="9">
        <f>_xlfn.NUMBERVALUE(TRIM(VLOOKUP(A673,rawData!B:S,13,0)))</f>
        <v>96.52</v>
      </c>
      <c r="K673" s="11">
        <f>DATE(VLOOKUP(A673,rawData!$B$2:$S$1011,17,0),VLOOKUP(A673,rawData!$B$2:$S$1011,16,0),VLOOKUP(A673,rawData!$B$2:$S$1011,15,0))</f>
        <v>45473</v>
      </c>
      <c r="L673" t="str">
        <f>TRIM(VLOOKUP(A673,rawData!B:S,18,0))</f>
        <v>Debit Card</v>
      </c>
      <c r="M673">
        <f t="shared" si="21"/>
        <v>6</v>
      </c>
    </row>
    <row r="674" spans="1:13" x14ac:dyDescent="0.2">
      <c r="A674" t="str">
        <f>TRIM(rawData!A552)</f>
        <v>b7df1d2f-5512-45ed-95fc-b901c2dc53f5</v>
      </c>
      <c r="B674" t="str">
        <f>TRIM(VLOOKUP(A674,rawData!B:S,4,0))</f>
        <v>Scott Jones</v>
      </c>
      <c r="C674" t="str">
        <f>IF(TRIM(VLOOKUP(A674,rawData!B:S,6,0))="","replacement@mail.com",TRIM(VLOOKUP(A674,rawData!B:S,6,0)))</f>
        <v>vandersen@jackson.info</v>
      </c>
      <c r="D674" t="str">
        <f t="shared" si="20"/>
        <v>EastBooks</v>
      </c>
      <c r="E674" t="str">
        <f>TRIM(VLOOKUP(A674,rawData!B:S,8,0))</f>
        <v>East</v>
      </c>
      <c r="F674" t="str">
        <f>TRIM(VLOOKUP(A674,rawData!B:S,9,0))</f>
        <v>Books</v>
      </c>
      <c r="G674" t="str">
        <f>IF(TRIM(VLOOKUP(A674,rawData!B:S,10,0))="","Blank",TRIM(VLOOKUP(A674,rawData!B:S,10,0)))</f>
        <v>Answer</v>
      </c>
      <c r="H674" s="9">
        <f>_xlfn.NUMBERVALUE(TRIM(VLOOKUP(A674,rawData!B:S,11,0)))</f>
        <v>18</v>
      </c>
      <c r="I674" s="9">
        <f>_xlfn.NUMBERVALUE(TRIM(VLOOKUP(A674,rawData!B:S,12,0)))</f>
        <v>459.8</v>
      </c>
      <c r="J674" s="9">
        <f>_xlfn.NUMBERVALUE(TRIM(VLOOKUP(A674,rawData!B:S,13,0)))</f>
        <v>8276.4</v>
      </c>
      <c r="K674" s="11">
        <f>DATE(VLOOKUP(A674,rawData!$B$2:$S$1011,17,0),VLOOKUP(A674,rawData!$B$2:$S$1011,16,0),VLOOKUP(A674,rawData!$B$2:$S$1011,15,0))</f>
        <v>45473</v>
      </c>
      <c r="L674" t="str">
        <f>TRIM(VLOOKUP(A674,rawData!B:S,18,0))</f>
        <v>Credit Card</v>
      </c>
      <c r="M674">
        <f t="shared" si="21"/>
        <v>6</v>
      </c>
    </row>
    <row r="675" spans="1:13" x14ac:dyDescent="0.2">
      <c r="A675" t="str">
        <f>TRIM(rawData!A683)</f>
        <v>013eea83-469c-46b5-807f-35f97e95ddaf</v>
      </c>
      <c r="B675" t="str">
        <f>TRIM(VLOOKUP(A675,rawData!B:S,4,0))</f>
        <v>Thomas Pearson</v>
      </c>
      <c r="C675" t="str">
        <f>IF(TRIM(VLOOKUP(A675,rawData!B:S,6,0))="","replacement@mail.com",TRIM(VLOOKUP(A675,rawData!B:S,6,0)))</f>
        <v>elizabeth35@gmail.com</v>
      </c>
      <c r="D675" t="str">
        <f t="shared" si="20"/>
        <v>NorthClothing</v>
      </c>
      <c r="E675" t="str">
        <f>TRIM(VLOOKUP(A675,rawData!B:S,8,0))</f>
        <v>North</v>
      </c>
      <c r="F675" t="str">
        <f>TRIM(VLOOKUP(A675,rawData!B:S,9,0))</f>
        <v>Clothing</v>
      </c>
      <c r="G675" t="str">
        <f>IF(TRIM(VLOOKUP(A675,rawData!B:S,10,0))="","Blank",TRIM(VLOOKUP(A675,rawData!B:S,10,0)))</f>
        <v>It</v>
      </c>
      <c r="H675" s="9">
        <f>_xlfn.NUMBERVALUE(TRIM(VLOOKUP(A675,rawData!B:S,11,0)))</f>
        <v>18</v>
      </c>
      <c r="I675" s="9">
        <f>_xlfn.NUMBERVALUE(TRIM(VLOOKUP(A675,rawData!B:S,12,0)))</f>
        <v>60.81</v>
      </c>
      <c r="J675" s="9">
        <f>_xlfn.NUMBERVALUE(TRIM(VLOOKUP(A675,rawData!B:S,13,0)))</f>
        <v>1094.58</v>
      </c>
      <c r="K675" s="11">
        <f>DATE(VLOOKUP(A675,rawData!$B$2:$S$1011,17,0),VLOOKUP(A675,rawData!$B$2:$S$1011,16,0),VLOOKUP(A675,rawData!$B$2:$S$1011,15,0))</f>
        <v>45474</v>
      </c>
      <c r="L675" t="str">
        <f>TRIM(VLOOKUP(A675,rawData!B:S,18,0))</f>
        <v>Debit Card</v>
      </c>
      <c r="M675">
        <f t="shared" si="21"/>
        <v>7</v>
      </c>
    </row>
    <row r="676" spans="1:13" x14ac:dyDescent="0.2">
      <c r="A676" t="str">
        <f>TRIM(rawData!A432)</f>
        <v>d1554cd5-8501-44f5-b81e-5099ca7481dc</v>
      </c>
      <c r="B676" t="str">
        <f>TRIM(VLOOKUP(A676,rawData!B:S,4,0))</f>
        <v>Kevin Dawson</v>
      </c>
      <c r="C676" t="str">
        <f>IF(TRIM(VLOOKUP(A676,rawData!B:S,6,0))="","replacement@mail.com",TRIM(VLOOKUP(A676,rawData!B:S,6,0)))</f>
        <v>vhebert@yahoo.com</v>
      </c>
      <c r="D676" t="str">
        <f t="shared" si="20"/>
        <v>WestFood</v>
      </c>
      <c r="E676" t="str">
        <f>TRIM(VLOOKUP(A676,rawData!B:S,8,0))</f>
        <v>West</v>
      </c>
      <c r="F676" t="str">
        <f>TRIM(VLOOKUP(A676,rawData!B:S,9,0))</f>
        <v>Food</v>
      </c>
      <c r="G676" t="str">
        <f>IF(TRIM(VLOOKUP(A676,rawData!B:S,10,0))="","Blank",TRIM(VLOOKUP(A676,rawData!B:S,10,0)))</f>
        <v>Decision</v>
      </c>
      <c r="H676" s="9">
        <f>_xlfn.NUMBERVALUE(TRIM(VLOOKUP(A676,rawData!B:S,11,0)))</f>
        <v>4</v>
      </c>
      <c r="I676" s="9">
        <f>_xlfn.NUMBERVALUE(TRIM(VLOOKUP(A676,rawData!B:S,12,0)))</f>
        <v>431.05</v>
      </c>
      <c r="J676" s="9">
        <f>_xlfn.NUMBERVALUE(TRIM(VLOOKUP(A676,rawData!B:S,13,0)))</f>
        <v>1724.2</v>
      </c>
      <c r="K676" s="11">
        <f>DATE(VLOOKUP(A676,rawData!$B$2:$S$1011,17,0),VLOOKUP(A676,rawData!$B$2:$S$1011,16,0),VLOOKUP(A676,rawData!$B$2:$S$1011,15,0))</f>
        <v>45474</v>
      </c>
      <c r="L676" t="str">
        <f>TRIM(VLOOKUP(A676,rawData!B:S,18,0))</f>
        <v>Bank Transfer</v>
      </c>
      <c r="M676">
        <f t="shared" si="21"/>
        <v>7</v>
      </c>
    </row>
    <row r="677" spans="1:13" x14ac:dyDescent="0.2">
      <c r="A677" t="str">
        <f>TRIM(rawData!A860)</f>
        <v>bda685b5-12b0-412a-8da8-ef0f405445fa</v>
      </c>
      <c r="B677" t="str">
        <f>TRIM(VLOOKUP(A677,rawData!B:S,4,0))</f>
        <v>Thomas Jimenez</v>
      </c>
      <c r="C677" t="str">
        <f>IF(TRIM(VLOOKUP(A677,rawData!B:S,6,0))="","replacement@mail.com",TRIM(VLOOKUP(A677,rawData!B:S,6,0)))</f>
        <v>allisonlandry@gonzalez.com</v>
      </c>
      <c r="D677" t="str">
        <f t="shared" si="20"/>
        <v>NorthElectronics</v>
      </c>
      <c r="E677" t="str">
        <f>TRIM(VLOOKUP(A677,rawData!B:S,8,0))</f>
        <v>North</v>
      </c>
      <c r="F677" t="str">
        <f>TRIM(VLOOKUP(A677,rawData!B:S,9,0))</f>
        <v>Electronics</v>
      </c>
      <c r="G677" t="str">
        <f>IF(TRIM(VLOOKUP(A677,rawData!B:S,10,0))="","Blank",TRIM(VLOOKUP(A677,rawData!B:S,10,0)))</f>
        <v>Project</v>
      </c>
      <c r="H677" s="9">
        <f>_xlfn.NUMBERVALUE(TRIM(VLOOKUP(A677,rawData!B:S,11,0)))</f>
        <v>9</v>
      </c>
      <c r="I677" s="9">
        <f>_xlfn.NUMBERVALUE(TRIM(VLOOKUP(A677,rawData!B:S,12,0)))</f>
        <v>220.52</v>
      </c>
      <c r="J677" s="9">
        <f>_xlfn.NUMBERVALUE(TRIM(VLOOKUP(A677,rawData!B:S,13,0)))</f>
        <v>1984.68</v>
      </c>
      <c r="K677" s="11">
        <f>DATE(VLOOKUP(A677,rawData!$B$2:$S$1011,17,0),VLOOKUP(A677,rawData!$B$2:$S$1011,16,0),VLOOKUP(A677,rawData!$B$2:$S$1011,15,0))</f>
        <v>45474</v>
      </c>
      <c r="L677" t="str">
        <f>TRIM(VLOOKUP(A677,rawData!B:S,18,0))</f>
        <v>Bank Transfer</v>
      </c>
      <c r="M677">
        <f t="shared" si="21"/>
        <v>7</v>
      </c>
    </row>
    <row r="678" spans="1:13" x14ac:dyDescent="0.2">
      <c r="A678" t="str">
        <f>TRIM(rawData!A275)</f>
        <v>dc304cad-d56e-440c-9dea-0c28150f092d</v>
      </c>
      <c r="B678" t="str">
        <f>TRIM(VLOOKUP(A678,rawData!B:S,4,0))</f>
        <v>Cynthia Pratt</v>
      </c>
      <c r="C678" t="str">
        <f>IF(TRIM(VLOOKUP(A678,rawData!B:S,6,0))="","replacement@mail.com",TRIM(VLOOKUP(A678,rawData!B:S,6,0)))</f>
        <v>ashley26@gallagher.com</v>
      </c>
      <c r="D678" t="str">
        <f t="shared" si="20"/>
        <v>WestClothing</v>
      </c>
      <c r="E678" t="str">
        <f>TRIM(VLOOKUP(A678,rawData!B:S,8,0))</f>
        <v>West</v>
      </c>
      <c r="F678" t="str">
        <f>TRIM(VLOOKUP(A678,rawData!B:S,9,0))</f>
        <v>Clothing</v>
      </c>
      <c r="G678" t="str">
        <f>IF(TRIM(VLOOKUP(A678,rawData!B:S,10,0))="","Blank",TRIM(VLOOKUP(A678,rawData!B:S,10,0)))</f>
        <v>Speak</v>
      </c>
      <c r="H678" s="9">
        <f>_xlfn.NUMBERVALUE(TRIM(VLOOKUP(A678,rawData!B:S,11,0)))</f>
        <v>8</v>
      </c>
      <c r="I678" s="9">
        <f>_xlfn.NUMBERVALUE(TRIM(VLOOKUP(A678,rawData!B:S,12,0)))</f>
        <v>308.75</v>
      </c>
      <c r="J678" s="9">
        <f>_xlfn.NUMBERVALUE(TRIM(VLOOKUP(A678,rawData!B:S,13,0)))</f>
        <v>2470</v>
      </c>
      <c r="K678" s="11">
        <f>DATE(VLOOKUP(A678,rawData!$B$2:$S$1011,17,0),VLOOKUP(A678,rawData!$B$2:$S$1011,16,0),VLOOKUP(A678,rawData!$B$2:$S$1011,15,0))</f>
        <v>45474</v>
      </c>
      <c r="L678" t="str">
        <f>TRIM(VLOOKUP(A678,rawData!B:S,18,0))</f>
        <v>PayPal</v>
      </c>
      <c r="M678">
        <f t="shared" si="21"/>
        <v>7</v>
      </c>
    </row>
    <row r="679" spans="1:13" x14ac:dyDescent="0.2">
      <c r="A679" t="str">
        <f>TRIM(rawData!A235)</f>
        <v>3fbfc27a-1f84-4074-9f39-caafedd4f1b9</v>
      </c>
      <c r="B679" t="str">
        <f>TRIM(VLOOKUP(A679,rawData!B:S,4,0))</f>
        <v>Katie Johnston</v>
      </c>
      <c r="C679" t="str">
        <f>IF(TRIM(VLOOKUP(A679,rawData!B:S,6,0))="","replacement@mail.com",TRIM(VLOOKUP(A679,rawData!B:S,6,0)))</f>
        <v>martin81@yahoo.com</v>
      </c>
      <c r="D679" t="str">
        <f t="shared" si="20"/>
        <v>EastElectronics</v>
      </c>
      <c r="E679" t="str">
        <f>TRIM(VLOOKUP(A679,rawData!B:S,8,0))</f>
        <v>East</v>
      </c>
      <c r="F679" t="str">
        <f>TRIM(VLOOKUP(A679,rawData!B:S,9,0))</f>
        <v>Electronics</v>
      </c>
      <c r="G679" t="str">
        <f>IF(TRIM(VLOOKUP(A679,rawData!B:S,10,0))="","Blank",TRIM(VLOOKUP(A679,rawData!B:S,10,0)))</f>
        <v>Wish</v>
      </c>
      <c r="H679" s="9">
        <f>_xlfn.NUMBERVALUE(TRIM(VLOOKUP(A679,rawData!B:S,11,0)))</f>
        <v>10</v>
      </c>
      <c r="I679" s="9">
        <f>_xlfn.NUMBERVALUE(TRIM(VLOOKUP(A679,rawData!B:S,12,0)))</f>
        <v>434.26</v>
      </c>
      <c r="J679" s="9">
        <f>_xlfn.NUMBERVALUE(TRIM(VLOOKUP(A679,rawData!B:S,13,0)))</f>
        <v>4342.6000000000004</v>
      </c>
      <c r="K679" s="11">
        <f>DATE(VLOOKUP(A679,rawData!$B$2:$S$1011,17,0),VLOOKUP(A679,rawData!$B$2:$S$1011,16,0),VLOOKUP(A679,rawData!$B$2:$S$1011,15,0))</f>
        <v>45474</v>
      </c>
      <c r="L679" t="str">
        <f>TRIM(VLOOKUP(A679,rawData!B:S,18,0))</f>
        <v>PayPal</v>
      </c>
      <c r="M679">
        <f t="shared" si="21"/>
        <v>7</v>
      </c>
    </row>
    <row r="680" spans="1:13" x14ac:dyDescent="0.2">
      <c r="A680" t="str">
        <f>TRIM(rawData!A956)</f>
        <v>99ce75f8-d37e-44e9-9ceb-c4d3f1b415c2</v>
      </c>
      <c r="B680" t="str">
        <f>TRIM(VLOOKUP(A680,rawData!B:S,4,0))</f>
        <v>Beverly Martin</v>
      </c>
      <c r="C680" t="str">
        <f>IF(TRIM(VLOOKUP(A680,rawData!B:S,6,0))="","replacement@mail.com",TRIM(VLOOKUP(A680,rawData!B:S,6,0)))</f>
        <v>wrightcynthia@gmail.com</v>
      </c>
      <c r="D680" t="str">
        <f t="shared" si="20"/>
        <v>WestClothing</v>
      </c>
      <c r="E680" t="str">
        <f>TRIM(VLOOKUP(A680,rawData!B:S,8,0))</f>
        <v>West</v>
      </c>
      <c r="F680" t="str">
        <f>TRIM(VLOOKUP(A680,rawData!B:S,9,0))</f>
        <v>Clothing</v>
      </c>
      <c r="G680" t="str">
        <f>IF(TRIM(VLOOKUP(A680,rawData!B:S,10,0))="","Blank",TRIM(VLOOKUP(A680,rawData!B:S,10,0)))</f>
        <v>Rest</v>
      </c>
      <c r="H680" s="9">
        <f>_xlfn.NUMBERVALUE(TRIM(VLOOKUP(A680,rawData!B:S,11,0)))</f>
        <v>2</v>
      </c>
      <c r="I680" s="9">
        <f>_xlfn.NUMBERVALUE(TRIM(VLOOKUP(A680,rawData!B:S,12,0)))</f>
        <v>205.17</v>
      </c>
      <c r="J680" s="9">
        <f>_xlfn.NUMBERVALUE(TRIM(VLOOKUP(A680,rawData!B:S,13,0)))</f>
        <v>410.34</v>
      </c>
      <c r="K680" s="11">
        <f>DATE(VLOOKUP(A680,rawData!$B$2:$S$1011,17,0),VLOOKUP(A680,rawData!$B$2:$S$1011,16,0),VLOOKUP(A680,rawData!$B$2:$S$1011,15,0))</f>
        <v>45475</v>
      </c>
      <c r="L680" t="str">
        <f>TRIM(VLOOKUP(A680,rawData!B:S,18,0))</f>
        <v>Bank Transfer</v>
      </c>
      <c r="M680">
        <f t="shared" si="21"/>
        <v>7</v>
      </c>
    </row>
    <row r="681" spans="1:13" x14ac:dyDescent="0.2">
      <c r="A681" t="str">
        <f>TRIM(rawData!A811)</f>
        <v>ff68a30c-a3e7-4f11-8478-3e544995dc9f</v>
      </c>
      <c r="B681" t="str">
        <f>TRIM(VLOOKUP(A681,rawData!B:S,4,0))</f>
        <v>Marc Evans</v>
      </c>
      <c r="C681" t="str">
        <f>IF(TRIM(VLOOKUP(A681,rawData!B:S,6,0))="","replacement@mail.com",TRIM(VLOOKUP(A681,rawData!B:S,6,0)))</f>
        <v>cassidy93@anderson.com</v>
      </c>
      <c r="D681" t="str">
        <f t="shared" si="20"/>
        <v>NorthElectronics</v>
      </c>
      <c r="E681" t="str">
        <f>TRIM(VLOOKUP(A681,rawData!B:S,8,0))</f>
        <v>North</v>
      </c>
      <c r="F681" t="str">
        <f>TRIM(VLOOKUP(A681,rawData!B:S,9,0))</f>
        <v>Electronics</v>
      </c>
      <c r="G681" t="str">
        <f>IF(TRIM(VLOOKUP(A681,rawData!B:S,10,0))="","Blank",TRIM(VLOOKUP(A681,rawData!B:S,10,0)))</f>
        <v>The</v>
      </c>
      <c r="H681" s="9">
        <f>_xlfn.NUMBERVALUE(TRIM(VLOOKUP(A681,rawData!B:S,11,0)))</f>
        <v>6</v>
      </c>
      <c r="I681" s="9">
        <f>_xlfn.NUMBERVALUE(TRIM(VLOOKUP(A681,rawData!B:S,12,0)))</f>
        <v>134.78</v>
      </c>
      <c r="J681" s="9">
        <f>_xlfn.NUMBERVALUE(TRIM(VLOOKUP(A681,rawData!B:S,13,0)))</f>
        <v>808.68</v>
      </c>
      <c r="K681" s="11">
        <f>DATE(VLOOKUP(A681,rawData!$B$2:$S$1011,17,0),VLOOKUP(A681,rawData!$B$2:$S$1011,16,0),VLOOKUP(A681,rawData!$B$2:$S$1011,15,0))</f>
        <v>45475</v>
      </c>
      <c r="L681" t="str">
        <f>TRIM(VLOOKUP(A681,rawData!B:S,18,0))</f>
        <v>Bank Transfer</v>
      </c>
      <c r="M681">
        <f t="shared" si="21"/>
        <v>7</v>
      </c>
    </row>
    <row r="682" spans="1:13" x14ac:dyDescent="0.2">
      <c r="A682" t="str">
        <f>TRIM(rawData!A602)</f>
        <v>d4432199-425a-4532-829e-02ab69734254</v>
      </c>
      <c r="B682" t="str">
        <f>TRIM(VLOOKUP(A682,rawData!B:S,4,0))</f>
        <v>Natalie Mason</v>
      </c>
      <c r="C682" t="str">
        <f>IF(TRIM(VLOOKUP(A682,rawData!B:S,6,0))="","replacement@mail.com",TRIM(VLOOKUP(A682,rawData!B:S,6,0)))</f>
        <v>melinda77@gmail.com</v>
      </c>
      <c r="D682" t="str">
        <f t="shared" si="20"/>
        <v>EastElectronics</v>
      </c>
      <c r="E682" t="str">
        <f>TRIM(VLOOKUP(A682,rawData!B:S,8,0))</f>
        <v>East</v>
      </c>
      <c r="F682" t="str">
        <f>TRIM(VLOOKUP(A682,rawData!B:S,9,0))</f>
        <v>Electronics</v>
      </c>
      <c r="G682" t="str">
        <f>IF(TRIM(VLOOKUP(A682,rawData!B:S,10,0))="","Blank",TRIM(VLOOKUP(A682,rawData!B:S,10,0)))</f>
        <v>Type</v>
      </c>
      <c r="H682" s="9">
        <f>_xlfn.NUMBERVALUE(TRIM(VLOOKUP(A682,rawData!B:S,11,0)))</f>
        <v>6</v>
      </c>
      <c r="I682" s="9">
        <f>_xlfn.NUMBERVALUE(TRIM(VLOOKUP(A682,rawData!B:S,12,0)))</f>
        <v>220.07</v>
      </c>
      <c r="J682" s="9">
        <f>_xlfn.NUMBERVALUE(TRIM(VLOOKUP(A682,rawData!B:S,13,0)))</f>
        <v>1320.42</v>
      </c>
      <c r="K682" s="11">
        <f>DATE(VLOOKUP(A682,rawData!$B$2:$S$1011,17,0),VLOOKUP(A682,rawData!$B$2:$S$1011,16,0),VLOOKUP(A682,rawData!$B$2:$S$1011,15,0))</f>
        <v>45475</v>
      </c>
      <c r="L682" t="str">
        <f>TRIM(VLOOKUP(A682,rawData!B:S,18,0))</f>
        <v>PayPal</v>
      </c>
      <c r="M682">
        <f t="shared" si="21"/>
        <v>7</v>
      </c>
    </row>
    <row r="683" spans="1:13" x14ac:dyDescent="0.2">
      <c r="A683" t="str">
        <f>TRIM(rawData!A209)</f>
        <v>efe311be-9f08-450f-9fc7-bc95c1957abd</v>
      </c>
      <c r="B683" t="str">
        <f>TRIM(VLOOKUP(A683,rawData!B:S,4,0))</f>
        <v>Craig Shaw</v>
      </c>
      <c r="C683" t="str">
        <f>IF(TRIM(VLOOKUP(A683,rawData!B:S,6,0))="","replacement@mail.com",TRIM(VLOOKUP(A683,rawData!B:S,6,0)))</f>
        <v>nicolefrederick@fox.com</v>
      </c>
      <c r="D683" t="str">
        <f t="shared" si="20"/>
        <v>EastClothing</v>
      </c>
      <c r="E683" t="str">
        <f>TRIM(VLOOKUP(A683,rawData!B:S,8,0))</f>
        <v>East</v>
      </c>
      <c r="F683" t="str">
        <f>TRIM(VLOOKUP(A683,rawData!B:S,9,0))</f>
        <v>Clothing</v>
      </c>
      <c r="G683" t="str">
        <f>IF(TRIM(VLOOKUP(A683,rawData!B:S,10,0))="","Blank",TRIM(VLOOKUP(A683,rawData!B:S,10,0)))</f>
        <v>Main</v>
      </c>
      <c r="H683" s="9">
        <f>_xlfn.NUMBERVALUE(TRIM(VLOOKUP(A683,rawData!B:S,11,0)))</f>
        <v>19</v>
      </c>
      <c r="I683" s="9">
        <f>_xlfn.NUMBERVALUE(TRIM(VLOOKUP(A683,rawData!B:S,12,0)))</f>
        <v>339.77</v>
      </c>
      <c r="J683" s="9">
        <f>_xlfn.NUMBERVALUE(TRIM(VLOOKUP(A683,rawData!B:S,13,0)))</f>
        <v>6455.63</v>
      </c>
      <c r="K683" s="11">
        <f>DATE(VLOOKUP(A683,rawData!$B$2:$S$1011,17,0),VLOOKUP(A683,rawData!$B$2:$S$1011,16,0),VLOOKUP(A683,rawData!$B$2:$S$1011,15,0))</f>
        <v>45475</v>
      </c>
      <c r="L683" t="str">
        <f>TRIM(VLOOKUP(A683,rawData!B:S,18,0))</f>
        <v>Credit Card</v>
      </c>
      <c r="M683">
        <f t="shared" si="21"/>
        <v>7</v>
      </c>
    </row>
    <row r="684" spans="1:13" x14ac:dyDescent="0.2">
      <c r="A684" t="str">
        <f>TRIM(rawData!A933)</f>
        <v>73196b00-1992-4584-b435-e31bcc2119b8</v>
      </c>
      <c r="B684" t="str">
        <f>TRIM(VLOOKUP(A684,rawData!B:S,4,0))</f>
        <v>James Williams</v>
      </c>
      <c r="C684" t="str">
        <f>IF(TRIM(VLOOKUP(A684,rawData!B:S,6,0))="","replacement@mail.com",TRIM(VLOOKUP(A684,rawData!B:S,6,0)))</f>
        <v>johnsonjames@williams-meadows.org</v>
      </c>
      <c r="D684" t="str">
        <f t="shared" si="20"/>
        <v>SouthElectronics</v>
      </c>
      <c r="E684" t="str">
        <f>TRIM(VLOOKUP(A684,rawData!B:S,8,0))</f>
        <v>South</v>
      </c>
      <c r="F684" t="str">
        <f>TRIM(VLOOKUP(A684,rawData!B:S,9,0))</f>
        <v>Electronics</v>
      </c>
      <c r="G684" t="str">
        <f>IF(TRIM(VLOOKUP(A684,rawData!B:S,10,0))="","Blank",TRIM(VLOOKUP(A684,rawData!B:S,10,0)))</f>
        <v>School</v>
      </c>
      <c r="H684" s="9">
        <f>_xlfn.NUMBERVALUE(TRIM(VLOOKUP(A684,rawData!B:S,11,0)))</f>
        <v>1</v>
      </c>
      <c r="I684" s="9">
        <f>_xlfn.NUMBERVALUE(TRIM(VLOOKUP(A684,rawData!B:S,12,0)))</f>
        <v>129.74</v>
      </c>
      <c r="J684" s="9">
        <f>_xlfn.NUMBERVALUE(TRIM(VLOOKUP(A684,rawData!B:S,13,0)))</f>
        <v>129.74</v>
      </c>
      <c r="K684" s="11">
        <f>DATE(VLOOKUP(A684,rawData!$B$2:$S$1011,17,0),VLOOKUP(A684,rawData!$B$2:$S$1011,16,0),VLOOKUP(A684,rawData!$B$2:$S$1011,15,0))</f>
        <v>45476</v>
      </c>
      <c r="L684" t="str">
        <f>TRIM(VLOOKUP(A684,rawData!B:S,18,0))</f>
        <v>PayPal</v>
      </c>
      <c r="M684">
        <f t="shared" si="21"/>
        <v>7</v>
      </c>
    </row>
    <row r="685" spans="1:13" x14ac:dyDescent="0.2">
      <c r="A685" t="str">
        <f>TRIM(rawData!A394)</f>
        <v>125b82d4-fbdb-45db-a4ff-1b36cd702309</v>
      </c>
      <c r="B685" t="str">
        <f>TRIM(VLOOKUP(A685,rawData!B:S,4,0))</f>
        <v>Sheila Johnson</v>
      </c>
      <c r="C685" t="str">
        <f>IF(TRIM(VLOOKUP(A685,rawData!B:S,6,0))="","replacement@mail.com",TRIM(VLOOKUP(A685,rawData!B:S,6,0)))</f>
        <v>erin87@garrett.com</v>
      </c>
      <c r="D685" t="str">
        <f t="shared" si="20"/>
        <v>SouthFood</v>
      </c>
      <c r="E685" t="str">
        <f>TRIM(VLOOKUP(A685,rawData!B:S,8,0))</f>
        <v>South</v>
      </c>
      <c r="F685" t="str">
        <f>TRIM(VLOOKUP(A685,rawData!B:S,9,0))</f>
        <v>Food</v>
      </c>
      <c r="G685" t="str">
        <f>IF(TRIM(VLOOKUP(A685,rawData!B:S,10,0))="","Blank",TRIM(VLOOKUP(A685,rawData!B:S,10,0)))</f>
        <v>Realize</v>
      </c>
      <c r="H685" s="9">
        <f>_xlfn.NUMBERVALUE(TRIM(VLOOKUP(A685,rawData!B:S,11,0)))</f>
        <v>13</v>
      </c>
      <c r="I685" s="9">
        <f>_xlfn.NUMBERVALUE(TRIM(VLOOKUP(A685,rawData!B:S,12,0)))</f>
        <v>105.34</v>
      </c>
      <c r="J685" s="9">
        <f>_xlfn.NUMBERVALUE(TRIM(VLOOKUP(A685,rawData!B:S,13,0)))</f>
        <v>1369.42</v>
      </c>
      <c r="K685" s="11">
        <f>DATE(VLOOKUP(A685,rawData!$B$2:$S$1011,17,0),VLOOKUP(A685,rawData!$B$2:$S$1011,16,0),VLOOKUP(A685,rawData!$B$2:$S$1011,15,0))</f>
        <v>45476</v>
      </c>
      <c r="L685" t="str">
        <f>TRIM(VLOOKUP(A685,rawData!B:S,18,0))</f>
        <v>Debit Card</v>
      </c>
      <c r="M685">
        <f t="shared" si="21"/>
        <v>7</v>
      </c>
    </row>
    <row r="686" spans="1:13" x14ac:dyDescent="0.2">
      <c r="A686" t="str">
        <f>TRIM(rawData!A24)</f>
        <v>8e1064db-e9eb-41d3-b999-1192d06ae464</v>
      </c>
      <c r="B686" t="str">
        <f>TRIM(VLOOKUP(A686,rawData!B:S,4,0))</f>
        <v>Nicole Davidson MD</v>
      </c>
      <c r="C686" t="str">
        <f>IF(TRIM(VLOOKUP(A686,rawData!B:S,6,0))="","replacement@mail.com",TRIM(VLOOKUP(A686,rawData!B:S,6,0)))</f>
        <v>holmesgregory@hernandez.com</v>
      </c>
      <c r="D686" t="str">
        <f t="shared" si="20"/>
        <v>EastElectronics</v>
      </c>
      <c r="E686" t="str">
        <f>TRIM(VLOOKUP(A686,rawData!B:S,8,0))</f>
        <v>East</v>
      </c>
      <c r="F686" t="str">
        <f>TRIM(VLOOKUP(A686,rawData!B:S,9,0))</f>
        <v>Electronics</v>
      </c>
      <c r="G686" t="str">
        <f>IF(TRIM(VLOOKUP(A686,rawData!B:S,10,0))="","Blank",TRIM(VLOOKUP(A686,rawData!B:S,10,0)))</f>
        <v>Security</v>
      </c>
      <c r="H686" s="9">
        <f>_xlfn.NUMBERVALUE(TRIM(VLOOKUP(A686,rawData!B:S,11,0)))</f>
        <v>20</v>
      </c>
      <c r="I686" s="9">
        <f>_xlfn.NUMBERVALUE(TRIM(VLOOKUP(A686,rawData!B:S,12,0)))</f>
        <v>444.55</v>
      </c>
      <c r="J686" s="9">
        <f>_xlfn.NUMBERVALUE(TRIM(VLOOKUP(A686,rawData!B:S,13,0)))</f>
        <v>8891</v>
      </c>
      <c r="K686" s="11">
        <f>DATE(VLOOKUP(A686,rawData!$B$2:$S$1011,17,0),VLOOKUP(A686,rawData!$B$2:$S$1011,16,0),VLOOKUP(A686,rawData!$B$2:$S$1011,15,0))</f>
        <v>45476</v>
      </c>
      <c r="L686" t="str">
        <f>TRIM(VLOOKUP(A686,rawData!B:S,18,0))</f>
        <v>Debit Card</v>
      </c>
      <c r="M686">
        <f t="shared" si="21"/>
        <v>7</v>
      </c>
    </row>
    <row r="687" spans="1:13" x14ac:dyDescent="0.2">
      <c r="A687" t="str">
        <f>TRIM(rawData!A256)</f>
        <v>c357f0dd-090c-4c64-bf5b-db6af1e98aef</v>
      </c>
      <c r="B687" t="str">
        <f>TRIM(VLOOKUP(A687,rawData!B:S,4,0))</f>
        <v>Carla Wilson</v>
      </c>
      <c r="C687" t="str">
        <f>IF(TRIM(VLOOKUP(A687,rawData!B:S,6,0))="","replacement@mail.com",TRIM(VLOOKUP(A687,rawData!B:S,6,0)))</f>
        <v>lisa81@wilson-franklin.net</v>
      </c>
      <c r="D687" t="str">
        <f t="shared" si="20"/>
        <v>SouthElectronics</v>
      </c>
      <c r="E687" t="str">
        <f>TRIM(VLOOKUP(A687,rawData!B:S,8,0))</f>
        <v>South</v>
      </c>
      <c r="F687" t="str">
        <f>TRIM(VLOOKUP(A687,rawData!B:S,9,0))</f>
        <v>Electronics</v>
      </c>
      <c r="G687" t="str">
        <f>IF(TRIM(VLOOKUP(A687,rawData!B:S,10,0))="","Blank",TRIM(VLOOKUP(A687,rawData!B:S,10,0)))</f>
        <v>Which</v>
      </c>
      <c r="H687" s="9">
        <f>_xlfn.NUMBERVALUE(TRIM(VLOOKUP(A687,rawData!B:S,11,0)))</f>
        <v>1</v>
      </c>
      <c r="I687" s="9">
        <f>_xlfn.NUMBERVALUE(TRIM(VLOOKUP(A687,rawData!B:S,12,0)))</f>
        <v>229.42</v>
      </c>
      <c r="J687" s="9">
        <f>_xlfn.NUMBERVALUE(TRIM(VLOOKUP(A687,rawData!B:S,13,0)))</f>
        <v>229.42</v>
      </c>
      <c r="K687" s="11">
        <f>DATE(VLOOKUP(A687,rawData!$B$2:$S$1011,17,0),VLOOKUP(A687,rawData!$B$2:$S$1011,16,0),VLOOKUP(A687,rawData!$B$2:$S$1011,15,0))</f>
        <v>45477</v>
      </c>
      <c r="L687" t="str">
        <f>TRIM(VLOOKUP(A687,rawData!B:S,18,0))</f>
        <v>Bank Transfer</v>
      </c>
      <c r="M687">
        <f t="shared" si="21"/>
        <v>7</v>
      </c>
    </row>
    <row r="688" spans="1:13" x14ac:dyDescent="0.2">
      <c r="A688" t="str">
        <f>TRIM(rawData!A757)</f>
        <v>22d691eb-d256-426f-9b1d-a7ce6376b015</v>
      </c>
      <c r="B688" t="str">
        <f>TRIM(VLOOKUP(A688,rawData!B:S,4,0))</f>
        <v>Edward Garrett</v>
      </c>
      <c r="C688" t="str">
        <f>IF(TRIM(VLOOKUP(A688,rawData!B:S,6,0))="","replacement@mail.com",TRIM(VLOOKUP(A688,rawData!B:S,6,0)))</f>
        <v>glewis@gmail.com</v>
      </c>
      <c r="D688" t="str">
        <f t="shared" si="20"/>
        <v>SouthFurniture</v>
      </c>
      <c r="E688" t="str">
        <f>TRIM(VLOOKUP(A688,rawData!B:S,8,0))</f>
        <v>South</v>
      </c>
      <c r="F688" t="str">
        <f>TRIM(VLOOKUP(A688,rawData!B:S,9,0))</f>
        <v>Furniture</v>
      </c>
      <c r="G688" t="str">
        <f>IF(TRIM(VLOOKUP(A688,rawData!B:S,10,0))="","Blank",TRIM(VLOOKUP(A688,rawData!B:S,10,0)))</f>
        <v>City</v>
      </c>
      <c r="H688" s="9">
        <f>_xlfn.NUMBERVALUE(TRIM(VLOOKUP(A688,rawData!B:S,11,0)))</f>
        <v>2</v>
      </c>
      <c r="I688" s="9">
        <f>_xlfn.NUMBERVALUE(TRIM(VLOOKUP(A688,rawData!B:S,12,0)))</f>
        <v>122.89</v>
      </c>
      <c r="J688" s="9">
        <f>_xlfn.NUMBERVALUE(TRIM(VLOOKUP(A688,rawData!B:S,13,0)))</f>
        <v>245.78</v>
      </c>
      <c r="K688" s="11">
        <f>DATE(VLOOKUP(A688,rawData!$B$2:$S$1011,17,0),VLOOKUP(A688,rawData!$B$2:$S$1011,16,0),VLOOKUP(A688,rawData!$B$2:$S$1011,15,0))</f>
        <v>45477</v>
      </c>
      <c r="L688" t="str">
        <f>TRIM(VLOOKUP(A688,rawData!B:S,18,0))</f>
        <v>Bank Transfer</v>
      </c>
      <c r="M688">
        <f t="shared" si="21"/>
        <v>7</v>
      </c>
    </row>
    <row r="689" spans="1:13" x14ac:dyDescent="0.2">
      <c r="A689" t="str">
        <f>TRIM(rawData!A792)</f>
        <v>3323336e-b171-4668-8e42-8768253f0de0</v>
      </c>
      <c r="B689" t="str">
        <f>TRIM(VLOOKUP(A689,rawData!B:S,4,0))</f>
        <v>Briana Perez</v>
      </c>
      <c r="C689" t="str">
        <f>IF(TRIM(VLOOKUP(A689,rawData!B:S,6,0))="","replacement@mail.com",TRIM(VLOOKUP(A689,rawData!B:S,6,0)))</f>
        <v>omarhenderson@king.com</v>
      </c>
      <c r="D689" t="str">
        <f t="shared" si="20"/>
        <v>WestFood</v>
      </c>
      <c r="E689" t="str">
        <f>TRIM(VLOOKUP(A689,rawData!B:S,8,0))</f>
        <v>West</v>
      </c>
      <c r="F689" t="str">
        <f>TRIM(VLOOKUP(A689,rawData!B:S,9,0))</f>
        <v>Food</v>
      </c>
      <c r="G689" t="str">
        <f>IF(TRIM(VLOOKUP(A689,rawData!B:S,10,0))="","Blank",TRIM(VLOOKUP(A689,rawData!B:S,10,0)))</f>
        <v>Myself</v>
      </c>
      <c r="H689" s="9">
        <f>_xlfn.NUMBERVALUE(TRIM(VLOOKUP(A689,rawData!B:S,11,0)))</f>
        <v>20</v>
      </c>
      <c r="I689" s="9">
        <f>_xlfn.NUMBERVALUE(TRIM(VLOOKUP(A689,rawData!B:S,12,0)))</f>
        <v>20.34</v>
      </c>
      <c r="J689" s="9">
        <f>_xlfn.NUMBERVALUE(TRIM(VLOOKUP(A689,rawData!B:S,13,0)))</f>
        <v>406.8</v>
      </c>
      <c r="K689" s="11">
        <f>DATE(VLOOKUP(A689,rawData!$B$2:$S$1011,17,0),VLOOKUP(A689,rawData!$B$2:$S$1011,16,0),VLOOKUP(A689,rawData!$B$2:$S$1011,15,0))</f>
        <v>45477</v>
      </c>
      <c r="L689" t="str">
        <f>TRIM(VLOOKUP(A689,rawData!B:S,18,0))</f>
        <v>PayPal</v>
      </c>
      <c r="M689">
        <f t="shared" si="21"/>
        <v>7</v>
      </c>
    </row>
    <row r="690" spans="1:13" x14ac:dyDescent="0.2">
      <c r="A690" t="str">
        <f>TRIM(rawData!A816)</f>
        <v>85b6d30a-04b4-4626-a551-67761b178c9c</v>
      </c>
      <c r="B690" t="str">
        <f>TRIM(VLOOKUP(A690,rawData!B:S,4,0))</f>
        <v>Jonathan Bean</v>
      </c>
      <c r="C690" t="str">
        <f>IF(TRIM(VLOOKUP(A690,rawData!B:S,6,0))="","replacement@mail.com",TRIM(VLOOKUP(A690,rawData!B:S,6,0)))</f>
        <v>glove@gmail.com</v>
      </c>
      <c r="D690" t="str">
        <f t="shared" si="20"/>
        <v>SouthFood</v>
      </c>
      <c r="E690" t="str">
        <f>TRIM(VLOOKUP(A690,rawData!B:S,8,0))</f>
        <v>South</v>
      </c>
      <c r="F690" t="str">
        <f>TRIM(VLOOKUP(A690,rawData!B:S,9,0))</f>
        <v>Food</v>
      </c>
      <c r="G690" t="str">
        <f>IF(TRIM(VLOOKUP(A690,rawData!B:S,10,0))="","Blank",TRIM(VLOOKUP(A690,rawData!B:S,10,0)))</f>
        <v>Get</v>
      </c>
      <c r="H690" s="9">
        <f>_xlfn.NUMBERVALUE(TRIM(VLOOKUP(A690,rawData!B:S,11,0)))</f>
        <v>7</v>
      </c>
      <c r="I690" s="9">
        <f>_xlfn.NUMBERVALUE(TRIM(VLOOKUP(A690,rawData!B:S,12,0)))</f>
        <v>120.15</v>
      </c>
      <c r="J690" s="9">
        <f>_xlfn.NUMBERVALUE(TRIM(VLOOKUP(A690,rawData!B:S,13,0)))</f>
        <v>841.05</v>
      </c>
      <c r="K690" s="11">
        <f>DATE(VLOOKUP(A690,rawData!$B$2:$S$1011,17,0),VLOOKUP(A690,rawData!$B$2:$S$1011,16,0),VLOOKUP(A690,rawData!$B$2:$S$1011,15,0))</f>
        <v>45477</v>
      </c>
      <c r="L690" t="str">
        <f>TRIM(VLOOKUP(A690,rawData!B:S,18,0))</f>
        <v>Bank Transfer</v>
      </c>
      <c r="M690">
        <f t="shared" si="21"/>
        <v>7</v>
      </c>
    </row>
    <row r="691" spans="1:13" x14ac:dyDescent="0.2">
      <c r="A691" t="str">
        <f>TRIM(rawData!A722)</f>
        <v>316f25e3-6b73-45a4-a146-ac2dab1d3a5d</v>
      </c>
      <c r="B691" t="str">
        <f>TRIM(VLOOKUP(A691,rawData!B:S,4,0))</f>
        <v>Tony Mason</v>
      </c>
      <c r="C691" t="str">
        <f>IF(TRIM(VLOOKUP(A691,rawData!B:S,6,0))="","replacement@mail.com",TRIM(VLOOKUP(A691,rawData!B:S,6,0)))</f>
        <v>jonathanjacobs@robinson.com</v>
      </c>
      <c r="D691" t="str">
        <f t="shared" si="20"/>
        <v>WestBooks</v>
      </c>
      <c r="E691" t="str">
        <f>TRIM(VLOOKUP(A691,rawData!B:S,8,0))</f>
        <v>West</v>
      </c>
      <c r="F691" t="str">
        <f>TRIM(VLOOKUP(A691,rawData!B:S,9,0))</f>
        <v>Books</v>
      </c>
      <c r="G691" t="str">
        <f>IF(TRIM(VLOOKUP(A691,rawData!B:S,10,0))="","Blank",TRIM(VLOOKUP(A691,rawData!B:S,10,0)))</f>
        <v>Event</v>
      </c>
      <c r="H691" s="9">
        <f>_xlfn.NUMBERVALUE(TRIM(VLOOKUP(A691,rawData!B:S,11,0)))</f>
        <v>11</v>
      </c>
      <c r="I691" s="9">
        <f>_xlfn.NUMBERVALUE(TRIM(VLOOKUP(A691,rawData!B:S,12,0)))</f>
        <v>288.16000000000003</v>
      </c>
      <c r="J691" s="9">
        <f>_xlfn.NUMBERVALUE(TRIM(VLOOKUP(A691,rawData!B:S,13,0)))</f>
        <v>3169.76</v>
      </c>
      <c r="K691" s="11">
        <f>DATE(VLOOKUP(A691,rawData!$B$2:$S$1011,17,0),VLOOKUP(A691,rawData!$B$2:$S$1011,16,0),VLOOKUP(A691,rawData!$B$2:$S$1011,15,0))</f>
        <v>45477</v>
      </c>
      <c r="L691" t="str">
        <f>TRIM(VLOOKUP(A691,rawData!B:S,18,0))</f>
        <v>PayPal</v>
      </c>
      <c r="M691">
        <f t="shared" si="21"/>
        <v>7</v>
      </c>
    </row>
    <row r="692" spans="1:13" x14ac:dyDescent="0.2">
      <c r="A692" t="str">
        <f>TRIM(rawData!A334)</f>
        <v>fe7632d7-74b1-4a9f-8555-7b641ef74eb7</v>
      </c>
      <c r="B692" t="str">
        <f>TRIM(VLOOKUP(A692,rawData!B:S,4,0))</f>
        <v>Jennifer Edwards</v>
      </c>
      <c r="C692" t="str">
        <f>IF(TRIM(VLOOKUP(A692,rawData!B:S,6,0))="","replacement@mail.com",TRIM(VLOOKUP(A692,rawData!B:S,6,0)))</f>
        <v>davidsparks@yahoo.com</v>
      </c>
      <c r="D692" t="str">
        <f t="shared" si="20"/>
        <v>WestBooks</v>
      </c>
      <c r="E692" t="str">
        <f>TRIM(VLOOKUP(A692,rawData!B:S,8,0))</f>
        <v>West</v>
      </c>
      <c r="F692" t="str">
        <f>TRIM(VLOOKUP(A692,rawData!B:S,9,0))</f>
        <v>Books</v>
      </c>
      <c r="G692" t="str">
        <f>IF(TRIM(VLOOKUP(A692,rawData!B:S,10,0))="","Blank",TRIM(VLOOKUP(A692,rawData!B:S,10,0)))</f>
        <v>Model</v>
      </c>
      <c r="H692" s="9">
        <f>_xlfn.NUMBERVALUE(TRIM(VLOOKUP(A692,rawData!B:S,11,0)))</f>
        <v>15</v>
      </c>
      <c r="I692" s="9">
        <f>_xlfn.NUMBERVALUE(TRIM(VLOOKUP(A692,rawData!B:S,12,0)))</f>
        <v>303.18</v>
      </c>
      <c r="J692" s="9">
        <f>_xlfn.NUMBERVALUE(TRIM(VLOOKUP(A692,rawData!B:S,13,0)))</f>
        <v>4547.7</v>
      </c>
      <c r="K692" s="11">
        <f>DATE(VLOOKUP(A692,rawData!$B$2:$S$1011,17,0),VLOOKUP(A692,rawData!$B$2:$S$1011,16,0),VLOOKUP(A692,rawData!$B$2:$S$1011,15,0))</f>
        <v>45477</v>
      </c>
      <c r="L692" t="str">
        <f>TRIM(VLOOKUP(A692,rawData!B:S,18,0))</f>
        <v>Bank Transfer</v>
      </c>
      <c r="M692">
        <f t="shared" si="21"/>
        <v>7</v>
      </c>
    </row>
    <row r="693" spans="1:13" x14ac:dyDescent="0.2">
      <c r="A693" t="str">
        <f>TRIM(rawData!A236)</f>
        <v>e775ceb3-711a-430c-8a97-6d201fa16e0f</v>
      </c>
      <c r="B693" t="str">
        <f>TRIM(VLOOKUP(A693,rawData!B:S,4,0))</f>
        <v>Stephen Williamson</v>
      </c>
      <c r="C693" t="str">
        <f>IF(TRIM(VLOOKUP(A693,rawData!B:S,6,0))="","replacement@mail.com",TRIM(VLOOKUP(A693,rawData!B:S,6,0)))</f>
        <v>kelly11@hotmail.com</v>
      </c>
      <c r="D693" t="str">
        <f t="shared" si="20"/>
        <v>NorthElectronics</v>
      </c>
      <c r="E693" t="str">
        <f>TRIM(VLOOKUP(A693,rawData!B:S,8,0))</f>
        <v>North</v>
      </c>
      <c r="F693" t="str">
        <f>TRIM(VLOOKUP(A693,rawData!B:S,9,0))</f>
        <v>Electronics</v>
      </c>
      <c r="G693" t="str">
        <f>IF(TRIM(VLOOKUP(A693,rawData!B:S,10,0))="","Blank",TRIM(VLOOKUP(A693,rawData!B:S,10,0)))</f>
        <v>Dream</v>
      </c>
      <c r="H693" s="9">
        <f>_xlfn.NUMBERVALUE(TRIM(VLOOKUP(A693,rawData!B:S,11,0)))</f>
        <v>19</v>
      </c>
      <c r="I693" s="9">
        <f>_xlfn.NUMBERVALUE(TRIM(VLOOKUP(A693,rawData!B:S,12,0)))</f>
        <v>296.89999999999998</v>
      </c>
      <c r="J693" s="9">
        <f>_xlfn.NUMBERVALUE(TRIM(VLOOKUP(A693,rawData!B:S,13,0)))</f>
        <v>5641.1</v>
      </c>
      <c r="K693" s="11">
        <f>DATE(VLOOKUP(A693,rawData!$B$2:$S$1011,17,0),VLOOKUP(A693,rawData!$B$2:$S$1011,16,0),VLOOKUP(A693,rawData!$B$2:$S$1011,15,0))</f>
        <v>45477</v>
      </c>
      <c r="L693" t="str">
        <f>TRIM(VLOOKUP(A693,rawData!B:S,18,0))</f>
        <v>PayPal</v>
      </c>
      <c r="M693">
        <f t="shared" si="21"/>
        <v>7</v>
      </c>
    </row>
    <row r="694" spans="1:13" x14ac:dyDescent="0.2">
      <c r="A694" t="str">
        <f>TRIM(rawData!A409)</f>
        <v>8a271c04-f00d-49ed-8dcd-a34dc28647b0</v>
      </c>
      <c r="B694" t="str">
        <f>TRIM(VLOOKUP(A694,rawData!B:S,4,0))</f>
        <v>Donald Lloyd</v>
      </c>
      <c r="C694" t="str">
        <f>IF(TRIM(VLOOKUP(A694,rawData!B:S,6,0))="","replacement@mail.com",TRIM(VLOOKUP(A694,rawData!B:S,6,0)))</f>
        <v>cooklisa@gmail.com</v>
      </c>
      <c r="D694" t="str">
        <f t="shared" si="20"/>
        <v>NorthFood</v>
      </c>
      <c r="E694" t="str">
        <f>TRIM(VLOOKUP(A694,rawData!B:S,8,0))</f>
        <v>North</v>
      </c>
      <c r="F694" t="str">
        <f>TRIM(VLOOKUP(A694,rawData!B:S,9,0))</f>
        <v>Food</v>
      </c>
      <c r="G694" t="str">
        <f>IF(TRIM(VLOOKUP(A694,rawData!B:S,10,0))="","Blank",TRIM(VLOOKUP(A694,rawData!B:S,10,0)))</f>
        <v>Value</v>
      </c>
      <c r="H694" s="9">
        <f>_xlfn.NUMBERVALUE(TRIM(VLOOKUP(A694,rawData!B:S,11,0)))</f>
        <v>18</v>
      </c>
      <c r="I694" s="9">
        <f>_xlfn.NUMBERVALUE(TRIM(VLOOKUP(A694,rawData!B:S,12,0)))</f>
        <v>332.93</v>
      </c>
      <c r="J694" s="9">
        <f>_xlfn.NUMBERVALUE(TRIM(VLOOKUP(A694,rawData!B:S,13,0)))</f>
        <v>5992.74</v>
      </c>
      <c r="K694" s="11">
        <f>DATE(VLOOKUP(A694,rawData!$B$2:$S$1011,17,0),VLOOKUP(A694,rawData!$B$2:$S$1011,16,0),VLOOKUP(A694,rawData!$B$2:$S$1011,15,0))</f>
        <v>45477</v>
      </c>
      <c r="L694" t="str">
        <f>TRIM(VLOOKUP(A694,rawData!B:S,18,0))</f>
        <v>PayPal</v>
      </c>
      <c r="M694">
        <f t="shared" si="21"/>
        <v>7</v>
      </c>
    </row>
    <row r="695" spans="1:13" x14ac:dyDescent="0.2">
      <c r="A695" t="str">
        <f>TRIM(rawData!A366)</f>
        <v>52e8eb55-17ea-4983-aaf9-d6beeb8f0313</v>
      </c>
      <c r="B695" t="str">
        <f>TRIM(VLOOKUP(A695,rawData!B:S,4,0))</f>
        <v>Bonnie Cooke</v>
      </c>
      <c r="C695" t="str">
        <f>IF(TRIM(VLOOKUP(A695,rawData!B:S,6,0))="","replacement@mail.com",TRIM(VLOOKUP(A695,rawData!B:S,6,0)))</f>
        <v>opham@todd.org</v>
      </c>
      <c r="D695" t="str">
        <f t="shared" si="20"/>
        <v>WestFurniture</v>
      </c>
      <c r="E695" t="str">
        <f>TRIM(VLOOKUP(A695,rawData!B:S,8,0))</f>
        <v>West</v>
      </c>
      <c r="F695" t="str">
        <f>TRIM(VLOOKUP(A695,rawData!B:S,9,0))</f>
        <v>Furniture</v>
      </c>
      <c r="G695" t="str">
        <f>IF(TRIM(VLOOKUP(A695,rawData!B:S,10,0))="","Blank",TRIM(VLOOKUP(A695,rawData!B:S,10,0)))</f>
        <v>Especially</v>
      </c>
      <c r="H695" s="9">
        <f>_xlfn.NUMBERVALUE(TRIM(VLOOKUP(A695,rawData!B:S,11,0)))</f>
        <v>1</v>
      </c>
      <c r="I695" s="9">
        <f>_xlfn.NUMBERVALUE(TRIM(VLOOKUP(A695,rawData!B:S,12,0)))</f>
        <v>97.83</v>
      </c>
      <c r="J695" s="9">
        <f>_xlfn.NUMBERVALUE(TRIM(VLOOKUP(A695,rawData!B:S,13,0)))</f>
        <v>97.83</v>
      </c>
      <c r="K695" s="11">
        <f>DATE(VLOOKUP(A695,rawData!$B$2:$S$1011,17,0),VLOOKUP(A695,rawData!$B$2:$S$1011,16,0),VLOOKUP(A695,rawData!$B$2:$S$1011,15,0))</f>
        <v>45478</v>
      </c>
      <c r="L695" t="str">
        <f>TRIM(VLOOKUP(A695,rawData!B:S,18,0))</f>
        <v>Bank Transfer</v>
      </c>
      <c r="M695">
        <f t="shared" si="21"/>
        <v>7</v>
      </c>
    </row>
    <row r="696" spans="1:13" x14ac:dyDescent="0.2">
      <c r="A696" t="str">
        <f>TRIM(rawData!A995)</f>
        <v>5b96b1df-c95b-489e-a215-dea752244137</v>
      </c>
      <c r="B696" t="str">
        <f>TRIM(VLOOKUP(A696,rawData!B:S,4,0))</f>
        <v>Christopher Williams</v>
      </c>
      <c r="C696" t="str">
        <f>IF(TRIM(VLOOKUP(A696,rawData!B:S,6,0))="","replacement@mail.com",TRIM(VLOOKUP(A696,rawData!B:S,6,0)))</f>
        <v>fandrews@james-johnston.com</v>
      </c>
      <c r="D696" t="str">
        <f t="shared" si="20"/>
        <v>WestFood</v>
      </c>
      <c r="E696" t="str">
        <f>TRIM(VLOOKUP(A696,rawData!B:S,8,0))</f>
        <v>West</v>
      </c>
      <c r="F696" t="str">
        <f>TRIM(VLOOKUP(A696,rawData!B:S,9,0))</f>
        <v>Food</v>
      </c>
      <c r="G696" t="str">
        <f>IF(TRIM(VLOOKUP(A696,rawData!B:S,10,0))="","Blank",TRIM(VLOOKUP(A696,rawData!B:S,10,0)))</f>
        <v>Quite</v>
      </c>
      <c r="H696" s="9">
        <f>_xlfn.NUMBERVALUE(TRIM(VLOOKUP(A696,rawData!B:S,11,0)))</f>
        <v>5</v>
      </c>
      <c r="I696" s="9">
        <f>_xlfn.NUMBERVALUE(TRIM(VLOOKUP(A696,rawData!B:S,12,0)))</f>
        <v>299.05</v>
      </c>
      <c r="J696" s="9">
        <f>_xlfn.NUMBERVALUE(TRIM(VLOOKUP(A696,rawData!B:S,13,0)))</f>
        <v>1495.25</v>
      </c>
      <c r="K696" s="11">
        <f>DATE(VLOOKUP(A696,rawData!$B$2:$S$1011,17,0),VLOOKUP(A696,rawData!$B$2:$S$1011,16,0),VLOOKUP(A696,rawData!$B$2:$S$1011,15,0))</f>
        <v>45478</v>
      </c>
      <c r="L696" t="str">
        <f>TRIM(VLOOKUP(A696,rawData!B:S,18,0))</f>
        <v>Debit Card</v>
      </c>
      <c r="M696">
        <f t="shared" si="21"/>
        <v>7</v>
      </c>
    </row>
    <row r="697" spans="1:13" x14ac:dyDescent="0.2">
      <c r="A697" t="str">
        <f>TRIM(rawData!A189)</f>
        <v>83f60066-9ea8-42a5-9736-c251d156ba50</v>
      </c>
      <c r="B697" t="str">
        <f>TRIM(VLOOKUP(A697,rawData!B:S,4,0))</f>
        <v>Lori Farmer</v>
      </c>
      <c r="C697" t="str">
        <f>IF(TRIM(VLOOKUP(A697,rawData!B:S,6,0))="","replacement@mail.com",TRIM(VLOOKUP(A697,rawData!B:S,6,0)))</f>
        <v>vanessa09@kirk.com</v>
      </c>
      <c r="D697" t="str">
        <f t="shared" si="20"/>
        <v>SouthBooks</v>
      </c>
      <c r="E697" t="str">
        <f>TRIM(VLOOKUP(A697,rawData!B:S,8,0))</f>
        <v>South</v>
      </c>
      <c r="F697" t="str">
        <f>TRIM(VLOOKUP(A697,rawData!B:S,9,0))</f>
        <v>Books</v>
      </c>
      <c r="G697" t="str">
        <f>IF(TRIM(VLOOKUP(A697,rawData!B:S,10,0))="","Blank",TRIM(VLOOKUP(A697,rawData!B:S,10,0)))</f>
        <v>Long</v>
      </c>
      <c r="H697" s="9">
        <f>_xlfn.NUMBERVALUE(TRIM(VLOOKUP(A697,rawData!B:S,11,0)))</f>
        <v>2</v>
      </c>
      <c r="I697" s="9">
        <f>_xlfn.NUMBERVALUE(TRIM(VLOOKUP(A697,rawData!B:S,12,0)))</f>
        <v>94.72</v>
      </c>
      <c r="J697" s="9">
        <f>_xlfn.NUMBERVALUE(TRIM(VLOOKUP(A697,rawData!B:S,13,0)))</f>
        <v>189.44</v>
      </c>
      <c r="K697" s="11">
        <f>DATE(VLOOKUP(A697,rawData!$B$2:$S$1011,17,0),VLOOKUP(A697,rawData!$B$2:$S$1011,16,0),VLOOKUP(A697,rawData!$B$2:$S$1011,15,0))</f>
        <v>45479</v>
      </c>
      <c r="L697" t="str">
        <f>TRIM(VLOOKUP(A697,rawData!B:S,18,0))</f>
        <v>Debit Card</v>
      </c>
      <c r="M697">
        <f t="shared" si="21"/>
        <v>7</v>
      </c>
    </row>
    <row r="698" spans="1:13" x14ac:dyDescent="0.2">
      <c r="A698" t="str">
        <f>TRIM(rawData!A850)</f>
        <v>f7a4926c-e158-4eea-897b-e73993848c05</v>
      </c>
      <c r="B698" t="str">
        <f>TRIM(VLOOKUP(A698,rawData!B:S,4,0))</f>
        <v>Sarah Archer</v>
      </c>
      <c r="C698" t="str">
        <f>IF(TRIM(VLOOKUP(A698,rawData!B:S,6,0))="","replacement@mail.com",TRIM(VLOOKUP(A698,rawData!B:S,6,0)))</f>
        <v>melvinramsey@bradley.com</v>
      </c>
      <c r="D698" t="str">
        <f t="shared" si="20"/>
        <v>EastElectronics</v>
      </c>
      <c r="E698" t="str">
        <f>TRIM(VLOOKUP(A698,rawData!B:S,8,0))</f>
        <v>East</v>
      </c>
      <c r="F698" t="str">
        <f>TRIM(VLOOKUP(A698,rawData!B:S,9,0))</f>
        <v>Electronics</v>
      </c>
      <c r="G698" t="str">
        <f>IF(TRIM(VLOOKUP(A698,rawData!B:S,10,0))="","Blank",TRIM(VLOOKUP(A698,rawData!B:S,10,0)))</f>
        <v>Task</v>
      </c>
      <c r="H698" s="9">
        <f>_xlfn.NUMBERVALUE(TRIM(VLOOKUP(A698,rawData!B:S,11,0)))</f>
        <v>10</v>
      </c>
      <c r="I698" s="9">
        <f>_xlfn.NUMBERVALUE(TRIM(VLOOKUP(A698,rawData!B:S,12,0)))</f>
        <v>61.44</v>
      </c>
      <c r="J698" s="9">
        <f>_xlfn.NUMBERVALUE(TRIM(VLOOKUP(A698,rawData!B:S,13,0)))</f>
        <v>614.4</v>
      </c>
      <c r="K698" s="11">
        <f>DATE(VLOOKUP(A698,rawData!$B$2:$S$1011,17,0),VLOOKUP(A698,rawData!$B$2:$S$1011,16,0),VLOOKUP(A698,rawData!$B$2:$S$1011,15,0))</f>
        <v>45479</v>
      </c>
      <c r="L698" t="str">
        <f>TRIM(VLOOKUP(A698,rawData!B:S,18,0))</f>
        <v>Credit Card</v>
      </c>
      <c r="M698">
        <f t="shared" si="21"/>
        <v>7</v>
      </c>
    </row>
    <row r="699" spans="1:13" x14ac:dyDescent="0.2">
      <c r="A699" t="str">
        <f>TRIM(rawData!A605)</f>
        <v>d453394a-f25c-40d1-9a9b-b77a82101703</v>
      </c>
      <c r="B699" t="str">
        <f>TRIM(VLOOKUP(A699,rawData!B:S,4,0))</f>
        <v>Cynthia Wright</v>
      </c>
      <c r="C699" t="str">
        <f>IF(TRIM(VLOOKUP(A699,rawData!B:S,6,0))="","replacement@mail.com",TRIM(VLOOKUP(A699,rawData!B:S,6,0)))</f>
        <v>charles96@anderson-young.com</v>
      </c>
      <c r="D699" t="str">
        <f t="shared" si="20"/>
        <v>NorthFurniture</v>
      </c>
      <c r="E699" t="str">
        <f>TRIM(VLOOKUP(A699,rawData!B:S,8,0))</f>
        <v>North</v>
      </c>
      <c r="F699" t="str">
        <f>TRIM(VLOOKUP(A699,rawData!B:S,9,0))</f>
        <v>Furniture</v>
      </c>
      <c r="G699" t="str">
        <f>IF(TRIM(VLOOKUP(A699,rawData!B:S,10,0))="","Blank",TRIM(VLOOKUP(A699,rawData!B:S,10,0)))</f>
        <v>On</v>
      </c>
      <c r="H699" s="9">
        <f>_xlfn.NUMBERVALUE(TRIM(VLOOKUP(A699,rawData!B:S,11,0)))</f>
        <v>14</v>
      </c>
      <c r="I699" s="9">
        <f>_xlfn.NUMBERVALUE(TRIM(VLOOKUP(A699,rawData!B:S,12,0)))</f>
        <v>71.52</v>
      </c>
      <c r="J699" s="9">
        <f>_xlfn.NUMBERVALUE(TRIM(VLOOKUP(A699,rawData!B:S,13,0)))</f>
        <v>1001.28</v>
      </c>
      <c r="K699" s="11">
        <f>DATE(VLOOKUP(A699,rawData!$B$2:$S$1011,17,0),VLOOKUP(A699,rawData!$B$2:$S$1011,16,0),VLOOKUP(A699,rawData!$B$2:$S$1011,15,0))</f>
        <v>45480</v>
      </c>
      <c r="L699" t="str">
        <f>TRIM(VLOOKUP(A699,rawData!B:S,18,0))</f>
        <v>Bank Transfer</v>
      </c>
      <c r="M699">
        <f t="shared" si="21"/>
        <v>7</v>
      </c>
    </row>
    <row r="700" spans="1:13" x14ac:dyDescent="0.2">
      <c r="A700" t="str">
        <f>TRIM(rawData!A276)</f>
        <v>4dd9d05f-f4f1-48d1-9c38-a3a5273a72cf</v>
      </c>
      <c r="B700" t="str">
        <f>TRIM(VLOOKUP(A700,rawData!B:S,4,0))</f>
        <v>Dawn Howell</v>
      </c>
      <c r="C700" t="str">
        <f>IF(TRIM(VLOOKUP(A700,rawData!B:S,6,0))="","replacement@mail.com",TRIM(VLOOKUP(A700,rawData!B:S,6,0)))</f>
        <v>ihill@hotmail.com</v>
      </c>
      <c r="D700" t="str">
        <f t="shared" si="20"/>
        <v>NorthFurniture</v>
      </c>
      <c r="E700" t="str">
        <f>TRIM(VLOOKUP(A700,rawData!B:S,8,0))</f>
        <v>North</v>
      </c>
      <c r="F700" t="str">
        <f>TRIM(VLOOKUP(A700,rawData!B:S,9,0))</f>
        <v>Furniture</v>
      </c>
      <c r="G700" t="str">
        <f>IF(TRIM(VLOOKUP(A700,rawData!B:S,10,0))="","Blank",TRIM(VLOOKUP(A700,rawData!B:S,10,0)))</f>
        <v>Make</v>
      </c>
      <c r="H700" s="9">
        <f>_xlfn.NUMBERVALUE(TRIM(VLOOKUP(A700,rawData!B:S,11,0)))</f>
        <v>8</v>
      </c>
      <c r="I700" s="9">
        <f>_xlfn.NUMBERVALUE(TRIM(VLOOKUP(A700,rawData!B:S,12,0)))</f>
        <v>457.4</v>
      </c>
      <c r="J700" s="9">
        <f>_xlfn.NUMBERVALUE(TRIM(VLOOKUP(A700,rawData!B:S,13,0)))</f>
        <v>3659.2</v>
      </c>
      <c r="K700" s="11">
        <f>DATE(VLOOKUP(A700,rawData!$B$2:$S$1011,17,0),VLOOKUP(A700,rawData!$B$2:$S$1011,16,0),VLOOKUP(A700,rawData!$B$2:$S$1011,15,0))</f>
        <v>45480</v>
      </c>
      <c r="L700" t="str">
        <f>TRIM(VLOOKUP(A700,rawData!B:S,18,0))</f>
        <v>Debit Card</v>
      </c>
      <c r="M700">
        <f t="shared" si="21"/>
        <v>7</v>
      </c>
    </row>
    <row r="701" spans="1:13" x14ac:dyDescent="0.2">
      <c r="A701" t="str">
        <f>TRIM(rawData!A648)</f>
        <v>47c4a5e1-da2f-408b-946d-63dede839576</v>
      </c>
      <c r="B701" t="str">
        <f>TRIM(VLOOKUP(A701,rawData!B:S,4,0))</f>
        <v>Deborah Khan</v>
      </c>
      <c r="C701" t="str">
        <f>IF(TRIM(VLOOKUP(A701,rawData!B:S,6,0))="","replacement@mail.com",TRIM(VLOOKUP(A701,rawData!B:S,6,0)))</f>
        <v>urodriguez@smith.org</v>
      </c>
      <c r="D701" t="str">
        <f t="shared" si="20"/>
        <v>EastFood</v>
      </c>
      <c r="E701" t="str">
        <f>TRIM(VLOOKUP(A701,rawData!B:S,8,0))</f>
        <v>East</v>
      </c>
      <c r="F701" t="str">
        <f>TRIM(VLOOKUP(A701,rawData!B:S,9,0))</f>
        <v>Food</v>
      </c>
      <c r="G701" t="str">
        <f>IF(TRIM(VLOOKUP(A701,rawData!B:S,10,0))="","Blank",TRIM(VLOOKUP(A701,rawData!B:S,10,0)))</f>
        <v>Grow</v>
      </c>
      <c r="H701" s="9">
        <f>_xlfn.NUMBERVALUE(TRIM(VLOOKUP(A701,rawData!B:S,11,0)))</f>
        <v>19</v>
      </c>
      <c r="I701" s="9">
        <f>_xlfn.NUMBERVALUE(TRIM(VLOOKUP(A701,rawData!B:S,12,0)))</f>
        <v>201.69</v>
      </c>
      <c r="J701" s="9">
        <f>_xlfn.NUMBERVALUE(TRIM(VLOOKUP(A701,rawData!B:S,13,0)))</f>
        <v>3832.11</v>
      </c>
      <c r="K701" s="11">
        <f>DATE(VLOOKUP(A701,rawData!$B$2:$S$1011,17,0),VLOOKUP(A701,rawData!$B$2:$S$1011,16,0),VLOOKUP(A701,rawData!$B$2:$S$1011,15,0))</f>
        <v>45480</v>
      </c>
      <c r="L701" t="str">
        <f>TRIM(VLOOKUP(A701,rawData!B:S,18,0))</f>
        <v>PayPal</v>
      </c>
      <c r="M701">
        <f t="shared" si="21"/>
        <v>7</v>
      </c>
    </row>
    <row r="702" spans="1:13" x14ac:dyDescent="0.2">
      <c r="A702" t="str">
        <f>TRIM(rawData!A898)</f>
        <v>a7fa407d-78e8-420b-a99b-645303c30404</v>
      </c>
      <c r="B702" t="str">
        <f>TRIM(VLOOKUP(A702,rawData!B:S,4,0))</f>
        <v>Courtney Miller</v>
      </c>
      <c r="C702" t="str">
        <f>IF(TRIM(VLOOKUP(A702,rawData!B:S,6,0))="","replacement@mail.com",TRIM(VLOOKUP(A702,rawData!B:S,6,0)))</f>
        <v>zgomez@hotmail.com</v>
      </c>
      <c r="D702" t="str">
        <f t="shared" si="20"/>
        <v>NorthBooks</v>
      </c>
      <c r="E702" t="str">
        <f>TRIM(VLOOKUP(A702,rawData!B:S,8,0))</f>
        <v>North</v>
      </c>
      <c r="F702" t="str">
        <f>TRIM(VLOOKUP(A702,rawData!B:S,9,0))</f>
        <v>Books</v>
      </c>
      <c r="G702" t="str">
        <f>IF(TRIM(VLOOKUP(A702,rawData!B:S,10,0))="","Blank",TRIM(VLOOKUP(A702,rawData!B:S,10,0)))</f>
        <v>Car</v>
      </c>
      <c r="H702" s="9">
        <f>_xlfn.NUMBERVALUE(TRIM(VLOOKUP(A702,rawData!B:S,11,0)))</f>
        <v>8</v>
      </c>
      <c r="I702" s="9">
        <f>_xlfn.NUMBERVALUE(TRIM(VLOOKUP(A702,rawData!B:S,12,0)))</f>
        <v>499.8</v>
      </c>
      <c r="J702" s="9">
        <f>_xlfn.NUMBERVALUE(TRIM(VLOOKUP(A702,rawData!B:S,13,0)))</f>
        <v>3998.4</v>
      </c>
      <c r="K702" s="11">
        <f>DATE(VLOOKUP(A702,rawData!$B$2:$S$1011,17,0),VLOOKUP(A702,rawData!$B$2:$S$1011,16,0),VLOOKUP(A702,rawData!$B$2:$S$1011,15,0))</f>
        <v>45480</v>
      </c>
      <c r="L702" t="str">
        <f>TRIM(VLOOKUP(A702,rawData!B:S,18,0))</f>
        <v>PayPal</v>
      </c>
      <c r="M702">
        <f t="shared" si="21"/>
        <v>7</v>
      </c>
    </row>
    <row r="703" spans="1:13" x14ac:dyDescent="0.2">
      <c r="A703" t="str">
        <f>TRIM(rawData!A406)</f>
        <v>f29b3468-d469-4c93-970e-7dbde4df9835</v>
      </c>
      <c r="B703" t="str">
        <f>TRIM(VLOOKUP(A703,rawData!B:S,4,0))</f>
        <v>Angela Douglas</v>
      </c>
      <c r="C703" t="str">
        <f>IF(TRIM(VLOOKUP(A703,rawData!B:S,6,0))="","replacement@mail.com",TRIM(VLOOKUP(A703,rawData!B:S,6,0)))</f>
        <v>alutz@gmail.com</v>
      </c>
      <c r="D703" t="str">
        <f t="shared" si="20"/>
        <v>EastElectronics</v>
      </c>
      <c r="E703" t="str">
        <f>TRIM(VLOOKUP(A703,rawData!B:S,8,0))</f>
        <v>East</v>
      </c>
      <c r="F703" t="str">
        <f>TRIM(VLOOKUP(A703,rawData!B:S,9,0))</f>
        <v>Electronics</v>
      </c>
      <c r="G703" t="str">
        <f>IF(TRIM(VLOOKUP(A703,rawData!B:S,10,0))="","Blank",TRIM(VLOOKUP(A703,rawData!B:S,10,0)))</f>
        <v>Less</v>
      </c>
      <c r="H703" s="9">
        <f>_xlfn.NUMBERVALUE(TRIM(VLOOKUP(A703,rawData!B:S,11,0)))</f>
        <v>19</v>
      </c>
      <c r="I703" s="9">
        <f>_xlfn.NUMBERVALUE(TRIM(VLOOKUP(A703,rawData!B:S,12,0)))</f>
        <v>233.19</v>
      </c>
      <c r="J703" s="9">
        <f>_xlfn.NUMBERVALUE(TRIM(VLOOKUP(A703,rawData!B:S,13,0)))</f>
        <v>4430.6099999999997</v>
      </c>
      <c r="K703" s="11">
        <f>DATE(VLOOKUP(A703,rawData!$B$2:$S$1011,17,0),VLOOKUP(A703,rawData!$B$2:$S$1011,16,0),VLOOKUP(A703,rawData!$B$2:$S$1011,15,0))</f>
        <v>45480</v>
      </c>
      <c r="L703" t="str">
        <f>TRIM(VLOOKUP(A703,rawData!B:S,18,0))</f>
        <v>Credit Card</v>
      </c>
      <c r="M703">
        <f t="shared" si="21"/>
        <v>7</v>
      </c>
    </row>
    <row r="704" spans="1:13" x14ac:dyDescent="0.2">
      <c r="A704" t="str">
        <f>TRIM(rawData!A993)</f>
        <v>e70b66b4-0473-4715-9962-ddf60af99ad1</v>
      </c>
      <c r="B704" t="str">
        <f>TRIM(VLOOKUP(A704,rawData!B:S,4,0))</f>
        <v>Robert Stewart</v>
      </c>
      <c r="C704" t="str">
        <f>IF(TRIM(VLOOKUP(A704,rawData!B:S,6,0))="","replacement@mail.com",TRIM(VLOOKUP(A704,rawData!B:S,6,0)))</f>
        <v>alyssadavid@baker.info</v>
      </c>
      <c r="D704" t="str">
        <f t="shared" si="20"/>
        <v>SouthFurniture</v>
      </c>
      <c r="E704" t="str">
        <f>TRIM(VLOOKUP(A704,rawData!B:S,8,0))</f>
        <v>South</v>
      </c>
      <c r="F704" t="str">
        <f>TRIM(VLOOKUP(A704,rawData!B:S,9,0))</f>
        <v>Furniture</v>
      </c>
      <c r="G704" t="str">
        <f>IF(TRIM(VLOOKUP(A704,rawData!B:S,10,0))="","Blank",TRIM(VLOOKUP(A704,rawData!B:S,10,0)))</f>
        <v>We</v>
      </c>
      <c r="H704" s="9">
        <f>_xlfn.NUMBERVALUE(TRIM(VLOOKUP(A704,rawData!B:S,11,0)))</f>
        <v>2</v>
      </c>
      <c r="I704" s="9">
        <f>_xlfn.NUMBERVALUE(TRIM(VLOOKUP(A704,rawData!B:S,12,0)))</f>
        <v>261.29000000000002</v>
      </c>
      <c r="J704" s="9">
        <f>_xlfn.NUMBERVALUE(TRIM(VLOOKUP(A704,rawData!B:S,13,0)))</f>
        <v>522.58000000000004</v>
      </c>
      <c r="K704" s="11">
        <f>DATE(VLOOKUP(A704,rawData!$B$2:$S$1011,17,0),VLOOKUP(A704,rawData!$B$2:$S$1011,16,0),VLOOKUP(A704,rawData!$B$2:$S$1011,15,0))</f>
        <v>45481</v>
      </c>
      <c r="L704" t="str">
        <f>TRIM(VLOOKUP(A704,rawData!B:S,18,0))</f>
        <v>Credit Card</v>
      </c>
      <c r="M704">
        <f t="shared" si="21"/>
        <v>7</v>
      </c>
    </row>
    <row r="705" spans="1:13" x14ac:dyDescent="0.2">
      <c r="A705" t="str">
        <f>TRIM(rawData!A152)</f>
        <v>910bf98e-0ba5-4a84-a8ab-27e0412bd3c6</v>
      </c>
      <c r="B705" t="str">
        <f>TRIM(VLOOKUP(A705,rawData!B:S,4,0))</f>
        <v>John Hughes</v>
      </c>
      <c r="C705" t="str">
        <f>IF(TRIM(VLOOKUP(A705,rawData!B:S,6,0))="","replacement@mail.com",TRIM(VLOOKUP(A705,rawData!B:S,6,0)))</f>
        <v>toddthompson@gmail.com</v>
      </c>
      <c r="D705" t="str">
        <f t="shared" si="20"/>
        <v>SouthFurniture</v>
      </c>
      <c r="E705" t="str">
        <f>TRIM(VLOOKUP(A705,rawData!B:S,8,0))</f>
        <v>South</v>
      </c>
      <c r="F705" t="str">
        <f>TRIM(VLOOKUP(A705,rawData!B:S,9,0))</f>
        <v>Furniture</v>
      </c>
      <c r="G705" t="str">
        <f>IF(TRIM(VLOOKUP(A705,rawData!B:S,10,0))="","Blank",TRIM(VLOOKUP(A705,rawData!B:S,10,0)))</f>
        <v>Example</v>
      </c>
      <c r="H705" s="9">
        <f>_xlfn.NUMBERVALUE(TRIM(VLOOKUP(A705,rawData!B:S,11,0)))</f>
        <v>7</v>
      </c>
      <c r="I705" s="9">
        <f>_xlfn.NUMBERVALUE(TRIM(VLOOKUP(A705,rawData!B:S,12,0)))</f>
        <v>243.95</v>
      </c>
      <c r="J705" s="9">
        <f>_xlfn.NUMBERVALUE(TRIM(VLOOKUP(A705,rawData!B:S,13,0)))</f>
        <v>1707.65</v>
      </c>
      <c r="K705" s="11">
        <f>DATE(VLOOKUP(A705,rawData!$B$2:$S$1011,17,0),VLOOKUP(A705,rawData!$B$2:$S$1011,16,0),VLOOKUP(A705,rawData!$B$2:$S$1011,15,0))</f>
        <v>45481</v>
      </c>
      <c r="L705" t="str">
        <f>TRIM(VLOOKUP(A705,rawData!B:S,18,0))</f>
        <v>Bank Transfer</v>
      </c>
      <c r="M705">
        <f t="shared" si="21"/>
        <v>7</v>
      </c>
    </row>
    <row r="706" spans="1:13" x14ac:dyDescent="0.2">
      <c r="A706" t="str">
        <f>TRIM(rawData!A699)</f>
        <v>b4da580c-de7a-472a-982f-e2b1813cdb89</v>
      </c>
      <c r="B706" t="str">
        <f>TRIM(VLOOKUP(A706,rawData!B:S,4,0))</f>
        <v>Joel Rogers</v>
      </c>
      <c r="C706" t="str">
        <f>IF(TRIM(VLOOKUP(A706,rawData!B:S,6,0))="","replacement@mail.com",TRIM(VLOOKUP(A706,rawData!B:S,6,0)))</f>
        <v>sweeneymary@gmail.com</v>
      </c>
      <c r="D706" t="str">
        <f t="shared" ref="D706:D769" si="22">CONCATENATE(E706,F706)</f>
        <v>NorthFurniture</v>
      </c>
      <c r="E706" t="str">
        <f>TRIM(VLOOKUP(A706,rawData!B:S,8,0))</f>
        <v>North</v>
      </c>
      <c r="F706" t="str">
        <f>TRIM(VLOOKUP(A706,rawData!B:S,9,0))</f>
        <v>Furniture</v>
      </c>
      <c r="G706" t="str">
        <f>IF(TRIM(VLOOKUP(A706,rawData!B:S,10,0))="","Blank",TRIM(VLOOKUP(A706,rawData!B:S,10,0)))</f>
        <v>Draw</v>
      </c>
      <c r="H706" s="9">
        <f>_xlfn.NUMBERVALUE(TRIM(VLOOKUP(A706,rawData!B:S,11,0)))</f>
        <v>7</v>
      </c>
      <c r="I706" s="9">
        <f>_xlfn.NUMBERVALUE(TRIM(VLOOKUP(A706,rawData!B:S,12,0)))</f>
        <v>402.12</v>
      </c>
      <c r="J706" s="9">
        <f>_xlfn.NUMBERVALUE(TRIM(VLOOKUP(A706,rawData!B:S,13,0)))</f>
        <v>2814.84</v>
      </c>
      <c r="K706" s="11">
        <f>DATE(VLOOKUP(A706,rawData!$B$2:$S$1011,17,0),VLOOKUP(A706,rawData!$B$2:$S$1011,16,0),VLOOKUP(A706,rawData!$B$2:$S$1011,15,0))</f>
        <v>45481</v>
      </c>
      <c r="L706" t="str">
        <f>TRIM(VLOOKUP(A706,rawData!B:S,18,0))</f>
        <v>PayPal</v>
      </c>
      <c r="M706">
        <f t="shared" si="21"/>
        <v>7</v>
      </c>
    </row>
    <row r="707" spans="1:13" x14ac:dyDescent="0.2">
      <c r="A707" t="str">
        <f>TRIM(rawData!A535)</f>
        <v>a8f8d352-53c9-4998-9f35-b79a0bea3f5d</v>
      </c>
      <c r="B707" t="str">
        <f>TRIM(VLOOKUP(A707,rawData!B:S,4,0))</f>
        <v>Robert Solis</v>
      </c>
      <c r="C707" t="str">
        <f>IF(TRIM(VLOOKUP(A707,rawData!B:S,6,0))="","replacement@mail.com",TRIM(VLOOKUP(A707,rawData!B:S,6,0)))</f>
        <v>replacement@mail.com</v>
      </c>
      <c r="D707" t="str">
        <f t="shared" si="22"/>
        <v>NorthFood</v>
      </c>
      <c r="E707" t="str">
        <f>TRIM(VLOOKUP(A707,rawData!B:S,8,0))</f>
        <v>North</v>
      </c>
      <c r="F707" t="str">
        <f>TRIM(VLOOKUP(A707,rawData!B:S,9,0))</f>
        <v>Food</v>
      </c>
      <c r="G707" t="str">
        <f>IF(TRIM(VLOOKUP(A707,rawData!B:S,10,0))="","Blank",TRIM(VLOOKUP(A707,rawData!B:S,10,0)))</f>
        <v>Job</v>
      </c>
      <c r="H707" s="9">
        <f>_xlfn.NUMBERVALUE(TRIM(VLOOKUP(A707,rawData!B:S,11,0)))</f>
        <v>7</v>
      </c>
      <c r="I707" s="9">
        <f>_xlfn.NUMBERVALUE(TRIM(VLOOKUP(A707,rawData!B:S,12,0)))</f>
        <v>18.96</v>
      </c>
      <c r="J707" s="9">
        <f>_xlfn.NUMBERVALUE(TRIM(VLOOKUP(A707,rawData!B:S,13,0)))</f>
        <v>132.72</v>
      </c>
      <c r="K707" s="11">
        <f>DATE(VLOOKUP(A707,rawData!$B$2:$S$1011,17,0),VLOOKUP(A707,rawData!$B$2:$S$1011,16,0),VLOOKUP(A707,rawData!$B$2:$S$1011,15,0))</f>
        <v>45486</v>
      </c>
      <c r="L707" t="str">
        <f>TRIM(VLOOKUP(A707,rawData!B:S,18,0))</f>
        <v>Credit Card</v>
      </c>
      <c r="M707">
        <f t="shared" ref="M707:M770" si="23">MONTH(K707)</f>
        <v>7</v>
      </c>
    </row>
    <row r="708" spans="1:13" x14ac:dyDescent="0.2">
      <c r="A708" t="str">
        <f>TRIM(rawData!A901)</f>
        <v>0d791b52-f897-40f9-a743-2765852f827f</v>
      </c>
      <c r="B708" t="str">
        <f>TRIM(VLOOKUP(A708,rawData!B:S,4,0))</f>
        <v>Richard Griffin</v>
      </c>
      <c r="C708" t="str">
        <f>IF(TRIM(VLOOKUP(A708,rawData!B:S,6,0))="","replacement@mail.com",TRIM(VLOOKUP(A708,rawData!B:S,6,0)))</f>
        <v>julia56@yahoo.com</v>
      </c>
      <c r="D708" t="str">
        <f t="shared" si="22"/>
        <v>EastFood</v>
      </c>
      <c r="E708" t="str">
        <f>TRIM(VLOOKUP(A708,rawData!B:S,8,0))</f>
        <v>East</v>
      </c>
      <c r="F708" t="str">
        <f>TRIM(VLOOKUP(A708,rawData!B:S,9,0))</f>
        <v>Food</v>
      </c>
      <c r="G708" t="str">
        <f>IF(TRIM(VLOOKUP(A708,rawData!B:S,10,0))="","Blank",TRIM(VLOOKUP(A708,rawData!B:S,10,0)))</f>
        <v>About</v>
      </c>
      <c r="H708" s="9">
        <f>_xlfn.NUMBERVALUE(TRIM(VLOOKUP(A708,rawData!B:S,11,0)))</f>
        <v>15</v>
      </c>
      <c r="I708" s="9">
        <f>_xlfn.NUMBERVALUE(TRIM(VLOOKUP(A708,rawData!B:S,12,0)))</f>
        <v>85.94</v>
      </c>
      <c r="J708" s="9">
        <f>_xlfn.NUMBERVALUE(TRIM(VLOOKUP(A708,rawData!B:S,13,0)))</f>
        <v>1289.0999999999999</v>
      </c>
      <c r="K708" s="11">
        <f>DATE(VLOOKUP(A708,rawData!$B$2:$S$1011,17,0),VLOOKUP(A708,rawData!$B$2:$S$1011,16,0),VLOOKUP(A708,rawData!$B$2:$S$1011,15,0))</f>
        <v>45486</v>
      </c>
      <c r="L708" t="str">
        <f>TRIM(VLOOKUP(A708,rawData!B:S,18,0))</f>
        <v>Bank Transfer</v>
      </c>
      <c r="M708">
        <f t="shared" si="23"/>
        <v>7</v>
      </c>
    </row>
    <row r="709" spans="1:13" x14ac:dyDescent="0.2">
      <c r="A709" t="str">
        <f>TRIM(rawData!A838)</f>
        <v>c322881c-a0ad-4223-8e5d-ad4aa9c12100</v>
      </c>
      <c r="B709" t="str">
        <f>TRIM(VLOOKUP(A709,rawData!B:S,4,0))</f>
        <v>Anthony Washington</v>
      </c>
      <c r="C709" t="str">
        <f>IF(TRIM(VLOOKUP(A709,rawData!B:S,6,0))="","replacement@mail.com",TRIM(VLOOKUP(A709,rawData!B:S,6,0)))</f>
        <v>garrett90@wallace-vaughn.org</v>
      </c>
      <c r="D709" t="str">
        <f t="shared" si="22"/>
        <v>EastFurniture</v>
      </c>
      <c r="E709" t="str">
        <f>TRIM(VLOOKUP(A709,rawData!B:S,8,0))</f>
        <v>East</v>
      </c>
      <c r="F709" t="str">
        <f>TRIM(VLOOKUP(A709,rawData!B:S,9,0))</f>
        <v>Furniture</v>
      </c>
      <c r="G709" t="str">
        <f>IF(TRIM(VLOOKUP(A709,rawData!B:S,10,0))="","Blank",TRIM(VLOOKUP(A709,rawData!B:S,10,0)))</f>
        <v>Nice</v>
      </c>
      <c r="H709" s="9">
        <f>_xlfn.NUMBERVALUE(TRIM(VLOOKUP(A709,rawData!B:S,11,0)))</f>
        <v>14</v>
      </c>
      <c r="I709" s="9">
        <f>_xlfn.NUMBERVALUE(TRIM(VLOOKUP(A709,rawData!B:S,12,0)))</f>
        <v>239.2</v>
      </c>
      <c r="J709" s="9">
        <f>_xlfn.NUMBERVALUE(TRIM(VLOOKUP(A709,rawData!B:S,13,0)))</f>
        <v>3348.8</v>
      </c>
      <c r="K709" s="11">
        <f>DATE(VLOOKUP(A709,rawData!$B$2:$S$1011,17,0),VLOOKUP(A709,rawData!$B$2:$S$1011,16,0),VLOOKUP(A709,rawData!$B$2:$S$1011,15,0))</f>
        <v>45486</v>
      </c>
      <c r="L709" t="str">
        <f>TRIM(VLOOKUP(A709,rawData!B:S,18,0))</f>
        <v>PayPal</v>
      </c>
      <c r="M709">
        <f t="shared" si="23"/>
        <v>7</v>
      </c>
    </row>
    <row r="710" spans="1:13" x14ac:dyDescent="0.2">
      <c r="A710" t="str">
        <f>TRIM(rawData!A207)</f>
        <v>42e84d60-2502-41ef-94e4-1a6241f2d0fe</v>
      </c>
      <c r="B710" t="str">
        <f>TRIM(VLOOKUP(A710,rawData!B:S,4,0))</f>
        <v>Angela Hernandez</v>
      </c>
      <c r="C710" t="str">
        <f>IF(TRIM(VLOOKUP(A710,rawData!B:S,6,0))="","replacement@mail.com",TRIM(VLOOKUP(A710,rawData!B:S,6,0)))</f>
        <v>shaunwarren@hotmail.com</v>
      </c>
      <c r="D710" t="str">
        <f t="shared" si="22"/>
        <v>NorthElectronics</v>
      </c>
      <c r="E710" t="str">
        <f>TRIM(VLOOKUP(A710,rawData!B:S,8,0))</f>
        <v>North</v>
      </c>
      <c r="F710" t="str">
        <f>TRIM(VLOOKUP(A710,rawData!B:S,9,0))</f>
        <v>Electronics</v>
      </c>
      <c r="G710" t="str">
        <f>IF(TRIM(VLOOKUP(A710,rawData!B:S,10,0))="","Blank",TRIM(VLOOKUP(A710,rawData!B:S,10,0)))</f>
        <v>Gun</v>
      </c>
      <c r="H710" s="9">
        <f>_xlfn.NUMBERVALUE(TRIM(VLOOKUP(A710,rawData!B:S,11,0)))</f>
        <v>13</v>
      </c>
      <c r="I710" s="9">
        <f>_xlfn.NUMBERVALUE(TRIM(VLOOKUP(A710,rawData!B:S,12,0)))</f>
        <v>487.24</v>
      </c>
      <c r="J710" s="9">
        <f>_xlfn.NUMBERVALUE(TRIM(VLOOKUP(A710,rawData!B:S,13,0)))</f>
        <v>6334.12</v>
      </c>
      <c r="K710" s="11">
        <f>DATE(VLOOKUP(A710,rawData!$B$2:$S$1011,17,0),VLOOKUP(A710,rawData!$B$2:$S$1011,16,0),VLOOKUP(A710,rawData!$B$2:$S$1011,15,0))</f>
        <v>45486</v>
      </c>
      <c r="L710" t="str">
        <f>TRIM(VLOOKUP(A710,rawData!B:S,18,0))</f>
        <v>PayPal</v>
      </c>
      <c r="M710">
        <f t="shared" si="23"/>
        <v>7</v>
      </c>
    </row>
    <row r="711" spans="1:13" x14ac:dyDescent="0.2">
      <c r="A711" t="str">
        <f>TRIM(rawData!A115)</f>
        <v>6605077f-5264-4c7a-b558-8e20bfe156e6</v>
      </c>
      <c r="B711" t="str">
        <f>TRIM(VLOOKUP(A711,rawData!B:S,4,0))</f>
        <v>Rachel White</v>
      </c>
      <c r="C711" t="str">
        <f>IF(TRIM(VLOOKUP(A711,rawData!B:S,6,0))="","replacement@mail.com",TRIM(VLOOKUP(A711,rawData!B:S,6,0)))</f>
        <v>ugarcia@yahoo.com</v>
      </c>
      <c r="D711" t="str">
        <f t="shared" si="22"/>
        <v>EastFood</v>
      </c>
      <c r="E711" t="str">
        <f>TRIM(VLOOKUP(A711,rawData!B:S,8,0))</f>
        <v>East</v>
      </c>
      <c r="F711" t="str">
        <f>TRIM(VLOOKUP(A711,rawData!B:S,9,0))</f>
        <v>Food</v>
      </c>
      <c r="G711" t="str">
        <f>IF(TRIM(VLOOKUP(A711,rawData!B:S,10,0))="","Blank",TRIM(VLOOKUP(A711,rawData!B:S,10,0)))</f>
        <v>Resource</v>
      </c>
      <c r="H711" s="9">
        <f>_xlfn.NUMBERVALUE(TRIM(VLOOKUP(A711,rawData!B:S,11,0)))</f>
        <v>19</v>
      </c>
      <c r="I711" s="9">
        <f>_xlfn.NUMBERVALUE(TRIM(VLOOKUP(A711,rawData!B:S,12,0)))</f>
        <v>336.17</v>
      </c>
      <c r="J711" s="9">
        <f>_xlfn.NUMBERVALUE(TRIM(VLOOKUP(A711,rawData!B:S,13,0)))</f>
        <v>6387.23</v>
      </c>
      <c r="K711" s="11">
        <f>DATE(VLOOKUP(A711,rawData!$B$2:$S$1011,17,0),VLOOKUP(A711,rawData!$B$2:$S$1011,16,0),VLOOKUP(A711,rawData!$B$2:$S$1011,15,0))</f>
        <v>45486</v>
      </c>
      <c r="L711" t="str">
        <f>TRIM(VLOOKUP(A711,rawData!B:S,18,0))</f>
        <v>Credit Card</v>
      </c>
      <c r="M711">
        <f t="shared" si="23"/>
        <v>7</v>
      </c>
    </row>
    <row r="712" spans="1:13" x14ac:dyDescent="0.2">
      <c r="A712" t="str">
        <f>TRIM(rawData!A101)</f>
        <v>6b4939d8-e025-4f81-945c-7ac3e9a88b9b</v>
      </c>
      <c r="B712" t="str">
        <f>TRIM(VLOOKUP(A712,rawData!B:S,4,0))</f>
        <v>Anthony Lewis</v>
      </c>
      <c r="C712" t="str">
        <f>IF(TRIM(VLOOKUP(A712,rawData!B:S,6,0))="","replacement@mail.com",TRIM(VLOOKUP(A712,rawData!B:S,6,0)))</f>
        <v>pinedajames@gmail.com</v>
      </c>
      <c r="D712" t="str">
        <f t="shared" si="22"/>
        <v>EastFurniture</v>
      </c>
      <c r="E712" t="str">
        <f>TRIM(VLOOKUP(A712,rawData!B:S,8,0))</f>
        <v>East</v>
      </c>
      <c r="F712" t="str">
        <f>TRIM(VLOOKUP(A712,rawData!B:S,9,0))</f>
        <v>Furniture</v>
      </c>
      <c r="G712" t="str">
        <f>IF(TRIM(VLOOKUP(A712,rawData!B:S,10,0))="","Blank",TRIM(VLOOKUP(A712,rawData!B:S,10,0)))</f>
        <v>Buy</v>
      </c>
      <c r="H712" s="9">
        <f>_xlfn.NUMBERVALUE(TRIM(VLOOKUP(A712,rawData!B:S,11,0)))</f>
        <v>4</v>
      </c>
      <c r="I712" s="9">
        <f>_xlfn.NUMBERVALUE(TRIM(VLOOKUP(A712,rawData!B:S,12,0)))</f>
        <v>98.27</v>
      </c>
      <c r="J712" s="9">
        <f>_xlfn.NUMBERVALUE(TRIM(VLOOKUP(A712,rawData!B:S,13,0)))</f>
        <v>393.08</v>
      </c>
      <c r="K712" s="11">
        <f>DATE(VLOOKUP(A712,rawData!$B$2:$S$1011,17,0),VLOOKUP(A712,rawData!$B$2:$S$1011,16,0),VLOOKUP(A712,rawData!$B$2:$S$1011,15,0))</f>
        <v>45487</v>
      </c>
      <c r="L712" t="str">
        <f>TRIM(VLOOKUP(A712,rawData!B:S,18,0))</f>
        <v>Debit Card</v>
      </c>
      <c r="M712">
        <f t="shared" si="23"/>
        <v>7</v>
      </c>
    </row>
    <row r="713" spans="1:13" x14ac:dyDescent="0.2">
      <c r="A713" t="str">
        <f>TRIM(rawData!A338)</f>
        <v>be09cea1-dc91-4fc9-b8c4-b06f25c67091</v>
      </c>
      <c r="B713" t="str">
        <f>TRIM(VLOOKUP(A713,rawData!B:S,4,0))</f>
        <v>Tony Doyle</v>
      </c>
      <c r="C713" t="str">
        <f>IF(TRIM(VLOOKUP(A713,rawData!B:S,6,0))="","replacement@mail.com",TRIM(VLOOKUP(A713,rawData!B:S,6,0)))</f>
        <v>roberthoward@reyes.biz</v>
      </c>
      <c r="D713" t="str">
        <f t="shared" si="22"/>
        <v>WestElectronics</v>
      </c>
      <c r="E713" t="str">
        <f>TRIM(VLOOKUP(A713,rawData!B:S,8,0))</f>
        <v>West</v>
      </c>
      <c r="F713" t="str">
        <f>TRIM(VLOOKUP(A713,rawData!B:S,9,0))</f>
        <v>Electronics</v>
      </c>
      <c r="G713" t="str">
        <f>IF(TRIM(VLOOKUP(A713,rawData!B:S,10,0))="","Blank",TRIM(VLOOKUP(A713,rawData!B:S,10,0)))</f>
        <v>Military</v>
      </c>
      <c r="H713" s="9">
        <f>_xlfn.NUMBERVALUE(TRIM(VLOOKUP(A713,rawData!B:S,11,0)))</f>
        <v>3</v>
      </c>
      <c r="I713" s="9">
        <f>_xlfn.NUMBERVALUE(TRIM(VLOOKUP(A713,rawData!B:S,12,0)))</f>
        <v>141.72</v>
      </c>
      <c r="J713" s="9">
        <f>_xlfn.NUMBERVALUE(TRIM(VLOOKUP(A713,rawData!B:S,13,0)))</f>
        <v>425.16</v>
      </c>
      <c r="K713" s="11">
        <f>DATE(VLOOKUP(A713,rawData!$B$2:$S$1011,17,0),VLOOKUP(A713,rawData!$B$2:$S$1011,16,0),VLOOKUP(A713,rawData!$B$2:$S$1011,15,0))</f>
        <v>45487</v>
      </c>
      <c r="L713" t="str">
        <f>TRIM(VLOOKUP(A713,rawData!B:S,18,0))</f>
        <v>Bank Transfer</v>
      </c>
      <c r="M713">
        <f t="shared" si="23"/>
        <v>7</v>
      </c>
    </row>
    <row r="714" spans="1:13" x14ac:dyDescent="0.2">
      <c r="A714" t="str">
        <f>TRIM(rawData!A141)</f>
        <v>2071fd74-b110-4dca-bdb2-25fdb7c15c99</v>
      </c>
      <c r="B714" t="str">
        <f>TRIM(VLOOKUP(A714,rawData!B:S,4,0))</f>
        <v>Gary Hernandez</v>
      </c>
      <c r="C714" t="str">
        <f>IF(TRIM(VLOOKUP(A714,rawData!B:S,6,0))="","replacement@mail.com",TRIM(VLOOKUP(A714,rawData!B:S,6,0)))</f>
        <v>annahernandez@gmail.com</v>
      </c>
      <c r="D714" t="str">
        <f t="shared" si="22"/>
        <v>EastFurniture</v>
      </c>
      <c r="E714" t="str">
        <f>TRIM(VLOOKUP(A714,rawData!B:S,8,0))</f>
        <v>East</v>
      </c>
      <c r="F714" t="str">
        <f>TRIM(VLOOKUP(A714,rawData!B:S,9,0))</f>
        <v>Furniture</v>
      </c>
      <c r="G714" t="str">
        <f>IF(TRIM(VLOOKUP(A714,rawData!B:S,10,0))="","Blank",TRIM(VLOOKUP(A714,rawData!B:S,10,0)))</f>
        <v>Party</v>
      </c>
      <c r="H714" s="9">
        <f>_xlfn.NUMBERVALUE(TRIM(VLOOKUP(A714,rawData!B:S,11,0)))</f>
        <v>14</v>
      </c>
      <c r="I714" s="9">
        <f>_xlfn.NUMBERVALUE(TRIM(VLOOKUP(A714,rawData!B:S,12,0)))</f>
        <v>58.51</v>
      </c>
      <c r="J714" s="9">
        <f>_xlfn.NUMBERVALUE(TRIM(VLOOKUP(A714,rawData!B:S,13,0)))</f>
        <v>819.14</v>
      </c>
      <c r="K714" s="11">
        <f>DATE(VLOOKUP(A714,rawData!$B$2:$S$1011,17,0),VLOOKUP(A714,rawData!$B$2:$S$1011,16,0),VLOOKUP(A714,rawData!$B$2:$S$1011,15,0))</f>
        <v>45487</v>
      </c>
      <c r="L714" t="str">
        <f>TRIM(VLOOKUP(A714,rawData!B:S,18,0))</f>
        <v>PayPal</v>
      </c>
      <c r="M714">
        <f t="shared" si="23"/>
        <v>7</v>
      </c>
    </row>
    <row r="715" spans="1:13" x14ac:dyDescent="0.2">
      <c r="A715" t="str">
        <f>TRIM(rawData!A853)</f>
        <v>5d72b81b-8305-4fa6-8532-5b1f9cf7a593</v>
      </c>
      <c r="B715" t="str">
        <f>TRIM(VLOOKUP(A715,rawData!B:S,4,0))</f>
        <v>Danielle Doyle</v>
      </c>
      <c r="C715" t="str">
        <f>IF(TRIM(VLOOKUP(A715,rawData!B:S,6,0))="","replacement@mail.com",TRIM(VLOOKUP(A715,rawData!B:S,6,0)))</f>
        <v>victoriahernandez@thompson.com</v>
      </c>
      <c r="D715" t="str">
        <f t="shared" si="22"/>
        <v>SouthClothing</v>
      </c>
      <c r="E715" t="str">
        <f>TRIM(VLOOKUP(A715,rawData!B:S,8,0))</f>
        <v>South</v>
      </c>
      <c r="F715" t="str">
        <f>TRIM(VLOOKUP(A715,rawData!B:S,9,0))</f>
        <v>Clothing</v>
      </c>
      <c r="G715" t="str">
        <f>IF(TRIM(VLOOKUP(A715,rawData!B:S,10,0))="","Blank",TRIM(VLOOKUP(A715,rawData!B:S,10,0)))</f>
        <v>Increase</v>
      </c>
      <c r="H715" s="9">
        <f>_xlfn.NUMBERVALUE(TRIM(VLOOKUP(A715,rawData!B:S,11,0)))</f>
        <v>2</v>
      </c>
      <c r="I715" s="9">
        <f>_xlfn.NUMBERVALUE(TRIM(VLOOKUP(A715,rawData!B:S,12,0)))</f>
        <v>451.74</v>
      </c>
      <c r="J715" s="9">
        <f>_xlfn.NUMBERVALUE(TRIM(VLOOKUP(A715,rawData!B:S,13,0)))</f>
        <v>903.48</v>
      </c>
      <c r="K715" s="11">
        <f>DATE(VLOOKUP(A715,rawData!$B$2:$S$1011,17,0),VLOOKUP(A715,rawData!$B$2:$S$1011,16,0),VLOOKUP(A715,rawData!$B$2:$S$1011,15,0))</f>
        <v>45487</v>
      </c>
      <c r="L715" t="str">
        <f>TRIM(VLOOKUP(A715,rawData!B:S,18,0))</f>
        <v>PayPal</v>
      </c>
      <c r="M715">
        <f t="shared" si="23"/>
        <v>7</v>
      </c>
    </row>
    <row r="716" spans="1:13" x14ac:dyDescent="0.2">
      <c r="A716" t="str">
        <f>TRIM(rawData!A78)</f>
        <v>c93d7889-4a24-4890-887d-10cc8ebcacfc</v>
      </c>
      <c r="B716" t="str">
        <f>TRIM(VLOOKUP(A716,rawData!B:S,4,0))</f>
        <v>Bryan Nicholson</v>
      </c>
      <c r="C716" t="str">
        <f>IF(TRIM(VLOOKUP(A716,rawData!B:S,6,0))="","replacement@mail.com",TRIM(VLOOKUP(A716,rawData!B:S,6,0)))</f>
        <v>replacement@mail.com</v>
      </c>
      <c r="D716" t="str">
        <f t="shared" si="22"/>
        <v>SouthClothing</v>
      </c>
      <c r="E716" t="str">
        <f>TRIM(VLOOKUP(A716,rawData!B:S,8,0))</f>
        <v>South</v>
      </c>
      <c r="F716" t="str">
        <f>TRIM(VLOOKUP(A716,rawData!B:S,9,0))</f>
        <v>Clothing</v>
      </c>
      <c r="G716" t="str">
        <f>IF(TRIM(VLOOKUP(A716,rawData!B:S,10,0))="","Blank",TRIM(VLOOKUP(A716,rawData!B:S,10,0)))</f>
        <v>Huge</v>
      </c>
      <c r="H716" s="9">
        <f>_xlfn.NUMBERVALUE(TRIM(VLOOKUP(A716,rawData!B:S,11,0)))</f>
        <v>8</v>
      </c>
      <c r="I716" s="9">
        <f>_xlfn.NUMBERVALUE(TRIM(VLOOKUP(A716,rawData!B:S,12,0)))</f>
        <v>329.42</v>
      </c>
      <c r="J716" s="9">
        <f>_xlfn.NUMBERVALUE(TRIM(VLOOKUP(A716,rawData!B:S,13,0)))</f>
        <v>2635.36</v>
      </c>
      <c r="K716" s="11">
        <f>DATE(VLOOKUP(A716,rawData!$B$2:$S$1011,17,0),VLOOKUP(A716,rawData!$B$2:$S$1011,16,0),VLOOKUP(A716,rawData!$B$2:$S$1011,15,0))</f>
        <v>45487</v>
      </c>
      <c r="L716" t="str">
        <f>TRIM(VLOOKUP(A716,rawData!B:S,18,0))</f>
        <v>Credit Card</v>
      </c>
      <c r="M716">
        <f t="shared" si="23"/>
        <v>7</v>
      </c>
    </row>
    <row r="717" spans="1:13" x14ac:dyDescent="0.2">
      <c r="A717" t="str">
        <f>TRIM(rawData!A616)</f>
        <v>da29a82f-db63-47fd-ab54-d18fbbc173f1</v>
      </c>
      <c r="B717" t="str">
        <f>TRIM(VLOOKUP(A717,rawData!B:S,4,0))</f>
        <v>David Buchanan</v>
      </c>
      <c r="C717" t="str">
        <f>IF(TRIM(VLOOKUP(A717,rawData!B:S,6,0))="","replacement@mail.com",TRIM(VLOOKUP(A717,rawData!B:S,6,0)))</f>
        <v>kdrake@martinez.com</v>
      </c>
      <c r="D717" t="str">
        <f t="shared" si="22"/>
        <v>EastClothing</v>
      </c>
      <c r="E717" t="str">
        <f>TRIM(VLOOKUP(A717,rawData!B:S,8,0))</f>
        <v>East</v>
      </c>
      <c r="F717" t="str">
        <f>TRIM(VLOOKUP(A717,rawData!B:S,9,0))</f>
        <v>Clothing</v>
      </c>
      <c r="G717" t="str">
        <f>IF(TRIM(VLOOKUP(A717,rawData!B:S,10,0))="","Blank",TRIM(VLOOKUP(A717,rawData!B:S,10,0)))</f>
        <v>Yard</v>
      </c>
      <c r="H717" s="9">
        <f>_xlfn.NUMBERVALUE(TRIM(VLOOKUP(A717,rawData!B:S,11,0)))</f>
        <v>16</v>
      </c>
      <c r="I717" s="9">
        <f>_xlfn.NUMBERVALUE(TRIM(VLOOKUP(A717,rawData!B:S,12,0)))</f>
        <v>199.48</v>
      </c>
      <c r="J717" s="9">
        <f>_xlfn.NUMBERVALUE(TRIM(VLOOKUP(A717,rawData!B:S,13,0)))</f>
        <v>3191.68</v>
      </c>
      <c r="K717" s="11">
        <f>DATE(VLOOKUP(A717,rawData!$B$2:$S$1011,17,0),VLOOKUP(A717,rawData!$B$2:$S$1011,16,0),VLOOKUP(A717,rawData!$B$2:$S$1011,15,0))</f>
        <v>45487</v>
      </c>
      <c r="L717" t="str">
        <f>TRIM(VLOOKUP(A717,rawData!B:S,18,0))</f>
        <v>Debit Card</v>
      </c>
      <c r="M717">
        <f t="shared" si="23"/>
        <v>7</v>
      </c>
    </row>
    <row r="718" spans="1:13" x14ac:dyDescent="0.2">
      <c r="A718" t="str">
        <f>TRIM(rawData!A997)</f>
        <v>cdf25b8e-36e0-4361-90d6-a81c2b45b4e9</v>
      </c>
      <c r="B718" t="str">
        <f>TRIM(VLOOKUP(A718,rawData!B:S,4,0))</f>
        <v>Andrea Williams</v>
      </c>
      <c r="C718" t="str">
        <f>IF(TRIM(VLOOKUP(A718,rawData!B:S,6,0))="","replacement@mail.com",TRIM(VLOOKUP(A718,rawData!B:S,6,0)))</f>
        <v>james55@gmail.com</v>
      </c>
      <c r="D718" t="str">
        <f t="shared" si="22"/>
        <v>SouthClothing</v>
      </c>
      <c r="E718" t="str">
        <f>TRIM(VLOOKUP(A718,rawData!B:S,8,0))</f>
        <v>South</v>
      </c>
      <c r="F718" t="str">
        <f>TRIM(VLOOKUP(A718,rawData!B:S,9,0))</f>
        <v>Clothing</v>
      </c>
      <c r="G718" t="str">
        <f>IF(TRIM(VLOOKUP(A718,rawData!B:S,10,0))="","Blank",TRIM(VLOOKUP(A718,rawData!B:S,10,0)))</f>
        <v>Pressure</v>
      </c>
      <c r="H718" s="9">
        <f>_xlfn.NUMBERVALUE(TRIM(VLOOKUP(A718,rawData!B:S,11,0)))</f>
        <v>10</v>
      </c>
      <c r="I718" s="9">
        <f>_xlfn.NUMBERVALUE(TRIM(VLOOKUP(A718,rawData!B:S,12,0)))</f>
        <v>352.4</v>
      </c>
      <c r="J718" s="9">
        <f>_xlfn.NUMBERVALUE(TRIM(VLOOKUP(A718,rawData!B:S,13,0)))</f>
        <v>3524</v>
      </c>
      <c r="K718" s="11">
        <f>DATE(VLOOKUP(A718,rawData!$B$2:$S$1011,17,0),VLOOKUP(A718,rawData!$B$2:$S$1011,16,0),VLOOKUP(A718,rawData!$B$2:$S$1011,15,0))</f>
        <v>45487</v>
      </c>
      <c r="L718" t="str">
        <f>TRIM(VLOOKUP(A718,rawData!B:S,18,0))</f>
        <v>Debit Card</v>
      </c>
      <c r="M718">
        <f t="shared" si="23"/>
        <v>7</v>
      </c>
    </row>
    <row r="719" spans="1:13" x14ac:dyDescent="0.2">
      <c r="A719" t="str">
        <f>TRIM(rawData!A130)</f>
        <v>1cad37e1-7840-4a1e-9f6a-8ace25ebb500</v>
      </c>
      <c r="B719" t="str">
        <f>TRIM(VLOOKUP(A719,rawData!B:S,4,0))</f>
        <v>Benjamin Oneal</v>
      </c>
      <c r="C719" t="str">
        <f>IF(TRIM(VLOOKUP(A719,rawData!B:S,6,0))="","replacement@mail.com",TRIM(VLOOKUP(A719,rawData!B:S,6,0)))</f>
        <v>johnsonjesse@sullivan.com</v>
      </c>
      <c r="D719" t="str">
        <f t="shared" si="22"/>
        <v>NorthFurniture</v>
      </c>
      <c r="E719" t="str">
        <f>TRIM(VLOOKUP(A719,rawData!B:S,8,0))</f>
        <v>North</v>
      </c>
      <c r="F719" t="str">
        <f>TRIM(VLOOKUP(A719,rawData!B:S,9,0))</f>
        <v>Furniture</v>
      </c>
      <c r="G719" t="str">
        <f>IF(TRIM(VLOOKUP(A719,rawData!B:S,10,0))="","Blank",TRIM(VLOOKUP(A719,rawData!B:S,10,0)))</f>
        <v>Use</v>
      </c>
      <c r="H719" s="9">
        <f>_xlfn.NUMBERVALUE(TRIM(VLOOKUP(A719,rawData!B:S,11,0)))</f>
        <v>3</v>
      </c>
      <c r="I719" s="9">
        <f>_xlfn.NUMBERVALUE(TRIM(VLOOKUP(A719,rawData!B:S,12,0)))</f>
        <v>106.75</v>
      </c>
      <c r="J719" s="9">
        <f>_xlfn.NUMBERVALUE(TRIM(VLOOKUP(A719,rawData!B:S,13,0)))</f>
        <v>320.25</v>
      </c>
      <c r="K719" s="11">
        <f>DATE(VLOOKUP(A719,rawData!$B$2:$S$1011,17,0),VLOOKUP(A719,rawData!$B$2:$S$1011,16,0),VLOOKUP(A719,rawData!$B$2:$S$1011,15,0))</f>
        <v>45488</v>
      </c>
      <c r="L719" t="str">
        <f>TRIM(VLOOKUP(A719,rawData!B:S,18,0))</f>
        <v>Debit Card</v>
      </c>
      <c r="M719">
        <f t="shared" si="23"/>
        <v>7</v>
      </c>
    </row>
    <row r="720" spans="1:13" x14ac:dyDescent="0.2">
      <c r="A720" t="str">
        <f>TRIM(rawData!A15)</f>
        <v>9f551470-5088-4ccc-a06d-82052a5d4452</v>
      </c>
      <c r="B720" t="str">
        <f>TRIM(VLOOKUP(A720,rawData!B:S,4,0))</f>
        <v>Brad Gonzalez</v>
      </c>
      <c r="C720" t="str">
        <f>IF(TRIM(VLOOKUP(A720,rawData!B:S,6,0))="","replacement@mail.com",TRIM(VLOOKUP(A720,rawData!B:S,6,0)))</f>
        <v>braunerica@hotmail.com</v>
      </c>
      <c r="D720" t="str">
        <f t="shared" si="22"/>
        <v>WestFurniture</v>
      </c>
      <c r="E720" t="str">
        <f>TRIM(VLOOKUP(A720,rawData!B:S,8,0))</f>
        <v>West</v>
      </c>
      <c r="F720" t="str">
        <f>TRIM(VLOOKUP(A720,rawData!B:S,9,0))</f>
        <v>Furniture</v>
      </c>
      <c r="G720" t="str">
        <f>IF(TRIM(VLOOKUP(A720,rawData!B:S,10,0))="","Blank",TRIM(VLOOKUP(A720,rawData!B:S,10,0)))</f>
        <v>Relationship</v>
      </c>
      <c r="H720" s="9">
        <f>_xlfn.NUMBERVALUE(TRIM(VLOOKUP(A720,rawData!B:S,11,0)))</f>
        <v>10</v>
      </c>
      <c r="I720" s="9">
        <f>_xlfn.NUMBERVALUE(TRIM(VLOOKUP(A720,rawData!B:S,12,0)))</f>
        <v>237.92</v>
      </c>
      <c r="J720" s="9">
        <f>_xlfn.NUMBERVALUE(TRIM(VLOOKUP(A720,rawData!B:S,13,0)))</f>
        <v>2379.1999999999998</v>
      </c>
      <c r="K720" s="11">
        <f>DATE(VLOOKUP(A720,rawData!$B$2:$S$1011,17,0),VLOOKUP(A720,rawData!$B$2:$S$1011,16,0),VLOOKUP(A720,rawData!$B$2:$S$1011,15,0))</f>
        <v>45488</v>
      </c>
      <c r="L720" t="str">
        <f>TRIM(VLOOKUP(A720,rawData!B:S,18,0))</f>
        <v>PayPal</v>
      </c>
      <c r="M720">
        <f t="shared" si="23"/>
        <v>7</v>
      </c>
    </row>
    <row r="721" spans="1:13" x14ac:dyDescent="0.2">
      <c r="A721" t="str">
        <f>TRIM(rawData!A206)</f>
        <v>dbfbd001-eeab-42fe-acf7-ce5eccdba639</v>
      </c>
      <c r="B721" t="str">
        <f>TRIM(VLOOKUP(A721,rawData!B:S,4,0))</f>
        <v>Kenneth Christensen</v>
      </c>
      <c r="C721" t="str">
        <f>IF(TRIM(VLOOKUP(A721,rawData!B:S,6,0))="","replacement@mail.com",TRIM(VLOOKUP(A721,rawData!B:S,6,0)))</f>
        <v>nnguyen@austin.com</v>
      </c>
      <c r="D721" t="str">
        <f t="shared" si="22"/>
        <v>EastFurniture</v>
      </c>
      <c r="E721" t="str">
        <f>TRIM(VLOOKUP(A721,rawData!B:S,8,0))</f>
        <v>East</v>
      </c>
      <c r="F721" t="str">
        <f>TRIM(VLOOKUP(A721,rawData!B:S,9,0))</f>
        <v>Furniture</v>
      </c>
      <c r="G721" t="str">
        <f>IF(TRIM(VLOOKUP(A721,rawData!B:S,10,0))="","Blank",TRIM(VLOOKUP(A721,rawData!B:S,10,0)))</f>
        <v>Hotel</v>
      </c>
      <c r="H721" s="9">
        <f>_xlfn.NUMBERVALUE(TRIM(VLOOKUP(A721,rawData!B:S,11,0)))</f>
        <v>11</v>
      </c>
      <c r="I721" s="9">
        <f>_xlfn.NUMBERVALUE(TRIM(VLOOKUP(A721,rawData!B:S,12,0)))</f>
        <v>240.75</v>
      </c>
      <c r="J721" s="9">
        <f>_xlfn.NUMBERVALUE(TRIM(VLOOKUP(A721,rawData!B:S,13,0)))</f>
        <v>2648.25</v>
      </c>
      <c r="K721" s="11">
        <f>DATE(VLOOKUP(A721,rawData!$B$2:$S$1011,17,0),VLOOKUP(A721,rawData!$B$2:$S$1011,16,0),VLOOKUP(A721,rawData!$B$2:$S$1011,15,0))</f>
        <v>45488</v>
      </c>
      <c r="L721" t="str">
        <f>TRIM(VLOOKUP(A721,rawData!B:S,18,0))</f>
        <v>PayPal</v>
      </c>
      <c r="M721">
        <f t="shared" si="23"/>
        <v>7</v>
      </c>
    </row>
    <row r="722" spans="1:13" x14ac:dyDescent="0.2">
      <c r="A722" t="str">
        <f>TRIM(rawData!A620)</f>
        <v>baa5daf1-5719-4c40-97f5-e219964353c3</v>
      </c>
      <c r="B722" t="str">
        <f>TRIM(VLOOKUP(A722,rawData!B:S,4,0))</f>
        <v>Kenneth Mann</v>
      </c>
      <c r="C722" t="str">
        <f>IF(TRIM(VLOOKUP(A722,rawData!B:S,6,0))="","replacement@mail.com",TRIM(VLOOKUP(A722,rawData!B:S,6,0)))</f>
        <v>vanessadoyle@paul.com</v>
      </c>
      <c r="D722" t="str">
        <f t="shared" si="22"/>
        <v>EastBooks</v>
      </c>
      <c r="E722" t="str">
        <f>TRIM(VLOOKUP(A722,rawData!B:S,8,0))</f>
        <v>East</v>
      </c>
      <c r="F722" t="str">
        <f>TRIM(VLOOKUP(A722,rawData!B:S,9,0))</f>
        <v>Books</v>
      </c>
      <c r="G722" t="str">
        <f>IF(TRIM(VLOOKUP(A722,rawData!B:S,10,0))="","Blank",TRIM(VLOOKUP(A722,rawData!B:S,10,0)))</f>
        <v>Special</v>
      </c>
      <c r="H722" s="9">
        <f>_xlfn.NUMBERVALUE(TRIM(VLOOKUP(A722,rawData!B:S,11,0)))</f>
        <v>16</v>
      </c>
      <c r="I722" s="9">
        <f>_xlfn.NUMBERVALUE(TRIM(VLOOKUP(A722,rawData!B:S,12,0)))</f>
        <v>266.5</v>
      </c>
      <c r="J722" s="9">
        <f>_xlfn.NUMBERVALUE(TRIM(VLOOKUP(A722,rawData!B:S,13,0)))</f>
        <v>4264</v>
      </c>
      <c r="K722" s="11">
        <f>DATE(VLOOKUP(A722,rawData!$B$2:$S$1011,17,0),VLOOKUP(A722,rawData!$B$2:$S$1011,16,0),VLOOKUP(A722,rawData!$B$2:$S$1011,15,0))</f>
        <v>45488</v>
      </c>
      <c r="L722" t="str">
        <f>TRIM(VLOOKUP(A722,rawData!B:S,18,0))</f>
        <v>Debit Card</v>
      </c>
      <c r="M722">
        <f t="shared" si="23"/>
        <v>7</v>
      </c>
    </row>
    <row r="723" spans="1:13" x14ac:dyDescent="0.2">
      <c r="A723" t="str">
        <f>TRIM(rawData!A929)</f>
        <v>f5214fac-ad67-447a-971a-09d0f9b9f53e</v>
      </c>
      <c r="B723" t="str">
        <f>TRIM(VLOOKUP(A723,rawData!B:S,4,0))</f>
        <v>Allison Peters</v>
      </c>
      <c r="C723" t="str">
        <f>IF(TRIM(VLOOKUP(A723,rawData!B:S,6,0))="","replacement@mail.com",TRIM(VLOOKUP(A723,rawData!B:S,6,0)))</f>
        <v>ericalynch@yahoo.com</v>
      </c>
      <c r="D723" t="str">
        <f t="shared" si="22"/>
        <v>SouthFurniture</v>
      </c>
      <c r="E723" t="str">
        <f>TRIM(VLOOKUP(A723,rawData!B:S,8,0))</f>
        <v>South</v>
      </c>
      <c r="F723" t="str">
        <f>TRIM(VLOOKUP(A723,rawData!B:S,9,0))</f>
        <v>Furniture</v>
      </c>
      <c r="G723" t="str">
        <f>IF(TRIM(VLOOKUP(A723,rawData!B:S,10,0))="","Blank",TRIM(VLOOKUP(A723,rawData!B:S,10,0)))</f>
        <v>Like</v>
      </c>
      <c r="H723" s="9">
        <f>_xlfn.NUMBERVALUE(TRIM(VLOOKUP(A723,rawData!B:S,11,0)))</f>
        <v>14</v>
      </c>
      <c r="I723" s="9">
        <f>_xlfn.NUMBERVALUE(TRIM(VLOOKUP(A723,rawData!B:S,12,0)))</f>
        <v>390.38</v>
      </c>
      <c r="J723" s="9">
        <f>_xlfn.NUMBERVALUE(TRIM(VLOOKUP(A723,rawData!B:S,13,0)))</f>
        <v>5465.32</v>
      </c>
      <c r="K723" s="11">
        <f>DATE(VLOOKUP(A723,rawData!$B$2:$S$1011,17,0),VLOOKUP(A723,rawData!$B$2:$S$1011,16,0),VLOOKUP(A723,rawData!$B$2:$S$1011,15,0))</f>
        <v>45488</v>
      </c>
      <c r="L723" t="str">
        <f>TRIM(VLOOKUP(A723,rawData!B:S,18,0))</f>
        <v>Bank Transfer</v>
      </c>
      <c r="M723">
        <f t="shared" si="23"/>
        <v>7</v>
      </c>
    </row>
    <row r="724" spans="1:13" x14ac:dyDescent="0.2">
      <c r="A724" t="str">
        <f>TRIM(rawData!A336)</f>
        <v>bb7b1024-1630-492b-ae64-ee70d6c430b2</v>
      </c>
      <c r="B724" t="str">
        <f>TRIM(VLOOKUP(A724,rawData!B:S,4,0))</f>
        <v>Timothy Morris</v>
      </c>
      <c r="C724" t="str">
        <f>IF(TRIM(VLOOKUP(A724,rawData!B:S,6,0))="","replacement@mail.com",TRIM(VLOOKUP(A724,rawData!B:S,6,0)))</f>
        <v>wardcynthia@baker.com</v>
      </c>
      <c r="D724" t="str">
        <f t="shared" si="22"/>
        <v>NorthFood</v>
      </c>
      <c r="E724" t="str">
        <f>TRIM(VLOOKUP(A724,rawData!B:S,8,0))</f>
        <v>North</v>
      </c>
      <c r="F724" t="str">
        <f>TRIM(VLOOKUP(A724,rawData!B:S,9,0))</f>
        <v>Food</v>
      </c>
      <c r="G724" t="str">
        <f>IF(TRIM(VLOOKUP(A724,rawData!B:S,10,0))="","Blank",TRIM(VLOOKUP(A724,rawData!B:S,10,0)))</f>
        <v>Less</v>
      </c>
      <c r="H724" s="9">
        <f>_xlfn.NUMBERVALUE(TRIM(VLOOKUP(A724,rawData!B:S,11,0)))</f>
        <v>13</v>
      </c>
      <c r="I724" s="9">
        <f>_xlfn.NUMBERVALUE(TRIM(VLOOKUP(A724,rawData!B:S,12,0)))</f>
        <v>239.83</v>
      </c>
      <c r="J724" s="9">
        <f>_xlfn.NUMBERVALUE(TRIM(VLOOKUP(A724,rawData!B:S,13,0)))</f>
        <v>3117.79</v>
      </c>
      <c r="K724" s="11">
        <f>DATE(VLOOKUP(A724,rawData!$B$2:$S$1011,17,0),VLOOKUP(A724,rawData!$B$2:$S$1011,16,0),VLOOKUP(A724,rawData!$B$2:$S$1011,15,0))</f>
        <v>45489</v>
      </c>
      <c r="L724" t="str">
        <f>TRIM(VLOOKUP(A724,rawData!B:S,18,0))</f>
        <v>Debit Card</v>
      </c>
      <c r="M724">
        <f t="shared" si="23"/>
        <v>7</v>
      </c>
    </row>
    <row r="725" spans="1:13" x14ac:dyDescent="0.2">
      <c r="A725" t="str">
        <f>TRIM(rawData!A504)</f>
        <v>3cf5d7cf-00e6-4737-b9ba-3c1f4f7810bd</v>
      </c>
      <c r="B725" t="str">
        <f>TRIM(VLOOKUP(A725,rawData!B:S,4,0))</f>
        <v>Peter Green</v>
      </c>
      <c r="C725" t="str">
        <f>IF(TRIM(VLOOKUP(A725,rawData!B:S,6,0))="","replacement@mail.com",TRIM(VLOOKUP(A725,rawData!B:S,6,0)))</f>
        <v>lisa14@davis-gilbert.info</v>
      </c>
      <c r="D725" t="str">
        <f t="shared" si="22"/>
        <v>WestElectronics</v>
      </c>
      <c r="E725" t="str">
        <f>TRIM(VLOOKUP(A725,rawData!B:S,8,0))</f>
        <v>West</v>
      </c>
      <c r="F725" t="str">
        <f>TRIM(VLOOKUP(A725,rawData!B:S,9,0))</f>
        <v>Electronics</v>
      </c>
      <c r="G725" t="str">
        <f>IF(TRIM(VLOOKUP(A725,rawData!B:S,10,0))="","Blank",TRIM(VLOOKUP(A725,rawData!B:S,10,0)))</f>
        <v>Help</v>
      </c>
      <c r="H725" s="9">
        <f>_xlfn.NUMBERVALUE(TRIM(VLOOKUP(A725,rawData!B:S,11,0)))</f>
        <v>12</v>
      </c>
      <c r="I725" s="9">
        <f>_xlfn.NUMBERVALUE(TRIM(VLOOKUP(A725,rawData!B:S,12,0)))</f>
        <v>369</v>
      </c>
      <c r="J725" s="9">
        <f>_xlfn.NUMBERVALUE(TRIM(VLOOKUP(A725,rawData!B:S,13,0)))</f>
        <v>4428</v>
      </c>
      <c r="K725" s="11">
        <f>DATE(VLOOKUP(A725,rawData!$B$2:$S$1011,17,0),VLOOKUP(A725,rawData!$B$2:$S$1011,16,0),VLOOKUP(A725,rawData!$B$2:$S$1011,15,0))</f>
        <v>45489</v>
      </c>
      <c r="L725" t="str">
        <f>TRIM(VLOOKUP(A725,rawData!B:S,18,0))</f>
        <v>Debit Card</v>
      </c>
      <c r="M725">
        <f t="shared" si="23"/>
        <v>7</v>
      </c>
    </row>
    <row r="726" spans="1:13" x14ac:dyDescent="0.2">
      <c r="A726" t="str">
        <f>TRIM(rawData!A295)</f>
        <v>4879ffa5-ebca-4fa0-9b13-c396e2d79060</v>
      </c>
      <c r="B726" t="str">
        <f>TRIM(VLOOKUP(A726,rawData!B:S,4,0))</f>
        <v>Brian Lawson MD</v>
      </c>
      <c r="C726" t="str">
        <f>IF(TRIM(VLOOKUP(A726,rawData!B:S,6,0))="","replacement@mail.com",TRIM(VLOOKUP(A726,rawData!B:S,6,0)))</f>
        <v>jamiebolton@davis-robinson.net</v>
      </c>
      <c r="D726" t="str">
        <f t="shared" si="22"/>
        <v>WestFurniture</v>
      </c>
      <c r="E726" t="str">
        <f>TRIM(VLOOKUP(A726,rawData!B:S,8,0))</f>
        <v>West</v>
      </c>
      <c r="F726" t="str">
        <f>TRIM(VLOOKUP(A726,rawData!B:S,9,0))</f>
        <v>Furniture</v>
      </c>
      <c r="G726" t="str">
        <f>IF(TRIM(VLOOKUP(A726,rawData!B:S,10,0))="","Blank",TRIM(VLOOKUP(A726,rawData!B:S,10,0)))</f>
        <v>Him</v>
      </c>
      <c r="H726" s="9">
        <f>_xlfn.NUMBERVALUE(TRIM(VLOOKUP(A726,rawData!B:S,11,0)))</f>
        <v>16</v>
      </c>
      <c r="I726" s="9">
        <f>_xlfn.NUMBERVALUE(TRIM(VLOOKUP(A726,rawData!B:S,12,0)))</f>
        <v>304.79000000000002</v>
      </c>
      <c r="J726" s="9">
        <f>_xlfn.NUMBERVALUE(TRIM(VLOOKUP(A726,rawData!B:S,13,0)))</f>
        <v>4876.6400000000003</v>
      </c>
      <c r="K726" s="11">
        <f>DATE(VLOOKUP(A726,rawData!$B$2:$S$1011,17,0),VLOOKUP(A726,rawData!$B$2:$S$1011,16,0),VLOOKUP(A726,rawData!$B$2:$S$1011,15,0))</f>
        <v>45489</v>
      </c>
      <c r="L726" t="str">
        <f>TRIM(VLOOKUP(A726,rawData!B:S,18,0))</f>
        <v>PayPal</v>
      </c>
      <c r="M726">
        <f t="shared" si="23"/>
        <v>7</v>
      </c>
    </row>
    <row r="727" spans="1:13" x14ac:dyDescent="0.2">
      <c r="A727" t="str">
        <f>TRIM(rawData!A424)</f>
        <v>20f27037-a248-4246-81f0-74c9e9e19584</v>
      </c>
      <c r="B727" t="str">
        <f>TRIM(VLOOKUP(A727,rawData!B:S,4,0))</f>
        <v>Lori Anderson</v>
      </c>
      <c r="C727" t="str">
        <f>IF(TRIM(VLOOKUP(A727,rawData!B:S,6,0))="","replacement@mail.com",TRIM(VLOOKUP(A727,rawData!B:S,6,0)))</f>
        <v>jalvarez@yahoo.com</v>
      </c>
      <c r="D727" t="str">
        <f t="shared" si="22"/>
        <v>WestElectronics</v>
      </c>
      <c r="E727" t="str">
        <f>TRIM(VLOOKUP(A727,rawData!B:S,8,0))</f>
        <v>West</v>
      </c>
      <c r="F727" t="str">
        <f>TRIM(VLOOKUP(A727,rawData!B:S,9,0))</f>
        <v>Electronics</v>
      </c>
      <c r="G727" t="str">
        <f>IF(TRIM(VLOOKUP(A727,rawData!B:S,10,0))="","Blank",TRIM(VLOOKUP(A727,rawData!B:S,10,0)))</f>
        <v>Catch</v>
      </c>
      <c r="H727" s="9">
        <f>_xlfn.NUMBERVALUE(TRIM(VLOOKUP(A727,rawData!B:S,11,0)))</f>
        <v>14</v>
      </c>
      <c r="I727" s="9">
        <f>_xlfn.NUMBERVALUE(TRIM(VLOOKUP(A727,rawData!B:S,12,0)))</f>
        <v>381.79</v>
      </c>
      <c r="J727" s="9">
        <f>_xlfn.NUMBERVALUE(TRIM(VLOOKUP(A727,rawData!B:S,13,0)))</f>
        <v>5345.06</v>
      </c>
      <c r="K727" s="11">
        <f>DATE(VLOOKUP(A727,rawData!$B$2:$S$1011,17,0),VLOOKUP(A727,rawData!$B$2:$S$1011,16,0),VLOOKUP(A727,rawData!$B$2:$S$1011,15,0))</f>
        <v>45489</v>
      </c>
      <c r="L727" t="str">
        <f>TRIM(VLOOKUP(A727,rawData!B:S,18,0))</f>
        <v>PayPal</v>
      </c>
      <c r="M727">
        <f t="shared" si="23"/>
        <v>7</v>
      </c>
    </row>
    <row r="728" spans="1:13" x14ac:dyDescent="0.2">
      <c r="A728" t="str">
        <f>TRIM(rawData!A150)</f>
        <v>0ccbf5d1-ad0b-4813-a5e3-603a36fe1e2f</v>
      </c>
      <c r="B728" t="str">
        <f>TRIM(VLOOKUP(A728,rawData!B:S,4,0))</f>
        <v>Brent Young</v>
      </c>
      <c r="C728" t="str">
        <f>IF(TRIM(VLOOKUP(A728,rawData!B:S,6,0))="","replacement@mail.com",TRIM(VLOOKUP(A728,rawData!B:S,6,0)))</f>
        <v>christopherhorne@ellis-hayes.com</v>
      </c>
      <c r="D728" t="str">
        <f t="shared" si="22"/>
        <v>EastFood</v>
      </c>
      <c r="E728" t="str">
        <f>TRIM(VLOOKUP(A728,rawData!B:S,8,0))</f>
        <v>East</v>
      </c>
      <c r="F728" t="str">
        <f>TRIM(VLOOKUP(A728,rawData!B:S,9,0))</f>
        <v>Food</v>
      </c>
      <c r="G728" t="str">
        <f>IF(TRIM(VLOOKUP(A728,rawData!B:S,10,0))="","Blank",TRIM(VLOOKUP(A728,rawData!B:S,10,0)))</f>
        <v>Financial</v>
      </c>
      <c r="H728" s="9">
        <f>_xlfn.NUMBERVALUE(TRIM(VLOOKUP(A728,rawData!B:S,11,0)))</f>
        <v>2</v>
      </c>
      <c r="I728" s="9">
        <f>_xlfn.NUMBERVALUE(TRIM(VLOOKUP(A728,rawData!B:S,12,0)))</f>
        <v>401.22</v>
      </c>
      <c r="J728" s="9">
        <f>_xlfn.NUMBERVALUE(TRIM(VLOOKUP(A728,rawData!B:S,13,0)))</f>
        <v>802.44</v>
      </c>
      <c r="K728" s="11">
        <f>DATE(VLOOKUP(A728,rawData!$B$2:$S$1011,17,0),VLOOKUP(A728,rawData!$B$2:$S$1011,16,0),VLOOKUP(A728,rawData!$B$2:$S$1011,15,0))</f>
        <v>45490</v>
      </c>
      <c r="L728" t="str">
        <f>TRIM(VLOOKUP(A728,rawData!B:S,18,0))</f>
        <v>Credit Card</v>
      </c>
      <c r="M728">
        <f t="shared" si="23"/>
        <v>7</v>
      </c>
    </row>
    <row r="729" spans="1:13" x14ac:dyDescent="0.2">
      <c r="A729" t="str">
        <f>TRIM(rawData!A501)</f>
        <v>cfdfddc3-d2ac-48f7-b360-5ce2abeb0060</v>
      </c>
      <c r="B729" t="str">
        <f>TRIM(VLOOKUP(A729,rawData!B:S,4,0))</f>
        <v>Linda Smith</v>
      </c>
      <c r="C729" t="str">
        <f>IF(TRIM(VLOOKUP(A729,rawData!B:S,6,0))="","replacement@mail.com",TRIM(VLOOKUP(A729,rawData!B:S,6,0)))</f>
        <v>williambartlett@yahoo.com</v>
      </c>
      <c r="D729" t="str">
        <f t="shared" si="22"/>
        <v>SouthBooks</v>
      </c>
      <c r="E729" t="str">
        <f>TRIM(VLOOKUP(A729,rawData!B:S,8,0))</f>
        <v>South</v>
      </c>
      <c r="F729" t="str">
        <f>TRIM(VLOOKUP(A729,rawData!B:S,9,0))</f>
        <v>Books</v>
      </c>
      <c r="G729" t="str">
        <f>IF(TRIM(VLOOKUP(A729,rawData!B:S,10,0))="","Blank",TRIM(VLOOKUP(A729,rawData!B:S,10,0)))</f>
        <v>Image</v>
      </c>
      <c r="H729" s="9">
        <f>_xlfn.NUMBERVALUE(TRIM(VLOOKUP(A729,rawData!B:S,11,0)))</f>
        <v>6</v>
      </c>
      <c r="I729" s="9">
        <f>_xlfn.NUMBERVALUE(TRIM(VLOOKUP(A729,rawData!B:S,12,0)))</f>
        <v>387.44</v>
      </c>
      <c r="J729" s="9">
        <f>_xlfn.NUMBERVALUE(TRIM(VLOOKUP(A729,rawData!B:S,13,0)))</f>
        <v>2324.64</v>
      </c>
      <c r="K729" s="11">
        <f>DATE(VLOOKUP(A729,rawData!$B$2:$S$1011,17,0),VLOOKUP(A729,rawData!$B$2:$S$1011,16,0),VLOOKUP(A729,rawData!$B$2:$S$1011,15,0))</f>
        <v>45490</v>
      </c>
      <c r="L729" t="str">
        <f>TRIM(VLOOKUP(A729,rawData!B:S,18,0))</f>
        <v>Bank Transfer</v>
      </c>
      <c r="M729">
        <f t="shared" si="23"/>
        <v>7</v>
      </c>
    </row>
    <row r="730" spans="1:13" x14ac:dyDescent="0.2">
      <c r="A730" t="str">
        <f>TRIM(rawData!A519)</f>
        <v>c2b5377b-0e34-438f-8db0-285d8a499440</v>
      </c>
      <c r="B730" t="str">
        <f>TRIM(VLOOKUP(A730,rawData!B:S,4,0))</f>
        <v>Erin Ward</v>
      </c>
      <c r="C730" t="str">
        <f>IF(TRIM(VLOOKUP(A730,rawData!B:S,6,0))="","replacement@mail.com",TRIM(VLOOKUP(A730,rawData!B:S,6,0)))</f>
        <v>xgonzalez@gmail.com</v>
      </c>
      <c r="D730" t="str">
        <f t="shared" si="22"/>
        <v>WestElectronics</v>
      </c>
      <c r="E730" t="str">
        <f>TRIM(VLOOKUP(A730,rawData!B:S,8,0))</f>
        <v>West</v>
      </c>
      <c r="F730" t="str">
        <f>TRIM(VLOOKUP(A730,rawData!B:S,9,0))</f>
        <v>Electronics</v>
      </c>
      <c r="G730" t="str">
        <f>IF(TRIM(VLOOKUP(A730,rawData!B:S,10,0))="","Blank",TRIM(VLOOKUP(A730,rawData!B:S,10,0)))</f>
        <v>Happy</v>
      </c>
      <c r="H730" s="9">
        <f>_xlfn.NUMBERVALUE(TRIM(VLOOKUP(A730,rawData!B:S,11,0)))</f>
        <v>19</v>
      </c>
      <c r="I730" s="9">
        <f>_xlfn.NUMBERVALUE(TRIM(VLOOKUP(A730,rawData!B:S,12,0)))</f>
        <v>350.33</v>
      </c>
      <c r="J730" s="9">
        <f>_xlfn.NUMBERVALUE(TRIM(VLOOKUP(A730,rawData!B:S,13,0)))</f>
        <v>6656.27</v>
      </c>
      <c r="K730" s="11">
        <f>DATE(VLOOKUP(A730,rawData!$B$2:$S$1011,17,0),VLOOKUP(A730,rawData!$B$2:$S$1011,16,0),VLOOKUP(A730,rawData!$B$2:$S$1011,15,0))</f>
        <v>45490</v>
      </c>
      <c r="L730" t="str">
        <f>TRIM(VLOOKUP(A730,rawData!B:S,18,0))</f>
        <v>Debit Card</v>
      </c>
      <c r="M730">
        <f t="shared" si="23"/>
        <v>7</v>
      </c>
    </row>
    <row r="731" spans="1:13" x14ac:dyDescent="0.2">
      <c r="A731" t="str">
        <f>TRIM(rawData!A612)</f>
        <v>47df0f26-6806-4a96-aca9-f9873dfbb861</v>
      </c>
      <c r="B731" t="str">
        <f>TRIM(VLOOKUP(A731,rawData!B:S,4,0))</f>
        <v>Breanna Hancock</v>
      </c>
      <c r="C731" t="str">
        <f>IF(TRIM(VLOOKUP(A731,rawData!B:S,6,0))="","replacement@mail.com",TRIM(VLOOKUP(A731,rawData!B:S,6,0)))</f>
        <v>katherinegoodman@williams.info</v>
      </c>
      <c r="D731" t="str">
        <f t="shared" si="22"/>
        <v>SouthFurniture</v>
      </c>
      <c r="E731" t="str">
        <f>TRIM(VLOOKUP(A731,rawData!B:S,8,0))</f>
        <v>South</v>
      </c>
      <c r="F731" t="str">
        <f>TRIM(VLOOKUP(A731,rawData!B:S,9,0))</f>
        <v>Furniture</v>
      </c>
      <c r="G731" t="str">
        <f>IF(TRIM(VLOOKUP(A731,rawData!B:S,10,0))="","Blank",TRIM(VLOOKUP(A731,rawData!B:S,10,0)))</f>
        <v>New</v>
      </c>
      <c r="H731" s="9">
        <f>_xlfn.NUMBERVALUE(TRIM(VLOOKUP(A731,rawData!B:S,11,0)))</f>
        <v>11</v>
      </c>
      <c r="I731" s="9">
        <f>_xlfn.NUMBERVALUE(TRIM(VLOOKUP(A731,rawData!B:S,12,0)))</f>
        <v>101.73</v>
      </c>
      <c r="J731" s="9">
        <f>_xlfn.NUMBERVALUE(TRIM(VLOOKUP(A731,rawData!B:S,13,0)))</f>
        <v>1119.03</v>
      </c>
      <c r="K731" s="11">
        <f>DATE(VLOOKUP(A731,rawData!$B$2:$S$1011,17,0),VLOOKUP(A731,rawData!$B$2:$S$1011,16,0),VLOOKUP(A731,rawData!$B$2:$S$1011,15,0))</f>
        <v>45491</v>
      </c>
      <c r="L731" t="str">
        <f>TRIM(VLOOKUP(A731,rawData!B:S,18,0))</f>
        <v>Bank Transfer</v>
      </c>
      <c r="M731">
        <f t="shared" si="23"/>
        <v>7</v>
      </c>
    </row>
    <row r="732" spans="1:13" x14ac:dyDescent="0.2">
      <c r="A732" t="str">
        <f>TRIM(rawData!A717)</f>
        <v>584087e3-f6d3-4920-b39d-27dee1649f5d</v>
      </c>
      <c r="B732" t="str">
        <f>TRIM(VLOOKUP(A732,rawData!B:S,4,0))</f>
        <v>Nathaniel Harmon</v>
      </c>
      <c r="C732" t="str">
        <f>IF(TRIM(VLOOKUP(A732,rawData!B:S,6,0))="","replacement@mail.com",TRIM(VLOOKUP(A732,rawData!B:S,6,0)))</f>
        <v>kelsey54@gmail.com</v>
      </c>
      <c r="D732" t="str">
        <f t="shared" si="22"/>
        <v>EastClothing</v>
      </c>
      <c r="E732" t="str">
        <f>TRIM(VLOOKUP(A732,rawData!B:S,8,0))</f>
        <v>East</v>
      </c>
      <c r="F732" t="str">
        <f>TRIM(VLOOKUP(A732,rawData!B:S,9,0))</f>
        <v>Clothing</v>
      </c>
      <c r="G732" t="str">
        <f>IF(TRIM(VLOOKUP(A732,rawData!B:S,10,0))="","Blank",TRIM(VLOOKUP(A732,rawData!B:S,10,0)))</f>
        <v>Travel</v>
      </c>
      <c r="H732" s="9">
        <f>_xlfn.NUMBERVALUE(TRIM(VLOOKUP(A732,rawData!B:S,11,0)))</f>
        <v>15</v>
      </c>
      <c r="I732" s="9">
        <f>_xlfn.NUMBERVALUE(TRIM(VLOOKUP(A732,rawData!B:S,12,0)))</f>
        <v>94.01</v>
      </c>
      <c r="J732" s="9">
        <f>_xlfn.NUMBERVALUE(TRIM(VLOOKUP(A732,rawData!B:S,13,0)))</f>
        <v>1410.15</v>
      </c>
      <c r="K732" s="11">
        <f>DATE(VLOOKUP(A732,rawData!$B$2:$S$1011,17,0),VLOOKUP(A732,rawData!$B$2:$S$1011,16,0),VLOOKUP(A732,rawData!$B$2:$S$1011,15,0))</f>
        <v>45491</v>
      </c>
      <c r="L732" t="str">
        <f>TRIM(VLOOKUP(A732,rawData!B:S,18,0))</f>
        <v>Debit Card</v>
      </c>
      <c r="M732">
        <f t="shared" si="23"/>
        <v>7</v>
      </c>
    </row>
    <row r="733" spans="1:13" x14ac:dyDescent="0.2">
      <c r="A733" t="str">
        <f>TRIM(rawData!A453)</f>
        <v>c6d5dbe0-93b3-4096-b53d-8c06acc57cc3</v>
      </c>
      <c r="B733" t="str">
        <f>TRIM(VLOOKUP(A733,rawData!B:S,4,0))</f>
        <v>Karina Mcdaniel</v>
      </c>
      <c r="C733" t="str">
        <f>IF(TRIM(VLOOKUP(A733,rawData!B:S,6,0))="","replacement@mail.com",TRIM(VLOOKUP(A733,rawData!B:S,6,0)))</f>
        <v>smithjames@davis.com</v>
      </c>
      <c r="D733" t="str">
        <f t="shared" si="22"/>
        <v>WestFurniture</v>
      </c>
      <c r="E733" t="str">
        <f>TRIM(VLOOKUP(A733,rawData!B:S,8,0))</f>
        <v>West</v>
      </c>
      <c r="F733" t="str">
        <f>TRIM(VLOOKUP(A733,rawData!B:S,9,0))</f>
        <v>Furniture</v>
      </c>
      <c r="G733" t="str">
        <f>IF(TRIM(VLOOKUP(A733,rawData!B:S,10,0))="","Blank",TRIM(VLOOKUP(A733,rawData!B:S,10,0)))</f>
        <v>Try</v>
      </c>
      <c r="H733" s="9">
        <f>_xlfn.NUMBERVALUE(TRIM(VLOOKUP(A733,rawData!B:S,11,0)))</f>
        <v>13</v>
      </c>
      <c r="I733" s="9">
        <f>_xlfn.NUMBERVALUE(TRIM(VLOOKUP(A733,rawData!B:S,12,0)))</f>
        <v>109.64</v>
      </c>
      <c r="J733" s="9">
        <f>_xlfn.NUMBERVALUE(TRIM(VLOOKUP(A733,rawData!B:S,13,0)))</f>
        <v>1425.32</v>
      </c>
      <c r="K733" s="11">
        <f>DATE(VLOOKUP(A733,rawData!$B$2:$S$1011,17,0),VLOOKUP(A733,rawData!$B$2:$S$1011,16,0),VLOOKUP(A733,rawData!$B$2:$S$1011,15,0))</f>
        <v>45491</v>
      </c>
      <c r="L733" t="str">
        <f>TRIM(VLOOKUP(A733,rawData!B:S,18,0))</f>
        <v>Credit Card</v>
      </c>
      <c r="M733">
        <f t="shared" si="23"/>
        <v>7</v>
      </c>
    </row>
    <row r="734" spans="1:13" x14ac:dyDescent="0.2">
      <c r="A734" t="str">
        <f>TRIM(rawData!A706)</f>
        <v>dd1feb6f-0801-48c3-8a8e-4624ddbc2441</v>
      </c>
      <c r="B734" t="str">
        <f>TRIM(VLOOKUP(A734,rawData!B:S,4,0))</f>
        <v>Maureen Watson</v>
      </c>
      <c r="C734" t="str">
        <f>IF(TRIM(VLOOKUP(A734,rawData!B:S,6,0))="","replacement@mail.com",TRIM(VLOOKUP(A734,rawData!B:S,6,0)))</f>
        <v>jacqueline88@gmail.com</v>
      </c>
      <c r="D734" t="str">
        <f t="shared" si="22"/>
        <v>EastClothing</v>
      </c>
      <c r="E734" t="str">
        <f>TRIM(VLOOKUP(A734,rawData!B:S,8,0))</f>
        <v>East</v>
      </c>
      <c r="F734" t="str">
        <f>TRIM(VLOOKUP(A734,rawData!B:S,9,0))</f>
        <v>Clothing</v>
      </c>
      <c r="G734" t="str">
        <f>IF(TRIM(VLOOKUP(A734,rawData!B:S,10,0))="","Blank",TRIM(VLOOKUP(A734,rawData!B:S,10,0)))</f>
        <v>Many</v>
      </c>
      <c r="H734" s="9">
        <f>_xlfn.NUMBERVALUE(TRIM(VLOOKUP(A734,rawData!B:S,11,0)))</f>
        <v>19</v>
      </c>
      <c r="I734" s="9">
        <f>_xlfn.NUMBERVALUE(TRIM(VLOOKUP(A734,rawData!B:S,12,0)))</f>
        <v>323.16000000000003</v>
      </c>
      <c r="J734" s="9">
        <f>_xlfn.NUMBERVALUE(TRIM(VLOOKUP(A734,rawData!B:S,13,0)))</f>
        <v>6140.04</v>
      </c>
      <c r="K734" s="11">
        <f>DATE(VLOOKUP(A734,rawData!$B$2:$S$1011,17,0),VLOOKUP(A734,rawData!$B$2:$S$1011,16,0),VLOOKUP(A734,rawData!$B$2:$S$1011,15,0))</f>
        <v>45491</v>
      </c>
      <c r="L734" t="str">
        <f>TRIM(VLOOKUP(A734,rawData!B:S,18,0))</f>
        <v>Credit Card</v>
      </c>
      <c r="M734">
        <f t="shared" si="23"/>
        <v>7</v>
      </c>
    </row>
    <row r="735" spans="1:13" x14ac:dyDescent="0.2">
      <c r="A735" t="str">
        <f>TRIM(rawData!A348)</f>
        <v>7259bf4c-4a25-4154-8d59-bc067b85dfb6</v>
      </c>
      <c r="B735" t="str">
        <f>TRIM(VLOOKUP(A735,rawData!B:S,4,0))</f>
        <v>Stephanie Bailey</v>
      </c>
      <c r="C735" t="str">
        <f>IF(TRIM(VLOOKUP(A735,rawData!B:S,6,0))="","replacement@mail.com",TRIM(VLOOKUP(A735,rawData!B:S,6,0)))</f>
        <v>rachelfranklin@yahoo.com</v>
      </c>
      <c r="D735" t="str">
        <f t="shared" si="22"/>
        <v>SouthFurniture</v>
      </c>
      <c r="E735" t="str">
        <f>TRIM(VLOOKUP(A735,rawData!B:S,8,0))</f>
        <v>South</v>
      </c>
      <c r="F735" t="str">
        <f>TRIM(VLOOKUP(A735,rawData!B:S,9,0))</f>
        <v>Furniture</v>
      </c>
      <c r="G735" t="str">
        <f>IF(TRIM(VLOOKUP(A735,rawData!B:S,10,0))="","Blank",TRIM(VLOOKUP(A735,rawData!B:S,10,0)))</f>
        <v>Tough</v>
      </c>
      <c r="H735" s="9">
        <f>_xlfn.NUMBERVALUE(TRIM(VLOOKUP(A735,rawData!B:S,11,0)))</f>
        <v>19</v>
      </c>
      <c r="I735" s="9">
        <f>_xlfn.NUMBERVALUE(TRIM(VLOOKUP(A735,rawData!B:S,12,0)))</f>
        <v>372.14</v>
      </c>
      <c r="J735" s="9">
        <f>_xlfn.NUMBERVALUE(TRIM(VLOOKUP(A735,rawData!B:S,13,0)))</f>
        <v>7070.66</v>
      </c>
      <c r="K735" s="11">
        <f>DATE(VLOOKUP(A735,rawData!$B$2:$S$1011,17,0),VLOOKUP(A735,rawData!$B$2:$S$1011,16,0),VLOOKUP(A735,rawData!$B$2:$S$1011,15,0))</f>
        <v>45491</v>
      </c>
      <c r="L735" t="str">
        <f>TRIM(VLOOKUP(A735,rawData!B:S,18,0))</f>
        <v>Debit Card</v>
      </c>
      <c r="M735">
        <f t="shared" si="23"/>
        <v>7</v>
      </c>
    </row>
    <row r="736" spans="1:13" x14ac:dyDescent="0.2">
      <c r="A736" t="str">
        <f>TRIM(rawData!A581)</f>
        <v>b6bf8cec-b713-4203-acb8-1e082ec98688</v>
      </c>
      <c r="B736" t="str">
        <f>TRIM(VLOOKUP(A736,rawData!B:S,4,0))</f>
        <v>Kevin Ruiz</v>
      </c>
      <c r="C736" t="str">
        <f>IF(TRIM(VLOOKUP(A736,rawData!B:S,6,0))="","replacement@mail.com",TRIM(VLOOKUP(A736,rawData!B:S,6,0)))</f>
        <v>jefferyjones@carlson.net</v>
      </c>
      <c r="D736" t="str">
        <f t="shared" si="22"/>
        <v>SouthClothing</v>
      </c>
      <c r="E736" t="str">
        <f>TRIM(VLOOKUP(A736,rawData!B:S,8,0))</f>
        <v>South</v>
      </c>
      <c r="F736" t="str">
        <f>TRIM(VLOOKUP(A736,rawData!B:S,9,0))</f>
        <v>Clothing</v>
      </c>
      <c r="G736" t="str">
        <f>IF(TRIM(VLOOKUP(A736,rawData!B:S,10,0))="","Blank",TRIM(VLOOKUP(A736,rawData!B:S,10,0)))</f>
        <v>Sport</v>
      </c>
      <c r="H736" s="9">
        <f>_xlfn.NUMBERVALUE(TRIM(VLOOKUP(A736,rawData!B:S,11,0)))</f>
        <v>5</v>
      </c>
      <c r="I736" s="9">
        <f>_xlfn.NUMBERVALUE(TRIM(VLOOKUP(A736,rawData!B:S,12,0)))</f>
        <v>38.56</v>
      </c>
      <c r="J736" s="9">
        <f>_xlfn.NUMBERVALUE(TRIM(VLOOKUP(A736,rawData!B:S,13,0)))</f>
        <v>192.8</v>
      </c>
      <c r="K736" s="11">
        <f>DATE(VLOOKUP(A736,rawData!$B$2:$S$1011,17,0),VLOOKUP(A736,rawData!$B$2:$S$1011,16,0),VLOOKUP(A736,rawData!$B$2:$S$1011,15,0))</f>
        <v>45492</v>
      </c>
      <c r="L736" t="str">
        <f>TRIM(VLOOKUP(A736,rawData!B:S,18,0))</f>
        <v>PayPal</v>
      </c>
      <c r="M736">
        <f t="shared" si="23"/>
        <v>7</v>
      </c>
    </row>
    <row r="737" spans="1:13" x14ac:dyDescent="0.2">
      <c r="A737" t="str">
        <f>TRIM(rawData!A190)</f>
        <v>cb645dfd-8850-4538-8d65-14d8d0986700</v>
      </c>
      <c r="B737" t="str">
        <f>TRIM(VLOOKUP(A737,rawData!B:S,4,0))</f>
        <v>Tina Parker</v>
      </c>
      <c r="C737" t="str">
        <f>IF(TRIM(VLOOKUP(A737,rawData!B:S,6,0))="","replacement@mail.com",TRIM(VLOOKUP(A737,rawData!B:S,6,0)))</f>
        <v>sherri11@hotmail.com</v>
      </c>
      <c r="D737" t="str">
        <f t="shared" si="22"/>
        <v>NorthFurniture</v>
      </c>
      <c r="E737" t="str">
        <f>TRIM(VLOOKUP(A737,rawData!B:S,8,0))</f>
        <v>North</v>
      </c>
      <c r="F737" t="str">
        <f>TRIM(VLOOKUP(A737,rawData!B:S,9,0))</f>
        <v>Furniture</v>
      </c>
      <c r="G737" t="str">
        <f>IF(TRIM(VLOOKUP(A737,rawData!B:S,10,0))="","Blank",TRIM(VLOOKUP(A737,rawData!B:S,10,0)))</f>
        <v>Place</v>
      </c>
      <c r="H737" s="9">
        <f>_xlfn.NUMBERVALUE(TRIM(VLOOKUP(A737,rawData!B:S,11,0)))</f>
        <v>19</v>
      </c>
      <c r="I737" s="9">
        <f>_xlfn.NUMBERVALUE(TRIM(VLOOKUP(A737,rawData!B:S,12,0)))</f>
        <v>22.48</v>
      </c>
      <c r="J737" s="9">
        <f>_xlfn.NUMBERVALUE(TRIM(VLOOKUP(A737,rawData!B:S,13,0)))</f>
        <v>427.12</v>
      </c>
      <c r="K737" s="11">
        <f>DATE(VLOOKUP(A737,rawData!$B$2:$S$1011,17,0),VLOOKUP(A737,rawData!$B$2:$S$1011,16,0),VLOOKUP(A737,rawData!$B$2:$S$1011,15,0))</f>
        <v>45492</v>
      </c>
      <c r="L737" t="str">
        <f>TRIM(VLOOKUP(A737,rawData!B:S,18,0))</f>
        <v>PayPal</v>
      </c>
      <c r="M737">
        <f t="shared" si="23"/>
        <v>7</v>
      </c>
    </row>
    <row r="738" spans="1:13" x14ac:dyDescent="0.2">
      <c r="A738" t="str">
        <f>TRIM(rawData!A472)</f>
        <v>4d7d3f37-2d08-4cfd-9fc4-bad9e274da7d</v>
      </c>
      <c r="B738" t="str">
        <f>TRIM(VLOOKUP(A738,rawData!B:S,4,0))</f>
        <v>Tonya Jenkins</v>
      </c>
      <c r="C738" t="str">
        <f>IF(TRIM(VLOOKUP(A738,rawData!B:S,6,0))="","replacement@mail.com",TRIM(VLOOKUP(A738,rawData!B:S,6,0)))</f>
        <v>mooresarah@yahoo.com</v>
      </c>
      <c r="D738" t="str">
        <f t="shared" si="22"/>
        <v>WestClothing</v>
      </c>
      <c r="E738" t="str">
        <f>TRIM(VLOOKUP(A738,rawData!B:S,8,0))</f>
        <v>West</v>
      </c>
      <c r="F738" t="str">
        <f>TRIM(VLOOKUP(A738,rawData!B:S,9,0))</f>
        <v>Clothing</v>
      </c>
      <c r="G738" t="str">
        <f>IF(TRIM(VLOOKUP(A738,rawData!B:S,10,0))="","Blank",TRIM(VLOOKUP(A738,rawData!B:S,10,0)))</f>
        <v>First</v>
      </c>
      <c r="H738" s="9">
        <f>_xlfn.NUMBERVALUE(TRIM(VLOOKUP(A738,rawData!B:S,11,0)))</f>
        <v>8</v>
      </c>
      <c r="I738" s="9">
        <f>_xlfn.NUMBERVALUE(TRIM(VLOOKUP(A738,rawData!B:S,12,0)))</f>
        <v>270.08</v>
      </c>
      <c r="J738" s="9">
        <f>_xlfn.NUMBERVALUE(TRIM(VLOOKUP(A738,rawData!B:S,13,0)))</f>
        <v>2160.64</v>
      </c>
      <c r="K738" s="11">
        <f>DATE(VLOOKUP(A738,rawData!$B$2:$S$1011,17,0),VLOOKUP(A738,rawData!$B$2:$S$1011,16,0),VLOOKUP(A738,rawData!$B$2:$S$1011,15,0))</f>
        <v>45492</v>
      </c>
      <c r="L738" t="str">
        <f>TRIM(VLOOKUP(A738,rawData!B:S,18,0))</f>
        <v>Credit Card</v>
      </c>
      <c r="M738">
        <f t="shared" si="23"/>
        <v>7</v>
      </c>
    </row>
    <row r="739" spans="1:13" x14ac:dyDescent="0.2">
      <c r="A739" t="str">
        <f>TRIM(rawData!A136)</f>
        <v>ea62682d-45e2-4c77-9920-66def45dbd21</v>
      </c>
      <c r="B739" t="str">
        <f>TRIM(VLOOKUP(A739,rawData!B:S,4,0))</f>
        <v>Wendy Miller</v>
      </c>
      <c r="C739" t="str">
        <f>IF(TRIM(VLOOKUP(A739,rawData!B:S,6,0))="","replacement@mail.com",TRIM(VLOOKUP(A739,rawData!B:S,6,0)))</f>
        <v>patrickcoleman@smith.com</v>
      </c>
      <c r="D739" t="str">
        <f t="shared" si="22"/>
        <v>WestClothing</v>
      </c>
      <c r="E739" t="str">
        <f>TRIM(VLOOKUP(A739,rawData!B:S,8,0))</f>
        <v>West</v>
      </c>
      <c r="F739" t="str">
        <f>TRIM(VLOOKUP(A739,rawData!B:S,9,0))</f>
        <v>Clothing</v>
      </c>
      <c r="G739" t="str">
        <f>IF(TRIM(VLOOKUP(A739,rawData!B:S,10,0))="","Blank",TRIM(VLOOKUP(A739,rawData!B:S,10,0)))</f>
        <v>Left</v>
      </c>
      <c r="H739" s="9">
        <f>_xlfn.NUMBERVALUE(TRIM(VLOOKUP(A739,rawData!B:S,11,0)))</f>
        <v>17</v>
      </c>
      <c r="I739" s="9">
        <f>_xlfn.NUMBERVALUE(TRIM(VLOOKUP(A739,rawData!B:S,12,0)))</f>
        <v>425.18</v>
      </c>
      <c r="J739" s="9">
        <f>_xlfn.NUMBERVALUE(TRIM(VLOOKUP(A739,rawData!B:S,13,0)))</f>
        <v>7228.06</v>
      </c>
      <c r="K739" s="11">
        <f>DATE(VLOOKUP(A739,rawData!$B$2:$S$1011,17,0),VLOOKUP(A739,rawData!$B$2:$S$1011,16,0),VLOOKUP(A739,rawData!$B$2:$S$1011,15,0))</f>
        <v>45492</v>
      </c>
      <c r="L739" t="str">
        <f>TRIM(VLOOKUP(A739,rawData!B:S,18,0))</f>
        <v>Debit Card</v>
      </c>
      <c r="M739">
        <f t="shared" si="23"/>
        <v>7</v>
      </c>
    </row>
    <row r="740" spans="1:13" x14ac:dyDescent="0.2">
      <c r="A740" t="str">
        <f>TRIM(rawData!A108)</f>
        <v>140f2baa-d191-4071-aef5-3a3c9ef44b2b</v>
      </c>
      <c r="B740" t="str">
        <f>TRIM(VLOOKUP(A740,rawData!B:S,4,0))</f>
        <v>Melanie Foster</v>
      </c>
      <c r="C740" t="str">
        <f>IF(TRIM(VLOOKUP(A740,rawData!B:S,6,0))="","replacement@mail.com",TRIM(VLOOKUP(A740,rawData!B:S,6,0)))</f>
        <v>rossjustin@hotmail.com</v>
      </c>
      <c r="D740" t="str">
        <f t="shared" si="22"/>
        <v>EastElectronics</v>
      </c>
      <c r="E740" t="str">
        <f>TRIM(VLOOKUP(A740,rawData!B:S,8,0))</f>
        <v>East</v>
      </c>
      <c r="F740" t="str">
        <f>TRIM(VLOOKUP(A740,rawData!B:S,9,0))</f>
        <v>Electronics</v>
      </c>
      <c r="G740" t="str">
        <f>IF(TRIM(VLOOKUP(A740,rawData!B:S,10,0))="","Blank",TRIM(VLOOKUP(A740,rawData!B:S,10,0)))</f>
        <v>Center</v>
      </c>
      <c r="H740" s="9">
        <f>_xlfn.NUMBERVALUE(TRIM(VLOOKUP(A740,rawData!B:S,11,0)))</f>
        <v>1</v>
      </c>
      <c r="I740" s="9">
        <f>_xlfn.NUMBERVALUE(TRIM(VLOOKUP(A740,rawData!B:S,12,0)))</f>
        <v>49.2</v>
      </c>
      <c r="J740" s="9">
        <f>_xlfn.NUMBERVALUE(TRIM(VLOOKUP(A740,rawData!B:S,13,0)))</f>
        <v>49.2</v>
      </c>
      <c r="K740" s="11">
        <f>DATE(VLOOKUP(A740,rawData!$B$2:$S$1011,17,0),VLOOKUP(A740,rawData!$B$2:$S$1011,16,0),VLOOKUP(A740,rawData!$B$2:$S$1011,15,0))</f>
        <v>45493</v>
      </c>
      <c r="L740" t="str">
        <f>TRIM(VLOOKUP(A740,rawData!B:S,18,0))</f>
        <v>Credit Card</v>
      </c>
      <c r="M740">
        <f t="shared" si="23"/>
        <v>7</v>
      </c>
    </row>
    <row r="741" spans="1:13" x14ac:dyDescent="0.2">
      <c r="A741" t="str">
        <f>TRIM(rawData!A38)</f>
        <v>683f1bf4-be4d-4e08-95fa-0e02c0041103</v>
      </c>
      <c r="B741" t="str">
        <f>TRIM(VLOOKUP(A741,rawData!B:S,4,0))</f>
        <v>Jennifer Lucas</v>
      </c>
      <c r="C741" t="str">
        <f>IF(TRIM(VLOOKUP(A741,rawData!B:S,6,0))="","replacement@mail.com",TRIM(VLOOKUP(A741,rawData!B:S,6,0)))</f>
        <v>replacement@mail.com</v>
      </c>
      <c r="D741" t="str">
        <f t="shared" si="22"/>
        <v>NorthFood</v>
      </c>
      <c r="E741" t="str">
        <f>TRIM(VLOOKUP(A741,rawData!B:S,8,0))</f>
        <v>North</v>
      </c>
      <c r="F741" t="str">
        <f>TRIM(VLOOKUP(A741,rawData!B:S,9,0))</f>
        <v>Food</v>
      </c>
      <c r="G741" t="str">
        <f>IF(TRIM(VLOOKUP(A741,rawData!B:S,10,0))="","Blank",TRIM(VLOOKUP(A741,rawData!B:S,10,0)))</f>
        <v>Loss</v>
      </c>
      <c r="H741" s="9">
        <f>_xlfn.NUMBERVALUE(TRIM(VLOOKUP(A741,rawData!B:S,11,0)))</f>
        <v>8</v>
      </c>
      <c r="I741" s="9">
        <f>_xlfn.NUMBERVALUE(TRIM(VLOOKUP(A741,rawData!B:S,12,0)))</f>
        <v>51.01</v>
      </c>
      <c r="J741" s="9">
        <f>_xlfn.NUMBERVALUE(TRIM(VLOOKUP(A741,rawData!B:S,13,0)))</f>
        <v>408.08</v>
      </c>
      <c r="K741" s="11">
        <f>DATE(VLOOKUP(A741,rawData!$B$2:$S$1011,17,0),VLOOKUP(A741,rawData!$B$2:$S$1011,16,0),VLOOKUP(A741,rawData!$B$2:$S$1011,15,0))</f>
        <v>45493</v>
      </c>
      <c r="L741" t="str">
        <f>TRIM(VLOOKUP(A741,rawData!B:S,18,0))</f>
        <v>Bank Transfer</v>
      </c>
      <c r="M741">
        <f t="shared" si="23"/>
        <v>7</v>
      </c>
    </row>
    <row r="742" spans="1:13" x14ac:dyDescent="0.2">
      <c r="A742" t="str">
        <f>TRIM(rawData!A512)</f>
        <v>b916eb46-1c80-4bee-97f6-ad79b9f7af9c</v>
      </c>
      <c r="B742" t="str">
        <f>TRIM(VLOOKUP(A742,rawData!B:S,4,0))</f>
        <v>Kimberly Rose</v>
      </c>
      <c r="C742" t="str">
        <f>IF(TRIM(VLOOKUP(A742,rawData!B:S,6,0))="","replacement@mail.com",TRIM(VLOOKUP(A742,rawData!B:S,6,0)))</f>
        <v>nlara@soto-spence.net</v>
      </c>
      <c r="D742" t="str">
        <f t="shared" si="22"/>
        <v>WestFurniture</v>
      </c>
      <c r="E742" t="str">
        <f>TRIM(VLOOKUP(A742,rawData!B:S,8,0))</f>
        <v>West</v>
      </c>
      <c r="F742" t="str">
        <f>TRIM(VLOOKUP(A742,rawData!B:S,9,0))</f>
        <v>Furniture</v>
      </c>
      <c r="G742" t="str">
        <f>IF(TRIM(VLOOKUP(A742,rawData!B:S,10,0))="","Blank",TRIM(VLOOKUP(A742,rawData!B:S,10,0)))</f>
        <v>Wrong</v>
      </c>
      <c r="H742" s="9">
        <f>_xlfn.NUMBERVALUE(TRIM(VLOOKUP(A742,rawData!B:S,11,0)))</f>
        <v>19</v>
      </c>
      <c r="I742" s="9">
        <f>_xlfn.NUMBERVALUE(TRIM(VLOOKUP(A742,rawData!B:S,12,0)))</f>
        <v>128.16999999999999</v>
      </c>
      <c r="J742" s="9">
        <f>_xlfn.NUMBERVALUE(TRIM(VLOOKUP(A742,rawData!B:S,13,0)))</f>
        <v>2435.23</v>
      </c>
      <c r="K742" s="11">
        <f>DATE(VLOOKUP(A742,rawData!$B$2:$S$1011,17,0),VLOOKUP(A742,rawData!$B$2:$S$1011,16,0),VLOOKUP(A742,rawData!$B$2:$S$1011,15,0))</f>
        <v>45493</v>
      </c>
      <c r="L742" t="str">
        <f>TRIM(VLOOKUP(A742,rawData!B:S,18,0))</f>
        <v>PayPal</v>
      </c>
      <c r="M742">
        <f t="shared" si="23"/>
        <v>7</v>
      </c>
    </row>
    <row r="743" spans="1:13" x14ac:dyDescent="0.2">
      <c r="A743" t="str">
        <f>TRIM(rawData!A819)</f>
        <v>e922de3f-635a-45b7-9e72-c946de498f2b</v>
      </c>
      <c r="B743" t="str">
        <f>TRIM(VLOOKUP(A743,rawData!B:S,4,0))</f>
        <v>Anthony Villa</v>
      </c>
      <c r="C743" t="str">
        <f>IF(TRIM(VLOOKUP(A743,rawData!B:S,6,0))="","replacement@mail.com",TRIM(VLOOKUP(A743,rawData!B:S,6,0)))</f>
        <v>yparks@gmail.com</v>
      </c>
      <c r="D743" t="str">
        <f t="shared" si="22"/>
        <v>WestBooks</v>
      </c>
      <c r="E743" t="str">
        <f>TRIM(VLOOKUP(A743,rawData!B:S,8,0))</f>
        <v>West</v>
      </c>
      <c r="F743" t="str">
        <f>TRIM(VLOOKUP(A743,rawData!B:S,9,0))</f>
        <v>Books</v>
      </c>
      <c r="G743" t="str">
        <f>IF(TRIM(VLOOKUP(A743,rawData!B:S,10,0))="","Blank",TRIM(VLOOKUP(A743,rawData!B:S,10,0)))</f>
        <v>Sit</v>
      </c>
      <c r="H743" s="9">
        <f>_xlfn.NUMBERVALUE(TRIM(VLOOKUP(A743,rawData!B:S,11,0)))</f>
        <v>13</v>
      </c>
      <c r="I743" s="9">
        <f>_xlfn.NUMBERVALUE(TRIM(VLOOKUP(A743,rawData!B:S,12,0)))</f>
        <v>361.78</v>
      </c>
      <c r="J743" s="9">
        <f>_xlfn.NUMBERVALUE(TRIM(VLOOKUP(A743,rawData!B:S,13,0)))</f>
        <v>4703.1400000000003</v>
      </c>
      <c r="K743" s="11">
        <f>DATE(VLOOKUP(A743,rawData!$B$2:$S$1011,17,0),VLOOKUP(A743,rawData!$B$2:$S$1011,16,0),VLOOKUP(A743,rawData!$B$2:$S$1011,15,0))</f>
        <v>45493</v>
      </c>
      <c r="L743" t="str">
        <f>TRIM(VLOOKUP(A743,rawData!B:S,18,0))</f>
        <v>Debit Card</v>
      </c>
      <c r="M743">
        <f t="shared" si="23"/>
        <v>7</v>
      </c>
    </row>
    <row r="744" spans="1:13" x14ac:dyDescent="0.2">
      <c r="A744" t="str">
        <f>TRIM(rawData!A289)</f>
        <v>3a85b35e-f1d9-4c6d-bd66-307b1d3a5f6f</v>
      </c>
      <c r="B744" t="str">
        <f>TRIM(VLOOKUP(A744,rawData!B:S,4,0))</f>
        <v>Valerie Porter</v>
      </c>
      <c r="C744" t="str">
        <f>IF(TRIM(VLOOKUP(A744,rawData!B:S,6,0))="","replacement@mail.com",TRIM(VLOOKUP(A744,rawData!B:S,6,0)))</f>
        <v>anne30@smith.com</v>
      </c>
      <c r="D744" t="str">
        <f t="shared" si="22"/>
        <v>SouthFood</v>
      </c>
      <c r="E744" t="str">
        <f>TRIM(VLOOKUP(A744,rawData!B:S,8,0))</f>
        <v>South</v>
      </c>
      <c r="F744" t="str">
        <f>TRIM(VLOOKUP(A744,rawData!B:S,9,0))</f>
        <v>Food</v>
      </c>
      <c r="G744" t="str">
        <f>IF(TRIM(VLOOKUP(A744,rawData!B:S,10,0))="","Blank",TRIM(VLOOKUP(A744,rawData!B:S,10,0)))</f>
        <v>Blank</v>
      </c>
      <c r="H744" s="9">
        <f>_xlfn.NUMBERVALUE(TRIM(VLOOKUP(A744,rawData!B:S,11,0)))</f>
        <v>3</v>
      </c>
      <c r="I744" s="9">
        <f>_xlfn.NUMBERVALUE(TRIM(VLOOKUP(A744,rawData!B:S,12,0)))</f>
        <v>89.56</v>
      </c>
      <c r="J744" s="9">
        <f>_xlfn.NUMBERVALUE(TRIM(VLOOKUP(A744,rawData!B:S,13,0)))</f>
        <v>268.68</v>
      </c>
      <c r="K744" s="11">
        <f>DATE(VLOOKUP(A744,rawData!$B$2:$S$1011,17,0),VLOOKUP(A744,rawData!$B$2:$S$1011,16,0),VLOOKUP(A744,rawData!$B$2:$S$1011,15,0))</f>
        <v>45494</v>
      </c>
      <c r="L744" t="str">
        <f>TRIM(VLOOKUP(A744,rawData!B:S,18,0))</f>
        <v>PayPal</v>
      </c>
      <c r="M744">
        <f t="shared" si="23"/>
        <v>7</v>
      </c>
    </row>
    <row r="745" spans="1:13" x14ac:dyDescent="0.2">
      <c r="A745" t="str">
        <f>TRIM(rawData!A210)</f>
        <v>f9d3f21e-e1bc-4cb0-ba08-6a927617c695</v>
      </c>
      <c r="B745" t="str">
        <f>TRIM(VLOOKUP(A745,rawData!B:S,4,0))</f>
        <v>Tammy Murray</v>
      </c>
      <c r="C745" t="str">
        <f>IF(TRIM(VLOOKUP(A745,rawData!B:S,6,0))="","replacement@mail.com",TRIM(VLOOKUP(A745,rawData!B:S,6,0)))</f>
        <v>jessica19@fowler.com</v>
      </c>
      <c r="D745" t="str">
        <f t="shared" si="22"/>
        <v>EastClothing</v>
      </c>
      <c r="E745" t="str">
        <f>TRIM(VLOOKUP(A745,rawData!B:S,8,0))</f>
        <v>East</v>
      </c>
      <c r="F745" t="str">
        <f>TRIM(VLOOKUP(A745,rawData!B:S,9,0))</f>
        <v>Clothing</v>
      </c>
      <c r="G745" t="str">
        <f>IF(TRIM(VLOOKUP(A745,rawData!B:S,10,0))="","Blank",TRIM(VLOOKUP(A745,rawData!B:S,10,0)))</f>
        <v>Pass</v>
      </c>
      <c r="H745" s="9">
        <f>_xlfn.NUMBERVALUE(TRIM(VLOOKUP(A745,rawData!B:S,11,0)))</f>
        <v>10</v>
      </c>
      <c r="I745" s="9">
        <f>_xlfn.NUMBERVALUE(TRIM(VLOOKUP(A745,rawData!B:S,12,0)))</f>
        <v>72.900000000000006</v>
      </c>
      <c r="J745" s="9">
        <f>_xlfn.NUMBERVALUE(TRIM(VLOOKUP(A745,rawData!B:S,13,0)))</f>
        <v>729</v>
      </c>
      <c r="K745" s="11">
        <f>DATE(VLOOKUP(A745,rawData!$B$2:$S$1011,17,0),VLOOKUP(A745,rawData!$B$2:$S$1011,16,0),VLOOKUP(A745,rawData!$B$2:$S$1011,15,0))</f>
        <v>45494</v>
      </c>
      <c r="L745" t="str">
        <f>TRIM(VLOOKUP(A745,rawData!B:S,18,0))</f>
        <v>Bank Transfer</v>
      </c>
      <c r="M745">
        <f t="shared" si="23"/>
        <v>7</v>
      </c>
    </row>
    <row r="746" spans="1:13" x14ac:dyDescent="0.2">
      <c r="A746" t="str">
        <f>TRIM(rawData!A882)</f>
        <v>f4f3eacc-1e68-4170-aa68-74f99e41f384</v>
      </c>
      <c r="B746" t="str">
        <f>TRIM(VLOOKUP(A746,rawData!B:S,4,0))</f>
        <v>Cody Gonzales</v>
      </c>
      <c r="C746" t="str">
        <f>IF(TRIM(VLOOKUP(A746,rawData!B:S,6,0))="","replacement@mail.com",TRIM(VLOOKUP(A746,rawData!B:S,6,0)))</f>
        <v>horneelizabeth@burns-daniels.biz</v>
      </c>
      <c r="D746" t="str">
        <f t="shared" si="22"/>
        <v>SouthBooks</v>
      </c>
      <c r="E746" t="str">
        <f>TRIM(VLOOKUP(A746,rawData!B:S,8,0))</f>
        <v>South</v>
      </c>
      <c r="F746" t="str">
        <f>TRIM(VLOOKUP(A746,rawData!B:S,9,0))</f>
        <v>Books</v>
      </c>
      <c r="G746" t="str">
        <f>IF(TRIM(VLOOKUP(A746,rawData!B:S,10,0))="","Blank",TRIM(VLOOKUP(A746,rawData!B:S,10,0)))</f>
        <v>Floor</v>
      </c>
      <c r="H746" s="9">
        <f>_xlfn.NUMBERVALUE(TRIM(VLOOKUP(A746,rawData!B:S,11,0)))</f>
        <v>3</v>
      </c>
      <c r="I746" s="9">
        <f>_xlfn.NUMBERVALUE(TRIM(VLOOKUP(A746,rawData!B:S,12,0)))</f>
        <v>391.07</v>
      </c>
      <c r="J746" s="9">
        <f>_xlfn.NUMBERVALUE(TRIM(VLOOKUP(A746,rawData!B:S,13,0)))</f>
        <v>1173.21</v>
      </c>
      <c r="K746" s="11">
        <f>DATE(VLOOKUP(A746,rawData!$B$2:$S$1011,17,0),VLOOKUP(A746,rawData!$B$2:$S$1011,16,0),VLOOKUP(A746,rawData!$B$2:$S$1011,15,0))</f>
        <v>45494</v>
      </c>
      <c r="L746" t="str">
        <f>TRIM(VLOOKUP(A746,rawData!B:S,18,0))</f>
        <v>Credit Card</v>
      </c>
      <c r="M746">
        <f t="shared" si="23"/>
        <v>7</v>
      </c>
    </row>
    <row r="747" spans="1:13" x14ac:dyDescent="0.2">
      <c r="A747" t="str">
        <f>TRIM(rawData!A657)</f>
        <v>f11d90c5-3a37-471d-a09d-66c0ebfe79ac</v>
      </c>
      <c r="B747" t="str">
        <f>TRIM(VLOOKUP(A747,rawData!B:S,4,0))</f>
        <v>Susan Anderson</v>
      </c>
      <c r="C747" t="str">
        <f>IF(TRIM(VLOOKUP(A747,rawData!B:S,6,0))="","replacement@mail.com",TRIM(VLOOKUP(A747,rawData!B:S,6,0)))</f>
        <v>sandersjeffrey@krueger-young.com</v>
      </c>
      <c r="D747" t="str">
        <f t="shared" si="22"/>
        <v>EastBooks</v>
      </c>
      <c r="E747" t="str">
        <f>TRIM(VLOOKUP(A747,rawData!B:S,8,0))</f>
        <v>East</v>
      </c>
      <c r="F747" t="str">
        <f>TRIM(VLOOKUP(A747,rawData!B:S,9,0))</f>
        <v>Books</v>
      </c>
      <c r="G747" t="str">
        <f>IF(TRIM(VLOOKUP(A747,rawData!B:S,10,0))="","Blank",TRIM(VLOOKUP(A747,rawData!B:S,10,0)))</f>
        <v>Partner</v>
      </c>
      <c r="H747" s="9">
        <f>_xlfn.NUMBERVALUE(TRIM(VLOOKUP(A747,rawData!B:S,11,0)))</f>
        <v>6</v>
      </c>
      <c r="I747" s="9">
        <f>_xlfn.NUMBERVALUE(TRIM(VLOOKUP(A747,rawData!B:S,12,0)))</f>
        <v>206.22</v>
      </c>
      <c r="J747" s="9">
        <f>_xlfn.NUMBERVALUE(TRIM(VLOOKUP(A747,rawData!B:S,13,0)))</f>
        <v>1237.32</v>
      </c>
      <c r="K747" s="11">
        <f>DATE(VLOOKUP(A747,rawData!$B$2:$S$1011,17,0),VLOOKUP(A747,rawData!$B$2:$S$1011,16,0),VLOOKUP(A747,rawData!$B$2:$S$1011,15,0))</f>
        <v>45494</v>
      </c>
      <c r="L747" t="str">
        <f>TRIM(VLOOKUP(A747,rawData!B:S,18,0))</f>
        <v>PayPal</v>
      </c>
      <c r="M747">
        <f t="shared" si="23"/>
        <v>7</v>
      </c>
    </row>
    <row r="748" spans="1:13" x14ac:dyDescent="0.2">
      <c r="A748" t="str">
        <f>TRIM(rawData!A599)</f>
        <v>1784eb1f-a955-4410-99fc-71b243ea8fdf</v>
      </c>
      <c r="B748" t="str">
        <f>TRIM(VLOOKUP(A748,rawData!B:S,4,0))</f>
        <v>Megan Goodman</v>
      </c>
      <c r="C748" t="str">
        <f>IF(TRIM(VLOOKUP(A748,rawData!B:S,6,0))="","replacement@mail.com",TRIM(VLOOKUP(A748,rawData!B:S,6,0)))</f>
        <v>stephaniesmith@yahoo.com</v>
      </c>
      <c r="D748" t="str">
        <f t="shared" si="22"/>
        <v>NorthBooks</v>
      </c>
      <c r="E748" t="str">
        <f>TRIM(VLOOKUP(A748,rawData!B:S,8,0))</f>
        <v>North</v>
      </c>
      <c r="F748" t="str">
        <f>TRIM(VLOOKUP(A748,rawData!B:S,9,0))</f>
        <v>Books</v>
      </c>
      <c r="G748" t="str">
        <f>IF(TRIM(VLOOKUP(A748,rawData!B:S,10,0))="","Blank",TRIM(VLOOKUP(A748,rawData!B:S,10,0)))</f>
        <v>Blank</v>
      </c>
      <c r="H748" s="9">
        <f>_xlfn.NUMBERVALUE(TRIM(VLOOKUP(A748,rawData!B:S,11,0)))</f>
        <v>17</v>
      </c>
      <c r="I748" s="9">
        <f>_xlfn.NUMBERVALUE(TRIM(VLOOKUP(A748,rawData!B:S,12,0)))</f>
        <v>423.65</v>
      </c>
      <c r="J748" s="9">
        <f>_xlfn.NUMBERVALUE(TRIM(VLOOKUP(A748,rawData!B:S,13,0)))</f>
        <v>7202.05</v>
      </c>
      <c r="K748" s="11">
        <f>DATE(VLOOKUP(A748,rawData!$B$2:$S$1011,17,0),VLOOKUP(A748,rawData!$B$2:$S$1011,16,0),VLOOKUP(A748,rawData!$B$2:$S$1011,15,0))</f>
        <v>45494</v>
      </c>
      <c r="L748" t="str">
        <f>TRIM(VLOOKUP(A748,rawData!B:S,18,0))</f>
        <v>Debit Card</v>
      </c>
      <c r="M748">
        <f t="shared" si="23"/>
        <v>7</v>
      </c>
    </row>
    <row r="749" spans="1:13" x14ac:dyDescent="0.2">
      <c r="A749" t="str">
        <f>TRIM(rawData!A222)</f>
        <v>a5a0deb6-1d2f-442f-b9b9-7eb93902ff57</v>
      </c>
      <c r="B749" t="str">
        <f>TRIM(VLOOKUP(A749,rawData!B:S,4,0))</f>
        <v>Andrea Thompson</v>
      </c>
      <c r="C749" t="str">
        <f>IF(TRIM(VLOOKUP(A749,rawData!B:S,6,0))="","replacement@mail.com",TRIM(VLOOKUP(A749,rawData!B:S,6,0)))</f>
        <v>ashley68@welch.com</v>
      </c>
      <c r="D749" t="str">
        <f t="shared" si="22"/>
        <v>SouthClothing</v>
      </c>
      <c r="E749" t="str">
        <f>TRIM(VLOOKUP(A749,rawData!B:S,8,0))</f>
        <v>South</v>
      </c>
      <c r="F749" t="str">
        <f>TRIM(VLOOKUP(A749,rawData!B:S,9,0))</f>
        <v>Clothing</v>
      </c>
      <c r="G749" t="str">
        <f>IF(TRIM(VLOOKUP(A749,rawData!B:S,10,0))="","Blank",TRIM(VLOOKUP(A749,rawData!B:S,10,0)))</f>
        <v>Against</v>
      </c>
      <c r="H749" s="9">
        <f>_xlfn.NUMBERVALUE(TRIM(VLOOKUP(A749,rawData!B:S,11,0)))</f>
        <v>5</v>
      </c>
      <c r="I749" s="9">
        <f>_xlfn.NUMBERVALUE(TRIM(VLOOKUP(A749,rawData!B:S,12,0)))</f>
        <v>330.37</v>
      </c>
      <c r="J749" s="9">
        <f>_xlfn.NUMBERVALUE(TRIM(VLOOKUP(A749,rawData!B:S,13,0)))</f>
        <v>1651.85</v>
      </c>
      <c r="K749" s="11">
        <f>DATE(VLOOKUP(A749,rawData!$B$2:$S$1011,17,0),VLOOKUP(A749,rawData!$B$2:$S$1011,16,0),VLOOKUP(A749,rawData!$B$2:$S$1011,15,0))</f>
        <v>45495</v>
      </c>
      <c r="L749" t="str">
        <f>TRIM(VLOOKUP(A749,rawData!B:S,18,0))</f>
        <v>PayPal</v>
      </c>
      <c r="M749">
        <f t="shared" si="23"/>
        <v>7</v>
      </c>
    </row>
    <row r="750" spans="1:13" x14ac:dyDescent="0.2">
      <c r="A750" t="str">
        <f>TRIM(rawData!A241)</f>
        <v>73018a58-3abe-42b7-b54b-3cdbe1054a41</v>
      </c>
      <c r="B750" t="str">
        <f>TRIM(VLOOKUP(A750,rawData!B:S,4,0))</f>
        <v>Sarah Mcdonald</v>
      </c>
      <c r="C750" t="str">
        <f>IF(TRIM(VLOOKUP(A750,rawData!B:S,6,0))="","replacement@mail.com",TRIM(VLOOKUP(A750,rawData!B:S,6,0)))</f>
        <v>ganderson@hotmail.com</v>
      </c>
      <c r="D750" t="str">
        <f t="shared" si="22"/>
        <v>EastBooks</v>
      </c>
      <c r="E750" t="str">
        <f>TRIM(VLOOKUP(A750,rawData!B:S,8,0))</f>
        <v>East</v>
      </c>
      <c r="F750" t="str">
        <f>TRIM(VLOOKUP(A750,rawData!B:S,9,0))</f>
        <v>Books</v>
      </c>
      <c r="G750" t="str">
        <f>IF(TRIM(VLOOKUP(A750,rawData!B:S,10,0))="","Blank",TRIM(VLOOKUP(A750,rawData!B:S,10,0)))</f>
        <v>Bed</v>
      </c>
      <c r="H750" s="9">
        <f>_xlfn.NUMBERVALUE(TRIM(VLOOKUP(A750,rawData!B:S,11,0)))</f>
        <v>5</v>
      </c>
      <c r="I750" s="9">
        <f>_xlfn.NUMBERVALUE(TRIM(VLOOKUP(A750,rawData!B:S,12,0)))</f>
        <v>391.8</v>
      </c>
      <c r="J750" s="9">
        <f>_xlfn.NUMBERVALUE(TRIM(VLOOKUP(A750,rawData!B:S,13,0)))</f>
        <v>1959</v>
      </c>
      <c r="K750" s="11">
        <f>DATE(VLOOKUP(A750,rawData!$B$2:$S$1011,17,0),VLOOKUP(A750,rawData!$B$2:$S$1011,16,0),VLOOKUP(A750,rawData!$B$2:$S$1011,15,0))</f>
        <v>45495</v>
      </c>
      <c r="L750" t="str">
        <f>TRIM(VLOOKUP(A750,rawData!B:S,18,0))</f>
        <v>PayPal</v>
      </c>
      <c r="M750">
        <f t="shared" si="23"/>
        <v>7</v>
      </c>
    </row>
    <row r="751" spans="1:13" x14ac:dyDescent="0.2">
      <c r="A751" t="str">
        <f>TRIM(rawData!A553)</f>
        <v>22c79a1e-37cb-413c-bcbb-d0ac6afb73f7</v>
      </c>
      <c r="B751" t="str">
        <f>TRIM(VLOOKUP(A751,rawData!B:S,4,0))</f>
        <v>Dan Miller</v>
      </c>
      <c r="C751" t="str">
        <f>IF(TRIM(VLOOKUP(A751,rawData!B:S,6,0))="","replacement@mail.com",TRIM(VLOOKUP(A751,rawData!B:S,6,0)))</f>
        <v>myersjohn@moore-myers.net</v>
      </c>
      <c r="D751" t="str">
        <f t="shared" si="22"/>
        <v>NorthFurniture</v>
      </c>
      <c r="E751" t="str">
        <f>TRIM(VLOOKUP(A751,rawData!B:S,8,0))</f>
        <v>North</v>
      </c>
      <c r="F751" t="str">
        <f>TRIM(VLOOKUP(A751,rawData!B:S,9,0))</f>
        <v>Furniture</v>
      </c>
      <c r="G751" t="str">
        <f>IF(TRIM(VLOOKUP(A751,rawData!B:S,10,0))="","Blank",TRIM(VLOOKUP(A751,rawData!B:S,10,0)))</f>
        <v>The</v>
      </c>
      <c r="H751" s="9">
        <f>_xlfn.NUMBERVALUE(TRIM(VLOOKUP(A751,rawData!B:S,11,0)))</f>
        <v>8</v>
      </c>
      <c r="I751" s="9">
        <f>_xlfn.NUMBERVALUE(TRIM(VLOOKUP(A751,rawData!B:S,12,0)))</f>
        <v>267.52999999999997</v>
      </c>
      <c r="J751" s="9">
        <f>_xlfn.NUMBERVALUE(TRIM(VLOOKUP(A751,rawData!B:S,13,0)))</f>
        <v>2140.2399999999998</v>
      </c>
      <c r="K751" s="11">
        <f>DATE(VLOOKUP(A751,rawData!$B$2:$S$1011,17,0),VLOOKUP(A751,rawData!$B$2:$S$1011,16,0),VLOOKUP(A751,rawData!$B$2:$S$1011,15,0))</f>
        <v>45495</v>
      </c>
      <c r="L751" t="str">
        <f>TRIM(VLOOKUP(A751,rawData!B:S,18,0))</f>
        <v>Bank Transfer</v>
      </c>
      <c r="M751">
        <f t="shared" si="23"/>
        <v>7</v>
      </c>
    </row>
    <row r="752" spans="1:13" x14ac:dyDescent="0.2">
      <c r="A752" t="str">
        <f>TRIM(rawData!A912)</f>
        <v>c192f54f-1603-4efb-8c73-f1ce2fd766ae</v>
      </c>
      <c r="B752" t="str">
        <f>TRIM(VLOOKUP(A752,rawData!B:S,4,0))</f>
        <v>Matthew Solis</v>
      </c>
      <c r="C752" t="str">
        <f>IF(TRIM(VLOOKUP(A752,rawData!B:S,6,0))="","replacement@mail.com",TRIM(VLOOKUP(A752,rawData!B:S,6,0)))</f>
        <v>craigcastaneda@gmail.com</v>
      </c>
      <c r="D752" t="str">
        <f t="shared" si="22"/>
        <v>EastBooks</v>
      </c>
      <c r="E752" t="str">
        <f>TRIM(VLOOKUP(A752,rawData!B:S,8,0))</f>
        <v>East</v>
      </c>
      <c r="F752" t="str">
        <f>TRIM(VLOOKUP(A752,rawData!B:S,9,0))</f>
        <v>Books</v>
      </c>
      <c r="G752" t="str">
        <f>IF(TRIM(VLOOKUP(A752,rawData!B:S,10,0))="","Blank",TRIM(VLOOKUP(A752,rawData!B:S,10,0)))</f>
        <v>Mention</v>
      </c>
      <c r="H752" s="9">
        <f>_xlfn.NUMBERVALUE(TRIM(VLOOKUP(A752,rawData!B:S,11,0)))</f>
        <v>16</v>
      </c>
      <c r="I752" s="9">
        <f>_xlfn.NUMBERVALUE(TRIM(VLOOKUP(A752,rawData!B:S,12,0)))</f>
        <v>138.04</v>
      </c>
      <c r="J752" s="9">
        <f>_xlfn.NUMBERVALUE(TRIM(VLOOKUP(A752,rawData!B:S,13,0)))</f>
        <v>2208.64</v>
      </c>
      <c r="K752" s="11">
        <f>DATE(VLOOKUP(A752,rawData!$B$2:$S$1011,17,0),VLOOKUP(A752,rawData!$B$2:$S$1011,16,0),VLOOKUP(A752,rawData!$B$2:$S$1011,15,0))</f>
        <v>45495</v>
      </c>
      <c r="L752" t="str">
        <f>TRIM(VLOOKUP(A752,rawData!B:S,18,0))</f>
        <v>Bank Transfer</v>
      </c>
      <c r="M752">
        <f t="shared" si="23"/>
        <v>7</v>
      </c>
    </row>
    <row r="753" spans="1:13" x14ac:dyDescent="0.2">
      <c r="A753" t="str">
        <f>TRIM(rawData!A787)</f>
        <v>3bad0c39-a0ca-4e0a-bc0f-17c396082637</v>
      </c>
      <c r="B753" t="str">
        <f>TRIM(VLOOKUP(A753,rawData!B:S,4,0))</f>
        <v>Jenny Ward DDS</v>
      </c>
      <c r="C753" t="str">
        <f>IF(TRIM(VLOOKUP(A753,rawData!B:S,6,0))="","replacement@mail.com",TRIM(VLOOKUP(A753,rawData!B:S,6,0)))</f>
        <v>darryl66@gmail.com</v>
      </c>
      <c r="D753" t="str">
        <f t="shared" si="22"/>
        <v>WestClothing</v>
      </c>
      <c r="E753" t="str">
        <f>TRIM(VLOOKUP(A753,rawData!B:S,8,0))</f>
        <v>West</v>
      </c>
      <c r="F753" t="str">
        <f>TRIM(VLOOKUP(A753,rawData!B:S,9,0))</f>
        <v>Clothing</v>
      </c>
      <c r="G753" t="str">
        <f>IF(TRIM(VLOOKUP(A753,rawData!B:S,10,0))="","Blank",TRIM(VLOOKUP(A753,rawData!B:S,10,0)))</f>
        <v>Hold</v>
      </c>
      <c r="H753" s="9">
        <f>_xlfn.NUMBERVALUE(TRIM(VLOOKUP(A753,rawData!B:S,11,0)))</f>
        <v>17</v>
      </c>
      <c r="I753" s="9">
        <f>_xlfn.NUMBERVALUE(TRIM(VLOOKUP(A753,rawData!B:S,12,0)))</f>
        <v>148.83000000000001</v>
      </c>
      <c r="J753" s="9">
        <f>_xlfn.NUMBERVALUE(TRIM(VLOOKUP(A753,rawData!B:S,13,0)))</f>
        <v>2530.11</v>
      </c>
      <c r="K753" s="11">
        <f>DATE(VLOOKUP(A753,rawData!$B$2:$S$1011,17,0),VLOOKUP(A753,rawData!$B$2:$S$1011,16,0),VLOOKUP(A753,rawData!$B$2:$S$1011,15,0))</f>
        <v>45495</v>
      </c>
      <c r="L753" t="str">
        <f>TRIM(VLOOKUP(A753,rawData!B:S,18,0))</f>
        <v>Credit Card</v>
      </c>
      <c r="M753">
        <f t="shared" si="23"/>
        <v>7</v>
      </c>
    </row>
    <row r="754" spans="1:13" x14ac:dyDescent="0.2">
      <c r="A754" t="str">
        <f>TRIM(rawData!A461)</f>
        <v>c0b74707-a930-4dbf-a6e0-11512ff850ec</v>
      </c>
      <c r="B754" t="str">
        <f>TRIM(VLOOKUP(A754,rawData!B:S,4,0))</f>
        <v>Robert Anderson</v>
      </c>
      <c r="C754" t="str">
        <f>IF(TRIM(VLOOKUP(A754,rawData!B:S,6,0))="","replacement@mail.com",TRIM(VLOOKUP(A754,rawData!B:S,6,0)))</f>
        <v>adam82@hancock.info</v>
      </c>
      <c r="D754" t="str">
        <f t="shared" si="22"/>
        <v>WestBooks</v>
      </c>
      <c r="E754" t="str">
        <f>TRIM(VLOOKUP(A754,rawData!B:S,8,0))</f>
        <v>West</v>
      </c>
      <c r="F754" t="str">
        <f>TRIM(VLOOKUP(A754,rawData!B:S,9,0))</f>
        <v>Books</v>
      </c>
      <c r="G754" t="str">
        <f>IF(TRIM(VLOOKUP(A754,rawData!B:S,10,0))="","Blank",TRIM(VLOOKUP(A754,rawData!B:S,10,0)))</f>
        <v>Likely</v>
      </c>
      <c r="H754" s="9">
        <f>_xlfn.NUMBERVALUE(TRIM(VLOOKUP(A754,rawData!B:S,11,0)))</f>
        <v>10</v>
      </c>
      <c r="I754" s="9">
        <f>_xlfn.NUMBERVALUE(TRIM(VLOOKUP(A754,rawData!B:S,12,0)))</f>
        <v>408.41</v>
      </c>
      <c r="J754" s="9">
        <f>_xlfn.NUMBERVALUE(TRIM(VLOOKUP(A754,rawData!B:S,13,0)))</f>
        <v>4084.1</v>
      </c>
      <c r="K754" s="11">
        <f>DATE(VLOOKUP(A754,rawData!$B$2:$S$1011,17,0),VLOOKUP(A754,rawData!$B$2:$S$1011,16,0),VLOOKUP(A754,rawData!$B$2:$S$1011,15,0))</f>
        <v>45495</v>
      </c>
      <c r="L754" t="str">
        <f>TRIM(VLOOKUP(A754,rawData!B:S,18,0))</f>
        <v>Debit Card</v>
      </c>
      <c r="M754">
        <f t="shared" si="23"/>
        <v>7</v>
      </c>
    </row>
    <row r="755" spans="1:13" x14ac:dyDescent="0.2">
      <c r="A755" t="str">
        <f>TRIM(rawData!A789)</f>
        <v>87d7ed0c-8ceb-4a3e-b26f-7c5fb55c06ed</v>
      </c>
      <c r="B755" t="str">
        <f>TRIM(VLOOKUP(A755,rawData!B:S,4,0))</f>
        <v>Rebecca Lynch MD</v>
      </c>
      <c r="C755" t="str">
        <f>IF(TRIM(VLOOKUP(A755,rawData!B:S,6,0))="","replacement@mail.com",TRIM(VLOOKUP(A755,rawData!B:S,6,0)))</f>
        <v>corysantiago@hotmail.com</v>
      </c>
      <c r="D755" t="str">
        <f t="shared" si="22"/>
        <v>WestFood</v>
      </c>
      <c r="E755" t="str">
        <f>TRIM(VLOOKUP(A755,rawData!B:S,8,0))</f>
        <v>West</v>
      </c>
      <c r="F755" t="str">
        <f>TRIM(VLOOKUP(A755,rawData!B:S,9,0))</f>
        <v>Food</v>
      </c>
      <c r="G755" t="str">
        <f>IF(TRIM(VLOOKUP(A755,rawData!B:S,10,0))="","Blank",TRIM(VLOOKUP(A755,rawData!B:S,10,0)))</f>
        <v>Size</v>
      </c>
      <c r="H755" s="9">
        <f>_xlfn.NUMBERVALUE(TRIM(VLOOKUP(A755,rawData!B:S,11,0)))</f>
        <v>18</v>
      </c>
      <c r="I755" s="9">
        <f>_xlfn.NUMBERVALUE(TRIM(VLOOKUP(A755,rawData!B:S,12,0)))</f>
        <v>294.43</v>
      </c>
      <c r="J755" s="9">
        <f>_xlfn.NUMBERVALUE(TRIM(VLOOKUP(A755,rawData!B:S,13,0)))</f>
        <v>5299.74</v>
      </c>
      <c r="K755" s="11">
        <f>DATE(VLOOKUP(A755,rawData!$B$2:$S$1011,17,0),VLOOKUP(A755,rawData!$B$2:$S$1011,16,0),VLOOKUP(A755,rawData!$B$2:$S$1011,15,0))</f>
        <v>45495</v>
      </c>
      <c r="L755" t="str">
        <f>TRIM(VLOOKUP(A755,rawData!B:S,18,0))</f>
        <v>Debit Card</v>
      </c>
      <c r="M755">
        <f t="shared" si="23"/>
        <v>7</v>
      </c>
    </row>
    <row r="756" spans="1:13" x14ac:dyDescent="0.2">
      <c r="A756" t="str">
        <f>TRIM(rawData!A386)</f>
        <v>4a3e54ff-b268-40f2-881d-c7872564eb83</v>
      </c>
      <c r="B756" t="str">
        <f>TRIM(VLOOKUP(A756,rawData!B:S,4,0))</f>
        <v>Rebecca Calderon</v>
      </c>
      <c r="C756" t="str">
        <f>IF(TRIM(VLOOKUP(A756,rawData!B:S,6,0))="","replacement@mail.com",TRIM(VLOOKUP(A756,rawData!B:S,6,0)))</f>
        <v>eanderson@yahoo.com</v>
      </c>
      <c r="D756" t="str">
        <f t="shared" si="22"/>
        <v>WestBooks</v>
      </c>
      <c r="E756" t="str">
        <f>TRIM(VLOOKUP(A756,rawData!B:S,8,0))</f>
        <v>West</v>
      </c>
      <c r="F756" t="str">
        <f>TRIM(VLOOKUP(A756,rawData!B:S,9,0))</f>
        <v>Books</v>
      </c>
      <c r="G756" t="str">
        <f>IF(TRIM(VLOOKUP(A756,rawData!B:S,10,0))="","Blank",TRIM(VLOOKUP(A756,rawData!B:S,10,0)))</f>
        <v>Subject</v>
      </c>
      <c r="H756" s="9">
        <f>_xlfn.NUMBERVALUE(TRIM(VLOOKUP(A756,rawData!B:S,11,0)))</f>
        <v>20</v>
      </c>
      <c r="I756" s="9">
        <f>_xlfn.NUMBERVALUE(TRIM(VLOOKUP(A756,rawData!B:S,12,0)))</f>
        <v>405.19</v>
      </c>
      <c r="J756" s="9">
        <f>_xlfn.NUMBERVALUE(TRIM(VLOOKUP(A756,rawData!B:S,13,0)))</f>
        <v>8103.8</v>
      </c>
      <c r="K756" s="11">
        <f>DATE(VLOOKUP(A756,rawData!$B$2:$S$1011,17,0),VLOOKUP(A756,rawData!$B$2:$S$1011,16,0),VLOOKUP(A756,rawData!$B$2:$S$1011,15,0))</f>
        <v>45495</v>
      </c>
      <c r="L756" t="str">
        <f>TRIM(VLOOKUP(A756,rawData!B:S,18,0))</f>
        <v>Credit Card</v>
      </c>
      <c r="M756">
        <f t="shared" si="23"/>
        <v>7</v>
      </c>
    </row>
    <row r="757" spans="1:13" x14ac:dyDescent="0.2">
      <c r="A757" t="str">
        <f>TRIM(rawData!A754)</f>
        <v>15c48c28-caf0-41b5-8c1c-32a0560fd9e3</v>
      </c>
      <c r="B757" t="str">
        <f>TRIM(VLOOKUP(A757,rawData!B:S,4,0))</f>
        <v>Jacob Flores</v>
      </c>
      <c r="C757" t="str">
        <f>IF(TRIM(VLOOKUP(A757,rawData!B:S,6,0))="","replacement@mail.com",TRIM(VLOOKUP(A757,rawData!B:S,6,0)))</f>
        <v>eduardocarpenter@gmail.com</v>
      </c>
      <c r="D757" t="str">
        <f t="shared" si="22"/>
        <v>SouthFurniture</v>
      </c>
      <c r="E757" t="str">
        <f>TRIM(VLOOKUP(A757,rawData!B:S,8,0))</f>
        <v>South</v>
      </c>
      <c r="F757" t="str">
        <f>TRIM(VLOOKUP(A757,rawData!B:S,9,0))</f>
        <v>Furniture</v>
      </c>
      <c r="G757" t="str">
        <f>IF(TRIM(VLOOKUP(A757,rawData!B:S,10,0))="","Blank",TRIM(VLOOKUP(A757,rawData!B:S,10,0)))</f>
        <v>Production</v>
      </c>
      <c r="H757" s="9">
        <f>_xlfn.NUMBERVALUE(TRIM(VLOOKUP(A757,rawData!B:S,11,0)))</f>
        <v>9</v>
      </c>
      <c r="I757" s="9">
        <f>_xlfn.NUMBERVALUE(TRIM(VLOOKUP(A757,rawData!B:S,12,0)))</f>
        <v>235.2</v>
      </c>
      <c r="J757" s="9">
        <f>_xlfn.NUMBERVALUE(TRIM(VLOOKUP(A757,rawData!B:S,13,0)))</f>
        <v>2116.8000000000002</v>
      </c>
      <c r="K757" s="11">
        <f>DATE(VLOOKUP(A757,rawData!$B$2:$S$1011,17,0),VLOOKUP(A757,rawData!$B$2:$S$1011,16,0),VLOOKUP(A757,rawData!$B$2:$S$1011,15,0))</f>
        <v>45496</v>
      </c>
      <c r="L757" t="str">
        <f>TRIM(VLOOKUP(A757,rawData!B:S,18,0))</f>
        <v>Debit Card</v>
      </c>
      <c r="M757">
        <f t="shared" si="23"/>
        <v>7</v>
      </c>
    </row>
    <row r="758" spans="1:13" x14ac:dyDescent="0.2">
      <c r="A758" t="str">
        <f>TRIM(rawData!A526)</f>
        <v>a951d17f-20dc-45c8-845e-6116dcca5f3e</v>
      </c>
      <c r="B758" t="str">
        <f>TRIM(VLOOKUP(A758,rawData!B:S,4,0))</f>
        <v>Diane Kelly</v>
      </c>
      <c r="C758" t="str">
        <f>IF(TRIM(VLOOKUP(A758,rawData!B:S,6,0))="","replacement@mail.com",TRIM(VLOOKUP(A758,rawData!B:S,6,0)))</f>
        <v>katherinegarcia@davis.com</v>
      </c>
      <c r="D758" t="str">
        <f t="shared" si="22"/>
        <v>WestBooks</v>
      </c>
      <c r="E758" t="str">
        <f>TRIM(VLOOKUP(A758,rawData!B:S,8,0))</f>
        <v>West</v>
      </c>
      <c r="F758" t="str">
        <f>TRIM(VLOOKUP(A758,rawData!B:S,9,0))</f>
        <v>Books</v>
      </c>
      <c r="G758" t="str">
        <f>IF(TRIM(VLOOKUP(A758,rawData!B:S,10,0))="","Blank",TRIM(VLOOKUP(A758,rawData!B:S,10,0)))</f>
        <v>Past</v>
      </c>
      <c r="H758" s="9">
        <f>_xlfn.NUMBERVALUE(TRIM(VLOOKUP(A758,rawData!B:S,11,0)))</f>
        <v>5</v>
      </c>
      <c r="I758" s="9">
        <f>_xlfn.NUMBERVALUE(TRIM(VLOOKUP(A758,rawData!B:S,12,0)))</f>
        <v>478.31</v>
      </c>
      <c r="J758" s="9">
        <f>_xlfn.NUMBERVALUE(TRIM(VLOOKUP(A758,rawData!B:S,13,0)))</f>
        <v>2391.5500000000002</v>
      </c>
      <c r="K758" s="11">
        <f>DATE(VLOOKUP(A758,rawData!$B$2:$S$1011,17,0),VLOOKUP(A758,rawData!$B$2:$S$1011,16,0),VLOOKUP(A758,rawData!$B$2:$S$1011,15,0))</f>
        <v>45496</v>
      </c>
      <c r="L758" t="str">
        <f>TRIM(VLOOKUP(A758,rawData!B:S,18,0))</f>
        <v>PayPal</v>
      </c>
      <c r="M758">
        <f t="shared" si="23"/>
        <v>7</v>
      </c>
    </row>
    <row r="759" spans="1:13" x14ac:dyDescent="0.2">
      <c r="A759" t="str">
        <f>TRIM(rawData!A274)</f>
        <v>083681ac-7426-4803-b1ff-5fe927380b79</v>
      </c>
      <c r="B759" t="str">
        <f>TRIM(VLOOKUP(A759,rawData!B:S,4,0))</f>
        <v>Sean Brown</v>
      </c>
      <c r="C759" t="str">
        <f>IF(TRIM(VLOOKUP(A759,rawData!B:S,6,0))="","replacement@mail.com",TRIM(VLOOKUP(A759,rawData!B:S,6,0)))</f>
        <v>walkermelissa@campbell-chavez.biz</v>
      </c>
      <c r="D759" t="str">
        <f t="shared" si="22"/>
        <v>EastElectronics</v>
      </c>
      <c r="E759" t="str">
        <f>TRIM(VLOOKUP(A759,rawData!B:S,8,0))</f>
        <v>East</v>
      </c>
      <c r="F759" t="str">
        <f>TRIM(VLOOKUP(A759,rawData!B:S,9,0))</f>
        <v>Electronics</v>
      </c>
      <c r="G759" t="str">
        <f>IF(TRIM(VLOOKUP(A759,rawData!B:S,10,0))="","Blank",TRIM(VLOOKUP(A759,rawData!B:S,10,0)))</f>
        <v>Candidate</v>
      </c>
      <c r="H759" s="9">
        <f>_xlfn.NUMBERVALUE(TRIM(VLOOKUP(A759,rawData!B:S,11,0)))</f>
        <v>11</v>
      </c>
      <c r="I759" s="9">
        <f>_xlfn.NUMBERVALUE(TRIM(VLOOKUP(A759,rawData!B:S,12,0)))</f>
        <v>70.33</v>
      </c>
      <c r="J759" s="9">
        <f>_xlfn.NUMBERVALUE(TRIM(VLOOKUP(A759,rawData!B:S,13,0)))</f>
        <v>773.63</v>
      </c>
      <c r="K759" s="11">
        <f>DATE(VLOOKUP(A759,rawData!$B$2:$S$1011,17,0),VLOOKUP(A759,rawData!$B$2:$S$1011,16,0),VLOOKUP(A759,rawData!$B$2:$S$1011,15,0))</f>
        <v>45497</v>
      </c>
      <c r="L759" t="str">
        <f>TRIM(VLOOKUP(A759,rawData!B:S,18,0))</f>
        <v>Credit Card</v>
      </c>
      <c r="M759">
        <f t="shared" si="23"/>
        <v>7</v>
      </c>
    </row>
    <row r="760" spans="1:13" x14ac:dyDescent="0.2">
      <c r="A760" t="str">
        <f>TRIM(rawData!A698)</f>
        <v>bec6fc23-83e6-42d7-b00f-d94768bd6809</v>
      </c>
      <c r="B760" t="str">
        <f>TRIM(VLOOKUP(A760,rawData!B:S,4,0))</f>
        <v>Leslie Robinson</v>
      </c>
      <c r="C760" t="str">
        <f>IF(TRIM(VLOOKUP(A760,rawData!B:S,6,0))="","replacement@mail.com",TRIM(VLOOKUP(A760,rawData!B:S,6,0)))</f>
        <v>jillian76@hotmail.com</v>
      </c>
      <c r="D760" t="str">
        <f t="shared" si="22"/>
        <v>EastClothing</v>
      </c>
      <c r="E760" t="str">
        <f>TRIM(VLOOKUP(A760,rawData!B:S,8,0))</f>
        <v>East</v>
      </c>
      <c r="F760" t="str">
        <f>TRIM(VLOOKUP(A760,rawData!B:S,9,0))</f>
        <v>Clothing</v>
      </c>
      <c r="G760" t="str">
        <f>IF(TRIM(VLOOKUP(A760,rawData!B:S,10,0))="","Blank",TRIM(VLOOKUP(A760,rawData!B:S,10,0)))</f>
        <v>Appear</v>
      </c>
      <c r="H760" s="9">
        <f>_xlfn.NUMBERVALUE(TRIM(VLOOKUP(A760,rawData!B:S,11,0)))</f>
        <v>4</v>
      </c>
      <c r="I760" s="9">
        <f>_xlfn.NUMBERVALUE(TRIM(VLOOKUP(A760,rawData!B:S,12,0)))</f>
        <v>403.52</v>
      </c>
      <c r="J760" s="9">
        <f>_xlfn.NUMBERVALUE(TRIM(VLOOKUP(A760,rawData!B:S,13,0)))</f>
        <v>1614.08</v>
      </c>
      <c r="K760" s="11">
        <f>DATE(VLOOKUP(A760,rawData!$B$2:$S$1011,17,0),VLOOKUP(A760,rawData!$B$2:$S$1011,16,0),VLOOKUP(A760,rawData!$B$2:$S$1011,15,0))</f>
        <v>45497</v>
      </c>
      <c r="L760" t="str">
        <f>TRIM(VLOOKUP(A760,rawData!B:S,18,0))</f>
        <v>PayPal</v>
      </c>
      <c r="M760">
        <f t="shared" si="23"/>
        <v>7</v>
      </c>
    </row>
    <row r="761" spans="1:13" x14ac:dyDescent="0.2">
      <c r="A761" t="str">
        <f>TRIM(rawData!A119)</f>
        <v>7b4634e7-fb00-413a-a4e6-752176a6b52b</v>
      </c>
      <c r="B761" t="str">
        <f>TRIM(VLOOKUP(A761,rawData!B:S,4,0))</f>
        <v>Jennifer Smith</v>
      </c>
      <c r="C761" t="str">
        <f>IF(TRIM(VLOOKUP(A761,rawData!B:S,6,0))="","replacement@mail.com",TRIM(VLOOKUP(A761,rawData!B:S,6,0)))</f>
        <v>rodriguezashley@case.com</v>
      </c>
      <c r="D761" t="str">
        <f t="shared" si="22"/>
        <v>NorthFurniture</v>
      </c>
      <c r="E761" t="str">
        <f>TRIM(VLOOKUP(A761,rawData!B:S,8,0))</f>
        <v>North</v>
      </c>
      <c r="F761" t="str">
        <f>TRIM(VLOOKUP(A761,rawData!B:S,9,0))</f>
        <v>Furniture</v>
      </c>
      <c r="G761" t="str">
        <f>IF(TRIM(VLOOKUP(A761,rawData!B:S,10,0))="","Blank",TRIM(VLOOKUP(A761,rawData!B:S,10,0)))</f>
        <v>Most</v>
      </c>
      <c r="H761" s="9">
        <f>_xlfn.NUMBERVALUE(TRIM(VLOOKUP(A761,rawData!B:S,11,0)))</f>
        <v>6</v>
      </c>
      <c r="I761" s="9">
        <f>_xlfn.NUMBERVALUE(TRIM(VLOOKUP(A761,rawData!B:S,12,0)))</f>
        <v>460.91</v>
      </c>
      <c r="J761" s="9">
        <f>_xlfn.NUMBERVALUE(TRIM(VLOOKUP(A761,rawData!B:S,13,0)))</f>
        <v>2765.46</v>
      </c>
      <c r="K761" s="11">
        <f>DATE(VLOOKUP(A761,rawData!$B$2:$S$1011,17,0),VLOOKUP(A761,rawData!$B$2:$S$1011,16,0),VLOOKUP(A761,rawData!$B$2:$S$1011,15,0))</f>
        <v>45497</v>
      </c>
      <c r="L761" t="str">
        <f>TRIM(VLOOKUP(A761,rawData!B:S,18,0))</f>
        <v>Credit Card</v>
      </c>
      <c r="M761">
        <f t="shared" si="23"/>
        <v>7</v>
      </c>
    </row>
    <row r="762" spans="1:13" x14ac:dyDescent="0.2">
      <c r="A762" t="str">
        <f>TRIM(rawData!A600)</f>
        <v>6f7d2bbf-ad28-4c7f-9cea-b2cb6d5040bf</v>
      </c>
      <c r="B762" t="str">
        <f>TRIM(VLOOKUP(A762,rawData!B:S,4,0))</f>
        <v>Douglas Nicholson</v>
      </c>
      <c r="C762" t="str">
        <f>IF(TRIM(VLOOKUP(A762,rawData!B:S,6,0))="","replacement@mail.com",TRIM(VLOOKUP(A762,rawData!B:S,6,0)))</f>
        <v>meganhamilton@hotmail.com</v>
      </c>
      <c r="D762" t="str">
        <f t="shared" si="22"/>
        <v>EastClothing</v>
      </c>
      <c r="E762" t="str">
        <f>TRIM(VLOOKUP(A762,rawData!B:S,8,0))</f>
        <v>East</v>
      </c>
      <c r="F762" t="str">
        <f>TRIM(VLOOKUP(A762,rawData!B:S,9,0))</f>
        <v>Clothing</v>
      </c>
      <c r="G762" t="str">
        <f>IF(TRIM(VLOOKUP(A762,rawData!B:S,10,0))="","Blank",TRIM(VLOOKUP(A762,rawData!B:S,10,0)))</f>
        <v>Audience</v>
      </c>
      <c r="H762" s="9">
        <f>_xlfn.NUMBERVALUE(TRIM(VLOOKUP(A762,rawData!B:S,11,0)))</f>
        <v>18</v>
      </c>
      <c r="I762" s="9">
        <f>_xlfn.NUMBERVALUE(TRIM(VLOOKUP(A762,rawData!B:S,12,0)))</f>
        <v>280.77999999999997</v>
      </c>
      <c r="J762" s="9">
        <f>_xlfn.NUMBERVALUE(TRIM(VLOOKUP(A762,rawData!B:S,13,0)))</f>
        <v>5054.04</v>
      </c>
      <c r="K762" s="11">
        <f>DATE(VLOOKUP(A762,rawData!$B$2:$S$1011,17,0),VLOOKUP(A762,rawData!$B$2:$S$1011,16,0),VLOOKUP(A762,rawData!$B$2:$S$1011,15,0))</f>
        <v>45497</v>
      </c>
      <c r="L762" t="str">
        <f>TRIM(VLOOKUP(A762,rawData!B:S,18,0))</f>
        <v>PayPal</v>
      </c>
      <c r="M762">
        <f t="shared" si="23"/>
        <v>7</v>
      </c>
    </row>
    <row r="763" spans="1:13" x14ac:dyDescent="0.2">
      <c r="A763" t="str">
        <f>TRIM(rawData!A941)</f>
        <v>df284005-f2f6-4d2d-aff4-60dcc9815622</v>
      </c>
      <c r="B763" t="str">
        <f>TRIM(VLOOKUP(A763,rawData!B:S,4,0))</f>
        <v>Heather Thornton</v>
      </c>
      <c r="C763" t="str">
        <f>IF(TRIM(VLOOKUP(A763,rawData!B:S,6,0))="","replacement@mail.com",TRIM(VLOOKUP(A763,rawData!B:S,6,0)))</f>
        <v>replacement@mail.com</v>
      </c>
      <c r="D763" t="str">
        <f t="shared" si="22"/>
        <v>EastFurniture</v>
      </c>
      <c r="E763" t="str">
        <f>TRIM(VLOOKUP(A763,rawData!B:S,8,0))</f>
        <v>East</v>
      </c>
      <c r="F763" t="str">
        <f>TRIM(VLOOKUP(A763,rawData!B:S,9,0))</f>
        <v>Furniture</v>
      </c>
      <c r="G763" t="str">
        <f>IF(TRIM(VLOOKUP(A763,rawData!B:S,10,0))="","Blank",TRIM(VLOOKUP(A763,rawData!B:S,10,0)))</f>
        <v>College</v>
      </c>
      <c r="H763" s="9">
        <f>_xlfn.NUMBERVALUE(TRIM(VLOOKUP(A763,rawData!B:S,11,0)))</f>
        <v>15</v>
      </c>
      <c r="I763" s="9">
        <f>_xlfn.NUMBERVALUE(TRIM(VLOOKUP(A763,rawData!B:S,12,0)))</f>
        <v>493.96</v>
      </c>
      <c r="J763" s="9">
        <f>_xlfn.NUMBERVALUE(TRIM(VLOOKUP(A763,rawData!B:S,13,0)))</f>
        <v>7409.4</v>
      </c>
      <c r="K763" s="11">
        <f>DATE(VLOOKUP(A763,rawData!$B$2:$S$1011,17,0),VLOOKUP(A763,rawData!$B$2:$S$1011,16,0),VLOOKUP(A763,rawData!$B$2:$S$1011,15,0))</f>
        <v>45497</v>
      </c>
      <c r="L763" t="str">
        <f>TRIM(VLOOKUP(A763,rawData!B:S,18,0))</f>
        <v>Credit Card</v>
      </c>
      <c r="M763">
        <f t="shared" si="23"/>
        <v>7</v>
      </c>
    </row>
    <row r="764" spans="1:13" x14ac:dyDescent="0.2">
      <c r="A764" t="str">
        <f>TRIM(rawData!A186)</f>
        <v>00d3dea9-67ff-4dfb-a32d-8b62abda8d18</v>
      </c>
      <c r="B764" t="str">
        <f>TRIM(VLOOKUP(A764,rawData!B:S,4,0))</f>
        <v>Lauren Ferguson</v>
      </c>
      <c r="C764" t="str">
        <f>IF(TRIM(VLOOKUP(A764,rawData!B:S,6,0))="","replacement@mail.com",TRIM(VLOOKUP(A764,rawData!B:S,6,0)))</f>
        <v>ashleygomez@krueger.com</v>
      </c>
      <c r="D764" t="str">
        <f t="shared" si="22"/>
        <v>WestClothing</v>
      </c>
      <c r="E764" t="str">
        <f>TRIM(VLOOKUP(A764,rawData!B:S,8,0))</f>
        <v>West</v>
      </c>
      <c r="F764" t="str">
        <f>TRIM(VLOOKUP(A764,rawData!B:S,9,0))</f>
        <v>Clothing</v>
      </c>
      <c r="G764" t="str">
        <f>IF(TRIM(VLOOKUP(A764,rawData!B:S,10,0))="","Blank",TRIM(VLOOKUP(A764,rawData!B:S,10,0)))</f>
        <v>Run</v>
      </c>
      <c r="H764" s="9">
        <f>_xlfn.NUMBERVALUE(TRIM(VLOOKUP(A764,rawData!B:S,11,0)))</f>
        <v>6</v>
      </c>
      <c r="I764" s="9">
        <f>_xlfn.NUMBERVALUE(TRIM(VLOOKUP(A764,rawData!B:S,12,0)))</f>
        <v>68.819999999999993</v>
      </c>
      <c r="J764" s="9">
        <f>_xlfn.NUMBERVALUE(TRIM(VLOOKUP(A764,rawData!B:S,13,0)))</f>
        <v>412.92</v>
      </c>
      <c r="K764" s="11">
        <f>DATE(VLOOKUP(A764,rawData!$B$2:$S$1011,17,0),VLOOKUP(A764,rawData!$B$2:$S$1011,16,0),VLOOKUP(A764,rawData!$B$2:$S$1011,15,0))</f>
        <v>45498</v>
      </c>
      <c r="L764" t="str">
        <f>TRIM(VLOOKUP(A764,rawData!B:S,18,0))</f>
        <v>Bank Transfer</v>
      </c>
      <c r="M764">
        <f t="shared" si="23"/>
        <v>7</v>
      </c>
    </row>
    <row r="765" spans="1:13" x14ac:dyDescent="0.2">
      <c r="A765" t="str">
        <f>TRIM(rawData!A23)</f>
        <v>ac683dc9-e79f-4412-97b3-b795cfc4a9ed</v>
      </c>
      <c r="B765" t="str">
        <f>TRIM(VLOOKUP(A765,rawData!B:S,4,0))</f>
        <v>Dominique Smith</v>
      </c>
      <c r="C765" t="str">
        <f>IF(TRIM(VLOOKUP(A765,rawData!B:S,6,0))="","replacement@mail.com",TRIM(VLOOKUP(A765,rawData!B:S,6,0)))</f>
        <v>jonesamber@yahoo.com</v>
      </c>
      <c r="D765" t="str">
        <f t="shared" si="22"/>
        <v>EastBooks</v>
      </c>
      <c r="E765" t="str">
        <f>TRIM(VLOOKUP(A765,rawData!B:S,8,0))</f>
        <v>East</v>
      </c>
      <c r="F765" t="str">
        <f>TRIM(VLOOKUP(A765,rawData!B:S,9,0))</f>
        <v>Books</v>
      </c>
      <c r="G765" t="str">
        <f>IF(TRIM(VLOOKUP(A765,rawData!B:S,10,0))="","Blank",TRIM(VLOOKUP(A765,rawData!B:S,10,0)))</f>
        <v>Task</v>
      </c>
      <c r="H765" s="9">
        <f>_xlfn.NUMBERVALUE(TRIM(VLOOKUP(A765,rawData!B:S,11,0)))</f>
        <v>4</v>
      </c>
      <c r="I765" s="9">
        <f>_xlfn.NUMBERVALUE(TRIM(VLOOKUP(A765,rawData!B:S,12,0)))</f>
        <v>126.34</v>
      </c>
      <c r="J765" s="9">
        <f>_xlfn.NUMBERVALUE(TRIM(VLOOKUP(A765,rawData!B:S,13,0)))</f>
        <v>505.36</v>
      </c>
      <c r="K765" s="11">
        <f>DATE(VLOOKUP(A765,rawData!$B$2:$S$1011,17,0),VLOOKUP(A765,rawData!$B$2:$S$1011,16,0),VLOOKUP(A765,rawData!$B$2:$S$1011,15,0))</f>
        <v>45498</v>
      </c>
      <c r="L765" t="str">
        <f>TRIM(VLOOKUP(A765,rawData!B:S,18,0))</f>
        <v>Credit Card</v>
      </c>
      <c r="M765">
        <f t="shared" si="23"/>
        <v>7</v>
      </c>
    </row>
    <row r="766" spans="1:13" x14ac:dyDescent="0.2">
      <c r="A766" t="str">
        <f>TRIM(rawData!A582)</f>
        <v>617ef7b4-26fe-4778-a6fb-6c96d7fe6dd0</v>
      </c>
      <c r="B766" t="str">
        <f>TRIM(VLOOKUP(A766,rawData!B:S,4,0))</f>
        <v>Elizabeth Rodriguez</v>
      </c>
      <c r="C766" t="str">
        <f>IF(TRIM(VLOOKUP(A766,rawData!B:S,6,0))="","replacement@mail.com",TRIM(VLOOKUP(A766,rawData!B:S,6,0)))</f>
        <v>dcunningham@taylor.com</v>
      </c>
      <c r="D766" t="str">
        <f t="shared" si="22"/>
        <v>WestBooks</v>
      </c>
      <c r="E766" t="str">
        <f>TRIM(VLOOKUP(A766,rawData!B:S,8,0))</f>
        <v>West</v>
      </c>
      <c r="F766" t="str">
        <f>TRIM(VLOOKUP(A766,rawData!B:S,9,0))</f>
        <v>Books</v>
      </c>
      <c r="G766" t="str">
        <f>IF(TRIM(VLOOKUP(A766,rawData!B:S,10,0))="","Blank",TRIM(VLOOKUP(A766,rawData!B:S,10,0)))</f>
        <v>National</v>
      </c>
      <c r="H766" s="9">
        <f>_xlfn.NUMBERVALUE(TRIM(VLOOKUP(A766,rawData!B:S,11,0)))</f>
        <v>5</v>
      </c>
      <c r="I766" s="9">
        <f>_xlfn.NUMBERVALUE(TRIM(VLOOKUP(A766,rawData!B:S,12,0)))</f>
        <v>332.68</v>
      </c>
      <c r="J766" s="9">
        <f>_xlfn.NUMBERVALUE(TRIM(VLOOKUP(A766,rawData!B:S,13,0)))</f>
        <v>1663.4</v>
      </c>
      <c r="K766" s="11">
        <f>DATE(VLOOKUP(A766,rawData!$B$2:$S$1011,17,0),VLOOKUP(A766,rawData!$B$2:$S$1011,16,0),VLOOKUP(A766,rawData!$B$2:$S$1011,15,0))</f>
        <v>45498</v>
      </c>
      <c r="L766" t="str">
        <f>TRIM(VLOOKUP(A766,rawData!B:S,18,0))</f>
        <v>PayPal</v>
      </c>
      <c r="M766">
        <f t="shared" si="23"/>
        <v>7</v>
      </c>
    </row>
    <row r="767" spans="1:13" x14ac:dyDescent="0.2">
      <c r="A767" t="str">
        <f>TRIM(rawData!A653)</f>
        <v>a14c474d-b577-4584-8519-0202d81bf3bf</v>
      </c>
      <c r="B767" t="str">
        <f>TRIM(VLOOKUP(A767,rawData!B:S,4,0))</f>
        <v>Samantha Myers</v>
      </c>
      <c r="C767" t="str">
        <f>IF(TRIM(VLOOKUP(A767,rawData!B:S,6,0))="","replacement@mail.com",TRIM(VLOOKUP(A767,rawData!B:S,6,0)))</f>
        <v>sanchezmichael@yahoo.com</v>
      </c>
      <c r="D767" t="str">
        <f t="shared" si="22"/>
        <v>EastBooks</v>
      </c>
      <c r="E767" t="str">
        <f>TRIM(VLOOKUP(A767,rawData!B:S,8,0))</f>
        <v>East</v>
      </c>
      <c r="F767" t="str">
        <f>TRIM(VLOOKUP(A767,rawData!B:S,9,0))</f>
        <v>Books</v>
      </c>
      <c r="G767" t="str">
        <f>IF(TRIM(VLOOKUP(A767,rawData!B:S,10,0))="","Blank",TRIM(VLOOKUP(A767,rawData!B:S,10,0)))</f>
        <v>Recognize</v>
      </c>
      <c r="H767" s="9">
        <f>_xlfn.NUMBERVALUE(TRIM(VLOOKUP(A767,rawData!B:S,11,0)))</f>
        <v>5</v>
      </c>
      <c r="I767" s="9">
        <f>_xlfn.NUMBERVALUE(TRIM(VLOOKUP(A767,rawData!B:S,12,0)))</f>
        <v>416.17</v>
      </c>
      <c r="J767" s="9">
        <f>_xlfn.NUMBERVALUE(TRIM(VLOOKUP(A767,rawData!B:S,13,0)))</f>
        <v>2080.85</v>
      </c>
      <c r="K767" s="11">
        <f>DATE(VLOOKUP(A767,rawData!$B$2:$S$1011,17,0),VLOOKUP(A767,rawData!$B$2:$S$1011,16,0),VLOOKUP(A767,rawData!$B$2:$S$1011,15,0))</f>
        <v>45498</v>
      </c>
      <c r="L767" t="str">
        <f>TRIM(VLOOKUP(A767,rawData!B:S,18,0))</f>
        <v>Credit Card</v>
      </c>
      <c r="M767">
        <f t="shared" si="23"/>
        <v>7</v>
      </c>
    </row>
    <row r="768" spans="1:13" x14ac:dyDescent="0.2">
      <c r="A768" t="str">
        <f>TRIM(rawData!A628)</f>
        <v>1e70556a-4a91-4fa3-b7da-f6e5f9a43601</v>
      </c>
      <c r="B768" t="str">
        <f>TRIM(VLOOKUP(A768,rawData!B:S,4,0))</f>
        <v>Emily Perez</v>
      </c>
      <c r="C768" t="str">
        <f>IF(TRIM(VLOOKUP(A768,rawData!B:S,6,0))="","replacement@mail.com",TRIM(VLOOKUP(A768,rawData!B:S,6,0)))</f>
        <v>mvalenzuela@foley.com</v>
      </c>
      <c r="D768" t="str">
        <f t="shared" si="22"/>
        <v>EastBooks</v>
      </c>
      <c r="E768" t="str">
        <f>TRIM(VLOOKUP(A768,rawData!B:S,8,0))</f>
        <v>East</v>
      </c>
      <c r="F768" t="str">
        <f>TRIM(VLOOKUP(A768,rawData!B:S,9,0))</f>
        <v>Books</v>
      </c>
      <c r="G768" t="str">
        <f>IF(TRIM(VLOOKUP(A768,rawData!B:S,10,0))="","Blank",TRIM(VLOOKUP(A768,rawData!B:S,10,0)))</f>
        <v>Bring</v>
      </c>
      <c r="H768" s="9">
        <f>_xlfn.NUMBERVALUE(TRIM(VLOOKUP(A768,rawData!B:S,11,0)))</f>
        <v>13</v>
      </c>
      <c r="I768" s="9">
        <f>_xlfn.NUMBERVALUE(TRIM(VLOOKUP(A768,rawData!B:S,12,0)))</f>
        <v>352.24</v>
      </c>
      <c r="J768" s="9">
        <f>_xlfn.NUMBERVALUE(TRIM(VLOOKUP(A768,rawData!B:S,13,0)))</f>
        <v>4579.12</v>
      </c>
      <c r="K768" s="11">
        <f>DATE(VLOOKUP(A768,rawData!$B$2:$S$1011,17,0),VLOOKUP(A768,rawData!$B$2:$S$1011,16,0),VLOOKUP(A768,rawData!$B$2:$S$1011,15,0))</f>
        <v>45498</v>
      </c>
      <c r="L768" t="str">
        <f>TRIM(VLOOKUP(A768,rawData!B:S,18,0))</f>
        <v>Bank Transfer</v>
      </c>
      <c r="M768">
        <f t="shared" si="23"/>
        <v>7</v>
      </c>
    </row>
    <row r="769" spans="1:13" x14ac:dyDescent="0.2">
      <c r="A769" t="str">
        <f>TRIM(rawData!A707)</f>
        <v>a636472a-6281-4412-b16d-0ce368f49d01</v>
      </c>
      <c r="B769" t="str">
        <f>TRIM(VLOOKUP(A769,rawData!B:S,4,0))</f>
        <v>Alexandra Rodriguez</v>
      </c>
      <c r="C769" t="str">
        <f>IF(TRIM(VLOOKUP(A769,rawData!B:S,6,0))="","replacement@mail.com",TRIM(VLOOKUP(A769,rawData!B:S,6,0)))</f>
        <v>frostjoshua@walls-shaw.info</v>
      </c>
      <c r="D769" t="str">
        <f t="shared" si="22"/>
        <v>EastFood</v>
      </c>
      <c r="E769" t="str">
        <f>TRIM(VLOOKUP(A769,rawData!B:S,8,0))</f>
        <v>East</v>
      </c>
      <c r="F769" t="str">
        <f>TRIM(VLOOKUP(A769,rawData!B:S,9,0))</f>
        <v>Food</v>
      </c>
      <c r="G769" t="str">
        <f>IF(TRIM(VLOOKUP(A769,rawData!B:S,10,0))="","Blank",TRIM(VLOOKUP(A769,rawData!B:S,10,0)))</f>
        <v>Expert</v>
      </c>
      <c r="H769" s="9">
        <f>_xlfn.NUMBERVALUE(TRIM(VLOOKUP(A769,rawData!B:S,11,0)))</f>
        <v>16</v>
      </c>
      <c r="I769" s="9">
        <f>_xlfn.NUMBERVALUE(TRIM(VLOOKUP(A769,rawData!B:S,12,0)))</f>
        <v>351.78</v>
      </c>
      <c r="J769" s="9">
        <f>_xlfn.NUMBERVALUE(TRIM(VLOOKUP(A769,rawData!B:S,13,0)))</f>
        <v>5628.48</v>
      </c>
      <c r="K769" s="11">
        <f>DATE(VLOOKUP(A769,rawData!$B$2:$S$1011,17,0),VLOOKUP(A769,rawData!$B$2:$S$1011,16,0),VLOOKUP(A769,rawData!$B$2:$S$1011,15,0))</f>
        <v>45498</v>
      </c>
      <c r="L769" t="str">
        <f>TRIM(VLOOKUP(A769,rawData!B:S,18,0))</f>
        <v>PayPal</v>
      </c>
      <c r="M769">
        <f t="shared" si="23"/>
        <v>7</v>
      </c>
    </row>
    <row r="770" spans="1:13" x14ac:dyDescent="0.2">
      <c r="A770" t="str">
        <f>TRIM(rawData!A418)</f>
        <v>ad18c61f-1fa1-47f6-a8c0-85c7a2f6f8d4</v>
      </c>
      <c r="B770" t="str">
        <f>TRIM(VLOOKUP(A770,rawData!B:S,4,0))</f>
        <v>Amanda Dominguez</v>
      </c>
      <c r="C770" t="str">
        <f>IF(TRIM(VLOOKUP(A770,rawData!B:S,6,0))="","replacement@mail.com",TRIM(VLOOKUP(A770,rawData!B:S,6,0)))</f>
        <v>spencerjoyce@brown.com</v>
      </c>
      <c r="D770" t="str">
        <f t="shared" ref="D770:D833" si="24">CONCATENATE(E770,F770)</f>
        <v>NorthFurniture</v>
      </c>
      <c r="E770" t="str">
        <f>TRIM(VLOOKUP(A770,rawData!B:S,8,0))</f>
        <v>North</v>
      </c>
      <c r="F770" t="str">
        <f>TRIM(VLOOKUP(A770,rawData!B:S,9,0))</f>
        <v>Furniture</v>
      </c>
      <c r="G770" t="str">
        <f>IF(TRIM(VLOOKUP(A770,rawData!B:S,10,0))="","Blank",TRIM(VLOOKUP(A770,rawData!B:S,10,0)))</f>
        <v>Because</v>
      </c>
      <c r="H770" s="9">
        <f>_xlfn.NUMBERVALUE(TRIM(VLOOKUP(A770,rawData!B:S,11,0)))</f>
        <v>1</v>
      </c>
      <c r="I770" s="9">
        <f>_xlfn.NUMBERVALUE(TRIM(VLOOKUP(A770,rawData!B:S,12,0)))</f>
        <v>357.27</v>
      </c>
      <c r="J770" s="9">
        <f>_xlfn.NUMBERVALUE(TRIM(VLOOKUP(A770,rawData!B:S,13,0)))</f>
        <v>357.27</v>
      </c>
      <c r="K770" s="11">
        <f>DATE(VLOOKUP(A770,rawData!$B$2:$S$1011,17,0),VLOOKUP(A770,rawData!$B$2:$S$1011,16,0),VLOOKUP(A770,rawData!$B$2:$S$1011,15,0))</f>
        <v>45499</v>
      </c>
      <c r="L770" t="str">
        <f>TRIM(VLOOKUP(A770,rawData!B:S,18,0))</f>
        <v>Debit Card</v>
      </c>
      <c r="M770">
        <f t="shared" si="23"/>
        <v>7</v>
      </c>
    </row>
    <row r="771" spans="1:13" x14ac:dyDescent="0.2">
      <c r="A771" t="str">
        <f>TRIM(rawData!A25)</f>
        <v>1f272c3c-23ca-4955-9a13-2ca687329b23</v>
      </c>
      <c r="B771" t="str">
        <f>TRIM(VLOOKUP(A771,rawData!B:S,4,0))</f>
        <v>Mary Mcgee</v>
      </c>
      <c r="C771" t="str">
        <f>IF(TRIM(VLOOKUP(A771,rawData!B:S,6,0))="","replacement@mail.com",TRIM(VLOOKUP(A771,rawData!B:S,6,0)))</f>
        <v>colonashley@myers-lindsey.com</v>
      </c>
      <c r="D771" t="str">
        <f t="shared" si="24"/>
        <v>NorthBooks</v>
      </c>
      <c r="E771" t="str">
        <f>TRIM(VLOOKUP(A771,rawData!B:S,8,0))</f>
        <v>North</v>
      </c>
      <c r="F771" t="str">
        <f>TRIM(VLOOKUP(A771,rawData!B:S,9,0))</f>
        <v>Books</v>
      </c>
      <c r="G771" t="str">
        <f>IF(TRIM(VLOOKUP(A771,rawData!B:S,10,0))="","Blank",TRIM(VLOOKUP(A771,rawData!B:S,10,0)))</f>
        <v>Base</v>
      </c>
      <c r="H771" s="9">
        <f>_xlfn.NUMBERVALUE(TRIM(VLOOKUP(A771,rawData!B:S,11,0)))</f>
        <v>6</v>
      </c>
      <c r="I771" s="9">
        <f>_xlfn.NUMBERVALUE(TRIM(VLOOKUP(A771,rawData!B:S,12,0)))</f>
        <v>364.95</v>
      </c>
      <c r="J771" s="9">
        <f>_xlfn.NUMBERVALUE(TRIM(VLOOKUP(A771,rawData!B:S,13,0)))</f>
        <v>2189.6999999999998</v>
      </c>
      <c r="K771" s="11">
        <f>DATE(VLOOKUP(A771,rawData!$B$2:$S$1011,17,0),VLOOKUP(A771,rawData!$B$2:$S$1011,16,0),VLOOKUP(A771,rawData!$B$2:$S$1011,15,0))</f>
        <v>45499</v>
      </c>
      <c r="L771" t="str">
        <f>TRIM(VLOOKUP(A771,rawData!B:S,18,0))</f>
        <v>Credit Card</v>
      </c>
      <c r="M771">
        <f t="shared" ref="M771:M834" si="25">MONTH(K771)</f>
        <v>7</v>
      </c>
    </row>
    <row r="772" spans="1:13" x14ac:dyDescent="0.2">
      <c r="A772" t="str">
        <f>TRIM(rawData!A804)</f>
        <v>2af2f822-13fc-435d-a717-dd7f6a8ce3e3</v>
      </c>
      <c r="B772" t="str">
        <f>TRIM(VLOOKUP(A772,rawData!B:S,4,0))</f>
        <v>Eric Rollins</v>
      </c>
      <c r="C772" t="str">
        <f>IF(TRIM(VLOOKUP(A772,rawData!B:S,6,0))="","replacement@mail.com",TRIM(VLOOKUP(A772,rawData!B:S,6,0)))</f>
        <v>molinadeborah@singleton.com</v>
      </c>
      <c r="D772" t="str">
        <f t="shared" si="24"/>
        <v>SouthFurniture</v>
      </c>
      <c r="E772" t="str">
        <f>TRIM(VLOOKUP(A772,rawData!B:S,8,0))</f>
        <v>South</v>
      </c>
      <c r="F772" t="str">
        <f>TRIM(VLOOKUP(A772,rawData!B:S,9,0))</f>
        <v>Furniture</v>
      </c>
      <c r="G772" t="str">
        <f>IF(TRIM(VLOOKUP(A772,rawData!B:S,10,0))="","Blank",TRIM(VLOOKUP(A772,rawData!B:S,10,0)))</f>
        <v>Present</v>
      </c>
      <c r="H772" s="9">
        <f>_xlfn.NUMBERVALUE(TRIM(VLOOKUP(A772,rawData!B:S,11,0)))</f>
        <v>3</v>
      </c>
      <c r="I772" s="9">
        <f>_xlfn.NUMBERVALUE(TRIM(VLOOKUP(A772,rawData!B:S,12,0)))</f>
        <v>55.64</v>
      </c>
      <c r="J772" s="9">
        <f>_xlfn.NUMBERVALUE(TRIM(VLOOKUP(A772,rawData!B:S,13,0)))</f>
        <v>166.92</v>
      </c>
      <c r="K772" s="11">
        <f>DATE(VLOOKUP(A772,rawData!$B$2:$S$1011,17,0),VLOOKUP(A772,rawData!$B$2:$S$1011,16,0),VLOOKUP(A772,rawData!$B$2:$S$1011,15,0))</f>
        <v>45500</v>
      </c>
      <c r="L772" t="str">
        <f>TRIM(VLOOKUP(A772,rawData!B:S,18,0))</f>
        <v>PayPal</v>
      </c>
      <c r="M772">
        <f t="shared" si="25"/>
        <v>7</v>
      </c>
    </row>
    <row r="773" spans="1:13" x14ac:dyDescent="0.2">
      <c r="A773" t="str">
        <f>TRIM(rawData!A434)</f>
        <v>6a701e33-8246-40cf-91e0-4ee99ea3471a</v>
      </c>
      <c r="B773" t="str">
        <f>TRIM(VLOOKUP(A773,rawData!B:S,4,0))</f>
        <v>Donna Owen</v>
      </c>
      <c r="C773" t="str">
        <f>IF(TRIM(VLOOKUP(A773,rawData!B:S,6,0))="","replacement@mail.com",TRIM(VLOOKUP(A773,rawData!B:S,6,0)))</f>
        <v>sara17@collins.net</v>
      </c>
      <c r="D773" t="str">
        <f t="shared" si="24"/>
        <v>NorthFood</v>
      </c>
      <c r="E773" t="str">
        <f>TRIM(VLOOKUP(A773,rawData!B:S,8,0))</f>
        <v>North</v>
      </c>
      <c r="F773" t="str">
        <f>TRIM(VLOOKUP(A773,rawData!B:S,9,0))</f>
        <v>Food</v>
      </c>
      <c r="G773" t="str">
        <f>IF(TRIM(VLOOKUP(A773,rawData!B:S,10,0))="","Blank",TRIM(VLOOKUP(A773,rawData!B:S,10,0)))</f>
        <v>Customer</v>
      </c>
      <c r="H773" s="9">
        <f>_xlfn.NUMBERVALUE(TRIM(VLOOKUP(A773,rawData!B:S,11,0)))</f>
        <v>18</v>
      </c>
      <c r="I773" s="9">
        <f>_xlfn.NUMBERVALUE(TRIM(VLOOKUP(A773,rawData!B:S,12,0)))</f>
        <v>19.260000000000002</v>
      </c>
      <c r="J773" s="9">
        <f>_xlfn.NUMBERVALUE(TRIM(VLOOKUP(A773,rawData!B:S,13,0)))</f>
        <v>346.68</v>
      </c>
      <c r="K773" s="11">
        <f>DATE(VLOOKUP(A773,rawData!$B$2:$S$1011,17,0),VLOOKUP(A773,rawData!$B$2:$S$1011,16,0),VLOOKUP(A773,rawData!$B$2:$S$1011,15,0))</f>
        <v>45500</v>
      </c>
      <c r="L773" t="str">
        <f>TRIM(VLOOKUP(A773,rawData!B:S,18,0))</f>
        <v>PayPal</v>
      </c>
      <c r="M773">
        <f t="shared" si="25"/>
        <v>7</v>
      </c>
    </row>
    <row r="774" spans="1:13" x14ac:dyDescent="0.2">
      <c r="A774" t="str">
        <f>TRIM(rawData!A608)</f>
        <v>76eff692-1573-4f61-9ce8-db66e4f7a7d4</v>
      </c>
      <c r="B774" t="str">
        <f>TRIM(VLOOKUP(A774,rawData!B:S,4,0))</f>
        <v>Hannah Zamora</v>
      </c>
      <c r="C774" t="str">
        <f>IF(TRIM(VLOOKUP(A774,rawData!B:S,6,0))="","replacement@mail.com",TRIM(VLOOKUP(A774,rawData!B:S,6,0)))</f>
        <v>fcervantes@buckley.com</v>
      </c>
      <c r="D774" t="str">
        <f t="shared" si="24"/>
        <v>WestElectronics</v>
      </c>
      <c r="E774" t="str">
        <f>TRIM(VLOOKUP(A774,rawData!B:S,8,0))</f>
        <v>West</v>
      </c>
      <c r="F774" t="str">
        <f>TRIM(VLOOKUP(A774,rawData!B:S,9,0))</f>
        <v>Electronics</v>
      </c>
      <c r="G774" t="str">
        <f>IF(TRIM(VLOOKUP(A774,rawData!B:S,10,0))="","Blank",TRIM(VLOOKUP(A774,rawData!B:S,10,0)))</f>
        <v>Decide</v>
      </c>
      <c r="H774" s="9">
        <f>_xlfn.NUMBERVALUE(TRIM(VLOOKUP(A774,rawData!B:S,11,0)))</f>
        <v>9</v>
      </c>
      <c r="I774" s="9">
        <f>_xlfn.NUMBERVALUE(TRIM(VLOOKUP(A774,rawData!B:S,12,0)))</f>
        <v>134.5</v>
      </c>
      <c r="J774" s="9">
        <f>_xlfn.NUMBERVALUE(TRIM(VLOOKUP(A774,rawData!B:S,13,0)))</f>
        <v>1210.5</v>
      </c>
      <c r="K774" s="11">
        <f>DATE(VLOOKUP(A774,rawData!$B$2:$S$1011,17,0),VLOOKUP(A774,rawData!$B$2:$S$1011,16,0),VLOOKUP(A774,rawData!$B$2:$S$1011,15,0))</f>
        <v>45500</v>
      </c>
      <c r="L774" t="str">
        <f>TRIM(VLOOKUP(A774,rawData!B:S,18,0))</f>
        <v>Debit Card</v>
      </c>
      <c r="M774">
        <f t="shared" si="25"/>
        <v>7</v>
      </c>
    </row>
    <row r="775" spans="1:13" x14ac:dyDescent="0.2">
      <c r="A775" t="str">
        <f>TRIM(rawData!A66)</f>
        <v>0eaeba4a-0cd2-452b-9936-c4f9fac87ff6</v>
      </c>
      <c r="B775" t="str">
        <f>TRIM(VLOOKUP(A775,rawData!B:S,4,0))</f>
        <v>Laura Dixon</v>
      </c>
      <c r="C775" t="str">
        <f>IF(TRIM(VLOOKUP(A775,rawData!B:S,6,0))="","replacement@mail.com",TRIM(VLOOKUP(A775,rawData!B:S,6,0)))</f>
        <v>harrisdaniel@aguirre.net</v>
      </c>
      <c r="D775" t="str">
        <f t="shared" si="24"/>
        <v>SouthFood</v>
      </c>
      <c r="E775" t="str">
        <f>TRIM(VLOOKUP(A775,rawData!B:S,8,0))</f>
        <v>South</v>
      </c>
      <c r="F775" t="str">
        <f>TRIM(VLOOKUP(A775,rawData!B:S,9,0))</f>
        <v>Food</v>
      </c>
      <c r="G775" t="str">
        <f>IF(TRIM(VLOOKUP(A775,rawData!B:S,10,0))="","Blank",TRIM(VLOOKUP(A775,rawData!B:S,10,0)))</f>
        <v>Heart</v>
      </c>
      <c r="H775" s="9">
        <f>_xlfn.NUMBERVALUE(TRIM(VLOOKUP(A775,rawData!B:S,11,0)))</f>
        <v>9</v>
      </c>
      <c r="I775" s="9">
        <f>_xlfn.NUMBERVALUE(TRIM(VLOOKUP(A775,rawData!B:S,12,0)))</f>
        <v>195.51</v>
      </c>
      <c r="J775" s="9">
        <f>_xlfn.NUMBERVALUE(TRIM(VLOOKUP(A775,rawData!B:S,13,0)))</f>
        <v>1759.59</v>
      </c>
      <c r="K775" s="11">
        <f>DATE(VLOOKUP(A775,rawData!$B$2:$S$1011,17,0),VLOOKUP(A775,rawData!$B$2:$S$1011,16,0),VLOOKUP(A775,rawData!$B$2:$S$1011,15,0))</f>
        <v>45500</v>
      </c>
      <c r="L775" t="str">
        <f>TRIM(VLOOKUP(A775,rawData!B:S,18,0))</f>
        <v>PayPal</v>
      </c>
      <c r="M775">
        <f t="shared" si="25"/>
        <v>7</v>
      </c>
    </row>
    <row r="776" spans="1:13" x14ac:dyDescent="0.2">
      <c r="A776" t="str">
        <f>TRIM(rawData!A775)</f>
        <v>1a174cb6-1fd9-4c8a-9c6c-d2bff3ec5121</v>
      </c>
      <c r="B776" t="str">
        <f>TRIM(VLOOKUP(A776,rawData!B:S,4,0))</f>
        <v>Sara Cain</v>
      </c>
      <c r="C776" t="str">
        <f>IF(TRIM(VLOOKUP(A776,rawData!B:S,6,0))="","replacement@mail.com",TRIM(VLOOKUP(A776,rawData!B:S,6,0)))</f>
        <v>seanclayton@hotmail.com</v>
      </c>
      <c r="D776" t="str">
        <f t="shared" si="24"/>
        <v>NorthElectronics</v>
      </c>
      <c r="E776" t="str">
        <f>TRIM(VLOOKUP(A776,rawData!B:S,8,0))</f>
        <v>North</v>
      </c>
      <c r="F776" t="str">
        <f>TRIM(VLOOKUP(A776,rawData!B:S,9,0))</f>
        <v>Electronics</v>
      </c>
      <c r="G776" t="str">
        <f>IF(TRIM(VLOOKUP(A776,rawData!B:S,10,0))="","Blank",TRIM(VLOOKUP(A776,rawData!B:S,10,0)))</f>
        <v>Shake</v>
      </c>
      <c r="H776" s="9">
        <f>_xlfn.NUMBERVALUE(TRIM(VLOOKUP(A776,rawData!B:S,11,0)))</f>
        <v>19</v>
      </c>
      <c r="I776" s="9">
        <f>_xlfn.NUMBERVALUE(TRIM(VLOOKUP(A776,rawData!B:S,12,0)))</f>
        <v>212.22</v>
      </c>
      <c r="J776" s="9">
        <f>_xlfn.NUMBERVALUE(TRIM(VLOOKUP(A776,rawData!B:S,13,0)))</f>
        <v>4032.18</v>
      </c>
      <c r="K776" s="11">
        <f>DATE(VLOOKUP(A776,rawData!$B$2:$S$1011,17,0),VLOOKUP(A776,rawData!$B$2:$S$1011,16,0),VLOOKUP(A776,rawData!$B$2:$S$1011,15,0))</f>
        <v>45500</v>
      </c>
      <c r="L776" t="str">
        <f>TRIM(VLOOKUP(A776,rawData!B:S,18,0))</f>
        <v>Credit Card</v>
      </c>
      <c r="M776">
        <f t="shared" si="25"/>
        <v>7</v>
      </c>
    </row>
    <row r="777" spans="1:13" x14ac:dyDescent="0.2">
      <c r="A777" t="str">
        <f>TRIM(rawData!A946)</f>
        <v>63064d58-4761-43f3-baf5-ef0cb6dbac3a</v>
      </c>
      <c r="B777" t="str">
        <f>TRIM(VLOOKUP(A777,rawData!B:S,4,0))</f>
        <v>Kristina Schaefer</v>
      </c>
      <c r="C777" t="str">
        <f>IF(TRIM(VLOOKUP(A777,rawData!B:S,6,0))="","replacement@mail.com",TRIM(VLOOKUP(A777,rawData!B:S,6,0)))</f>
        <v>svaughn@gmail.com</v>
      </c>
      <c r="D777" t="str">
        <f t="shared" si="24"/>
        <v>WestClothing</v>
      </c>
      <c r="E777" t="str">
        <f>TRIM(VLOOKUP(A777,rawData!B:S,8,0))</f>
        <v>West</v>
      </c>
      <c r="F777" t="str">
        <f>TRIM(VLOOKUP(A777,rawData!B:S,9,0))</f>
        <v>Clothing</v>
      </c>
      <c r="G777" t="str">
        <f>IF(TRIM(VLOOKUP(A777,rawData!B:S,10,0))="","Blank",TRIM(VLOOKUP(A777,rawData!B:S,10,0)))</f>
        <v>Whom</v>
      </c>
      <c r="H777" s="9">
        <f>_xlfn.NUMBERVALUE(TRIM(VLOOKUP(A777,rawData!B:S,11,0)))</f>
        <v>14</v>
      </c>
      <c r="I777" s="9">
        <f>_xlfn.NUMBERVALUE(TRIM(VLOOKUP(A777,rawData!B:S,12,0)))</f>
        <v>38.43</v>
      </c>
      <c r="J777" s="9">
        <f>_xlfn.NUMBERVALUE(TRIM(VLOOKUP(A777,rawData!B:S,13,0)))</f>
        <v>538.02</v>
      </c>
      <c r="K777" s="11">
        <f>DATE(VLOOKUP(A777,rawData!$B$2:$S$1011,17,0),VLOOKUP(A777,rawData!$B$2:$S$1011,16,0),VLOOKUP(A777,rawData!$B$2:$S$1011,15,0))</f>
        <v>45501</v>
      </c>
      <c r="L777" t="str">
        <f>TRIM(VLOOKUP(A777,rawData!B:S,18,0))</f>
        <v>Bank Transfer</v>
      </c>
      <c r="M777">
        <f t="shared" si="25"/>
        <v>7</v>
      </c>
    </row>
    <row r="778" spans="1:13" x14ac:dyDescent="0.2">
      <c r="A778" t="str">
        <f>TRIM(rawData!A670)</f>
        <v>20cd16dc-8e21-4895-999d-67fc103bacfb</v>
      </c>
      <c r="B778" t="str">
        <f>TRIM(VLOOKUP(A778,rawData!B:S,4,0))</f>
        <v>Margaret Cameron</v>
      </c>
      <c r="C778" t="str">
        <f>IF(TRIM(VLOOKUP(A778,rawData!B:S,6,0))="","replacement@mail.com",TRIM(VLOOKUP(A778,rawData!B:S,6,0)))</f>
        <v>youngjeremy@hotmail.com</v>
      </c>
      <c r="D778" t="str">
        <f t="shared" si="24"/>
        <v>WestFurniture</v>
      </c>
      <c r="E778" t="str">
        <f>TRIM(VLOOKUP(A778,rawData!B:S,8,0))</f>
        <v>West</v>
      </c>
      <c r="F778" t="str">
        <f>TRIM(VLOOKUP(A778,rawData!B:S,9,0))</f>
        <v>Furniture</v>
      </c>
      <c r="G778" t="str">
        <f>IF(TRIM(VLOOKUP(A778,rawData!B:S,10,0))="","Blank",TRIM(VLOOKUP(A778,rawData!B:S,10,0)))</f>
        <v>Player</v>
      </c>
      <c r="H778" s="9">
        <f>_xlfn.NUMBERVALUE(TRIM(VLOOKUP(A778,rawData!B:S,11,0)))</f>
        <v>6</v>
      </c>
      <c r="I778" s="9">
        <f>_xlfn.NUMBERVALUE(TRIM(VLOOKUP(A778,rawData!B:S,12,0)))</f>
        <v>412.86</v>
      </c>
      <c r="J778" s="9">
        <f>_xlfn.NUMBERVALUE(TRIM(VLOOKUP(A778,rawData!B:S,13,0)))</f>
        <v>2477.16</v>
      </c>
      <c r="K778" s="11">
        <f>DATE(VLOOKUP(A778,rawData!$B$2:$S$1011,17,0),VLOOKUP(A778,rawData!$B$2:$S$1011,16,0),VLOOKUP(A778,rawData!$B$2:$S$1011,15,0))</f>
        <v>45502</v>
      </c>
      <c r="L778" t="str">
        <f>TRIM(VLOOKUP(A778,rawData!B:S,18,0))</f>
        <v>Bank Transfer</v>
      </c>
      <c r="M778">
        <f t="shared" si="25"/>
        <v>7</v>
      </c>
    </row>
    <row r="779" spans="1:13" x14ac:dyDescent="0.2">
      <c r="A779" t="str">
        <f>TRIM(rawData!A114)</f>
        <v>b662c739-2a19-497f-80c6-f177b5bbbf70</v>
      </c>
      <c r="B779" t="str">
        <f>TRIM(VLOOKUP(A779,rawData!B:S,4,0))</f>
        <v>Brooke Garcia</v>
      </c>
      <c r="C779" t="str">
        <f>IF(TRIM(VLOOKUP(A779,rawData!B:S,6,0))="","replacement@mail.com",TRIM(VLOOKUP(A779,rawData!B:S,6,0)))</f>
        <v>iwalters@yahoo.com</v>
      </c>
      <c r="D779" t="str">
        <f t="shared" si="24"/>
        <v>EastElectronics</v>
      </c>
      <c r="E779" t="str">
        <f>TRIM(VLOOKUP(A779,rawData!B:S,8,0))</f>
        <v>East</v>
      </c>
      <c r="F779" t="str">
        <f>TRIM(VLOOKUP(A779,rawData!B:S,9,0))</f>
        <v>Electronics</v>
      </c>
      <c r="G779" t="str">
        <f>IF(TRIM(VLOOKUP(A779,rawData!B:S,10,0))="","Blank",TRIM(VLOOKUP(A779,rawData!B:S,10,0)))</f>
        <v>Half</v>
      </c>
      <c r="H779" s="9">
        <f>_xlfn.NUMBERVALUE(TRIM(VLOOKUP(A779,rawData!B:S,11,0)))</f>
        <v>18</v>
      </c>
      <c r="I779" s="9">
        <f>_xlfn.NUMBERVALUE(TRIM(VLOOKUP(A779,rawData!B:S,12,0)))</f>
        <v>34</v>
      </c>
      <c r="J779" s="9">
        <f>_xlfn.NUMBERVALUE(TRIM(VLOOKUP(A779,rawData!B:S,13,0)))</f>
        <v>612</v>
      </c>
      <c r="K779" s="11">
        <f>DATE(VLOOKUP(A779,rawData!$B$2:$S$1011,17,0),VLOOKUP(A779,rawData!$B$2:$S$1011,16,0),VLOOKUP(A779,rawData!$B$2:$S$1011,15,0))</f>
        <v>45503</v>
      </c>
      <c r="L779" t="str">
        <f>TRIM(VLOOKUP(A779,rawData!B:S,18,0))</f>
        <v>Credit Card</v>
      </c>
      <c r="M779">
        <f t="shared" si="25"/>
        <v>7</v>
      </c>
    </row>
    <row r="780" spans="1:13" x14ac:dyDescent="0.2">
      <c r="A780" t="str">
        <f>TRIM(rawData!A460)</f>
        <v>6a2b8a89-4def-4a82-b2d3-780af9afcc66</v>
      </c>
      <c r="B780" t="str">
        <f>TRIM(VLOOKUP(A780,rawData!B:S,4,0))</f>
        <v>Deborah Moreno</v>
      </c>
      <c r="C780" t="str">
        <f>IF(TRIM(VLOOKUP(A780,rawData!B:S,6,0))="","replacement@mail.com",TRIM(VLOOKUP(A780,rawData!B:S,6,0)))</f>
        <v>johnhart@yahoo.com</v>
      </c>
      <c r="D780" t="str">
        <f t="shared" si="24"/>
        <v>NorthBooks</v>
      </c>
      <c r="E780" t="str">
        <f>TRIM(VLOOKUP(A780,rawData!B:S,8,0))</f>
        <v>North</v>
      </c>
      <c r="F780" t="str">
        <f>TRIM(VLOOKUP(A780,rawData!B:S,9,0))</f>
        <v>Books</v>
      </c>
      <c r="G780" t="str">
        <f>IF(TRIM(VLOOKUP(A780,rawData!B:S,10,0))="","Blank",TRIM(VLOOKUP(A780,rawData!B:S,10,0)))</f>
        <v>Attack</v>
      </c>
      <c r="H780" s="9">
        <f>_xlfn.NUMBERVALUE(TRIM(VLOOKUP(A780,rawData!B:S,11,0)))</f>
        <v>13</v>
      </c>
      <c r="I780" s="9">
        <f>_xlfn.NUMBERVALUE(TRIM(VLOOKUP(A780,rawData!B:S,12,0)))</f>
        <v>55.12</v>
      </c>
      <c r="J780" s="9">
        <f>_xlfn.NUMBERVALUE(TRIM(VLOOKUP(A780,rawData!B:S,13,0)))</f>
        <v>716.56</v>
      </c>
      <c r="K780" s="11">
        <f>DATE(VLOOKUP(A780,rawData!$B$2:$S$1011,17,0),VLOOKUP(A780,rawData!$B$2:$S$1011,16,0),VLOOKUP(A780,rawData!$B$2:$S$1011,15,0))</f>
        <v>45503</v>
      </c>
      <c r="L780" t="str">
        <f>TRIM(VLOOKUP(A780,rawData!B:S,18,0))</f>
        <v>Credit Card</v>
      </c>
      <c r="M780">
        <f t="shared" si="25"/>
        <v>7</v>
      </c>
    </row>
    <row r="781" spans="1:13" x14ac:dyDescent="0.2">
      <c r="A781" t="str">
        <f>TRIM(rawData!A357)</f>
        <v>7dd90190-cc97-4c2d-8c0e-35eaa3fb8f5b</v>
      </c>
      <c r="B781" t="str">
        <f>TRIM(VLOOKUP(A781,rawData!B:S,4,0))</f>
        <v>Megan Gordon</v>
      </c>
      <c r="C781" t="str">
        <f>IF(TRIM(VLOOKUP(A781,rawData!B:S,6,0))="","replacement@mail.com",TRIM(VLOOKUP(A781,rawData!B:S,6,0)))</f>
        <v>amber29@gmail.com</v>
      </c>
      <c r="D781" t="str">
        <f t="shared" si="24"/>
        <v>WestClothing</v>
      </c>
      <c r="E781" t="str">
        <f>TRIM(VLOOKUP(A781,rawData!B:S,8,0))</f>
        <v>West</v>
      </c>
      <c r="F781" t="str">
        <f>TRIM(VLOOKUP(A781,rawData!B:S,9,0))</f>
        <v>Clothing</v>
      </c>
      <c r="G781" t="str">
        <f>IF(TRIM(VLOOKUP(A781,rawData!B:S,10,0))="","Blank",TRIM(VLOOKUP(A781,rawData!B:S,10,0)))</f>
        <v>Truth</v>
      </c>
      <c r="H781" s="9">
        <f>_xlfn.NUMBERVALUE(TRIM(VLOOKUP(A781,rawData!B:S,11,0)))</f>
        <v>20</v>
      </c>
      <c r="I781" s="9">
        <f>_xlfn.NUMBERVALUE(TRIM(VLOOKUP(A781,rawData!B:S,12,0)))</f>
        <v>118.07</v>
      </c>
      <c r="J781" s="9">
        <f>_xlfn.NUMBERVALUE(TRIM(VLOOKUP(A781,rawData!B:S,13,0)))</f>
        <v>2361.4</v>
      </c>
      <c r="K781" s="11">
        <f>DATE(VLOOKUP(A781,rawData!$B$2:$S$1011,17,0),VLOOKUP(A781,rawData!$B$2:$S$1011,16,0),VLOOKUP(A781,rawData!$B$2:$S$1011,15,0))</f>
        <v>45503</v>
      </c>
      <c r="L781" t="str">
        <f>TRIM(VLOOKUP(A781,rawData!B:S,18,0))</f>
        <v>PayPal</v>
      </c>
      <c r="M781">
        <f t="shared" si="25"/>
        <v>7</v>
      </c>
    </row>
    <row r="782" spans="1:13" x14ac:dyDescent="0.2">
      <c r="A782" t="str">
        <f>TRIM(rawData!A415)</f>
        <v>121e5d99-1b67-4001-a69f-96d6423c19c0</v>
      </c>
      <c r="B782" t="str">
        <f>TRIM(VLOOKUP(A782,rawData!B:S,4,0))</f>
        <v>Alicia Harmon</v>
      </c>
      <c r="C782" t="str">
        <f>IF(TRIM(VLOOKUP(A782,rawData!B:S,6,0))="","replacement@mail.com",TRIM(VLOOKUP(A782,rawData!B:S,6,0)))</f>
        <v>tiffany91@gmail.com</v>
      </c>
      <c r="D782" t="str">
        <f t="shared" si="24"/>
        <v>EastBooks</v>
      </c>
      <c r="E782" t="str">
        <f>TRIM(VLOOKUP(A782,rawData!B:S,8,0))</f>
        <v>East</v>
      </c>
      <c r="F782" t="str">
        <f>TRIM(VLOOKUP(A782,rawData!B:S,9,0))</f>
        <v>Books</v>
      </c>
      <c r="G782" t="str">
        <f>IF(TRIM(VLOOKUP(A782,rawData!B:S,10,0))="","Blank",TRIM(VLOOKUP(A782,rawData!B:S,10,0)))</f>
        <v>Industry</v>
      </c>
      <c r="H782" s="9">
        <f>_xlfn.NUMBERVALUE(TRIM(VLOOKUP(A782,rawData!B:S,11,0)))</f>
        <v>4</v>
      </c>
      <c r="I782" s="9">
        <f>_xlfn.NUMBERVALUE(TRIM(VLOOKUP(A782,rawData!B:S,12,0)))</f>
        <v>248.65</v>
      </c>
      <c r="J782" s="9">
        <f>_xlfn.NUMBERVALUE(TRIM(VLOOKUP(A782,rawData!B:S,13,0)))</f>
        <v>994.6</v>
      </c>
      <c r="K782" s="11">
        <f>DATE(VLOOKUP(A782,rawData!$B$2:$S$1011,17,0),VLOOKUP(A782,rawData!$B$2:$S$1011,16,0),VLOOKUP(A782,rawData!$B$2:$S$1011,15,0))</f>
        <v>45504</v>
      </c>
      <c r="L782" t="str">
        <f>TRIM(VLOOKUP(A782,rawData!B:S,18,0))</f>
        <v>Debit Card</v>
      </c>
      <c r="M782">
        <f t="shared" si="25"/>
        <v>7</v>
      </c>
    </row>
    <row r="783" spans="1:13" x14ac:dyDescent="0.2">
      <c r="A783" t="str">
        <f>TRIM(rawData!A846)</f>
        <v>509d2596-5148-458a-9137-e8d19f1e3a5e</v>
      </c>
      <c r="B783" t="str">
        <f>TRIM(VLOOKUP(A783,rawData!B:S,4,0))</f>
        <v>Michael Gonzalez</v>
      </c>
      <c r="C783" t="str">
        <f>IF(TRIM(VLOOKUP(A783,rawData!B:S,6,0))="","replacement@mail.com",TRIM(VLOOKUP(A783,rawData!B:S,6,0)))</f>
        <v>roberto61@hernandez-watson.net</v>
      </c>
      <c r="D783" t="str">
        <f t="shared" si="24"/>
        <v>WestFood</v>
      </c>
      <c r="E783" t="str">
        <f>TRIM(VLOOKUP(A783,rawData!B:S,8,0))</f>
        <v>West</v>
      </c>
      <c r="F783" t="str">
        <f>TRIM(VLOOKUP(A783,rawData!B:S,9,0))</f>
        <v>Food</v>
      </c>
      <c r="G783" t="str">
        <f>IF(TRIM(VLOOKUP(A783,rawData!B:S,10,0))="","Blank",TRIM(VLOOKUP(A783,rawData!B:S,10,0)))</f>
        <v>Ahead</v>
      </c>
      <c r="H783" s="9">
        <f>_xlfn.NUMBERVALUE(TRIM(VLOOKUP(A783,rawData!B:S,11,0)))</f>
        <v>9</v>
      </c>
      <c r="I783" s="9">
        <f>_xlfn.NUMBERVALUE(TRIM(VLOOKUP(A783,rawData!B:S,12,0)))</f>
        <v>482.39</v>
      </c>
      <c r="J783" s="9">
        <f>_xlfn.NUMBERVALUE(TRIM(VLOOKUP(A783,rawData!B:S,13,0)))</f>
        <v>4341.51</v>
      </c>
      <c r="K783" s="11">
        <f>DATE(VLOOKUP(A783,rawData!$B$2:$S$1011,17,0),VLOOKUP(A783,rawData!$B$2:$S$1011,16,0),VLOOKUP(A783,rawData!$B$2:$S$1011,15,0))</f>
        <v>45504</v>
      </c>
      <c r="L783" t="str">
        <f>TRIM(VLOOKUP(A783,rawData!B:S,18,0))</f>
        <v>Debit Card</v>
      </c>
      <c r="M783">
        <f t="shared" si="25"/>
        <v>7</v>
      </c>
    </row>
    <row r="784" spans="1:13" x14ac:dyDescent="0.2">
      <c r="A784" t="str">
        <f>TRIM(rawData!A770)</f>
        <v>edb6ccde-3f4d-4236-8144-869986b4bb92</v>
      </c>
      <c r="B784" t="str">
        <f>TRIM(VLOOKUP(A784,rawData!B:S,4,0))</f>
        <v>Brandy Mccullough</v>
      </c>
      <c r="C784" t="str">
        <f>IF(TRIM(VLOOKUP(A784,rawData!B:S,6,0))="","replacement@mail.com",TRIM(VLOOKUP(A784,rawData!B:S,6,0)))</f>
        <v>jonesdonna@yahoo.com</v>
      </c>
      <c r="D784" t="str">
        <f t="shared" si="24"/>
        <v>WestBooks</v>
      </c>
      <c r="E784" t="str">
        <f>TRIM(VLOOKUP(A784,rawData!B:S,8,0))</f>
        <v>West</v>
      </c>
      <c r="F784" t="str">
        <f>TRIM(VLOOKUP(A784,rawData!B:S,9,0))</f>
        <v>Books</v>
      </c>
      <c r="G784" t="str">
        <f>IF(TRIM(VLOOKUP(A784,rawData!B:S,10,0))="","Blank",TRIM(VLOOKUP(A784,rawData!B:S,10,0)))</f>
        <v>Point</v>
      </c>
      <c r="H784" s="9">
        <f>_xlfn.NUMBERVALUE(TRIM(VLOOKUP(A784,rawData!B:S,11,0)))</f>
        <v>8</v>
      </c>
      <c r="I784" s="9">
        <f>_xlfn.NUMBERVALUE(TRIM(VLOOKUP(A784,rawData!B:S,12,0)))</f>
        <v>394.34</v>
      </c>
      <c r="J784" s="9">
        <f>_xlfn.NUMBERVALUE(TRIM(VLOOKUP(A784,rawData!B:S,13,0)))</f>
        <v>3154.72</v>
      </c>
      <c r="K784" s="11">
        <f>DATE(VLOOKUP(A784,rawData!$B$2:$S$1011,17,0),VLOOKUP(A784,rawData!$B$2:$S$1011,16,0),VLOOKUP(A784,rawData!$B$2:$S$1011,15,0))</f>
        <v>45505</v>
      </c>
      <c r="L784" t="str">
        <f>TRIM(VLOOKUP(A784,rawData!B:S,18,0))</f>
        <v>PayPal</v>
      </c>
      <c r="M784">
        <f t="shared" si="25"/>
        <v>8</v>
      </c>
    </row>
    <row r="785" spans="1:13" x14ac:dyDescent="0.2">
      <c r="A785" t="str">
        <f>TRIM(rawData!A149)</f>
        <v>30d3bbbd-3d18-4a5e-ad26-d4cff009d4d4</v>
      </c>
      <c r="B785" t="str">
        <f>TRIM(VLOOKUP(A785,rawData!B:S,4,0))</f>
        <v>Courtney Marquez</v>
      </c>
      <c r="C785" t="str">
        <f>IF(TRIM(VLOOKUP(A785,rawData!B:S,6,0))="","replacement@mail.com",TRIM(VLOOKUP(A785,rawData!B:S,6,0)))</f>
        <v>lisa58@gmail.com</v>
      </c>
      <c r="D785" t="str">
        <f t="shared" si="24"/>
        <v>SouthClothing</v>
      </c>
      <c r="E785" t="str">
        <f>TRIM(VLOOKUP(A785,rawData!B:S,8,0))</f>
        <v>South</v>
      </c>
      <c r="F785" t="str">
        <f>TRIM(VLOOKUP(A785,rawData!B:S,9,0))</f>
        <v>Clothing</v>
      </c>
      <c r="G785" t="str">
        <f>IF(TRIM(VLOOKUP(A785,rawData!B:S,10,0))="","Blank",TRIM(VLOOKUP(A785,rawData!B:S,10,0)))</f>
        <v>Discussion</v>
      </c>
      <c r="H785" s="9">
        <f>_xlfn.NUMBERVALUE(TRIM(VLOOKUP(A785,rawData!B:S,11,0)))</f>
        <v>12</v>
      </c>
      <c r="I785" s="9">
        <f>_xlfn.NUMBERVALUE(TRIM(VLOOKUP(A785,rawData!B:S,12,0)))</f>
        <v>460.98</v>
      </c>
      <c r="J785" s="9">
        <f>_xlfn.NUMBERVALUE(TRIM(VLOOKUP(A785,rawData!B:S,13,0)))</f>
        <v>5531.76</v>
      </c>
      <c r="K785" s="11">
        <f>DATE(VLOOKUP(A785,rawData!$B$2:$S$1011,17,0),VLOOKUP(A785,rawData!$B$2:$S$1011,16,0),VLOOKUP(A785,rawData!$B$2:$S$1011,15,0))</f>
        <v>45505</v>
      </c>
      <c r="L785" t="str">
        <f>TRIM(VLOOKUP(A785,rawData!B:S,18,0))</f>
        <v>Debit Card</v>
      </c>
      <c r="M785">
        <f t="shared" si="25"/>
        <v>8</v>
      </c>
    </row>
    <row r="786" spans="1:13" x14ac:dyDescent="0.2">
      <c r="A786" t="str">
        <f>TRIM(rawData!A466)</f>
        <v>51edd52d-0ef9-497b-b337-4c97ba353c56</v>
      </c>
      <c r="B786" t="str">
        <f>TRIM(VLOOKUP(A786,rawData!B:S,4,0))</f>
        <v>Michelle Freeman</v>
      </c>
      <c r="C786" t="str">
        <f>IF(TRIM(VLOOKUP(A786,rawData!B:S,6,0))="","replacement@mail.com",TRIM(VLOOKUP(A786,rawData!B:S,6,0)))</f>
        <v>victoriarichard@hotmail.com</v>
      </c>
      <c r="D786" t="str">
        <f t="shared" si="24"/>
        <v>WestElectronics</v>
      </c>
      <c r="E786" t="str">
        <f>TRIM(VLOOKUP(A786,rawData!B:S,8,0))</f>
        <v>West</v>
      </c>
      <c r="F786" t="str">
        <f>TRIM(VLOOKUP(A786,rawData!B:S,9,0))</f>
        <v>Electronics</v>
      </c>
      <c r="G786" t="str">
        <f>IF(TRIM(VLOOKUP(A786,rawData!B:S,10,0))="","Blank",TRIM(VLOOKUP(A786,rawData!B:S,10,0)))</f>
        <v>Science</v>
      </c>
      <c r="H786" s="9">
        <f>_xlfn.NUMBERVALUE(TRIM(VLOOKUP(A786,rawData!B:S,11,0)))</f>
        <v>20</v>
      </c>
      <c r="I786" s="9">
        <f>_xlfn.NUMBERVALUE(TRIM(VLOOKUP(A786,rawData!B:S,12,0)))</f>
        <v>368.37</v>
      </c>
      <c r="J786" s="9">
        <f>_xlfn.NUMBERVALUE(TRIM(VLOOKUP(A786,rawData!B:S,13,0)))</f>
        <v>7367.4</v>
      </c>
      <c r="K786" s="11">
        <f>DATE(VLOOKUP(A786,rawData!$B$2:$S$1011,17,0),VLOOKUP(A786,rawData!$B$2:$S$1011,16,0),VLOOKUP(A786,rawData!$B$2:$S$1011,15,0))</f>
        <v>45505</v>
      </c>
      <c r="L786" t="str">
        <f>TRIM(VLOOKUP(A786,rawData!B:S,18,0))</f>
        <v>Bank Transfer</v>
      </c>
      <c r="M786">
        <f t="shared" si="25"/>
        <v>8</v>
      </c>
    </row>
    <row r="787" spans="1:13" x14ac:dyDescent="0.2">
      <c r="A787" t="str">
        <f>TRIM(rawData!A71)</f>
        <v>976baa5a-b858-4162-b154-8649b6b3751c</v>
      </c>
      <c r="B787" t="str">
        <f>TRIM(VLOOKUP(A787,rawData!B:S,4,0))</f>
        <v>Edward Francis</v>
      </c>
      <c r="C787" t="str">
        <f>IF(TRIM(VLOOKUP(A787,rawData!B:S,6,0))="","replacement@mail.com",TRIM(VLOOKUP(A787,rawData!B:S,6,0)))</f>
        <v>mhinton@davis-reynolds.com</v>
      </c>
      <c r="D787" t="str">
        <f t="shared" si="24"/>
        <v>WestBooks</v>
      </c>
      <c r="E787" t="str">
        <f>TRIM(VLOOKUP(A787,rawData!B:S,8,0))</f>
        <v>West</v>
      </c>
      <c r="F787" t="str">
        <f>TRIM(VLOOKUP(A787,rawData!B:S,9,0))</f>
        <v>Books</v>
      </c>
      <c r="G787" t="str">
        <f>IF(TRIM(VLOOKUP(A787,rawData!B:S,10,0))="","Blank",TRIM(VLOOKUP(A787,rawData!B:S,10,0)))</f>
        <v>Keep</v>
      </c>
      <c r="H787" s="9">
        <f>_xlfn.NUMBERVALUE(TRIM(VLOOKUP(A787,rawData!B:S,11,0)))</f>
        <v>1</v>
      </c>
      <c r="I787" s="9">
        <f>_xlfn.NUMBERVALUE(TRIM(VLOOKUP(A787,rawData!B:S,12,0)))</f>
        <v>29.92</v>
      </c>
      <c r="J787" s="9">
        <f>_xlfn.NUMBERVALUE(TRIM(VLOOKUP(A787,rawData!B:S,13,0)))</f>
        <v>29.92</v>
      </c>
      <c r="K787" s="11">
        <f>DATE(VLOOKUP(A787,rawData!$B$2:$S$1011,17,0),VLOOKUP(A787,rawData!$B$2:$S$1011,16,0),VLOOKUP(A787,rawData!$B$2:$S$1011,15,0))</f>
        <v>45506</v>
      </c>
      <c r="L787" t="str">
        <f>TRIM(VLOOKUP(A787,rawData!B:S,18,0))</f>
        <v>Credit Card</v>
      </c>
      <c r="M787">
        <f t="shared" si="25"/>
        <v>8</v>
      </c>
    </row>
    <row r="788" spans="1:13" x14ac:dyDescent="0.2">
      <c r="A788" t="str">
        <f>TRIM(rawData!A379)</f>
        <v>3728fa8c-32bd-406b-98e9-d8f992f65b2c</v>
      </c>
      <c r="B788" t="str">
        <f>TRIM(VLOOKUP(A788,rawData!B:S,4,0))</f>
        <v>Kim Johnson</v>
      </c>
      <c r="C788" t="str">
        <f>IF(TRIM(VLOOKUP(A788,rawData!B:S,6,0))="","replacement@mail.com",TRIM(VLOOKUP(A788,rawData!B:S,6,0)))</f>
        <v>nicholasgriffin@yahoo.com</v>
      </c>
      <c r="D788" t="str">
        <f t="shared" si="24"/>
        <v>EastFood</v>
      </c>
      <c r="E788" t="str">
        <f>TRIM(VLOOKUP(A788,rawData!B:S,8,0))</f>
        <v>East</v>
      </c>
      <c r="F788" t="str">
        <f>TRIM(VLOOKUP(A788,rawData!B:S,9,0))</f>
        <v>Food</v>
      </c>
      <c r="G788" t="str">
        <f>IF(TRIM(VLOOKUP(A788,rawData!B:S,10,0))="","Blank",TRIM(VLOOKUP(A788,rawData!B:S,10,0)))</f>
        <v>Gun</v>
      </c>
      <c r="H788" s="9">
        <f>_xlfn.NUMBERVALUE(TRIM(VLOOKUP(A788,rawData!B:S,11,0)))</f>
        <v>3</v>
      </c>
      <c r="I788" s="9">
        <f>_xlfn.NUMBERVALUE(TRIM(VLOOKUP(A788,rawData!B:S,12,0)))</f>
        <v>173.97</v>
      </c>
      <c r="J788" s="9">
        <f>_xlfn.NUMBERVALUE(TRIM(VLOOKUP(A788,rawData!B:S,13,0)))</f>
        <v>521.91</v>
      </c>
      <c r="K788" s="11">
        <f>DATE(VLOOKUP(A788,rawData!$B$2:$S$1011,17,0),VLOOKUP(A788,rawData!$B$2:$S$1011,16,0),VLOOKUP(A788,rawData!$B$2:$S$1011,15,0))</f>
        <v>45506</v>
      </c>
      <c r="L788" t="str">
        <f>TRIM(VLOOKUP(A788,rawData!B:S,18,0))</f>
        <v>Bank Transfer</v>
      </c>
      <c r="M788">
        <f t="shared" si="25"/>
        <v>8</v>
      </c>
    </row>
    <row r="789" spans="1:13" x14ac:dyDescent="0.2">
      <c r="A789" t="str">
        <f>TRIM(rawData!A931)</f>
        <v>324138fb-bfdf-4937-99da-827357b52b45</v>
      </c>
      <c r="B789" t="str">
        <f>TRIM(VLOOKUP(A789,rawData!B:S,4,0))</f>
        <v>Joshua Thompson</v>
      </c>
      <c r="C789" t="str">
        <f>IF(TRIM(VLOOKUP(A789,rawData!B:S,6,0))="","replacement@mail.com",TRIM(VLOOKUP(A789,rawData!B:S,6,0)))</f>
        <v>ahayes@nolan.com</v>
      </c>
      <c r="D789" t="str">
        <f t="shared" si="24"/>
        <v>EastElectronics</v>
      </c>
      <c r="E789" t="str">
        <f>TRIM(VLOOKUP(A789,rawData!B:S,8,0))</f>
        <v>East</v>
      </c>
      <c r="F789" t="str">
        <f>TRIM(VLOOKUP(A789,rawData!B:S,9,0))</f>
        <v>Electronics</v>
      </c>
      <c r="G789" t="str">
        <f>IF(TRIM(VLOOKUP(A789,rawData!B:S,10,0))="","Blank",TRIM(VLOOKUP(A789,rawData!B:S,10,0)))</f>
        <v>Sit</v>
      </c>
      <c r="H789" s="9">
        <f>_xlfn.NUMBERVALUE(TRIM(VLOOKUP(A789,rawData!B:S,11,0)))</f>
        <v>16</v>
      </c>
      <c r="I789" s="9">
        <f>_xlfn.NUMBERVALUE(TRIM(VLOOKUP(A789,rawData!B:S,12,0)))</f>
        <v>134.27000000000001</v>
      </c>
      <c r="J789" s="9">
        <f>_xlfn.NUMBERVALUE(TRIM(VLOOKUP(A789,rawData!B:S,13,0)))</f>
        <v>2148.3200000000002</v>
      </c>
      <c r="K789" s="11">
        <f>DATE(VLOOKUP(A789,rawData!$B$2:$S$1011,17,0),VLOOKUP(A789,rawData!$B$2:$S$1011,16,0),VLOOKUP(A789,rawData!$B$2:$S$1011,15,0))</f>
        <v>45506</v>
      </c>
      <c r="L789" t="str">
        <f>TRIM(VLOOKUP(A789,rawData!B:S,18,0))</f>
        <v>PayPal</v>
      </c>
      <c r="M789">
        <f t="shared" si="25"/>
        <v>8</v>
      </c>
    </row>
    <row r="790" spans="1:13" x14ac:dyDescent="0.2">
      <c r="A790" t="str">
        <f>TRIM(rawData!A826)</f>
        <v>f995e12b-a7dd-4e15-8ffc-8318a8f9e827</v>
      </c>
      <c r="B790" t="str">
        <f>TRIM(VLOOKUP(A790,rawData!B:S,4,0))</f>
        <v>Laura Stafford</v>
      </c>
      <c r="C790" t="str">
        <f>IF(TRIM(VLOOKUP(A790,rawData!B:S,6,0))="","replacement@mail.com",TRIM(VLOOKUP(A790,rawData!B:S,6,0)))</f>
        <v>qchavez@thompson-vasquez.com</v>
      </c>
      <c r="D790" t="str">
        <f t="shared" si="24"/>
        <v>SouthFood</v>
      </c>
      <c r="E790" t="str">
        <f>TRIM(VLOOKUP(A790,rawData!B:S,8,0))</f>
        <v>South</v>
      </c>
      <c r="F790" t="str">
        <f>TRIM(VLOOKUP(A790,rawData!B:S,9,0))</f>
        <v>Food</v>
      </c>
      <c r="G790" t="str">
        <f>IF(TRIM(VLOOKUP(A790,rawData!B:S,10,0))="","Blank",TRIM(VLOOKUP(A790,rawData!B:S,10,0)))</f>
        <v>Today</v>
      </c>
      <c r="H790" s="9">
        <f>_xlfn.NUMBERVALUE(TRIM(VLOOKUP(A790,rawData!B:S,11,0)))</f>
        <v>9</v>
      </c>
      <c r="I790" s="9">
        <f>_xlfn.NUMBERVALUE(TRIM(VLOOKUP(A790,rawData!B:S,12,0)))</f>
        <v>52.02</v>
      </c>
      <c r="J790" s="9">
        <f>_xlfn.NUMBERVALUE(TRIM(VLOOKUP(A790,rawData!B:S,13,0)))</f>
        <v>468.18</v>
      </c>
      <c r="K790" s="11">
        <f>DATE(VLOOKUP(A790,rawData!$B$2:$S$1011,17,0),VLOOKUP(A790,rawData!$B$2:$S$1011,16,0),VLOOKUP(A790,rawData!$B$2:$S$1011,15,0))</f>
        <v>45508</v>
      </c>
      <c r="L790" t="str">
        <f>TRIM(VLOOKUP(A790,rawData!B:S,18,0))</f>
        <v>Bank Transfer</v>
      </c>
      <c r="M790">
        <f t="shared" si="25"/>
        <v>8</v>
      </c>
    </row>
    <row r="791" spans="1:13" x14ac:dyDescent="0.2">
      <c r="A791" t="str">
        <f>TRIM(rawData!A531)</f>
        <v>1cd41706-704f-4f60-9db0-93d89897b2bb</v>
      </c>
      <c r="B791" t="str">
        <f>TRIM(VLOOKUP(A791,rawData!B:S,4,0))</f>
        <v>David Cook</v>
      </c>
      <c r="C791" t="str">
        <f>IF(TRIM(VLOOKUP(A791,rawData!B:S,6,0))="","replacement@mail.com",TRIM(VLOOKUP(A791,rawData!B:S,6,0)))</f>
        <v>gailhouse@meyers.com</v>
      </c>
      <c r="D791" t="str">
        <f t="shared" si="24"/>
        <v>EastFurniture</v>
      </c>
      <c r="E791" t="str">
        <f>TRIM(VLOOKUP(A791,rawData!B:S,8,0))</f>
        <v>East</v>
      </c>
      <c r="F791" t="str">
        <f>TRIM(VLOOKUP(A791,rawData!B:S,9,0))</f>
        <v>Furniture</v>
      </c>
      <c r="G791" t="str">
        <f>IF(TRIM(VLOOKUP(A791,rawData!B:S,10,0))="","Blank",TRIM(VLOOKUP(A791,rawData!B:S,10,0)))</f>
        <v>Administration</v>
      </c>
      <c r="H791" s="9">
        <f>_xlfn.NUMBERVALUE(TRIM(VLOOKUP(A791,rawData!B:S,11,0)))</f>
        <v>2</v>
      </c>
      <c r="I791" s="9">
        <f>_xlfn.NUMBERVALUE(TRIM(VLOOKUP(A791,rawData!B:S,12,0)))</f>
        <v>363.16</v>
      </c>
      <c r="J791" s="9">
        <f>_xlfn.NUMBERVALUE(TRIM(VLOOKUP(A791,rawData!B:S,13,0)))</f>
        <v>726.32</v>
      </c>
      <c r="K791" s="11">
        <f>DATE(VLOOKUP(A791,rawData!$B$2:$S$1011,17,0),VLOOKUP(A791,rawData!$B$2:$S$1011,16,0),VLOOKUP(A791,rawData!$B$2:$S$1011,15,0))</f>
        <v>45508</v>
      </c>
      <c r="L791" t="str">
        <f>TRIM(VLOOKUP(A791,rawData!B:S,18,0))</f>
        <v>PayPal</v>
      </c>
      <c r="M791">
        <f t="shared" si="25"/>
        <v>8</v>
      </c>
    </row>
    <row r="792" spans="1:13" x14ac:dyDescent="0.2">
      <c r="A792" t="str">
        <f>TRIM(rawData!A335)</f>
        <v>a994c42f-0d43-4d18-bb01-b44f14116e0e</v>
      </c>
      <c r="B792" t="str">
        <f>TRIM(VLOOKUP(A792,rawData!B:S,4,0))</f>
        <v>Bradley Potter</v>
      </c>
      <c r="C792" t="str">
        <f>IF(TRIM(VLOOKUP(A792,rawData!B:S,6,0))="","replacement@mail.com",TRIM(VLOOKUP(A792,rawData!B:S,6,0)))</f>
        <v>lambertvanessa@yahoo.com</v>
      </c>
      <c r="D792" t="str">
        <f t="shared" si="24"/>
        <v>EastFood</v>
      </c>
      <c r="E792" t="str">
        <f>TRIM(VLOOKUP(A792,rawData!B:S,8,0))</f>
        <v>East</v>
      </c>
      <c r="F792" t="str">
        <f>TRIM(VLOOKUP(A792,rawData!B:S,9,0))</f>
        <v>Food</v>
      </c>
      <c r="G792" t="str">
        <f>IF(TRIM(VLOOKUP(A792,rawData!B:S,10,0))="","Blank",TRIM(VLOOKUP(A792,rawData!B:S,10,0)))</f>
        <v>New</v>
      </c>
      <c r="H792" s="9">
        <f>_xlfn.NUMBERVALUE(TRIM(VLOOKUP(A792,rawData!B:S,11,0)))</f>
        <v>4</v>
      </c>
      <c r="I792" s="9">
        <f>_xlfn.NUMBERVALUE(TRIM(VLOOKUP(A792,rawData!B:S,12,0)))</f>
        <v>362.04</v>
      </c>
      <c r="J792" s="9">
        <f>_xlfn.NUMBERVALUE(TRIM(VLOOKUP(A792,rawData!B:S,13,0)))</f>
        <v>1448.16</v>
      </c>
      <c r="K792" s="11">
        <f>DATE(VLOOKUP(A792,rawData!$B$2:$S$1011,17,0),VLOOKUP(A792,rawData!$B$2:$S$1011,16,0),VLOOKUP(A792,rawData!$B$2:$S$1011,15,0))</f>
        <v>45508</v>
      </c>
      <c r="L792" t="str">
        <f>TRIM(VLOOKUP(A792,rawData!B:S,18,0))</f>
        <v>Credit Card</v>
      </c>
      <c r="M792">
        <f t="shared" si="25"/>
        <v>8</v>
      </c>
    </row>
    <row r="793" spans="1:13" x14ac:dyDescent="0.2">
      <c r="A793" t="str">
        <f>TRIM(rawData!A734)</f>
        <v>3d968b3a-5f50-43d4-b91e-33a59d1481b0</v>
      </c>
      <c r="B793" t="str">
        <f>TRIM(VLOOKUP(A793,rawData!B:S,4,0))</f>
        <v>Karen Gutierrez</v>
      </c>
      <c r="C793" t="str">
        <f>IF(TRIM(VLOOKUP(A793,rawData!B:S,6,0))="","replacement@mail.com",TRIM(VLOOKUP(A793,rawData!B:S,6,0)))</f>
        <v>michaelcruz@ross.com</v>
      </c>
      <c r="D793" t="str">
        <f t="shared" si="24"/>
        <v>NorthElectronics</v>
      </c>
      <c r="E793" t="str">
        <f>TRIM(VLOOKUP(A793,rawData!B:S,8,0))</f>
        <v>North</v>
      </c>
      <c r="F793" t="str">
        <f>TRIM(VLOOKUP(A793,rawData!B:S,9,0))</f>
        <v>Electronics</v>
      </c>
      <c r="G793" t="str">
        <f>IF(TRIM(VLOOKUP(A793,rawData!B:S,10,0))="","Blank",TRIM(VLOOKUP(A793,rawData!B:S,10,0)))</f>
        <v>Inside</v>
      </c>
      <c r="H793" s="9">
        <f>_xlfn.NUMBERVALUE(TRIM(VLOOKUP(A793,rawData!B:S,11,0)))</f>
        <v>6</v>
      </c>
      <c r="I793" s="9">
        <f>_xlfn.NUMBERVALUE(TRIM(VLOOKUP(A793,rawData!B:S,12,0)))</f>
        <v>319.08</v>
      </c>
      <c r="J793" s="9">
        <f>_xlfn.NUMBERVALUE(TRIM(VLOOKUP(A793,rawData!B:S,13,0)))</f>
        <v>1914.48</v>
      </c>
      <c r="K793" s="11">
        <f>DATE(VLOOKUP(A793,rawData!$B$2:$S$1011,17,0),VLOOKUP(A793,rawData!$B$2:$S$1011,16,0),VLOOKUP(A793,rawData!$B$2:$S$1011,15,0))</f>
        <v>45508</v>
      </c>
      <c r="L793" t="str">
        <f>TRIM(VLOOKUP(A793,rawData!B:S,18,0))</f>
        <v>Credit Card</v>
      </c>
      <c r="M793">
        <f t="shared" si="25"/>
        <v>8</v>
      </c>
    </row>
    <row r="794" spans="1:13" x14ac:dyDescent="0.2">
      <c r="A794" t="str">
        <f>TRIM(rawData!A131)</f>
        <v>98595fd2-ef9e-4082-a209-35daf33d048c</v>
      </c>
      <c r="B794" t="str">
        <f>TRIM(VLOOKUP(A794,rawData!B:S,4,0))</f>
        <v>Sherry Melendez</v>
      </c>
      <c r="C794" t="str">
        <f>IF(TRIM(VLOOKUP(A794,rawData!B:S,6,0))="","replacement@mail.com",TRIM(VLOOKUP(A794,rawData!B:S,6,0)))</f>
        <v>osaunders@hotmail.com</v>
      </c>
      <c r="D794" t="str">
        <f t="shared" si="24"/>
        <v>WestBooks</v>
      </c>
      <c r="E794" t="str">
        <f>TRIM(VLOOKUP(A794,rawData!B:S,8,0))</f>
        <v>West</v>
      </c>
      <c r="F794" t="str">
        <f>TRIM(VLOOKUP(A794,rawData!B:S,9,0))</f>
        <v>Books</v>
      </c>
      <c r="G794" t="str">
        <f>IF(TRIM(VLOOKUP(A794,rawData!B:S,10,0))="","Blank",TRIM(VLOOKUP(A794,rawData!B:S,10,0)))</f>
        <v>Minute</v>
      </c>
      <c r="H794" s="9">
        <f>_xlfn.NUMBERVALUE(TRIM(VLOOKUP(A794,rawData!B:S,11,0)))</f>
        <v>13</v>
      </c>
      <c r="I794" s="9">
        <f>_xlfn.NUMBERVALUE(TRIM(VLOOKUP(A794,rawData!B:S,12,0)))</f>
        <v>497.76</v>
      </c>
      <c r="J794" s="9">
        <f>_xlfn.NUMBERVALUE(TRIM(VLOOKUP(A794,rawData!B:S,13,0)))</f>
        <v>6470.88</v>
      </c>
      <c r="K794" s="11">
        <f>DATE(VLOOKUP(A794,rawData!$B$2:$S$1011,17,0),VLOOKUP(A794,rawData!$B$2:$S$1011,16,0),VLOOKUP(A794,rawData!$B$2:$S$1011,15,0))</f>
        <v>45508</v>
      </c>
      <c r="L794" t="str">
        <f>TRIM(VLOOKUP(A794,rawData!B:S,18,0))</f>
        <v>PayPal</v>
      </c>
      <c r="M794">
        <f t="shared" si="25"/>
        <v>8</v>
      </c>
    </row>
    <row r="795" spans="1:13" x14ac:dyDescent="0.2">
      <c r="A795" t="str">
        <f>TRIM(rawData!A650)</f>
        <v>b7310d29-3f6e-4a1a-8143-cb7d3c1ecdc4</v>
      </c>
      <c r="B795" t="str">
        <f>TRIM(VLOOKUP(A795,rawData!B:S,4,0))</f>
        <v>Eric Hernandez</v>
      </c>
      <c r="C795" t="str">
        <f>IF(TRIM(VLOOKUP(A795,rawData!B:S,6,0))="","replacement@mail.com",TRIM(VLOOKUP(A795,rawData!B:S,6,0)))</f>
        <v>marcus68@yahoo.com</v>
      </c>
      <c r="D795" t="str">
        <f t="shared" si="24"/>
        <v>EastClothing</v>
      </c>
      <c r="E795" t="str">
        <f>TRIM(VLOOKUP(A795,rawData!B:S,8,0))</f>
        <v>East</v>
      </c>
      <c r="F795" t="str">
        <f>TRIM(VLOOKUP(A795,rawData!B:S,9,0))</f>
        <v>Clothing</v>
      </c>
      <c r="G795" t="str">
        <f>IF(TRIM(VLOOKUP(A795,rawData!B:S,10,0))="","Blank",TRIM(VLOOKUP(A795,rawData!B:S,10,0)))</f>
        <v>Ok</v>
      </c>
      <c r="H795" s="9">
        <f>_xlfn.NUMBERVALUE(TRIM(VLOOKUP(A795,rawData!B:S,11,0)))</f>
        <v>10</v>
      </c>
      <c r="I795" s="9">
        <f>_xlfn.NUMBERVALUE(TRIM(VLOOKUP(A795,rawData!B:S,12,0)))</f>
        <v>435.11</v>
      </c>
      <c r="J795" s="9">
        <f>_xlfn.NUMBERVALUE(TRIM(VLOOKUP(A795,rawData!B:S,13,0)))</f>
        <v>4351.1000000000004</v>
      </c>
      <c r="K795" s="11">
        <f>DATE(VLOOKUP(A795,rawData!$B$2:$S$1011,17,0),VLOOKUP(A795,rawData!$B$2:$S$1011,16,0),VLOOKUP(A795,rawData!$B$2:$S$1011,15,0))</f>
        <v>45509</v>
      </c>
      <c r="L795" t="str">
        <f>TRIM(VLOOKUP(A795,rawData!B:S,18,0))</f>
        <v>PayPal</v>
      </c>
      <c r="M795">
        <f t="shared" si="25"/>
        <v>8</v>
      </c>
    </row>
    <row r="796" spans="1:13" x14ac:dyDescent="0.2">
      <c r="A796" t="str">
        <f>TRIM(rawData!A490)</f>
        <v>19fcbe63-26d7-4256-9834-135565012f66</v>
      </c>
      <c r="B796" t="str">
        <f>TRIM(VLOOKUP(A796,rawData!B:S,4,0))</f>
        <v>Deanna Jones</v>
      </c>
      <c r="C796" t="str">
        <f>IF(TRIM(VLOOKUP(A796,rawData!B:S,6,0))="","replacement@mail.com",TRIM(VLOOKUP(A796,rawData!B:S,6,0)))</f>
        <v>racheljacobs@mcclain.com</v>
      </c>
      <c r="D796" t="str">
        <f t="shared" si="24"/>
        <v>EastClothing</v>
      </c>
      <c r="E796" t="str">
        <f>TRIM(VLOOKUP(A796,rawData!B:S,8,0))</f>
        <v>East</v>
      </c>
      <c r="F796" t="str">
        <f>TRIM(VLOOKUP(A796,rawData!B:S,9,0))</f>
        <v>Clothing</v>
      </c>
      <c r="G796" t="str">
        <f>IF(TRIM(VLOOKUP(A796,rawData!B:S,10,0))="","Blank",TRIM(VLOOKUP(A796,rawData!B:S,10,0)))</f>
        <v>We</v>
      </c>
      <c r="H796" s="9">
        <f>_xlfn.NUMBERVALUE(TRIM(VLOOKUP(A796,rawData!B:S,11,0)))</f>
        <v>6</v>
      </c>
      <c r="I796" s="9">
        <f>_xlfn.NUMBERVALUE(TRIM(VLOOKUP(A796,rawData!B:S,12,0)))</f>
        <v>69.67</v>
      </c>
      <c r="J796" s="9">
        <f>_xlfn.NUMBERVALUE(TRIM(VLOOKUP(A796,rawData!B:S,13,0)))</f>
        <v>418.02</v>
      </c>
      <c r="K796" s="11">
        <f>DATE(VLOOKUP(A796,rawData!$B$2:$S$1011,17,0),VLOOKUP(A796,rawData!$B$2:$S$1011,16,0),VLOOKUP(A796,rawData!$B$2:$S$1011,15,0))</f>
        <v>45510</v>
      </c>
      <c r="L796" t="str">
        <f>TRIM(VLOOKUP(A796,rawData!B:S,18,0))</f>
        <v>Bank Transfer</v>
      </c>
      <c r="M796">
        <f t="shared" si="25"/>
        <v>8</v>
      </c>
    </row>
    <row r="797" spans="1:13" x14ac:dyDescent="0.2">
      <c r="A797" t="str">
        <f>TRIM(rawData!A267)</f>
        <v>82606651-2fa3-4fbb-9e49-046f87bbeb19</v>
      </c>
      <c r="B797" t="str">
        <f>TRIM(VLOOKUP(A797,rawData!B:S,4,0))</f>
        <v>Heather Vega</v>
      </c>
      <c r="C797" t="str">
        <f>IF(TRIM(VLOOKUP(A797,rawData!B:S,6,0))="","replacement@mail.com",TRIM(VLOOKUP(A797,rawData!B:S,6,0)))</f>
        <v>kwells@hotmail.com</v>
      </c>
      <c r="D797" t="str">
        <f t="shared" si="24"/>
        <v>EastFood</v>
      </c>
      <c r="E797" t="str">
        <f>TRIM(VLOOKUP(A797,rawData!B:S,8,0))</f>
        <v>East</v>
      </c>
      <c r="F797" t="str">
        <f>TRIM(VLOOKUP(A797,rawData!B:S,9,0))</f>
        <v>Food</v>
      </c>
      <c r="G797" t="str">
        <f>IF(TRIM(VLOOKUP(A797,rawData!B:S,10,0))="","Blank",TRIM(VLOOKUP(A797,rawData!B:S,10,0)))</f>
        <v>Pretty</v>
      </c>
      <c r="H797" s="9">
        <f>_xlfn.NUMBERVALUE(TRIM(VLOOKUP(A797,rawData!B:S,11,0)))</f>
        <v>4</v>
      </c>
      <c r="I797" s="9">
        <f>_xlfn.NUMBERVALUE(TRIM(VLOOKUP(A797,rawData!B:S,12,0)))</f>
        <v>152.96</v>
      </c>
      <c r="J797" s="9">
        <f>_xlfn.NUMBERVALUE(TRIM(VLOOKUP(A797,rawData!B:S,13,0)))</f>
        <v>611.84</v>
      </c>
      <c r="K797" s="11">
        <f>DATE(VLOOKUP(A797,rawData!$B$2:$S$1011,17,0),VLOOKUP(A797,rawData!$B$2:$S$1011,16,0),VLOOKUP(A797,rawData!$B$2:$S$1011,15,0))</f>
        <v>45510</v>
      </c>
      <c r="L797" t="str">
        <f>TRIM(VLOOKUP(A797,rawData!B:S,18,0))</f>
        <v>PayPal</v>
      </c>
      <c r="M797">
        <f t="shared" si="25"/>
        <v>8</v>
      </c>
    </row>
    <row r="798" spans="1:13" x14ac:dyDescent="0.2">
      <c r="A798" t="str">
        <f>TRIM(rawData!A507)</f>
        <v>a9456468-2f49-47c2-968d-3a644749c648</v>
      </c>
      <c r="B798" t="str">
        <f>TRIM(VLOOKUP(A798,rawData!B:S,4,0))</f>
        <v>James Thomas</v>
      </c>
      <c r="C798" t="str">
        <f>IF(TRIM(VLOOKUP(A798,rawData!B:S,6,0))="","replacement@mail.com",TRIM(VLOOKUP(A798,rawData!B:S,6,0)))</f>
        <v>clarkdavid@hotmail.com</v>
      </c>
      <c r="D798" t="str">
        <f t="shared" si="24"/>
        <v>EastBooks</v>
      </c>
      <c r="E798" t="str">
        <f>TRIM(VLOOKUP(A798,rawData!B:S,8,0))</f>
        <v>East</v>
      </c>
      <c r="F798" t="str">
        <f>TRIM(VLOOKUP(A798,rawData!B:S,9,0))</f>
        <v>Books</v>
      </c>
      <c r="G798" t="str">
        <f>IF(TRIM(VLOOKUP(A798,rawData!B:S,10,0))="","Blank",TRIM(VLOOKUP(A798,rawData!B:S,10,0)))</f>
        <v>Education</v>
      </c>
      <c r="H798" s="9">
        <f>_xlfn.NUMBERVALUE(TRIM(VLOOKUP(A798,rawData!B:S,11,0)))</f>
        <v>2</v>
      </c>
      <c r="I798" s="9">
        <f>_xlfn.NUMBERVALUE(TRIM(VLOOKUP(A798,rawData!B:S,12,0)))</f>
        <v>491.28</v>
      </c>
      <c r="J798" s="9">
        <f>_xlfn.NUMBERVALUE(TRIM(VLOOKUP(A798,rawData!B:S,13,0)))</f>
        <v>982.56</v>
      </c>
      <c r="K798" s="11">
        <f>DATE(VLOOKUP(A798,rawData!$B$2:$S$1011,17,0),VLOOKUP(A798,rawData!$B$2:$S$1011,16,0),VLOOKUP(A798,rawData!$B$2:$S$1011,15,0))</f>
        <v>45510</v>
      </c>
      <c r="L798" t="str">
        <f>TRIM(VLOOKUP(A798,rawData!B:S,18,0))</f>
        <v>PayPal</v>
      </c>
      <c r="M798">
        <f t="shared" si="25"/>
        <v>8</v>
      </c>
    </row>
    <row r="799" spans="1:13" x14ac:dyDescent="0.2">
      <c r="A799" t="str">
        <f>TRIM(rawData!A349)</f>
        <v>d010f21e-be8a-4061-b379-c4cd5f668831</v>
      </c>
      <c r="B799" t="str">
        <f>TRIM(VLOOKUP(A799,rawData!B:S,4,0))</f>
        <v>Robin Blackwell</v>
      </c>
      <c r="C799" t="str">
        <f>IF(TRIM(VLOOKUP(A799,rawData!B:S,6,0))="","replacement@mail.com",TRIM(VLOOKUP(A799,rawData!B:S,6,0)))</f>
        <v>paynejeffrey@sampson-taylor.org</v>
      </c>
      <c r="D799" t="str">
        <f t="shared" si="24"/>
        <v>NorthFood</v>
      </c>
      <c r="E799" t="str">
        <f>TRIM(VLOOKUP(A799,rawData!B:S,8,0))</f>
        <v>North</v>
      </c>
      <c r="F799" t="str">
        <f>TRIM(VLOOKUP(A799,rawData!B:S,9,0))</f>
        <v>Food</v>
      </c>
      <c r="G799" t="str">
        <f>IF(TRIM(VLOOKUP(A799,rawData!B:S,10,0))="","Blank",TRIM(VLOOKUP(A799,rawData!B:S,10,0)))</f>
        <v>Hair</v>
      </c>
      <c r="H799" s="9">
        <f>_xlfn.NUMBERVALUE(TRIM(VLOOKUP(A799,rawData!B:S,11,0)))</f>
        <v>18</v>
      </c>
      <c r="I799" s="9">
        <f>_xlfn.NUMBERVALUE(TRIM(VLOOKUP(A799,rawData!B:S,12,0)))</f>
        <v>15.79</v>
      </c>
      <c r="J799" s="9">
        <f>_xlfn.NUMBERVALUE(TRIM(VLOOKUP(A799,rawData!B:S,13,0)))</f>
        <v>284.22000000000003</v>
      </c>
      <c r="K799" s="11">
        <f>DATE(VLOOKUP(A799,rawData!$B$2:$S$1011,17,0),VLOOKUP(A799,rawData!$B$2:$S$1011,16,0),VLOOKUP(A799,rawData!$B$2:$S$1011,15,0))</f>
        <v>45511</v>
      </c>
      <c r="L799" t="str">
        <f>TRIM(VLOOKUP(A799,rawData!B:S,18,0))</f>
        <v>Debit Card</v>
      </c>
      <c r="M799">
        <f t="shared" si="25"/>
        <v>8</v>
      </c>
    </row>
    <row r="800" spans="1:13" x14ac:dyDescent="0.2">
      <c r="A800" t="str">
        <f>TRIM(rawData!A905)</f>
        <v>bf096a93-cffa-42b7-ba4e-9b707e5ed645</v>
      </c>
      <c r="B800" t="str">
        <f>TRIM(VLOOKUP(A800,rawData!B:S,4,0))</f>
        <v>John Weaver</v>
      </c>
      <c r="C800" t="str">
        <f>IF(TRIM(VLOOKUP(A800,rawData!B:S,6,0))="","replacement@mail.com",TRIM(VLOOKUP(A800,rawData!B:S,6,0)))</f>
        <v>rclay@mason-allen.org</v>
      </c>
      <c r="D800" t="str">
        <f t="shared" si="24"/>
        <v>SouthElectronics</v>
      </c>
      <c r="E800" t="str">
        <f>TRIM(VLOOKUP(A800,rawData!B:S,8,0))</f>
        <v>South</v>
      </c>
      <c r="F800" t="str">
        <f>TRIM(VLOOKUP(A800,rawData!B:S,9,0))</f>
        <v>Electronics</v>
      </c>
      <c r="G800" t="str">
        <f>IF(TRIM(VLOOKUP(A800,rawData!B:S,10,0))="","Blank",TRIM(VLOOKUP(A800,rawData!B:S,10,0)))</f>
        <v>Discussion</v>
      </c>
      <c r="H800" s="9">
        <f>_xlfn.NUMBERVALUE(TRIM(VLOOKUP(A800,rawData!B:S,11,0)))</f>
        <v>5</v>
      </c>
      <c r="I800" s="9">
        <f>_xlfn.NUMBERVALUE(TRIM(VLOOKUP(A800,rawData!B:S,12,0)))</f>
        <v>115.5</v>
      </c>
      <c r="J800" s="9">
        <f>_xlfn.NUMBERVALUE(TRIM(VLOOKUP(A800,rawData!B:S,13,0)))</f>
        <v>577.5</v>
      </c>
      <c r="K800" s="11">
        <f>DATE(VLOOKUP(A800,rawData!$B$2:$S$1011,17,0),VLOOKUP(A800,rawData!$B$2:$S$1011,16,0),VLOOKUP(A800,rawData!$B$2:$S$1011,15,0))</f>
        <v>45511</v>
      </c>
      <c r="L800" t="str">
        <f>TRIM(VLOOKUP(A800,rawData!B:S,18,0))</f>
        <v>Bank Transfer</v>
      </c>
      <c r="M800">
        <f t="shared" si="25"/>
        <v>8</v>
      </c>
    </row>
    <row r="801" spans="1:13" x14ac:dyDescent="0.2">
      <c r="A801" t="str">
        <f>TRIM(rawData!A624)</f>
        <v>a904ccb0-cf43-42c2-bd33-0e8a747928ff</v>
      </c>
      <c r="B801" t="str">
        <f>TRIM(VLOOKUP(A801,rawData!B:S,4,0))</f>
        <v>Cody Castaneda</v>
      </c>
      <c r="C801" t="str">
        <f>IF(TRIM(VLOOKUP(A801,rawData!B:S,6,0))="","replacement@mail.com",TRIM(VLOOKUP(A801,rawData!B:S,6,0)))</f>
        <v>andrea49@yahoo.com</v>
      </c>
      <c r="D801" t="str">
        <f t="shared" si="24"/>
        <v>NorthBooks</v>
      </c>
      <c r="E801" t="str">
        <f>TRIM(VLOOKUP(A801,rawData!B:S,8,0))</f>
        <v>North</v>
      </c>
      <c r="F801" t="str">
        <f>TRIM(VLOOKUP(A801,rawData!B:S,9,0))</f>
        <v>Books</v>
      </c>
      <c r="G801" t="str">
        <f>IF(TRIM(VLOOKUP(A801,rawData!B:S,10,0))="","Blank",TRIM(VLOOKUP(A801,rawData!B:S,10,0)))</f>
        <v>Who</v>
      </c>
      <c r="H801" s="9">
        <f>_xlfn.NUMBERVALUE(TRIM(VLOOKUP(A801,rawData!B:S,11,0)))</f>
        <v>5</v>
      </c>
      <c r="I801" s="9">
        <f>_xlfn.NUMBERVALUE(TRIM(VLOOKUP(A801,rawData!B:S,12,0)))</f>
        <v>297.42</v>
      </c>
      <c r="J801" s="9">
        <f>_xlfn.NUMBERVALUE(TRIM(VLOOKUP(A801,rawData!B:S,13,0)))</f>
        <v>1487.1</v>
      </c>
      <c r="K801" s="11">
        <f>DATE(VLOOKUP(A801,rawData!$B$2:$S$1011,17,0),VLOOKUP(A801,rawData!$B$2:$S$1011,16,0),VLOOKUP(A801,rawData!$B$2:$S$1011,15,0))</f>
        <v>45511</v>
      </c>
      <c r="L801" t="str">
        <f>TRIM(VLOOKUP(A801,rawData!B:S,18,0))</f>
        <v>PayPal</v>
      </c>
      <c r="M801">
        <f t="shared" si="25"/>
        <v>8</v>
      </c>
    </row>
    <row r="802" spans="1:13" x14ac:dyDescent="0.2">
      <c r="A802" t="str">
        <f>TRIM(rawData!A400)</f>
        <v>f94efdd2-4f75-4530-8600-fb36d2c40e87</v>
      </c>
      <c r="B802" t="str">
        <f>TRIM(VLOOKUP(A802,rawData!B:S,4,0))</f>
        <v>Crystal Weaver</v>
      </c>
      <c r="C802" t="str">
        <f>IF(TRIM(VLOOKUP(A802,rawData!B:S,6,0))="","replacement@mail.com",TRIM(VLOOKUP(A802,rawData!B:S,6,0)))</f>
        <v>yevans@yahoo.com</v>
      </c>
      <c r="D802" t="str">
        <f t="shared" si="24"/>
        <v>NorthClothing</v>
      </c>
      <c r="E802" t="str">
        <f>TRIM(VLOOKUP(A802,rawData!B:S,8,0))</f>
        <v>North</v>
      </c>
      <c r="F802" t="str">
        <f>TRIM(VLOOKUP(A802,rawData!B:S,9,0))</f>
        <v>Clothing</v>
      </c>
      <c r="G802" t="str">
        <f>IF(TRIM(VLOOKUP(A802,rawData!B:S,10,0))="","Blank",TRIM(VLOOKUP(A802,rawData!B:S,10,0)))</f>
        <v>Goal</v>
      </c>
      <c r="H802" s="9">
        <f>_xlfn.NUMBERVALUE(TRIM(VLOOKUP(A802,rawData!B:S,11,0)))</f>
        <v>18</v>
      </c>
      <c r="I802" s="9">
        <f>_xlfn.NUMBERVALUE(TRIM(VLOOKUP(A802,rawData!B:S,12,0)))</f>
        <v>181.98</v>
      </c>
      <c r="J802" s="9">
        <f>_xlfn.NUMBERVALUE(TRIM(VLOOKUP(A802,rawData!B:S,13,0)))</f>
        <v>3275.64</v>
      </c>
      <c r="K802" s="11">
        <f>DATE(VLOOKUP(A802,rawData!$B$2:$S$1011,17,0),VLOOKUP(A802,rawData!$B$2:$S$1011,16,0),VLOOKUP(A802,rawData!$B$2:$S$1011,15,0))</f>
        <v>45511</v>
      </c>
      <c r="L802" t="str">
        <f>TRIM(VLOOKUP(A802,rawData!B:S,18,0))</f>
        <v>Bank Transfer</v>
      </c>
      <c r="M802">
        <f t="shared" si="25"/>
        <v>8</v>
      </c>
    </row>
    <row r="803" spans="1:13" x14ac:dyDescent="0.2">
      <c r="A803" t="str">
        <f>TRIM(rawData!A710)</f>
        <v>ab5a6a8d-17c6-4a13-bfb8-181ce7dc88cd</v>
      </c>
      <c r="B803" t="str">
        <f>TRIM(VLOOKUP(A803,rawData!B:S,4,0))</f>
        <v>Tyrone Williams</v>
      </c>
      <c r="C803" t="str">
        <f>IF(TRIM(VLOOKUP(A803,rawData!B:S,6,0))="","replacement@mail.com",TRIM(VLOOKUP(A803,rawData!B:S,6,0)))</f>
        <v>riverajennifer@gmail.com</v>
      </c>
      <c r="D803" t="str">
        <f t="shared" si="24"/>
        <v>EastClothing</v>
      </c>
      <c r="E803" t="str">
        <f>TRIM(VLOOKUP(A803,rawData!B:S,8,0))</f>
        <v>East</v>
      </c>
      <c r="F803" t="str">
        <f>TRIM(VLOOKUP(A803,rawData!B:S,9,0))</f>
        <v>Clothing</v>
      </c>
      <c r="G803" t="str">
        <f>IF(TRIM(VLOOKUP(A803,rawData!B:S,10,0))="","Blank",TRIM(VLOOKUP(A803,rawData!B:S,10,0)))</f>
        <v>Ball</v>
      </c>
      <c r="H803" s="9">
        <f>_xlfn.NUMBERVALUE(TRIM(VLOOKUP(A803,rawData!B:S,11,0)))</f>
        <v>9</v>
      </c>
      <c r="I803" s="9">
        <f>_xlfn.NUMBERVALUE(TRIM(VLOOKUP(A803,rawData!B:S,12,0)))</f>
        <v>393.52</v>
      </c>
      <c r="J803" s="9">
        <f>_xlfn.NUMBERVALUE(TRIM(VLOOKUP(A803,rawData!B:S,13,0)))</f>
        <v>3541.68</v>
      </c>
      <c r="K803" s="11">
        <f>DATE(VLOOKUP(A803,rawData!$B$2:$S$1011,17,0),VLOOKUP(A803,rawData!$B$2:$S$1011,16,0),VLOOKUP(A803,rawData!$B$2:$S$1011,15,0))</f>
        <v>45511</v>
      </c>
      <c r="L803" t="str">
        <f>TRIM(VLOOKUP(A803,rawData!B:S,18,0))</f>
        <v>Bank Transfer</v>
      </c>
      <c r="M803">
        <f t="shared" si="25"/>
        <v>8</v>
      </c>
    </row>
    <row r="804" spans="1:13" x14ac:dyDescent="0.2">
      <c r="A804" t="str">
        <f>TRIM(rawData!A475)</f>
        <v>9fd66599-745d-4888-a498-0943fb36be73</v>
      </c>
      <c r="B804" t="str">
        <f>TRIM(VLOOKUP(A804,rawData!B:S,4,0))</f>
        <v>Nancy Evans</v>
      </c>
      <c r="C804" t="str">
        <f>IF(TRIM(VLOOKUP(A804,rawData!B:S,6,0))="","replacement@mail.com",TRIM(VLOOKUP(A804,rawData!B:S,6,0)))</f>
        <v>colton92@hotmail.com</v>
      </c>
      <c r="D804" t="str">
        <f t="shared" si="24"/>
        <v>WestBooks</v>
      </c>
      <c r="E804" t="str">
        <f>TRIM(VLOOKUP(A804,rawData!B:S,8,0))</f>
        <v>West</v>
      </c>
      <c r="F804" t="str">
        <f>TRIM(VLOOKUP(A804,rawData!B:S,9,0))</f>
        <v>Books</v>
      </c>
      <c r="G804" t="str">
        <f>IF(TRIM(VLOOKUP(A804,rawData!B:S,10,0))="","Blank",TRIM(VLOOKUP(A804,rawData!B:S,10,0)))</f>
        <v>First</v>
      </c>
      <c r="H804" s="9">
        <f>_xlfn.NUMBERVALUE(TRIM(VLOOKUP(A804,rawData!B:S,11,0)))</f>
        <v>1</v>
      </c>
      <c r="I804" s="9">
        <f>_xlfn.NUMBERVALUE(TRIM(VLOOKUP(A804,rawData!B:S,12,0)))</f>
        <v>449.16</v>
      </c>
      <c r="J804" s="9">
        <f>_xlfn.NUMBERVALUE(TRIM(VLOOKUP(A804,rawData!B:S,13,0)))</f>
        <v>449.16</v>
      </c>
      <c r="K804" s="11">
        <f>DATE(VLOOKUP(A804,rawData!$B$2:$S$1011,17,0),VLOOKUP(A804,rawData!$B$2:$S$1011,16,0),VLOOKUP(A804,rawData!$B$2:$S$1011,15,0))</f>
        <v>45512</v>
      </c>
      <c r="L804" t="str">
        <f>TRIM(VLOOKUP(A804,rawData!B:S,18,0))</f>
        <v>Bank Transfer</v>
      </c>
      <c r="M804">
        <f t="shared" si="25"/>
        <v>8</v>
      </c>
    </row>
    <row r="805" spans="1:13" x14ac:dyDescent="0.2">
      <c r="A805" t="str">
        <f>TRIM(rawData!A171)</f>
        <v>ebae19ea-e630-42c2-a905-400dcab079e2</v>
      </c>
      <c r="B805" t="str">
        <f>TRIM(VLOOKUP(A805,rawData!B:S,4,0))</f>
        <v>Rebecca Wheeler</v>
      </c>
      <c r="C805" t="str">
        <f>IF(TRIM(VLOOKUP(A805,rawData!B:S,6,0))="","replacement@mail.com",TRIM(VLOOKUP(A805,rawData!B:S,6,0)))</f>
        <v>replacement@mail.com</v>
      </c>
      <c r="D805" t="str">
        <f t="shared" si="24"/>
        <v>WestClothing</v>
      </c>
      <c r="E805" t="str">
        <f>TRIM(VLOOKUP(A805,rawData!B:S,8,0))</f>
        <v>West</v>
      </c>
      <c r="F805" t="str">
        <f>TRIM(VLOOKUP(A805,rawData!B:S,9,0))</f>
        <v>Clothing</v>
      </c>
      <c r="G805" t="str">
        <f>IF(TRIM(VLOOKUP(A805,rawData!B:S,10,0))="","Blank",TRIM(VLOOKUP(A805,rawData!B:S,10,0)))</f>
        <v>Sure</v>
      </c>
      <c r="H805" s="9">
        <f>_xlfn.NUMBERVALUE(TRIM(VLOOKUP(A805,rawData!B:S,11,0)))</f>
        <v>3</v>
      </c>
      <c r="I805" s="9">
        <f>_xlfn.NUMBERVALUE(TRIM(VLOOKUP(A805,rawData!B:S,12,0)))</f>
        <v>341.97</v>
      </c>
      <c r="J805" s="9">
        <f>_xlfn.NUMBERVALUE(TRIM(VLOOKUP(A805,rawData!B:S,13,0)))</f>
        <v>1025.9100000000001</v>
      </c>
      <c r="K805" s="11">
        <f>DATE(VLOOKUP(A805,rawData!$B$2:$S$1011,17,0),VLOOKUP(A805,rawData!$B$2:$S$1011,16,0),VLOOKUP(A805,rawData!$B$2:$S$1011,15,0))</f>
        <v>45512</v>
      </c>
      <c r="L805" t="str">
        <f>TRIM(VLOOKUP(A805,rawData!B:S,18,0))</f>
        <v>Bank Transfer</v>
      </c>
      <c r="M805">
        <f t="shared" si="25"/>
        <v>8</v>
      </c>
    </row>
    <row r="806" spans="1:13" x14ac:dyDescent="0.2">
      <c r="A806" t="str">
        <f>TRIM(rawData!A88)</f>
        <v>8d0b3e79-7071-483d-af4c-7cef2ea71349</v>
      </c>
      <c r="B806" t="str">
        <f>TRIM(VLOOKUP(A806,rawData!B:S,4,0))</f>
        <v>Dr. Anthony Bailey</v>
      </c>
      <c r="C806" t="str">
        <f>IF(TRIM(VLOOKUP(A806,rawData!B:S,6,0))="","replacement@mail.com",TRIM(VLOOKUP(A806,rawData!B:S,6,0)))</f>
        <v>stephaniewilliams@hotmail.com</v>
      </c>
      <c r="D806" t="str">
        <f t="shared" si="24"/>
        <v>EastClothing</v>
      </c>
      <c r="E806" t="str">
        <f>TRIM(VLOOKUP(A806,rawData!B:S,8,0))</f>
        <v>East</v>
      </c>
      <c r="F806" t="str">
        <f>TRIM(VLOOKUP(A806,rawData!B:S,9,0))</f>
        <v>Clothing</v>
      </c>
      <c r="G806" t="str">
        <f>IF(TRIM(VLOOKUP(A806,rawData!B:S,10,0))="","Blank",TRIM(VLOOKUP(A806,rawData!B:S,10,0)))</f>
        <v>Crime</v>
      </c>
      <c r="H806" s="9">
        <f>_xlfn.NUMBERVALUE(TRIM(VLOOKUP(A806,rawData!B:S,11,0)))</f>
        <v>8</v>
      </c>
      <c r="I806" s="9">
        <f>_xlfn.NUMBERVALUE(TRIM(VLOOKUP(A806,rawData!B:S,12,0)))</f>
        <v>138.36000000000001</v>
      </c>
      <c r="J806" s="9">
        <f>_xlfn.NUMBERVALUE(TRIM(VLOOKUP(A806,rawData!B:S,13,0)))</f>
        <v>1106.8800000000001</v>
      </c>
      <c r="K806" s="11">
        <f>DATE(VLOOKUP(A806,rawData!$B$2:$S$1011,17,0),VLOOKUP(A806,rawData!$B$2:$S$1011,16,0),VLOOKUP(A806,rawData!$B$2:$S$1011,15,0))</f>
        <v>45512</v>
      </c>
      <c r="L806" t="str">
        <f>TRIM(VLOOKUP(A806,rawData!B:S,18,0))</f>
        <v>PayPal</v>
      </c>
      <c r="M806">
        <f t="shared" si="25"/>
        <v>8</v>
      </c>
    </row>
    <row r="807" spans="1:13" x14ac:dyDescent="0.2">
      <c r="A807" t="str">
        <f>TRIM(rawData!A34)</f>
        <v>68332479-872d-4507-80cf-4ee53572e94e</v>
      </c>
      <c r="B807" t="str">
        <f>TRIM(VLOOKUP(A807,rawData!B:S,4,0))</f>
        <v>Rhonda Kane</v>
      </c>
      <c r="C807" t="str">
        <f>IF(TRIM(VLOOKUP(A807,rawData!B:S,6,0))="","replacement@mail.com",TRIM(VLOOKUP(A807,rawData!B:S,6,0)))</f>
        <v>john00@gmail.com</v>
      </c>
      <c r="D807" t="str">
        <f t="shared" si="24"/>
        <v>NorthFood</v>
      </c>
      <c r="E807" t="str">
        <f>TRIM(VLOOKUP(A807,rawData!B:S,8,0))</f>
        <v>North</v>
      </c>
      <c r="F807" t="str">
        <f>TRIM(VLOOKUP(A807,rawData!B:S,9,0))</f>
        <v>Food</v>
      </c>
      <c r="G807" t="str">
        <f>IF(TRIM(VLOOKUP(A807,rawData!B:S,10,0))="","Blank",TRIM(VLOOKUP(A807,rawData!B:S,10,0)))</f>
        <v>Blank</v>
      </c>
      <c r="H807" s="9">
        <f>_xlfn.NUMBERVALUE(TRIM(VLOOKUP(A807,rawData!B:S,11,0)))</f>
        <v>10</v>
      </c>
      <c r="I807" s="9">
        <f>_xlfn.NUMBERVALUE(TRIM(VLOOKUP(A807,rawData!B:S,12,0)))</f>
        <v>230.32</v>
      </c>
      <c r="J807" s="9">
        <f>_xlfn.NUMBERVALUE(TRIM(VLOOKUP(A807,rawData!B:S,13,0)))</f>
        <v>2303.1999999999998</v>
      </c>
      <c r="K807" s="11">
        <f>DATE(VLOOKUP(A807,rawData!$B$2:$S$1011,17,0),VLOOKUP(A807,rawData!$B$2:$S$1011,16,0),VLOOKUP(A807,rawData!$B$2:$S$1011,15,0))</f>
        <v>45512</v>
      </c>
      <c r="L807" t="str">
        <f>TRIM(VLOOKUP(A807,rawData!B:S,18,0))</f>
        <v>Bank Transfer</v>
      </c>
      <c r="M807">
        <f t="shared" si="25"/>
        <v>8</v>
      </c>
    </row>
    <row r="808" spans="1:13" x14ac:dyDescent="0.2">
      <c r="A808" t="str">
        <f>TRIM(rawData!A979)</f>
        <v>c130394f-c8f0-493f-b0b2-5b984dbdb8aa</v>
      </c>
      <c r="B808" t="str">
        <f>TRIM(VLOOKUP(A808,rawData!B:S,4,0))</f>
        <v>Jill Baker</v>
      </c>
      <c r="C808" t="str">
        <f>IF(TRIM(VLOOKUP(A808,rawData!B:S,6,0))="","replacement@mail.com",TRIM(VLOOKUP(A808,rawData!B:S,6,0)))</f>
        <v>richard04@huffman-wright.com</v>
      </c>
      <c r="D808" t="str">
        <f t="shared" si="24"/>
        <v>SouthClothing</v>
      </c>
      <c r="E808" t="str">
        <f>TRIM(VLOOKUP(A808,rawData!B:S,8,0))</f>
        <v>South</v>
      </c>
      <c r="F808" t="str">
        <f>TRIM(VLOOKUP(A808,rawData!B:S,9,0))</f>
        <v>Clothing</v>
      </c>
      <c r="G808" t="str">
        <f>IF(TRIM(VLOOKUP(A808,rawData!B:S,10,0))="","Blank",TRIM(VLOOKUP(A808,rawData!B:S,10,0)))</f>
        <v>Stand</v>
      </c>
      <c r="H808" s="9">
        <f>_xlfn.NUMBERVALUE(TRIM(VLOOKUP(A808,rawData!B:S,11,0)))</f>
        <v>19</v>
      </c>
      <c r="I808" s="9">
        <f>_xlfn.NUMBERVALUE(TRIM(VLOOKUP(A808,rawData!B:S,12,0)))</f>
        <v>137.94</v>
      </c>
      <c r="J808" s="9">
        <f>_xlfn.NUMBERVALUE(TRIM(VLOOKUP(A808,rawData!B:S,13,0)))</f>
        <v>2620.86</v>
      </c>
      <c r="K808" s="11">
        <f>DATE(VLOOKUP(A808,rawData!$B$2:$S$1011,17,0),VLOOKUP(A808,rawData!$B$2:$S$1011,16,0),VLOOKUP(A808,rawData!$B$2:$S$1011,15,0))</f>
        <v>45512</v>
      </c>
      <c r="L808" t="str">
        <f>TRIM(VLOOKUP(A808,rawData!B:S,18,0))</f>
        <v>Credit Card</v>
      </c>
      <c r="M808">
        <f t="shared" si="25"/>
        <v>8</v>
      </c>
    </row>
    <row r="809" spans="1:13" x14ac:dyDescent="0.2">
      <c r="A809" t="str">
        <f>TRIM(rawData!A109)</f>
        <v>44a80c2e-7981-4b3f-94b7-afd36b5a9f8f</v>
      </c>
      <c r="B809" t="str">
        <f>TRIM(VLOOKUP(A809,rawData!B:S,4,0))</f>
        <v>Mark Haley DDS</v>
      </c>
      <c r="C809" t="str">
        <f>IF(TRIM(VLOOKUP(A809,rawData!B:S,6,0))="","replacement@mail.com",TRIM(VLOOKUP(A809,rawData!B:S,6,0)))</f>
        <v>jennifer20@morgan.com</v>
      </c>
      <c r="D809" t="str">
        <f t="shared" si="24"/>
        <v>SouthFood</v>
      </c>
      <c r="E809" t="str">
        <f>TRIM(VLOOKUP(A809,rawData!B:S,8,0))</f>
        <v>South</v>
      </c>
      <c r="F809" t="str">
        <f>TRIM(VLOOKUP(A809,rawData!B:S,9,0))</f>
        <v>Food</v>
      </c>
      <c r="G809" t="str">
        <f>IF(TRIM(VLOOKUP(A809,rawData!B:S,10,0))="","Blank",TRIM(VLOOKUP(A809,rawData!B:S,10,0)))</f>
        <v>Prove</v>
      </c>
      <c r="H809" s="9">
        <f>_xlfn.NUMBERVALUE(TRIM(VLOOKUP(A809,rawData!B:S,11,0)))</f>
        <v>2</v>
      </c>
      <c r="I809" s="9">
        <f>_xlfn.NUMBERVALUE(TRIM(VLOOKUP(A809,rawData!B:S,12,0)))</f>
        <v>225.66</v>
      </c>
      <c r="J809" s="9">
        <f>_xlfn.NUMBERVALUE(TRIM(VLOOKUP(A809,rawData!B:S,13,0)))</f>
        <v>451.32</v>
      </c>
      <c r="K809" s="11">
        <f>DATE(VLOOKUP(A809,rawData!$B$2:$S$1011,17,0),VLOOKUP(A809,rawData!$B$2:$S$1011,16,0),VLOOKUP(A809,rawData!$B$2:$S$1011,15,0))</f>
        <v>45517</v>
      </c>
      <c r="L809" t="str">
        <f>TRIM(VLOOKUP(A809,rawData!B:S,18,0))</f>
        <v>Debit Card</v>
      </c>
      <c r="M809">
        <f t="shared" si="25"/>
        <v>8</v>
      </c>
    </row>
    <row r="810" spans="1:13" x14ac:dyDescent="0.2">
      <c r="A810" t="str">
        <f>TRIM(rawData!A592)</f>
        <v>c5582aa5-3172-44d8-943a-1bbb7812400e</v>
      </c>
      <c r="B810" t="str">
        <f>TRIM(VLOOKUP(A810,rawData!B:S,4,0))</f>
        <v>Mary Donovan</v>
      </c>
      <c r="C810" t="str">
        <f>IF(TRIM(VLOOKUP(A810,rawData!B:S,6,0))="","replacement@mail.com",TRIM(VLOOKUP(A810,rawData!B:S,6,0)))</f>
        <v>emilyjohnson@little-simpson.net</v>
      </c>
      <c r="D810" t="str">
        <f t="shared" si="24"/>
        <v>WestFood</v>
      </c>
      <c r="E810" t="str">
        <f>TRIM(VLOOKUP(A810,rawData!B:S,8,0))</f>
        <v>West</v>
      </c>
      <c r="F810" t="str">
        <f>TRIM(VLOOKUP(A810,rawData!B:S,9,0))</f>
        <v>Food</v>
      </c>
      <c r="G810" t="str">
        <f>IF(TRIM(VLOOKUP(A810,rawData!B:S,10,0))="","Blank",TRIM(VLOOKUP(A810,rawData!B:S,10,0)))</f>
        <v>Defense</v>
      </c>
      <c r="H810" s="9">
        <f>_xlfn.NUMBERVALUE(TRIM(VLOOKUP(A810,rawData!B:S,11,0)))</f>
        <v>13</v>
      </c>
      <c r="I810" s="9">
        <f>_xlfn.NUMBERVALUE(TRIM(VLOOKUP(A810,rawData!B:S,12,0)))</f>
        <v>355.49</v>
      </c>
      <c r="J810" s="9">
        <f>_xlfn.NUMBERVALUE(TRIM(VLOOKUP(A810,rawData!B:S,13,0)))</f>
        <v>4621.37</v>
      </c>
      <c r="K810" s="11">
        <f>DATE(VLOOKUP(A810,rawData!$B$2:$S$1011,17,0),VLOOKUP(A810,rawData!$B$2:$S$1011,16,0),VLOOKUP(A810,rawData!$B$2:$S$1011,15,0))</f>
        <v>45517</v>
      </c>
      <c r="L810" t="str">
        <f>TRIM(VLOOKUP(A810,rawData!B:S,18,0))</f>
        <v>PayPal</v>
      </c>
      <c r="M810">
        <f t="shared" si="25"/>
        <v>8</v>
      </c>
    </row>
    <row r="811" spans="1:13" x14ac:dyDescent="0.2">
      <c r="A811" t="str">
        <f>TRIM(rawData!A784)</f>
        <v>f0d3c668-f705-466f-819a-13772941665a</v>
      </c>
      <c r="B811" t="str">
        <f>TRIM(VLOOKUP(A811,rawData!B:S,4,0))</f>
        <v>Robert Vaughn</v>
      </c>
      <c r="C811" t="str">
        <f>IF(TRIM(VLOOKUP(A811,rawData!B:S,6,0))="","replacement@mail.com",TRIM(VLOOKUP(A811,rawData!B:S,6,0)))</f>
        <v>tjones@hotmail.com</v>
      </c>
      <c r="D811" t="str">
        <f t="shared" si="24"/>
        <v>WestBooks</v>
      </c>
      <c r="E811" t="str">
        <f>TRIM(VLOOKUP(A811,rawData!B:S,8,0))</f>
        <v>West</v>
      </c>
      <c r="F811" t="str">
        <f>TRIM(VLOOKUP(A811,rawData!B:S,9,0))</f>
        <v>Books</v>
      </c>
      <c r="G811" t="str">
        <f>IF(TRIM(VLOOKUP(A811,rawData!B:S,10,0))="","Blank",TRIM(VLOOKUP(A811,rawData!B:S,10,0)))</f>
        <v>Discussion</v>
      </c>
      <c r="H811" s="9">
        <f>_xlfn.NUMBERVALUE(TRIM(VLOOKUP(A811,rawData!B:S,11,0)))</f>
        <v>17</v>
      </c>
      <c r="I811" s="9">
        <f>_xlfn.NUMBERVALUE(TRIM(VLOOKUP(A811,rawData!B:S,12,0)))</f>
        <v>300.2</v>
      </c>
      <c r="J811" s="9">
        <f>_xlfn.NUMBERVALUE(TRIM(VLOOKUP(A811,rawData!B:S,13,0)))</f>
        <v>5103.3999999999996</v>
      </c>
      <c r="K811" s="11">
        <f>DATE(VLOOKUP(A811,rawData!$B$2:$S$1011,17,0),VLOOKUP(A811,rawData!$B$2:$S$1011,16,0),VLOOKUP(A811,rawData!$B$2:$S$1011,15,0))</f>
        <v>45517</v>
      </c>
      <c r="L811" t="str">
        <f>TRIM(VLOOKUP(A811,rawData!B:S,18,0))</f>
        <v>Credit Card</v>
      </c>
      <c r="M811">
        <f t="shared" si="25"/>
        <v>8</v>
      </c>
    </row>
    <row r="812" spans="1:13" x14ac:dyDescent="0.2">
      <c r="A812" t="str">
        <f>TRIM(rawData!A459)</f>
        <v>81252842-f4f4-4651-8f7d-13df1a5fa849</v>
      </c>
      <c r="B812" t="str">
        <f>TRIM(VLOOKUP(A812,rawData!B:S,4,0))</f>
        <v>Gary Hebert</v>
      </c>
      <c r="C812" t="str">
        <f>IF(TRIM(VLOOKUP(A812,rawData!B:S,6,0))="","replacement@mail.com",TRIM(VLOOKUP(A812,rawData!B:S,6,0)))</f>
        <v>timothychaney@gmail.com</v>
      </c>
      <c r="D812" t="str">
        <f t="shared" si="24"/>
        <v>WestClothing</v>
      </c>
      <c r="E812" t="str">
        <f>TRIM(VLOOKUP(A812,rawData!B:S,8,0))</f>
        <v>West</v>
      </c>
      <c r="F812" t="str">
        <f>TRIM(VLOOKUP(A812,rawData!B:S,9,0))</f>
        <v>Clothing</v>
      </c>
      <c r="G812" t="str">
        <f>IF(TRIM(VLOOKUP(A812,rawData!B:S,10,0))="","Blank",TRIM(VLOOKUP(A812,rawData!B:S,10,0)))</f>
        <v>Attack</v>
      </c>
      <c r="H812" s="9">
        <f>_xlfn.NUMBERVALUE(TRIM(VLOOKUP(A812,rawData!B:S,11,0)))</f>
        <v>5</v>
      </c>
      <c r="I812" s="9">
        <f>_xlfn.NUMBERVALUE(TRIM(VLOOKUP(A812,rawData!B:S,12,0)))</f>
        <v>196.77</v>
      </c>
      <c r="J812" s="9">
        <f>_xlfn.NUMBERVALUE(TRIM(VLOOKUP(A812,rawData!B:S,13,0)))</f>
        <v>983.85</v>
      </c>
      <c r="K812" s="11">
        <f>DATE(VLOOKUP(A812,rawData!$B$2:$S$1011,17,0),VLOOKUP(A812,rawData!$B$2:$S$1011,16,0),VLOOKUP(A812,rawData!$B$2:$S$1011,15,0))</f>
        <v>45518</v>
      </c>
      <c r="L812" t="str">
        <f>TRIM(VLOOKUP(A812,rawData!B:S,18,0))</f>
        <v>Debit Card</v>
      </c>
      <c r="M812">
        <f t="shared" si="25"/>
        <v>8</v>
      </c>
    </row>
    <row r="813" spans="1:13" x14ac:dyDescent="0.2">
      <c r="A813" t="str">
        <f>TRIM(rawData!A762)</f>
        <v>e65cd9f7-641a-4242-b560-61afccae005f</v>
      </c>
      <c r="B813" t="str">
        <f>TRIM(VLOOKUP(A813,rawData!B:S,4,0))</f>
        <v>Teresa Keith</v>
      </c>
      <c r="C813" t="str">
        <f>IF(TRIM(VLOOKUP(A813,rawData!B:S,6,0))="","replacement@mail.com",TRIM(VLOOKUP(A813,rawData!B:S,6,0)))</f>
        <v>gabriella22@smith-foster.com</v>
      </c>
      <c r="D813" t="str">
        <f t="shared" si="24"/>
        <v>WestFood</v>
      </c>
      <c r="E813" t="str">
        <f>TRIM(VLOOKUP(A813,rawData!B:S,8,0))</f>
        <v>West</v>
      </c>
      <c r="F813" t="str">
        <f>TRIM(VLOOKUP(A813,rawData!B:S,9,0))</f>
        <v>Food</v>
      </c>
      <c r="G813" t="str">
        <f>IF(TRIM(VLOOKUP(A813,rawData!B:S,10,0))="","Blank",TRIM(VLOOKUP(A813,rawData!B:S,10,0)))</f>
        <v>But</v>
      </c>
      <c r="H813" s="9">
        <f>_xlfn.NUMBERVALUE(TRIM(VLOOKUP(A813,rawData!B:S,11,0)))</f>
        <v>4</v>
      </c>
      <c r="I813" s="9">
        <f>_xlfn.NUMBERVALUE(TRIM(VLOOKUP(A813,rawData!B:S,12,0)))</f>
        <v>449.57</v>
      </c>
      <c r="J813" s="9">
        <f>_xlfn.NUMBERVALUE(TRIM(VLOOKUP(A813,rawData!B:S,13,0)))</f>
        <v>1798.28</v>
      </c>
      <c r="K813" s="11">
        <f>DATE(VLOOKUP(A813,rawData!$B$2:$S$1011,17,0),VLOOKUP(A813,rawData!$B$2:$S$1011,16,0),VLOOKUP(A813,rawData!$B$2:$S$1011,15,0))</f>
        <v>45518</v>
      </c>
      <c r="L813" t="str">
        <f>TRIM(VLOOKUP(A813,rawData!B:S,18,0))</f>
        <v>Bank Transfer</v>
      </c>
      <c r="M813">
        <f t="shared" si="25"/>
        <v>8</v>
      </c>
    </row>
    <row r="814" spans="1:13" x14ac:dyDescent="0.2">
      <c r="A814" t="str">
        <f>TRIM(rawData!A942)</f>
        <v>335c892f-0e92-4ab3-a2ec-e2bc9eee2543</v>
      </c>
      <c r="B814" t="str">
        <f>TRIM(VLOOKUP(A814,rawData!B:S,4,0))</f>
        <v>Derek Chavez</v>
      </c>
      <c r="C814" t="str">
        <f>IF(TRIM(VLOOKUP(A814,rawData!B:S,6,0))="","replacement@mail.com",TRIM(VLOOKUP(A814,rawData!B:S,6,0)))</f>
        <v>charleswalton@yahoo.com</v>
      </c>
      <c r="D814" t="str">
        <f t="shared" si="24"/>
        <v>SouthElectronics</v>
      </c>
      <c r="E814" t="str">
        <f>TRIM(VLOOKUP(A814,rawData!B:S,8,0))</f>
        <v>South</v>
      </c>
      <c r="F814" t="str">
        <f>TRIM(VLOOKUP(A814,rawData!B:S,9,0))</f>
        <v>Electronics</v>
      </c>
      <c r="G814" t="str">
        <f>IF(TRIM(VLOOKUP(A814,rawData!B:S,10,0))="","Blank",TRIM(VLOOKUP(A814,rawData!B:S,10,0)))</f>
        <v>Blank</v>
      </c>
      <c r="H814" s="9">
        <f>_xlfn.NUMBERVALUE(TRIM(VLOOKUP(A814,rawData!B:S,11,0)))</f>
        <v>18</v>
      </c>
      <c r="I814" s="9">
        <f>_xlfn.NUMBERVALUE(TRIM(VLOOKUP(A814,rawData!B:S,12,0)))</f>
        <v>284.08</v>
      </c>
      <c r="J814" s="9">
        <f>_xlfn.NUMBERVALUE(TRIM(VLOOKUP(A814,rawData!B:S,13,0)))</f>
        <v>5113.4399999999996</v>
      </c>
      <c r="K814" s="11">
        <f>DATE(VLOOKUP(A814,rawData!$B$2:$S$1011,17,0),VLOOKUP(A814,rawData!$B$2:$S$1011,16,0),VLOOKUP(A814,rawData!$B$2:$S$1011,15,0))</f>
        <v>45518</v>
      </c>
      <c r="L814" t="str">
        <f>TRIM(VLOOKUP(A814,rawData!B:S,18,0))</f>
        <v>PayPal</v>
      </c>
      <c r="M814">
        <f t="shared" si="25"/>
        <v>8</v>
      </c>
    </row>
    <row r="815" spans="1:13" x14ac:dyDescent="0.2">
      <c r="A815" t="str">
        <f>TRIM(rawData!A381)</f>
        <v>2820ae48-ae96-48c0-834e-7cbf1f23e9cb</v>
      </c>
      <c r="B815" t="str">
        <f>TRIM(VLOOKUP(A815,rawData!B:S,4,0))</f>
        <v>Dwayne Pacheco</v>
      </c>
      <c r="C815" t="str">
        <f>IF(TRIM(VLOOKUP(A815,rawData!B:S,6,0))="","replacement@mail.com",TRIM(VLOOKUP(A815,rawData!B:S,6,0)))</f>
        <v>ghenry@atkinson.net</v>
      </c>
      <c r="D815" t="str">
        <f t="shared" si="24"/>
        <v>EastElectronics</v>
      </c>
      <c r="E815" t="str">
        <f>TRIM(VLOOKUP(A815,rawData!B:S,8,0))</f>
        <v>East</v>
      </c>
      <c r="F815" t="str">
        <f>TRIM(VLOOKUP(A815,rawData!B:S,9,0))</f>
        <v>Electronics</v>
      </c>
      <c r="G815" t="str">
        <f>IF(TRIM(VLOOKUP(A815,rawData!B:S,10,0))="","Blank",TRIM(VLOOKUP(A815,rawData!B:S,10,0)))</f>
        <v>Home</v>
      </c>
      <c r="H815" s="9">
        <f>_xlfn.NUMBERVALUE(TRIM(VLOOKUP(A815,rawData!B:S,11,0)))</f>
        <v>18</v>
      </c>
      <c r="I815" s="9">
        <f>_xlfn.NUMBERVALUE(TRIM(VLOOKUP(A815,rawData!B:S,12,0)))</f>
        <v>24.2</v>
      </c>
      <c r="J815" s="9">
        <f>_xlfn.NUMBERVALUE(TRIM(VLOOKUP(A815,rawData!B:S,13,0)))</f>
        <v>435.6</v>
      </c>
      <c r="K815" s="11">
        <f>DATE(VLOOKUP(A815,rawData!$B$2:$S$1011,17,0),VLOOKUP(A815,rawData!$B$2:$S$1011,16,0),VLOOKUP(A815,rawData!$B$2:$S$1011,15,0))</f>
        <v>45519</v>
      </c>
      <c r="L815" t="str">
        <f>TRIM(VLOOKUP(A815,rawData!B:S,18,0))</f>
        <v>Debit Card</v>
      </c>
      <c r="M815">
        <f t="shared" si="25"/>
        <v>8</v>
      </c>
    </row>
    <row r="816" spans="1:13" x14ac:dyDescent="0.2">
      <c r="A816" t="str">
        <f>TRIM(rawData!A596)</f>
        <v>978e226b-0ed5-48b5-819d-c1dce007a02b</v>
      </c>
      <c r="B816" t="str">
        <f>TRIM(VLOOKUP(A816,rawData!B:S,4,0))</f>
        <v>Eric Travis</v>
      </c>
      <c r="C816" t="str">
        <f>IF(TRIM(VLOOKUP(A816,rawData!B:S,6,0))="","replacement@mail.com",TRIM(VLOOKUP(A816,rawData!B:S,6,0)))</f>
        <v>robertmay@yahoo.com</v>
      </c>
      <c r="D816" t="str">
        <f t="shared" si="24"/>
        <v>EastBooks</v>
      </c>
      <c r="E816" t="str">
        <f>TRIM(VLOOKUP(A816,rawData!B:S,8,0))</f>
        <v>East</v>
      </c>
      <c r="F816" t="str">
        <f>TRIM(VLOOKUP(A816,rawData!B:S,9,0))</f>
        <v>Books</v>
      </c>
      <c r="G816" t="str">
        <f>IF(TRIM(VLOOKUP(A816,rawData!B:S,10,0))="","Blank",TRIM(VLOOKUP(A816,rawData!B:S,10,0)))</f>
        <v>Blank</v>
      </c>
      <c r="H816" s="9">
        <f>_xlfn.NUMBERVALUE(TRIM(VLOOKUP(A816,rawData!B:S,11,0)))</f>
        <v>15</v>
      </c>
      <c r="I816" s="9">
        <f>_xlfn.NUMBERVALUE(TRIM(VLOOKUP(A816,rawData!B:S,12,0)))</f>
        <v>69.7</v>
      </c>
      <c r="J816" s="9">
        <f>_xlfn.NUMBERVALUE(TRIM(VLOOKUP(A816,rawData!B:S,13,0)))</f>
        <v>1045.5</v>
      </c>
      <c r="K816" s="11">
        <f>DATE(VLOOKUP(A816,rawData!$B$2:$S$1011,17,0),VLOOKUP(A816,rawData!$B$2:$S$1011,16,0),VLOOKUP(A816,rawData!$B$2:$S$1011,15,0))</f>
        <v>45519</v>
      </c>
      <c r="L816" t="str">
        <f>TRIM(VLOOKUP(A816,rawData!B:S,18,0))</f>
        <v>PayPal</v>
      </c>
      <c r="M816">
        <f t="shared" si="25"/>
        <v>8</v>
      </c>
    </row>
    <row r="817" spans="1:13" x14ac:dyDescent="0.2">
      <c r="A817" t="str">
        <f>TRIM(rawData!A695)</f>
        <v>86c51ff6-5fe2-4c40-b64e-2f0a472cd33a</v>
      </c>
      <c r="B817" t="str">
        <f>TRIM(VLOOKUP(A817,rawData!B:S,4,0))</f>
        <v>Linda Stanley</v>
      </c>
      <c r="C817" t="str">
        <f>IF(TRIM(VLOOKUP(A817,rawData!B:S,6,0))="","replacement@mail.com",TRIM(VLOOKUP(A817,rawData!B:S,6,0)))</f>
        <v>mcleandonna@hotmail.com</v>
      </c>
      <c r="D817" t="str">
        <f t="shared" si="24"/>
        <v>NorthFurniture</v>
      </c>
      <c r="E817" t="str">
        <f>TRIM(VLOOKUP(A817,rawData!B:S,8,0))</f>
        <v>North</v>
      </c>
      <c r="F817" t="str">
        <f>TRIM(VLOOKUP(A817,rawData!B:S,9,0))</f>
        <v>Furniture</v>
      </c>
      <c r="G817" t="str">
        <f>IF(TRIM(VLOOKUP(A817,rawData!B:S,10,0))="","Blank",TRIM(VLOOKUP(A817,rawData!B:S,10,0)))</f>
        <v>Natural</v>
      </c>
      <c r="H817" s="9">
        <f>_xlfn.NUMBERVALUE(TRIM(VLOOKUP(A817,rawData!B:S,11,0)))</f>
        <v>5</v>
      </c>
      <c r="I817" s="9">
        <f>_xlfn.NUMBERVALUE(TRIM(VLOOKUP(A817,rawData!B:S,12,0)))</f>
        <v>210.15</v>
      </c>
      <c r="J817" s="9">
        <f>_xlfn.NUMBERVALUE(TRIM(VLOOKUP(A817,rawData!B:S,13,0)))</f>
        <v>1050.75</v>
      </c>
      <c r="K817" s="11">
        <f>DATE(VLOOKUP(A817,rawData!$B$2:$S$1011,17,0),VLOOKUP(A817,rawData!$B$2:$S$1011,16,0),VLOOKUP(A817,rawData!$B$2:$S$1011,15,0))</f>
        <v>45519</v>
      </c>
      <c r="L817" t="str">
        <f>TRIM(VLOOKUP(A817,rawData!B:S,18,0))</f>
        <v>PayPal</v>
      </c>
      <c r="M817">
        <f t="shared" si="25"/>
        <v>8</v>
      </c>
    </row>
    <row r="818" spans="1:13" x14ac:dyDescent="0.2">
      <c r="A818" t="str">
        <f>TRIM(rawData!A618)</f>
        <v>68d3546f-7cdc-4595-aae5-72adeea1d368</v>
      </c>
      <c r="B818" t="str">
        <f>TRIM(VLOOKUP(A818,rawData!B:S,4,0))</f>
        <v>Michael Perez</v>
      </c>
      <c r="C818" t="str">
        <f>IF(TRIM(VLOOKUP(A818,rawData!B:S,6,0))="","replacement@mail.com",TRIM(VLOOKUP(A818,rawData!B:S,6,0)))</f>
        <v>williamsonmax@henson-patel.com</v>
      </c>
      <c r="D818" t="str">
        <f t="shared" si="24"/>
        <v>SouthFood</v>
      </c>
      <c r="E818" t="str">
        <f>TRIM(VLOOKUP(A818,rawData!B:S,8,0))</f>
        <v>South</v>
      </c>
      <c r="F818" t="str">
        <f>TRIM(VLOOKUP(A818,rawData!B:S,9,0))</f>
        <v>Food</v>
      </c>
      <c r="G818" t="str">
        <f>IF(TRIM(VLOOKUP(A818,rawData!B:S,10,0))="","Blank",TRIM(VLOOKUP(A818,rawData!B:S,10,0)))</f>
        <v>Nature</v>
      </c>
      <c r="H818" s="9">
        <f>_xlfn.NUMBERVALUE(TRIM(VLOOKUP(A818,rawData!B:S,11,0)))</f>
        <v>8</v>
      </c>
      <c r="I818" s="9">
        <f>_xlfn.NUMBERVALUE(TRIM(VLOOKUP(A818,rawData!B:S,12,0)))</f>
        <v>233.71</v>
      </c>
      <c r="J818" s="9">
        <f>_xlfn.NUMBERVALUE(TRIM(VLOOKUP(A818,rawData!B:S,13,0)))</f>
        <v>1869.68</v>
      </c>
      <c r="K818" s="11">
        <f>DATE(VLOOKUP(A818,rawData!$B$2:$S$1011,17,0),VLOOKUP(A818,rawData!$B$2:$S$1011,16,0),VLOOKUP(A818,rawData!$B$2:$S$1011,15,0))</f>
        <v>45519</v>
      </c>
      <c r="L818" t="str">
        <f>TRIM(VLOOKUP(A818,rawData!B:S,18,0))</f>
        <v>Debit Card</v>
      </c>
      <c r="M818">
        <f t="shared" si="25"/>
        <v>8</v>
      </c>
    </row>
    <row r="819" spans="1:13" x14ac:dyDescent="0.2">
      <c r="A819" t="str">
        <f>TRIM(rawData!A161)</f>
        <v>5b7581c1-6ab4-4792-a354-0da19d40df5b</v>
      </c>
      <c r="B819" t="str">
        <f>TRIM(VLOOKUP(A819,rawData!B:S,4,0))</f>
        <v>Miranda Riley</v>
      </c>
      <c r="C819" t="str">
        <f>IF(TRIM(VLOOKUP(A819,rawData!B:S,6,0))="","replacement@mail.com",TRIM(VLOOKUP(A819,rawData!B:S,6,0)))</f>
        <v>alishakelly@hotmail.com</v>
      </c>
      <c r="D819" t="str">
        <f t="shared" si="24"/>
        <v>WestClothing</v>
      </c>
      <c r="E819" t="str">
        <f>TRIM(VLOOKUP(A819,rawData!B:S,8,0))</f>
        <v>West</v>
      </c>
      <c r="F819" t="str">
        <f>TRIM(VLOOKUP(A819,rawData!B:S,9,0))</f>
        <v>Clothing</v>
      </c>
      <c r="G819" t="str">
        <f>IF(TRIM(VLOOKUP(A819,rawData!B:S,10,0))="","Blank",TRIM(VLOOKUP(A819,rawData!B:S,10,0)))</f>
        <v>Interview</v>
      </c>
      <c r="H819" s="9">
        <f>_xlfn.NUMBERVALUE(TRIM(VLOOKUP(A819,rawData!B:S,11,0)))</f>
        <v>11</v>
      </c>
      <c r="I819" s="9">
        <f>_xlfn.NUMBERVALUE(TRIM(VLOOKUP(A819,rawData!B:S,12,0)))</f>
        <v>296.39</v>
      </c>
      <c r="J819" s="9">
        <f>_xlfn.NUMBERVALUE(TRIM(VLOOKUP(A819,rawData!B:S,13,0)))</f>
        <v>3260.29</v>
      </c>
      <c r="K819" s="11">
        <f>DATE(VLOOKUP(A819,rawData!$B$2:$S$1011,17,0),VLOOKUP(A819,rawData!$B$2:$S$1011,16,0),VLOOKUP(A819,rawData!$B$2:$S$1011,15,0))</f>
        <v>45519</v>
      </c>
      <c r="L819" t="str">
        <f>TRIM(VLOOKUP(A819,rawData!B:S,18,0))</f>
        <v>Debit Card</v>
      </c>
      <c r="M819">
        <f t="shared" si="25"/>
        <v>8</v>
      </c>
    </row>
    <row r="820" spans="1:13" x14ac:dyDescent="0.2">
      <c r="A820" t="str">
        <f>TRIM(rawData!A377)</f>
        <v>9894f144-0a37-48e2-974d-b327270fe903</v>
      </c>
      <c r="B820" t="str">
        <f>TRIM(VLOOKUP(A820,rawData!B:S,4,0))</f>
        <v>Theresa Dawson</v>
      </c>
      <c r="C820" t="str">
        <f>IF(TRIM(VLOOKUP(A820,rawData!B:S,6,0))="","replacement@mail.com",TRIM(VLOOKUP(A820,rawData!B:S,6,0)))</f>
        <v>jamesarias@yahoo.com</v>
      </c>
      <c r="D820" t="str">
        <f t="shared" si="24"/>
        <v>SouthFood</v>
      </c>
      <c r="E820" t="str">
        <f>TRIM(VLOOKUP(A820,rawData!B:S,8,0))</f>
        <v>South</v>
      </c>
      <c r="F820" t="str">
        <f>TRIM(VLOOKUP(A820,rawData!B:S,9,0))</f>
        <v>Food</v>
      </c>
      <c r="G820" t="str">
        <f>IF(TRIM(VLOOKUP(A820,rawData!B:S,10,0))="","Blank",TRIM(VLOOKUP(A820,rawData!B:S,10,0)))</f>
        <v>Rock</v>
      </c>
      <c r="H820" s="9">
        <f>_xlfn.NUMBERVALUE(TRIM(VLOOKUP(A820,rawData!B:S,11,0)))</f>
        <v>20</v>
      </c>
      <c r="I820" s="9">
        <f>_xlfn.NUMBERVALUE(TRIM(VLOOKUP(A820,rawData!B:S,12,0)))</f>
        <v>288.27</v>
      </c>
      <c r="J820" s="9">
        <f>_xlfn.NUMBERVALUE(TRIM(VLOOKUP(A820,rawData!B:S,13,0)))</f>
        <v>5765.4</v>
      </c>
      <c r="K820" s="11">
        <f>DATE(VLOOKUP(A820,rawData!$B$2:$S$1011,17,0),VLOOKUP(A820,rawData!$B$2:$S$1011,16,0),VLOOKUP(A820,rawData!$B$2:$S$1011,15,0))</f>
        <v>45519</v>
      </c>
      <c r="L820" t="str">
        <f>TRIM(VLOOKUP(A820,rawData!B:S,18,0))</f>
        <v>PayPal</v>
      </c>
      <c r="M820">
        <f t="shared" si="25"/>
        <v>8</v>
      </c>
    </row>
    <row r="821" spans="1:13" x14ac:dyDescent="0.2">
      <c r="A821" t="str">
        <f>TRIM(rawData!A305)</f>
        <v>3172191f-da75-4ae4-b5b4-ed434fd82f01</v>
      </c>
      <c r="B821" t="str">
        <f>TRIM(VLOOKUP(A821,rawData!B:S,4,0))</f>
        <v>Christopher Paul</v>
      </c>
      <c r="C821" t="str">
        <f>IF(TRIM(VLOOKUP(A821,rawData!B:S,6,0))="","replacement@mail.com",TRIM(VLOOKUP(A821,rawData!B:S,6,0)))</f>
        <v>michael37@mendoza.com</v>
      </c>
      <c r="D821" t="str">
        <f t="shared" si="24"/>
        <v>WestClothing</v>
      </c>
      <c r="E821" t="str">
        <f>TRIM(VLOOKUP(A821,rawData!B:S,8,0))</f>
        <v>West</v>
      </c>
      <c r="F821" t="str">
        <f>TRIM(VLOOKUP(A821,rawData!B:S,9,0))</f>
        <v>Clothing</v>
      </c>
      <c r="G821" t="str">
        <f>IF(TRIM(VLOOKUP(A821,rawData!B:S,10,0))="","Blank",TRIM(VLOOKUP(A821,rawData!B:S,10,0)))</f>
        <v>Meeting</v>
      </c>
      <c r="H821" s="9">
        <f>_xlfn.NUMBERVALUE(TRIM(VLOOKUP(A821,rawData!B:S,11,0)))</f>
        <v>4</v>
      </c>
      <c r="I821" s="9">
        <f>_xlfn.NUMBERVALUE(TRIM(VLOOKUP(A821,rawData!B:S,12,0)))</f>
        <v>420.21</v>
      </c>
      <c r="J821" s="9">
        <f>_xlfn.NUMBERVALUE(TRIM(VLOOKUP(A821,rawData!B:S,13,0)))</f>
        <v>1680.84</v>
      </c>
      <c r="K821" s="11">
        <f>DATE(VLOOKUP(A821,rawData!$B$2:$S$1011,17,0),VLOOKUP(A821,rawData!$B$2:$S$1011,16,0),VLOOKUP(A821,rawData!$B$2:$S$1011,15,0))</f>
        <v>45520</v>
      </c>
      <c r="L821" t="str">
        <f>TRIM(VLOOKUP(A821,rawData!B:S,18,0))</f>
        <v>Credit Card</v>
      </c>
      <c r="M821">
        <f t="shared" si="25"/>
        <v>8</v>
      </c>
    </row>
    <row r="822" spans="1:13" x14ac:dyDescent="0.2">
      <c r="A822" t="str">
        <f>TRIM(rawData!A877)</f>
        <v>5d1ab20b-1593-4a28-ac72-7e8c0ee6253c</v>
      </c>
      <c r="B822" t="str">
        <f>TRIM(VLOOKUP(A822,rawData!B:S,4,0))</f>
        <v>William Barnett</v>
      </c>
      <c r="C822" t="str">
        <f>IF(TRIM(VLOOKUP(A822,rawData!B:S,6,0))="","replacement@mail.com",TRIM(VLOOKUP(A822,rawData!B:S,6,0)))</f>
        <v>janetsolis@hoffman.com</v>
      </c>
      <c r="D822" t="str">
        <f t="shared" si="24"/>
        <v>NorthFurniture</v>
      </c>
      <c r="E822" t="str">
        <f>TRIM(VLOOKUP(A822,rawData!B:S,8,0))</f>
        <v>North</v>
      </c>
      <c r="F822" t="str">
        <f>TRIM(VLOOKUP(A822,rawData!B:S,9,0))</f>
        <v>Furniture</v>
      </c>
      <c r="G822" t="str">
        <f>IF(TRIM(VLOOKUP(A822,rawData!B:S,10,0))="","Blank",TRIM(VLOOKUP(A822,rawData!B:S,10,0)))</f>
        <v>Per</v>
      </c>
      <c r="H822" s="9">
        <f>_xlfn.NUMBERVALUE(TRIM(VLOOKUP(A822,rawData!B:S,11,0)))</f>
        <v>8</v>
      </c>
      <c r="I822" s="9">
        <f>_xlfn.NUMBERVALUE(TRIM(VLOOKUP(A822,rawData!B:S,12,0)))</f>
        <v>305.76</v>
      </c>
      <c r="J822" s="9">
        <f>_xlfn.NUMBERVALUE(TRIM(VLOOKUP(A822,rawData!B:S,13,0)))</f>
        <v>2446.08</v>
      </c>
      <c r="K822" s="11">
        <f>DATE(VLOOKUP(A822,rawData!$B$2:$S$1011,17,0),VLOOKUP(A822,rawData!$B$2:$S$1011,16,0),VLOOKUP(A822,rawData!$B$2:$S$1011,15,0))</f>
        <v>45520</v>
      </c>
      <c r="L822" t="str">
        <f>TRIM(VLOOKUP(A822,rawData!B:S,18,0))</f>
        <v>PayPal</v>
      </c>
      <c r="M822">
        <f t="shared" si="25"/>
        <v>8</v>
      </c>
    </row>
    <row r="823" spans="1:13" x14ac:dyDescent="0.2">
      <c r="A823" t="str">
        <f>TRIM(rawData!A897)</f>
        <v>2fda606c-411d-4fd8-99c9-c35a6779413f</v>
      </c>
      <c r="B823" t="str">
        <f>TRIM(VLOOKUP(A823,rawData!B:S,4,0))</f>
        <v>Donald Yoder</v>
      </c>
      <c r="C823" t="str">
        <f>IF(TRIM(VLOOKUP(A823,rawData!B:S,6,0))="","replacement@mail.com",TRIM(VLOOKUP(A823,rawData!B:S,6,0)))</f>
        <v>replacement@mail.com</v>
      </c>
      <c r="D823" t="str">
        <f t="shared" si="24"/>
        <v>EastClothing</v>
      </c>
      <c r="E823" t="str">
        <f>TRIM(VLOOKUP(A823,rawData!B:S,8,0))</f>
        <v>East</v>
      </c>
      <c r="F823" t="str">
        <f>TRIM(VLOOKUP(A823,rawData!B:S,9,0))</f>
        <v>Clothing</v>
      </c>
      <c r="G823" t="str">
        <f>IF(TRIM(VLOOKUP(A823,rawData!B:S,10,0))="","Blank",TRIM(VLOOKUP(A823,rawData!B:S,10,0)))</f>
        <v>Forget</v>
      </c>
      <c r="H823" s="9">
        <f>_xlfn.NUMBERVALUE(TRIM(VLOOKUP(A823,rawData!B:S,11,0)))</f>
        <v>15</v>
      </c>
      <c r="I823" s="9">
        <f>_xlfn.NUMBERVALUE(TRIM(VLOOKUP(A823,rawData!B:S,12,0)))</f>
        <v>203.38</v>
      </c>
      <c r="J823" s="9">
        <f>_xlfn.NUMBERVALUE(TRIM(VLOOKUP(A823,rawData!B:S,13,0)))</f>
        <v>3050.7</v>
      </c>
      <c r="K823" s="11">
        <f>DATE(VLOOKUP(A823,rawData!$B$2:$S$1011,17,0),VLOOKUP(A823,rawData!$B$2:$S$1011,16,0),VLOOKUP(A823,rawData!$B$2:$S$1011,15,0))</f>
        <v>45520</v>
      </c>
      <c r="L823" t="str">
        <f>TRIM(VLOOKUP(A823,rawData!B:S,18,0))</f>
        <v>Credit Card</v>
      </c>
      <c r="M823">
        <f t="shared" si="25"/>
        <v>8</v>
      </c>
    </row>
    <row r="824" spans="1:13" x14ac:dyDescent="0.2">
      <c r="A824" t="str">
        <f>TRIM(rawData!A73)</f>
        <v>c7744c67-4bb4-4b0a-a7a3-9a6e358c1cd4</v>
      </c>
      <c r="B824" t="str">
        <f>TRIM(VLOOKUP(A824,rawData!B:S,4,0))</f>
        <v>Leslie Miller</v>
      </c>
      <c r="C824" t="str">
        <f>IF(TRIM(VLOOKUP(A824,rawData!B:S,6,0))="","replacement@mail.com",TRIM(VLOOKUP(A824,rawData!B:S,6,0)))</f>
        <v>bburns@gmail.com</v>
      </c>
      <c r="D824" t="str">
        <f t="shared" si="24"/>
        <v>NorthFurniture</v>
      </c>
      <c r="E824" t="str">
        <f>TRIM(VLOOKUP(A824,rawData!B:S,8,0))</f>
        <v>North</v>
      </c>
      <c r="F824" t="str">
        <f>TRIM(VLOOKUP(A824,rawData!B:S,9,0))</f>
        <v>Furniture</v>
      </c>
      <c r="G824" t="str">
        <f>IF(TRIM(VLOOKUP(A824,rawData!B:S,10,0))="","Blank",TRIM(VLOOKUP(A824,rawData!B:S,10,0)))</f>
        <v>Heart</v>
      </c>
      <c r="H824" s="9">
        <f>_xlfn.NUMBERVALUE(TRIM(VLOOKUP(A824,rawData!B:S,11,0)))</f>
        <v>8</v>
      </c>
      <c r="I824" s="9">
        <f>_xlfn.NUMBERVALUE(TRIM(VLOOKUP(A824,rawData!B:S,12,0)))</f>
        <v>456.78</v>
      </c>
      <c r="J824" s="9">
        <f>_xlfn.NUMBERVALUE(TRIM(VLOOKUP(A824,rawData!B:S,13,0)))</f>
        <v>3654.24</v>
      </c>
      <c r="K824" s="11">
        <f>DATE(VLOOKUP(A824,rawData!$B$2:$S$1011,17,0),VLOOKUP(A824,rawData!$B$2:$S$1011,16,0),VLOOKUP(A824,rawData!$B$2:$S$1011,15,0))</f>
        <v>45520</v>
      </c>
      <c r="L824" t="str">
        <f>TRIM(VLOOKUP(A824,rawData!B:S,18,0))</f>
        <v>PayPal</v>
      </c>
      <c r="M824">
        <f t="shared" si="25"/>
        <v>8</v>
      </c>
    </row>
    <row r="825" spans="1:13" x14ac:dyDescent="0.2">
      <c r="A825" t="str">
        <f>TRIM(rawData!A290)</f>
        <v>b8c4107c-a3b6-4ca4-bdb3-e3192441889b</v>
      </c>
      <c r="B825" t="str">
        <f>TRIM(VLOOKUP(A825,rawData!B:S,4,0))</f>
        <v>Victoria Garcia</v>
      </c>
      <c r="C825" t="str">
        <f>IF(TRIM(VLOOKUP(A825,rawData!B:S,6,0))="","replacement@mail.com",TRIM(VLOOKUP(A825,rawData!B:S,6,0)))</f>
        <v>samuel21@yahoo.com</v>
      </c>
      <c r="D825" t="str">
        <f t="shared" si="24"/>
        <v>SouthBooks</v>
      </c>
      <c r="E825" t="str">
        <f>TRIM(VLOOKUP(A825,rawData!B:S,8,0))</f>
        <v>South</v>
      </c>
      <c r="F825" t="str">
        <f>TRIM(VLOOKUP(A825,rawData!B:S,9,0))</f>
        <v>Books</v>
      </c>
      <c r="G825" t="str">
        <f>IF(TRIM(VLOOKUP(A825,rawData!B:S,10,0))="","Blank",TRIM(VLOOKUP(A825,rawData!B:S,10,0)))</f>
        <v>Former</v>
      </c>
      <c r="H825" s="9">
        <f>_xlfn.NUMBERVALUE(TRIM(VLOOKUP(A825,rawData!B:S,11,0)))</f>
        <v>16</v>
      </c>
      <c r="I825" s="9">
        <f>_xlfn.NUMBERVALUE(TRIM(VLOOKUP(A825,rawData!B:S,12,0)))</f>
        <v>270.51</v>
      </c>
      <c r="J825" s="9">
        <f>_xlfn.NUMBERVALUE(TRIM(VLOOKUP(A825,rawData!B:S,13,0)))</f>
        <v>4328.16</v>
      </c>
      <c r="K825" s="11">
        <f>DATE(VLOOKUP(A825,rawData!$B$2:$S$1011,17,0),VLOOKUP(A825,rawData!$B$2:$S$1011,16,0),VLOOKUP(A825,rawData!$B$2:$S$1011,15,0))</f>
        <v>45520</v>
      </c>
      <c r="L825" t="str">
        <f>TRIM(VLOOKUP(A825,rawData!B:S,18,0))</f>
        <v>Debit Card</v>
      </c>
      <c r="M825">
        <f t="shared" si="25"/>
        <v>8</v>
      </c>
    </row>
    <row r="826" spans="1:13" x14ac:dyDescent="0.2">
      <c r="A826" t="str">
        <f>TRIM(rawData!A665)</f>
        <v>027ad014-f79c-4479-ba6f-897bb63e1e9f</v>
      </c>
      <c r="B826" t="str">
        <f>TRIM(VLOOKUP(A826,rawData!B:S,4,0))</f>
        <v>Anna Brown</v>
      </c>
      <c r="C826" t="str">
        <f>IF(TRIM(VLOOKUP(A826,rawData!B:S,6,0))="","replacement@mail.com",TRIM(VLOOKUP(A826,rawData!B:S,6,0)))</f>
        <v>cassidy37@lawrence.com</v>
      </c>
      <c r="D826" t="str">
        <f t="shared" si="24"/>
        <v>NorthElectronics</v>
      </c>
      <c r="E826" t="str">
        <f>TRIM(VLOOKUP(A826,rawData!B:S,8,0))</f>
        <v>North</v>
      </c>
      <c r="F826" t="str">
        <f>TRIM(VLOOKUP(A826,rawData!B:S,9,0))</f>
        <v>Electronics</v>
      </c>
      <c r="G826" t="str">
        <f>IF(TRIM(VLOOKUP(A826,rawData!B:S,10,0))="","Blank",TRIM(VLOOKUP(A826,rawData!B:S,10,0)))</f>
        <v>Son</v>
      </c>
      <c r="H826" s="9">
        <f>_xlfn.NUMBERVALUE(TRIM(VLOOKUP(A826,rawData!B:S,11,0)))</f>
        <v>14</v>
      </c>
      <c r="I826" s="9">
        <f>_xlfn.NUMBERVALUE(TRIM(VLOOKUP(A826,rawData!B:S,12,0)))</f>
        <v>351.86</v>
      </c>
      <c r="J826" s="9">
        <f>_xlfn.NUMBERVALUE(TRIM(VLOOKUP(A826,rawData!B:S,13,0)))</f>
        <v>4926.04</v>
      </c>
      <c r="K826" s="11">
        <f>DATE(VLOOKUP(A826,rawData!$B$2:$S$1011,17,0),VLOOKUP(A826,rawData!$B$2:$S$1011,16,0),VLOOKUP(A826,rawData!$B$2:$S$1011,15,0))</f>
        <v>45520</v>
      </c>
      <c r="L826" t="str">
        <f>TRIM(VLOOKUP(A826,rawData!B:S,18,0))</f>
        <v>Debit Card</v>
      </c>
      <c r="M826">
        <f t="shared" si="25"/>
        <v>8</v>
      </c>
    </row>
    <row r="827" spans="1:13" x14ac:dyDescent="0.2">
      <c r="A827" t="str">
        <f>TRIM(rawData!A10)</f>
        <v>5281fcd5-e78f-4ea6-a8a3-2ac15fd1d7b3</v>
      </c>
      <c r="B827" t="str">
        <f>TRIM(VLOOKUP(A827,rawData!B:S,4,0))</f>
        <v>Devin Finley</v>
      </c>
      <c r="C827" t="str">
        <f>IF(TRIM(VLOOKUP(A827,rawData!B:S,6,0))="","replacement@mail.com",TRIM(VLOOKUP(A827,rawData!B:S,6,0)))</f>
        <v>sheppardjessica@hotmail.com</v>
      </c>
      <c r="D827" t="str">
        <f t="shared" si="24"/>
        <v>WestBooks</v>
      </c>
      <c r="E827" t="str">
        <f>TRIM(VLOOKUP(A827,rawData!B:S,8,0))</f>
        <v>West</v>
      </c>
      <c r="F827" t="str">
        <f>TRIM(VLOOKUP(A827,rawData!B:S,9,0))</f>
        <v>Books</v>
      </c>
      <c r="G827" t="str">
        <f>IF(TRIM(VLOOKUP(A827,rawData!B:S,10,0))="","Blank",TRIM(VLOOKUP(A827,rawData!B:S,10,0)))</f>
        <v>Focus</v>
      </c>
      <c r="H827" s="9">
        <f>_xlfn.NUMBERVALUE(TRIM(VLOOKUP(A827,rawData!B:S,11,0)))</f>
        <v>12</v>
      </c>
      <c r="I827" s="9">
        <f>_xlfn.NUMBERVALUE(TRIM(VLOOKUP(A827,rawData!B:S,12,0)))</f>
        <v>426.35</v>
      </c>
      <c r="J827" s="9">
        <f>_xlfn.NUMBERVALUE(TRIM(VLOOKUP(A827,rawData!B:S,13,0)))</f>
        <v>5116.2</v>
      </c>
      <c r="K827" s="11">
        <f>DATE(VLOOKUP(A827,rawData!$B$2:$S$1011,17,0),VLOOKUP(A827,rawData!$B$2:$S$1011,16,0),VLOOKUP(A827,rawData!$B$2:$S$1011,15,0))</f>
        <v>45520</v>
      </c>
      <c r="L827" t="str">
        <f>TRIM(VLOOKUP(A827,rawData!B:S,18,0))</f>
        <v>Bank Transfer</v>
      </c>
      <c r="M827">
        <f t="shared" si="25"/>
        <v>8</v>
      </c>
    </row>
    <row r="828" spans="1:13" x14ac:dyDescent="0.2">
      <c r="A828" t="str">
        <f>TRIM(rawData!A533)</f>
        <v>0beda98c-1cf2-4486-8785-d7d9ed41ac41</v>
      </c>
      <c r="B828" t="str">
        <f>TRIM(VLOOKUP(A828,rawData!B:S,4,0))</f>
        <v>Deborah Hobbs</v>
      </c>
      <c r="C828" t="str">
        <f>IF(TRIM(VLOOKUP(A828,rawData!B:S,6,0))="","replacement@mail.com",TRIM(VLOOKUP(A828,rawData!B:S,6,0)))</f>
        <v>tanya05@higgins.com</v>
      </c>
      <c r="D828" t="str">
        <f t="shared" si="24"/>
        <v>EastBooks</v>
      </c>
      <c r="E828" t="str">
        <f>TRIM(VLOOKUP(A828,rawData!B:S,8,0))</f>
        <v>East</v>
      </c>
      <c r="F828" t="str">
        <f>TRIM(VLOOKUP(A828,rawData!B:S,9,0))</f>
        <v>Books</v>
      </c>
      <c r="G828" t="str">
        <f>IF(TRIM(VLOOKUP(A828,rawData!B:S,10,0))="","Blank",TRIM(VLOOKUP(A828,rawData!B:S,10,0)))</f>
        <v>Board</v>
      </c>
      <c r="H828" s="9">
        <f>_xlfn.NUMBERVALUE(TRIM(VLOOKUP(A828,rawData!B:S,11,0)))</f>
        <v>15</v>
      </c>
      <c r="I828" s="9">
        <f>_xlfn.NUMBERVALUE(TRIM(VLOOKUP(A828,rawData!B:S,12,0)))</f>
        <v>412.8</v>
      </c>
      <c r="J828" s="9">
        <f>_xlfn.NUMBERVALUE(TRIM(VLOOKUP(A828,rawData!B:S,13,0)))</f>
        <v>6192</v>
      </c>
      <c r="K828" s="11">
        <f>DATE(VLOOKUP(A828,rawData!$B$2:$S$1011,17,0),VLOOKUP(A828,rawData!$B$2:$S$1011,16,0),VLOOKUP(A828,rawData!$B$2:$S$1011,15,0))</f>
        <v>45520</v>
      </c>
      <c r="L828" t="str">
        <f>TRIM(VLOOKUP(A828,rawData!B:S,18,0))</f>
        <v>Bank Transfer</v>
      </c>
      <c r="M828">
        <f t="shared" si="25"/>
        <v>8</v>
      </c>
    </row>
    <row r="829" spans="1:13" x14ac:dyDescent="0.2">
      <c r="A829" t="str">
        <f>TRIM(rawData!A380)</f>
        <v>ec1420a2-4d1d-44f2-ac07-f31f6b1780b6</v>
      </c>
      <c r="B829" t="str">
        <f>TRIM(VLOOKUP(A829,rawData!B:S,4,0))</f>
        <v>Laura Silva</v>
      </c>
      <c r="C829" t="str">
        <f>IF(TRIM(VLOOKUP(A829,rawData!B:S,6,0))="","replacement@mail.com",TRIM(VLOOKUP(A829,rawData!B:S,6,0)))</f>
        <v>kennedyvictor@chavez-alvarez.biz</v>
      </c>
      <c r="D829" t="str">
        <f t="shared" si="24"/>
        <v>WestBooks</v>
      </c>
      <c r="E829" t="str">
        <f>TRIM(VLOOKUP(A829,rawData!B:S,8,0))</f>
        <v>West</v>
      </c>
      <c r="F829" t="str">
        <f>TRIM(VLOOKUP(A829,rawData!B:S,9,0))</f>
        <v>Books</v>
      </c>
      <c r="G829" t="str">
        <f>IF(TRIM(VLOOKUP(A829,rawData!B:S,10,0))="","Blank",TRIM(VLOOKUP(A829,rawData!B:S,10,0)))</f>
        <v>Material</v>
      </c>
      <c r="H829" s="9">
        <f>_xlfn.NUMBERVALUE(TRIM(VLOOKUP(A829,rawData!B:S,11,0)))</f>
        <v>20</v>
      </c>
      <c r="I829" s="9">
        <f>_xlfn.NUMBERVALUE(TRIM(VLOOKUP(A829,rawData!B:S,12,0)))</f>
        <v>331.96</v>
      </c>
      <c r="J829" s="9">
        <f>_xlfn.NUMBERVALUE(TRIM(VLOOKUP(A829,rawData!B:S,13,0)))</f>
        <v>6639.2</v>
      </c>
      <c r="K829" s="11">
        <f>DATE(VLOOKUP(A829,rawData!$B$2:$S$1011,17,0),VLOOKUP(A829,rawData!$B$2:$S$1011,16,0),VLOOKUP(A829,rawData!$B$2:$S$1011,15,0))</f>
        <v>45520</v>
      </c>
      <c r="L829" t="str">
        <f>TRIM(VLOOKUP(A829,rawData!B:S,18,0))</f>
        <v>Bank Transfer</v>
      </c>
      <c r="M829">
        <f t="shared" si="25"/>
        <v>8</v>
      </c>
    </row>
    <row r="830" spans="1:13" x14ac:dyDescent="0.2">
      <c r="A830" t="str">
        <f>TRIM(rawData!A919)</f>
        <v>d248c20d-cac8-4758-a2ff-6a9d60400de2</v>
      </c>
      <c r="B830" t="str">
        <f>TRIM(VLOOKUP(A830,rawData!B:S,4,0))</f>
        <v>Matthew Phillips</v>
      </c>
      <c r="C830" t="str">
        <f>IF(TRIM(VLOOKUP(A830,rawData!B:S,6,0))="","replacement@mail.com",TRIM(VLOOKUP(A830,rawData!B:S,6,0)))</f>
        <v>mbarker@mills.biz</v>
      </c>
      <c r="D830" t="str">
        <f t="shared" si="24"/>
        <v>SouthBooks</v>
      </c>
      <c r="E830" t="str">
        <f>TRIM(VLOOKUP(A830,rawData!B:S,8,0))</f>
        <v>South</v>
      </c>
      <c r="F830" t="str">
        <f>TRIM(VLOOKUP(A830,rawData!B:S,9,0))</f>
        <v>Books</v>
      </c>
      <c r="G830" t="str">
        <f>IF(TRIM(VLOOKUP(A830,rawData!B:S,10,0))="","Blank",TRIM(VLOOKUP(A830,rawData!B:S,10,0)))</f>
        <v>Toward</v>
      </c>
      <c r="H830" s="9">
        <f>_xlfn.NUMBERVALUE(TRIM(VLOOKUP(A830,rawData!B:S,11,0)))</f>
        <v>3</v>
      </c>
      <c r="I830" s="9">
        <f>_xlfn.NUMBERVALUE(TRIM(VLOOKUP(A830,rawData!B:S,12,0)))</f>
        <v>176.48</v>
      </c>
      <c r="J830" s="9">
        <f>_xlfn.NUMBERVALUE(TRIM(VLOOKUP(A830,rawData!B:S,13,0)))</f>
        <v>529.44000000000005</v>
      </c>
      <c r="K830" s="11">
        <f>DATE(VLOOKUP(A830,rawData!$B$2:$S$1011,17,0),VLOOKUP(A830,rawData!$B$2:$S$1011,16,0),VLOOKUP(A830,rawData!$B$2:$S$1011,15,0))</f>
        <v>45521</v>
      </c>
      <c r="L830" t="str">
        <f>TRIM(VLOOKUP(A830,rawData!B:S,18,0))</f>
        <v>Credit Card</v>
      </c>
      <c r="M830">
        <f t="shared" si="25"/>
        <v>8</v>
      </c>
    </row>
    <row r="831" spans="1:13" x14ac:dyDescent="0.2">
      <c r="A831" t="str">
        <f>TRIM(rawData!A662)</f>
        <v>a5721698-4a3f-416c-a608-7125ac1a6018</v>
      </c>
      <c r="B831" t="str">
        <f>TRIM(VLOOKUP(A831,rawData!B:S,4,0))</f>
        <v>Rickey Todd</v>
      </c>
      <c r="C831" t="str">
        <f>IF(TRIM(VLOOKUP(A831,rawData!B:S,6,0))="","replacement@mail.com",TRIM(VLOOKUP(A831,rawData!B:S,6,0)))</f>
        <v>pmartinez@mckenzie-davis.biz</v>
      </c>
      <c r="D831" t="str">
        <f t="shared" si="24"/>
        <v>SouthFurniture</v>
      </c>
      <c r="E831" t="str">
        <f>TRIM(VLOOKUP(A831,rawData!B:S,8,0))</f>
        <v>South</v>
      </c>
      <c r="F831" t="str">
        <f>TRIM(VLOOKUP(A831,rawData!B:S,9,0))</f>
        <v>Furniture</v>
      </c>
      <c r="G831" t="str">
        <f>IF(TRIM(VLOOKUP(A831,rawData!B:S,10,0))="","Blank",TRIM(VLOOKUP(A831,rawData!B:S,10,0)))</f>
        <v>Young</v>
      </c>
      <c r="H831" s="9">
        <f>_xlfn.NUMBERVALUE(TRIM(VLOOKUP(A831,rawData!B:S,11,0)))</f>
        <v>12</v>
      </c>
      <c r="I831" s="9">
        <f>_xlfn.NUMBERVALUE(TRIM(VLOOKUP(A831,rawData!B:S,12,0)))</f>
        <v>103.33</v>
      </c>
      <c r="J831" s="9">
        <f>_xlfn.NUMBERVALUE(TRIM(VLOOKUP(A831,rawData!B:S,13,0)))</f>
        <v>1239.96</v>
      </c>
      <c r="K831" s="11">
        <f>DATE(VLOOKUP(A831,rawData!$B$2:$S$1011,17,0),VLOOKUP(A831,rawData!$B$2:$S$1011,16,0),VLOOKUP(A831,rawData!$B$2:$S$1011,15,0))</f>
        <v>45521</v>
      </c>
      <c r="L831" t="str">
        <f>TRIM(VLOOKUP(A831,rawData!B:S,18,0))</f>
        <v>Bank Transfer</v>
      </c>
      <c r="M831">
        <f t="shared" si="25"/>
        <v>8</v>
      </c>
    </row>
    <row r="832" spans="1:13" x14ac:dyDescent="0.2">
      <c r="A832" t="str">
        <f>TRIM(rawData!A693)</f>
        <v>bd2b79c5-975a-4c5f-b2d3-dca2a58bc19d</v>
      </c>
      <c r="B832" t="str">
        <f>TRIM(VLOOKUP(A832,rawData!B:S,4,0))</f>
        <v>Kim Baker</v>
      </c>
      <c r="C832" t="str">
        <f>IF(TRIM(VLOOKUP(A832,rawData!B:S,6,0))="","replacement@mail.com",TRIM(VLOOKUP(A832,rawData!B:S,6,0)))</f>
        <v>jacksonleonard@yahoo.com</v>
      </c>
      <c r="D832" t="str">
        <f t="shared" si="24"/>
        <v>SouthFood</v>
      </c>
      <c r="E832" t="str">
        <f>TRIM(VLOOKUP(A832,rawData!B:S,8,0))</f>
        <v>South</v>
      </c>
      <c r="F832" t="str">
        <f>TRIM(VLOOKUP(A832,rawData!B:S,9,0))</f>
        <v>Food</v>
      </c>
      <c r="G832" t="str">
        <f>IF(TRIM(VLOOKUP(A832,rawData!B:S,10,0))="","Blank",TRIM(VLOOKUP(A832,rawData!B:S,10,0)))</f>
        <v>Power</v>
      </c>
      <c r="H832" s="9">
        <f>_xlfn.NUMBERVALUE(TRIM(VLOOKUP(A832,rawData!B:S,11,0)))</f>
        <v>11</v>
      </c>
      <c r="I832" s="9">
        <f>_xlfn.NUMBERVALUE(TRIM(VLOOKUP(A832,rawData!B:S,12,0)))</f>
        <v>459.36</v>
      </c>
      <c r="J832" s="9">
        <f>_xlfn.NUMBERVALUE(TRIM(VLOOKUP(A832,rawData!B:S,13,0)))</f>
        <v>5052.96</v>
      </c>
      <c r="K832" s="11">
        <f>DATE(VLOOKUP(A832,rawData!$B$2:$S$1011,17,0),VLOOKUP(A832,rawData!$B$2:$S$1011,16,0),VLOOKUP(A832,rawData!$B$2:$S$1011,15,0))</f>
        <v>45521</v>
      </c>
      <c r="L832" t="str">
        <f>TRIM(VLOOKUP(A832,rawData!B:S,18,0))</f>
        <v>Debit Card</v>
      </c>
      <c r="M832">
        <f t="shared" si="25"/>
        <v>8</v>
      </c>
    </row>
    <row r="833" spans="1:13" x14ac:dyDescent="0.2">
      <c r="A833" t="str">
        <f>TRIM(rawData!A598)</f>
        <v>9a3c406c-a977-4314-8683-beaaa3de053b</v>
      </c>
      <c r="B833" t="str">
        <f>TRIM(VLOOKUP(A833,rawData!B:S,4,0))</f>
        <v>Alyssa Davenport</v>
      </c>
      <c r="C833" t="str">
        <f>IF(TRIM(VLOOKUP(A833,rawData!B:S,6,0))="","replacement@mail.com",TRIM(VLOOKUP(A833,rawData!B:S,6,0)))</f>
        <v>garciastephen@sampson-rowland.com</v>
      </c>
      <c r="D833" t="str">
        <f t="shared" si="24"/>
        <v>SouthFurniture</v>
      </c>
      <c r="E833" t="str">
        <f>TRIM(VLOOKUP(A833,rawData!B:S,8,0))</f>
        <v>South</v>
      </c>
      <c r="F833" t="str">
        <f>TRIM(VLOOKUP(A833,rawData!B:S,9,0))</f>
        <v>Furniture</v>
      </c>
      <c r="G833" t="str">
        <f>IF(TRIM(VLOOKUP(A833,rawData!B:S,10,0))="","Blank",TRIM(VLOOKUP(A833,rawData!B:S,10,0)))</f>
        <v>Concern</v>
      </c>
      <c r="H833" s="9">
        <f>_xlfn.NUMBERVALUE(TRIM(VLOOKUP(A833,rawData!B:S,11,0)))</f>
        <v>13</v>
      </c>
      <c r="I833" s="9">
        <f>_xlfn.NUMBERVALUE(TRIM(VLOOKUP(A833,rawData!B:S,12,0)))</f>
        <v>468.08</v>
      </c>
      <c r="J833" s="9">
        <f>_xlfn.NUMBERVALUE(TRIM(VLOOKUP(A833,rawData!B:S,13,0)))</f>
        <v>6085.04</v>
      </c>
      <c r="K833" s="11">
        <f>DATE(VLOOKUP(A833,rawData!$B$2:$S$1011,17,0),VLOOKUP(A833,rawData!$B$2:$S$1011,16,0),VLOOKUP(A833,rawData!$B$2:$S$1011,15,0))</f>
        <v>45521</v>
      </c>
      <c r="L833" t="str">
        <f>TRIM(VLOOKUP(A833,rawData!B:S,18,0))</f>
        <v>Credit Card</v>
      </c>
      <c r="M833">
        <f t="shared" si="25"/>
        <v>8</v>
      </c>
    </row>
    <row r="834" spans="1:13" x14ac:dyDescent="0.2">
      <c r="A834" t="str">
        <f>TRIM(rawData!A279)</f>
        <v>064571dc-0e7c-4dfe-a9a4-72a384777c02</v>
      </c>
      <c r="B834" t="str">
        <f>TRIM(VLOOKUP(A834,rawData!B:S,4,0))</f>
        <v>Steven Bowman</v>
      </c>
      <c r="C834" t="str">
        <f>IF(TRIM(VLOOKUP(A834,rawData!B:S,6,0))="","replacement@mail.com",TRIM(VLOOKUP(A834,rawData!B:S,6,0)))</f>
        <v>boydwilliam@gmail.com</v>
      </c>
      <c r="D834" t="str">
        <f t="shared" ref="D834:D897" si="26">CONCATENATE(E834,F834)</f>
        <v>NorthBooks</v>
      </c>
      <c r="E834" t="str">
        <f>TRIM(VLOOKUP(A834,rawData!B:S,8,0))</f>
        <v>North</v>
      </c>
      <c r="F834" t="str">
        <f>TRIM(VLOOKUP(A834,rawData!B:S,9,0))</f>
        <v>Books</v>
      </c>
      <c r="G834" t="str">
        <f>IF(TRIM(VLOOKUP(A834,rawData!B:S,10,0))="","Blank",TRIM(VLOOKUP(A834,rawData!B:S,10,0)))</f>
        <v>Loss</v>
      </c>
      <c r="H834" s="9">
        <f>_xlfn.NUMBERVALUE(TRIM(VLOOKUP(A834,rawData!B:S,11,0)))</f>
        <v>3</v>
      </c>
      <c r="I834" s="9">
        <f>_xlfn.NUMBERVALUE(TRIM(VLOOKUP(A834,rawData!B:S,12,0)))</f>
        <v>121.32</v>
      </c>
      <c r="J834" s="9">
        <f>_xlfn.NUMBERVALUE(TRIM(VLOOKUP(A834,rawData!B:S,13,0)))</f>
        <v>363.96</v>
      </c>
      <c r="K834" s="11">
        <f>DATE(VLOOKUP(A834,rawData!$B$2:$S$1011,17,0),VLOOKUP(A834,rawData!$B$2:$S$1011,16,0),VLOOKUP(A834,rawData!$B$2:$S$1011,15,0))</f>
        <v>45522</v>
      </c>
      <c r="L834" t="str">
        <f>TRIM(VLOOKUP(A834,rawData!B:S,18,0))</f>
        <v>Credit Card</v>
      </c>
      <c r="M834">
        <f t="shared" si="25"/>
        <v>8</v>
      </c>
    </row>
    <row r="835" spans="1:13" x14ac:dyDescent="0.2">
      <c r="A835" t="str">
        <f>TRIM(rawData!A405)</f>
        <v>03795b7e-6973-48d8-b06e-cf2a07136985</v>
      </c>
      <c r="B835" t="str">
        <f>TRIM(VLOOKUP(A835,rawData!B:S,4,0))</f>
        <v>Louis Murphy</v>
      </c>
      <c r="C835" t="str">
        <f>IF(TRIM(VLOOKUP(A835,rawData!B:S,6,0))="","replacement@mail.com",TRIM(VLOOKUP(A835,rawData!B:S,6,0)))</f>
        <v>brian56@yahoo.com</v>
      </c>
      <c r="D835" t="str">
        <f t="shared" si="26"/>
        <v>SouthElectronics</v>
      </c>
      <c r="E835" t="str">
        <f>TRIM(VLOOKUP(A835,rawData!B:S,8,0))</f>
        <v>South</v>
      </c>
      <c r="F835" t="str">
        <f>TRIM(VLOOKUP(A835,rawData!B:S,9,0))</f>
        <v>Electronics</v>
      </c>
      <c r="G835" t="str">
        <f>IF(TRIM(VLOOKUP(A835,rawData!B:S,10,0))="","Blank",TRIM(VLOOKUP(A835,rawData!B:S,10,0)))</f>
        <v>Blank</v>
      </c>
      <c r="H835" s="9">
        <f>_xlfn.NUMBERVALUE(TRIM(VLOOKUP(A835,rawData!B:S,11,0)))</f>
        <v>3</v>
      </c>
      <c r="I835" s="9">
        <f>_xlfn.NUMBERVALUE(TRIM(VLOOKUP(A835,rawData!B:S,12,0)))</f>
        <v>135.33000000000001</v>
      </c>
      <c r="J835" s="9">
        <f>_xlfn.NUMBERVALUE(TRIM(VLOOKUP(A835,rawData!B:S,13,0)))</f>
        <v>405.99</v>
      </c>
      <c r="K835" s="11">
        <f>DATE(VLOOKUP(A835,rawData!$B$2:$S$1011,17,0),VLOOKUP(A835,rawData!$B$2:$S$1011,16,0),VLOOKUP(A835,rawData!$B$2:$S$1011,15,0))</f>
        <v>45522</v>
      </c>
      <c r="L835" t="str">
        <f>TRIM(VLOOKUP(A835,rawData!B:S,18,0))</f>
        <v>Credit Card</v>
      </c>
      <c r="M835">
        <f t="shared" ref="M835:M898" si="27">MONTH(K835)</f>
        <v>8</v>
      </c>
    </row>
    <row r="836" spans="1:13" x14ac:dyDescent="0.2">
      <c r="A836" t="str">
        <f>TRIM(rawData!A255)</f>
        <v>36fa2591-b999-49e9-aa15-51d30033e78a</v>
      </c>
      <c r="B836" t="str">
        <f>TRIM(VLOOKUP(A836,rawData!B:S,4,0))</f>
        <v>Steven Mason</v>
      </c>
      <c r="C836" t="str">
        <f>IF(TRIM(VLOOKUP(A836,rawData!B:S,6,0))="","replacement@mail.com",TRIM(VLOOKUP(A836,rawData!B:S,6,0)))</f>
        <v>timothysandoval@yahoo.com</v>
      </c>
      <c r="D836" t="str">
        <f t="shared" si="26"/>
        <v>WestClothing</v>
      </c>
      <c r="E836" t="str">
        <f>TRIM(VLOOKUP(A836,rawData!B:S,8,0))</f>
        <v>West</v>
      </c>
      <c r="F836" t="str">
        <f>TRIM(VLOOKUP(A836,rawData!B:S,9,0))</f>
        <v>Clothing</v>
      </c>
      <c r="G836" t="str">
        <f>IF(TRIM(VLOOKUP(A836,rawData!B:S,10,0))="","Blank",TRIM(VLOOKUP(A836,rawData!B:S,10,0)))</f>
        <v>Grow</v>
      </c>
      <c r="H836" s="9">
        <f>_xlfn.NUMBERVALUE(TRIM(VLOOKUP(A836,rawData!B:S,11,0)))</f>
        <v>19</v>
      </c>
      <c r="I836" s="9">
        <f>_xlfn.NUMBERVALUE(TRIM(VLOOKUP(A836,rawData!B:S,12,0)))</f>
        <v>273.02</v>
      </c>
      <c r="J836" s="9">
        <f>_xlfn.NUMBERVALUE(TRIM(VLOOKUP(A836,rawData!B:S,13,0)))</f>
        <v>5187.38</v>
      </c>
      <c r="K836" s="11">
        <f>DATE(VLOOKUP(A836,rawData!$B$2:$S$1011,17,0),VLOOKUP(A836,rawData!$B$2:$S$1011,16,0),VLOOKUP(A836,rawData!$B$2:$S$1011,15,0))</f>
        <v>45522</v>
      </c>
      <c r="L836" t="str">
        <f>TRIM(VLOOKUP(A836,rawData!B:S,18,0))</f>
        <v>PayPal</v>
      </c>
      <c r="M836">
        <f t="shared" si="27"/>
        <v>8</v>
      </c>
    </row>
    <row r="837" spans="1:13" x14ac:dyDescent="0.2">
      <c r="A837" t="str">
        <f>TRIM(rawData!A212)</f>
        <v>1c8bbec0-1075-4210-bc8c-b969c3332f50</v>
      </c>
      <c r="B837" t="str">
        <f>TRIM(VLOOKUP(A837,rawData!B:S,4,0))</f>
        <v>Michael Williams</v>
      </c>
      <c r="C837" t="str">
        <f>IF(TRIM(VLOOKUP(A837,rawData!B:S,6,0))="","replacement@mail.com",TRIM(VLOOKUP(A837,rawData!B:S,6,0)))</f>
        <v>shelleycooper@hotmail.com</v>
      </c>
      <c r="D837" t="str">
        <f t="shared" si="26"/>
        <v>EastClothing</v>
      </c>
      <c r="E837" t="str">
        <f>TRIM(VLOOKUP(A837,rawData!B:S,8,0))</f>
        <v>East</v>
      </c>
      <c r="F837" t="str">
        <f>TRIM(VLOOKUP(A837,rawData!B:S,9,0))</f>
        <v>Clothing</v>
      </c>
      <c r="G837" t="str">
        <f>IF(TRIM(VLOOKUP(A837,rawData!B:S,10,0))="","Blank",TRIM(VLOOKUP(A837,rawData!B:S,10,0)))</f>
        <v>New</v>
      </c>
      <c r="H837" s="9">
        <f>_xlfn.NUMBERVALUE(TRIM(VLOOKUP(A837,rawData!B:S,11,0)))</f>
        <v>17</v>
      </c>
      <c r="I837" s="9">
        <f>_xlfn.NUMBERVALUE(TRIM(VLOOKUP(A837,rawData!B:S,12,0)))</f>
        <v>39.119999999999997</v>
      </c>
      <c r="J837" s="9">
        <f>_xlfn.NUMBERVALUE(TRIM(VLOOKUP(A837,rawData!B:S,13,0)))</f>
        <v>665.04</v>
      </c>
      <c r="K837" s="11">
        <f>DATE(VLOOKUP(A837,rawData!$B$2:$S$1011,17,0),VLOOKUP(A837,rawData!$B$2:$S$1011,16,0),VLOOKUP(A837,rawData!$B$2:$S$1011,15,0))</f>
        <v>45523</v>
      </c>
      <c r="L837" t="str">
        <f>TRIM(VLOOKUP(A837,rawData!B:S,18,0))</f>
        <v>Credit Card</v>
      </c>
      <c r="M837">
        <f t="shared" si="27"/>
        <v>8</v>
      </c>
    </row>
    <row r="838" spans="1:13" x14ac:dyDescent="0.2">
      <c r="A838" t="str">
        <f>TRIM(rawData!A20)</f>
        <v>51c7e639-99f2-4f29-9b71-d572ff78b9ba</v>
      </c>
      <c r="B838" t="str">
        <f>TRIM(VLOOKUP(A838,rawData!B:S,4,0))</f>
        <v>Joshua Burns</v>
      </c>
      <c r="C838" t="str">
        <f>IF(TRIM(VLOOKUP(A838,rawData!B:S,6,0))="","replacement@mail.com",TRIM(VLOOKUP(A838,rawData!B:S,6,0)))</f>
        <v>justinramos@hotmail.com</v>
      </c>
      <c r="D838" t="str">
        <f t="shared" si="26"/>
        <v>WestFurniture</v>
      </c>
      <c r="E838" t="str">
        <f>TRIM(VLOOKUP(A838,rawData!B:S,8,0))</f>
        <v>West</v>
      </c>
      <c r="F838" t="str">
        <f>TRIM(VLOOKUP(A838,rawData!B:S,9,0))</f>
        <v>Furniture</v>
      </c>
      <c r="G838" t="str">
        <f>IF(TRIM(VLOOKUP(A838,rawData!B:S,10,0))="","Blank",TRIM(VLOOKUP(A838,rawData!B:S,10,0)))</f>
        <v>Standard</v>
      </c>
      <c r="H838" s="9">
        <f>_xlfn.NUMBERVALUE(TRIM(VLOOKUP(A838,rawData!B:S,11,0)))</f>
        <v>16</v>
      </c>
      <c r="I838" s="9">
        <f>_xlfn.NUMBERVALUE(TRIM(VLOOKUP(A838,rawData!B:S,12,0)))</f>
        <v>192.46</v>
      </c>
      <c r="J838" s="9">
        <f>_xlfn.NUMBERVALUE(TRIM(VLOOKUP(A838,rawData!B:S,13,0)))</f>
        <v>3079.36</v>
      </c>
      <c r="K838" s="11">
        <f>DATE(VLOOKUP(A838,rawData!$B$2:$S$1011,17,0),VLOOKUP(A838,rawData!$B$2:$S$1011,16,0),VLOOKUP(A838,rawData!$B$2:$S$1011,15,0))</f>
        <v>45523</v>
      </c>
      <c r="L838" t="str">
        <f>TRIM(VLOOKUP(A838,rawData!B:S,18,0))</f>
        <v>Credit Card</v>
      </c>
      <c r="M838">
        <f t="shared" si="27"/>
        <v>8</v>
      </c>
    </row>
    <row r="839" spans="1:13" x14ac:dyDescent="0.2">
      <c r="A839" t="str">
        <f>TRIM(rawData!A791)</f>
        <v>4eb0fa64-a7b7-4500-b53d-71e356d88fac</v>
      </c>
      <c r="B839" t="str">
        <f>TRIM(VLOOKUP(A839,rawData!B:S,4,0))</f>
        <v>Nicholas Kaiser</v>
      </c>
      <c r="C839" t="str">
        <f>IF(TRIM(VLOOKUP(A839,rawData!B:S,6,0))="","replacement@mail.com",TRIM(VLOOKUP(A839,rawData!B:S,6,0)))</f>
        <v>tdonaldson@brown.com</v>
      </c>
      <c r="D839" t="str">
        <f t="shared" si="26"/>
        <v>SouthClothing</v>
      </c>
      <c r="E839" t="str">
        <f>TRIM(VLOOKUP(A839,rawData!B:S,8,0))</f>
        <v>South</v>
      </c>
      <c r="F839" t="str">
        <f>TRIM(VLOOKUP(A839,rawData!B:S,9,0))</f>
        <v>Clothing</v>
      </c>
      <c r="G839" t="str">
        <f>IF(TRIM(VLOOKUP(A839,rawData!B:S,10,0))="","Blank",TRIM(VLOOKUP(A839,rawData!B:S,10,0)))</f>
        <v>Although</v>
      </c>
      <c r="H839" s="9">
        <f>_xlfn.NUMBERVALUE(TRIM(VLOOKUP(A839,rawData!B:S,11,0)))</f>
        <v>12</v>
      </c>
      <c r="I839" s="9">
        <f>_xlfn.NUMBERVALUE(TRIM(VLOOKUP(A839,rawData!B:S,12,0)))</f>
        <v>435.36</v>
      </c>
      <c r="J839" s="9">
        <f>_xlfn.NUMBERVALUE(TRIM(VLOOKUP(A839,rawData!B:S,13,0)))</f>
        <v>5224.32</v>
      </c>
      <c r="K839" s="11">
        <f>DATE(VLOOKUP(A839,rawData!$B$2:$S$1011,17,0),VLOOKUP(A839,rawData!$B$2:$S$1011,16,0),VLOOKUP(A839,rawData!$B$2:$S$1011,15,0))</f>
        <v>45523</v>
      </c>
      <c r="L839" t="str">
        <f>TRIM(VLOOKUP(A839,rawData!B:S,18,0))</f>
        <v>PayPal</v>
      </c>
      <c r="M839">
        <f t="shared" si="27"/>
        <v>8</v>
      </c>
    </row>
    <row r="840" spans="1:13" x14ac:dyDescent="0.2">
      <c r="A840" t="str">
        <f>TRIM(rawData!A857)</f>
        <v>60cfe875-dbca-4a44-a896-d9ea04f0d955</v>
      </c>
      <c r="B840" t="str">
        <f>TRIM(VLOOKUP(A840,rawData!B:S,4,0))</f>
        <v>Tiffany Walls</v>
      </c>
      <c r="C840" t="str">
        <f>IF(TRIM(VLOOKUP(A840,rawData!B:S,6,0))="","replacement@mail.com",TRIM(VLOOKUP(A840,rawData!B:S,6,0)))</f>
        <v>baxtervanessa@yahoo.com</v>
      </c>
      <c r="D840" t="str">
        <f t="shared" si="26"/>
        <v>WestClothing</v>
      </c>
      <c r="E840" t="str">
        <f>TRIM(VLOOKUP(A840,rawData!B:S,8,0))</f>
        <v>West</v>
      </c>
      <c r="F840" t="str">
        <f>TRIM(VLOOKUP(A840,rawData!B:S,9,0))</f>
        <v>Clothing</v>
      </c>
      <c r="G840" t="str">
        <f>IF(TRIM(VLOOKUP(A840,rawData!B:S,10,0))="","Blank",TRIM(VLOOKUP(A840,rawData!B:S,10,0)))</f>
        <v>Carry</v>
      </c>
      <c r="H840" s="9">
        <f>_xlfn.NUMBERVALUE(TRIM(VLOOKUP(A840,rawData!B:S,11,0)))</f>
        <v>19</v>
      </c>
      <c r="I840" s="9">
        <f>_xlfn.NUMBERVALUE(TRIM(VLOOKUP(A840,rawData!B:S,12,0)))</f>
        <v>366.34</v>
      </c>
      <c r="J840" s="9">
        <f>_xlfn.NUMBERVALUE(TRIM(VLOOKUP(A840,rawData!B:S,13,0)))</f>
        <v>6960.46</v>
      </c>
      <c r="K840" s="11">
        <f>DATE(VLOOKUP(A840,rawData!$B$2:$S$1011,17,0),VLOOKUP(A840,rawData!$B$2:$S$1011,16,0),VLOOKUP(A840,rawData!$B$2:$S$1011,15,0))</f>
        <v>45523</v>
      </c>
      <c r="L840" t="str">
        <f>TRIM(VLOOKUP(A840,rawData!B:S,18,0))</f>
        <v>Debit Card</v>
      </c>
      <c r="M840">
        <f t="shared" si="27"/>
        <v>8</v>
      </c>
    </row>
    <row r="841" spans="1:13" x14ac:dyDescent="0.2">
      <c r="A841" t="str">
        <f>TRIM(rawData!A955)</f>
        <v>bef8a7a6-48ef-4a42-a51a-2cbd3730b8eb</v>
      </c>
      <c r="B841" t="str">
        <f>TRIM(VLOOKUP(A841,rawData!B:S,4,0))</f>
        <v>Shannon Chung</v>
      </c>
      <c r="C841" t="str">
        <f>IF(TRIM(VLOOKUP(A841,rawData!B:S,6,0))="","replacement@mail.com",TRIM(VLOOKUP(A841,rawData!B:S,6,0)))</f>
        <v>beckerbrenda@harris-scott.net</v>
      </c>
      <c r="D841" t="str">
        <f t="shared" si="26"/>
        <v>EastFood</v>
      </c>
      <c r="E841" t="str">
        <f>TRIM(VLOOKUP(A841,rawData!B:S,8,0))</f>
        <v>East</v>
      </c>
      <c r="F841" t="str">
        <f>TRIM(VLOOKUP(A841,rawData!B:S,9,0))</f>
        <v>Food</v>
      </c>
      <c r="G841" t="str">
        <f>IF(TRIM(VLOOKUP(A841,rawData!B:S,10,0))="","Blank",TRIM(VLOOKUP(A841,rawData!B:S,10,0)))</f>
        <v>Apply</v>
      </c>
      <c r="H841" s="9">
        <f>_xlfn.NUMBERVALUE(TRIM(VLOOKUP(A841,rawData!B:S,11,0)))</f>
        <v>11</v>
      </c>
      <c r="I841" s="9">
        <f>_xlfn.NUMBERVALUE(TRIM(VLOOKUP(A841,rawData!B:S,12,0)))</f>
        <v>92.9</v>
      </c>
      <c r="J841" s="9">
        <f>_xlfn.NUMBERVALUE(TRIM(VLOOKUP(A841,rawData!B:S,13,0)))</f>
        <v>1021.9</v>
      </c>
      <c r="K841" s="11">
        <f>DATE(VLOOKUP(A841,rawData!$B$2:$S$1011,17,0),VLOOKUP(A841,rawData!$B$2:$S$1011,16,0),VLOOKUP(A841,rawData!$B$2:$S$1011,15,0))</f>
        <v>45524</v>
      </c>
      <c r="L841" t="str">
        <f>TRIM(VLOOKUP(A841,rawData!B:S,18,0))</f>
        <v>Debit Card</v>
      </c>
      <c r="M841">
        <f t="shared" si="27"/>
        <v>8</v>
      </c>
    </row>
    <row r="842" spans="1:13" x14ac:dyDescent="0.2">
      <c r="A842" t="str">
        <f>TRIM(rawData!A378)</f>
        <v>c6838c70-659f-4d82-ac14-a510f1e5eea1</v>
      </c>
      <c r="B842" t="str">
        <f>TRIM(VLOOKUP(A842,rawData!B:S,4,0))</f>
        <v>Ana Jensen</v>
      </c>
      <c r="C842" t="str">
        <f>IF(TRIM(VLOOKUP(A842,rawData!B:S,6,0))="","replacement@mail.com",TRIM(VLOOKUP(A842,rawData!B:S,6,0)))</f>
        <v>emilywilliams@gmail.com</v>
      </c>
      <c r="D842" t="str">
        <f t="shared" si="26"/>
        <v>WestElectronics</v>
      </c>
      <c r="E842" t="str">
        <f>TRIM(VLOOKUP(A842,rawData!B:S,8,0))</f>
        <v>West</v>
      </c>
      <c r="F842" t="str">
        <f>TRIM(VLOOKUP(A842,rawData!B:S,9,0))</f>
        <v>Electronics</v>
      </c>
      <c r="G842" t="str">
        <f>IF(TRIM(VLOOKUP(A842,rawData!B:S,10,0))="","Blank",TRIM(VLOOKUP(A842,rawData!B:S,10,0)))</f>
        <v>Sea</v>
      </c>
      <c r="H842" s="9">
        <f>_xlfn.NUMBERVALUE(TRIM(VLOOKUP(A842,rawData!B:S,11,0)))</f>
        <v>8</v>
      </c>
      <c r="I842" s="9">
        <f>_xlfn.NUMBERVALUE(TRIM(VLOOKUP(A842,rawData!B:S,12,0)))</f>
        <v>52.14</v>
      </c>
      <c r="J842" s="9">
        <f>_xlfn.NUMBERVALUE(TRIM(VLOOKUP(A842,rawData!B:S,13,0)))</f>
        <v>417.12</v>
      </c>
      <c r="K842" s="11">
        <f>DATE(VLOOKUP(A842,rawData!$B$2:$S$1011,17,0),VLOOKUP(A842,rawData!$B$2:$S$1011,16,0),VLOOKUP(A842,rawData!$B$2:$S$1011,15,0))</f>
        <v>45525</v>
      </c>
      <c r="L842" t="str">
        <f>TRIM(VLOOKUP(A842,rawData!B:S,18,0))</f>
        <v>Bank Transfer</v>
      </c>
      <c r="M842">
        <f t="shared" si="27"/>
        <v>8</v>
      </c>
    </row>
    <row r="843" spans="1:13" x14ac:dyDescent="0.2">
      <c r="A843" t="str">
        <f>TRIM(rawData!A496)</f>
        <v>7390b54d-917a-4a4b-b68e-91ad19608bd8</v>
      </c>
      <c r="B843" t="str">
        <f>TRIM(VLOOKUP(A843,rawData!B:S,4,0))</f>
        <v>Jennifer Juarez</v>
      </c>
      <c r="C843" t="str">
        <f>IF(TRIM(VLOOKUP(A843,rawData!B:S,6,0))="","replacement@mail.com",TRIM(VLOOKUP(A843,rawData!B:S,6,0)))</f>
        <v>jenningsthomas@sullivan.com</v>
      </c>
      <c r="D843" t="str">
        <f t="shared" si="26"/>
        <v>NorthClothing</v>
      </c>
      <c r="E843" t="str">
        <f>TRIM(VLOOKUP(A843,rawData!B:S,8,0))</f>
        <v>North</v>
      </c>
      <c r="F843" t="str">
        <f>TRIM(VLOOKUP(A843,rawData!B:S,9,0))</f>
        <v>Clothing</v>
      </c>
      <c r="G843" t="str">
        <f>IF(TRIM(VLOOKUP(A843,rawData!B:S,10,0))="","Blank",TRIM(VLOOKUP(A843,rawData!B:S,10,0)))</f>
        <v>Blank</v>
      </c>
      <c r="H843" s="9">
        <f>_xlfn.NUMBERVALUE(TRIM(VLOOKUP(A843,rawData!B:S,11,0)))</f>
        <v>5</v>
      </c>
      <c r="I843" s="9">
        <f>_xlfn.NUMBERVALUE(TRIM(VLOOKUP(A843,rawData!B:S,12,0)))</f>
        <v>352.24</v>
      </c>
      <c r="J843" s="9">
        <f>_xlfn.NUMBERVALUE(TRIM(VLOOKUP(A843,rawData!B:S,13,0)))</f>
        <v>1761.2</v>
      </c>
      <c r="K843" s="11">
        <f>DATE(VLOOKUP(A843,rawData!$B$2:$S$1011,17,0),VLOOKUP(A843,rawData!$B$2:$S$1011,16,0),VLOOKUP(A843,rawData!$B$2:$S$1011,15,0))</f>
        <v>45525</v>
      </c>
      <c r="L843" t="str">
        <f>TRIM(VLOOKUP(A843,rawData!B:S,18,0))</f>
        <v>Credit Card</v>
      </c>
      <c r="M843">
        <f t="shared" si="27"/>
        <v>8</v>
      </c>
    </row>
    <row r="844" spans="1:13" x14ac:dyDescent="0.2">
      <c r="A844" t="str">
        <f>TRIM(rawData!A268)</f>
        <v>39e1b175-a04e-4dae-83ec-5765ca4f478b</v>
      </c>
      <c r="B844" t="str">
        <f>TRIM(VLOOKUP(A844,rawData!B:S,4,0))</f>
        <v>Jesse Spencer</v>
      </c>
      <c r="C844" t="str">
        <f>IF(TRIM(VLOOKUP(A844,rawData!B:S,6,0))="","replacement@mail.com",TRIM(VLOOKUP(A844,rawData!B:S,6,0)))</f>
        <v>stacey59@hotmail.com</v>
      </c>
      <c r="D844" t="str">
        <f t="shared" si="26"/>
        <v>EastFurniture</v>
      </c>
      <c r="E844" t="str">
        <f>TRIM(VLOOKUP(A844,rawData!B:S,8,0))</f>
        <v>East</v>
      </c>
      <c r="F844" t="str">
        <f>TRIM(VLOOKUP(A844,rawData!B:S,9,0))</f>
        <v>Furniture</v>
      </c>
      <c r="G844" t="str">
        <f>IF(TRIM(VLOOKUP(A844,rawData!B:S,10,0))="","Blank",TRIM(VLOOKUP(A844,rawData!B:S,10,0)))</f>
        <v>Church</v>
      </c>
      <c r="H844" s="9">
        <f>_xlfn.NUMBERVALUE(TRIM(VLOOKUP(A844,rawData!B:S,11,0)))</f>
        <v>13</v>
      </c>
      <c r="I844" s="9">
        <f>_xlfn.NUMBERVALUE(TRIM(VLOOKUP(A844,rawData!B:S,12,0)))</f>
        <v>295.51</v>
      </c>
      <c r="J844" s="9">
        <f>_xlfn.NUMBERVALUE(TRIM(VLOOKUP(A844,rawData!B:S,13,0)))</f>
        <v>3841.63</v>
      </c>
      <c r="K844" s="11">
        <f>DATE(VLOOKUP(A844,rawData!$B$2:$S$1011,17,0),VLOOKUP(A844,rawData!$B$2:$S$1011,16,0),VLOOKUP(A844,rawData!$B$2:$S$1011,15,0))</f>
        <v>45525</v>
      </c>
      <c r="L844" t="str">
        <f>TRIM(VLOOKUP(A844,rawData!B:S,18,0))</f>
        <v>PayPal</v>
      </c>
      <c r="M844">
        <f t="shared" si="27"/>
        <v>8</v>
      </c>
    </row>
    <row r="845" spans="1:13" x14ac:dyDescent="0.2">
      <c r="A845" t="str">
        <f>TRIM(rawData!A509)</f>
        <v>9497c6c9-f375-4c60-bd9b-6bdc630f06c5</v>
      </c>
      <c r="B845" t="str">
        <f>TRIM(VLOOKUP(A845,rawData!B:S,4,0))</f>
        <v>Timothy Herrera</v>
      </c>
      <c r="C845" t="str">
        <f>IF(TRIM(VLOOKUP(A845,rawData!B:S,6,0))="","replacement@mail.com",TRIM(VLOOKUP(A845,rawData!B:S,6,0)))</f>
        <v>nancykelly@gmail.com</v>
      </c>
      <c r="D845" t="str">
        <f t="shared" si="26"/>
        <v>EastFood</v>
      </c>
      <c r="E845" t="str">
        <f>TRIM(VLOOKUP(A845,rawData!B:S,8,0))</f>
        <v>East</v>
      </c>
      <c r="F845" t="str">
        <f>TRIM(VLOOKUP(A845,rawData!B:S,9,0))</f>
        <v>Food</v>
      </c>
      <c r="G845" t="str">
        <f>IF(TRIM(VLOOKUP(A845,rawData!B:S,10,0))="","Blank",TRIM(VLOOKUP(A845,rawData!B:S,10,0)))</f>
        <v>Home</v>
      </c>
      <c r="H845" s="9">
        <f>_xlfn.NUMBERVALUE(TRIM(VLOOKUP(A845,rawData!B:S,11,0)))</f>
        <v>11</v>
      </c>
      <c r="I845" s="9">
        <f>_xlfn.NUMBERVALUE(TRIM(VLOOKUP(A845,rawData!B:S,12,0)))</f>
        <v>456.2</v>
      </c>
      <c r="J845" s="9">
        <f>_xlfn.NUMBERVALUE(TRIM(VLOOKUP(A845,rawData!B:S,13,0)))</f>
        <v>5018.2</v>
      </c>
      <c r="K845" s="11">
        <f>DATE(VLOOKUP(A845,rawData!$B$2:$S$1011,17,0),VLOOKUP(A845,rawData!$B$2:$S$1011,16,0),VLOOKUP(A845,rawData!$B$2:$S$1011,15,0))</f>
        <v>45525</v>
      </c>
      <c r="L845" t="str">
        <f>TRIM(VLOOKUP(A845,rawData!B:S,18,0))</f>
        <v>Bank Transfer</v>
      </c>
      <c r="M845">
        <f t="shared" si="27"/>
        <v>8</v>
      </c>
    </row>
    <row r="846" spans="1:13" x14ac:dyDescent="0.2">
      <c r="A846" t="str">
        <f>TRIM(rawData!A536)</f>
        <v>ae929f40-2448-4487-b114-c42e9b73ea19</v>
      </c>
      <c r="B846" t="str">
        <f>TRIM(VLOOKUP(A846,rawData!B:S,4,0))</f>
        <v>Wesley Clark DVM</v>
      </c>
      <c r="C846" t="str">
        <f>IF(TRIM(VLOOKUP(A846,rawData!B:S,6,0))="","replacement@mail.com",TRIM(VLOOKUP(A846,rawData!B:S,6,0)))</f>
        <v>brucehardin@hotmail.com</v>
      </c>
      <c r="D846" t="str">
        <f t="shared" si="26"/>
        <v>EastElectronics</v>
      </c>
      <c r="E846" t="str">
        <f>TRIM(VLOOKUP(A846,rawData!B:S,8,0))</f>
        <v>East</v>
      </c>
      <c r="F846" t="str">
        <f>TRIM(VLOOKUP(A846,rawData!B:S,9,0))</f>
        <v>Electronics</v>
      </c>
      <c r="G846" t="str">
        <f>IF(TRIM(VLOOKUP(A846,rawData!B:S,10,0))="","Blank",TRIM(VLOOKUP(A846,rawData!B:S,10,0)))</f>
        <v>Community</v>
      </c>
      <c r="H846" s="9">
        <f>_xlfn.NUMBERVALUE(TRIM(VLOOKUP(A846,rawData!B:S,11,0)))</f>
        <v>1</v>
      </c>
      <c r="I846" s="9">
        <f>_xlfn.NUMBERVALUE(TRIM(VLOOKUP(A846,rawData!B:S,12,0)))</f>
        <v>19.53</v>
      </c>
      <c r="J846" s="9">
        <f>_xlfn.NUMBERVALUE(TRIM(VLOOKUP(A846,rawData!B:S,13,0)))</f>
        <v>19.53</v>
      </c>
      <c r="K846" s="11">
        <f>DATE(VLOOKUP(A846,rawData!$B$2:$S$1011,17,0),VLOOKUP(A846,rawData!$B$2:$S$1011,16,0),VLOOKUP(A846,rawData!$B$2:$S$1011,15,0))</f>
        <v>45526</v>
      </c>
      <c r="L846" t="str">
        <f>TRIM(VLOOKUP(A846,rawData!B:S,18,0))</f>
        <v>Debit Card</v>
      </c>
      <c r="M846">
        <f t="shared" si="27"/>
        <v>8</v>
      </c>
    </row>
    <row r="847" spans="1:13" x14ac:dyDescent="0.2">
      <c r="A847" t="str">
        <f>TRIM(rawData!A503)</f>
        <v>3479cda8-2256-49d7-ad62-28f08035bd5e</v>
      </c>
      <c r="B847" t="str">
        <f>TRIM(VLOOKUP(A847,rawData!B:S,4,0))</f>
        <v>Nicole Bowen</v>
      </c>
      <c r="C847" t="str">
        <f>IF(TRIM(VLOOKUP(A847,rawData!B:S,6,0))="","replacement@mail.com",TRIM(VLOOKUP(A847,rawData!B:S,6,0)))</f>
        <v>kimberly13@yahoo.com</v>
      </c>
      <c r="D847" t="str">
        <f t="shared" si="26"/>
        <v>WestFood</v>
      </c>
      <c r="E847" t="str">
        <f>TRIM(VLOOKUP(A847,rawData!B:S,8,0))</f>
        <v>West</v>
      </c>
      <c r="F847" t="str">
        <f>TRIM(VLOOKUP(A847,rawData!B:S,9,0))</f>
        <v>Food</v>
      </c>
      <c r="G847" t="str">
        <f>IF(TRIM(VLOOKUP(A847,rawData!B:S,10,0))="","Blank",TRIM(VLOOKUP(A847,rawData!B:S,10,0)))</f>
        <v>Really</v>
      </c>
      <c r="H847" s="9">
        <f>_xlfn.NUMBERVALUE(TRIM(VLOOKUP(A847,rawData!B:S,11,0)))</f>
        <v>18</v>
      </c>
      <c r="I847" s="9">
        <f>_xlfn.NUMBERVALUE(TRIM(VLOOKUP(A847,rawData!B:S,12,0)))</f>
        <v>24.53</v>
      </c>
      <c r="J847" s="9">
        <f>_xlfn.NUMBERVALUE(TRIM(VLOOKUP(A847,rawData!B:S,13,0)))</f>
        <v>441.54</v>
      </c>
      <c r="K847" s="11">
        <f>DATE(VLOOKUP(A847,rawData!$B$2:$S$1011,17,0),VLOOKUP(A847,rawData!$B$2:$S$1011,16,0),VLOOKUP(A847,rawData!$B$2:$S$1011,15,0))</f>
        <v>45526</v>
      </c>
      <c r="L847" t="str">
        <f>TRIM(VLOOKUP(A847,rawData!B:S,18,0))</f>
        <v>PayPal</v>
      </c>
      <c r="M847">
        <f t="shared" si="27"/>
        <v>8</v>
      </c>
    </row>
    <row r="848" spans="1:13" x14ac:dyDescent="0.2">
      <c r="A848" t="str">
        <f>TRIM(rawData!A926)</f>
        <v>278ad9e5-367b-40ad-b32c-79949b95aeb8</v>
      </c>
      <c r="B848" t="str">
        <f>TRIM(VLOOKUP(A848,rawData!B:S,4,0))</f>
        <v>William Lewis</v>
      </c>
      <c r="C848" t="str">
        <f>IF(TRIM(VLOOKUP(A848,rawData!B:S,6,0))="","replacement@mail.com",TRIM(VLOOKUP(A848,rawData!B:S,6,0)))</f>
        <v>csmall@yahoo.com</v>
      </c>
      <c r="D848" t="str">
        <f t="shared" si="26"/>
        <v>WestBooks</v>
      </c>
      <c r="E848" t="str">
        <f>TRIM(VLOOKUP(A848,rawData!B:S,8,0))</f>
        <v>West</v>
      </c>
      <c r="F848" t="str">
        <f>TRIM(VLOOKUP(A848,rawData!B:S,9,0))</f>
        <v>Books</v>
      </c>
      <c r="G848" t="str">
        <f>IF(TRIM(VLOOKUP(A848,rawData!B:S,10,0))="","Blank",TRIM(VLOOKUP(A848,rawData!B:S,10,0)))</f>
        <v>Season</v>
      </c>
      <c r="H848" s="9">
        <f>_xlfn.NUMBERVALUE(TRIM(VLOOKUP(A848,rawData!B:S,11,0)))</f>
        <v>15</v>
      </c>
      <c r="I848" s="9">
        <f>_xlfn.NUMBERVALUE(TRIM(VLOOKUP(A848,rawData!B:S,12,0)))</f>
        <v>89.4</v>
      </c>
      <c r="J848" s="9">
        <f>_xlfn.NUMBERVALUE(TRIM(VLOOKUP(A848,rawData!B:S,13,0)))</f>
        <v>1341</v>
      </c>
      <c r="K848" s="11">
        <f>DATE(VLOOKUP(A848,rawData!$B$2:$S$1011,17,0),VLOOKUP(A848,rawData!$B$2:$S$1011,16,0),VLOOKUP(A848,rawData!$B$2:$S$1011,15,0))</f>
        <v>45526</v>
      </c>
      <c r="L848" t="str">
        <f>TRIM(VLOOKUP(A848,rawData!B:S,18,0))</f>
        <v>Credit Card</v>
      </c>
      <c r="M848">
        <f t="shared" si="27"/>
        <v>8</v>
      </c>
    </row>
    <row r="849" spans="1:13" x14ac:dyDescent="0.2">
      <c r="A849" t="str">
        <f>TRIM(rawData!A622)</f>
        <v>559dab08-4dbd-4136-8194-0eff79051234</v>
      </c>
      <c r="B849" t="str">
        <f>TRIM(VLOOKUP(A849,rawData!B:S,4,0))</f>
        <v>Ryan Hamilton</v>
      </c>
      <c r="C849" t="str">
        <f>IF(TRIM(VLOOKUP(A849,rawData!B:S,6,0))="","replacement@mail.com",TRIM(VLOOKUP(A849,rawData!B:S,6,0)))</f>
        <v>joseph37@gmail.com</v>
      </c>
      <c r="D849" t="str">
        <f t="shared" si="26"/>
        <v>EastElectronics</v>
      </c>
      <c r="E849" t="str">
        <f>TRIM(VLOOKUP(A849,rawData!B:S,8,0))</f>
        <v>East</v>
      </c>
      <c r="F849" t="str">
        <f>TRIM(VLOOKUP(A849,rawData!B:S,9,0))</f>
        <v>Electronics</v>
      </c>
      <c r="G849" t="str">
        <f>IF(TRIM(VLOOKUP(A849,rawData!B:S,10,0))="","Blank",TRIM(VLOOKUP(A849,rawData!B:S,10,0)))</f>
        <v>Crime</v>
      </c>
      <c r="H849" s="9">
        <f>_xlfn.NUMBERVALUE(TRIM(VLOOKUP(A849,rawData!B:S,11,0)))</f>
        <v>6</v>
      </c>
      <c r="I849" s="9">
        <f>_xlfn.NUMBERVALUE(TRIM(VLOOKUP(A849,rawData!B:S,12,0)))</f>
        <v>255.77</v>
      </c>
      <c r="J849" s="9">
        <f>_xlfn.NUMBERVALUE(TRIM(VLOOKUP(A849,rawData!B:S,13,0)))</f>
        <v>1534.62</v>
      </c>
      <c r="K849" s="11">
        <f>DATE(VLOOKUP(A849,rawData!$B$2:$S$1011,17,0),VLOOKUP(A849,rawData!$B$2:$S$1011,16,0),VLOOKUP(A849,rawData!$B$2:$S$1011,15,0))</f>
        <v>45526</v>
      </c>
      <c r="L849" t="str">
        <f>TRIM(VLOOKUP(A849,rawData!B:S,18,0))</f>
        <v>Credit Card</v>
      </c>
      <c r="M849">
        <f t="shared" si="27"/>
        <v>8</v>
      </c>
    </row>
    <row r="850" spans="1:13" x14ac:dyDescent="0.2">
      <c r="A850" t="str">
        <f>TRIM(rawData!A892)</f>
        <v>10c64399-0582-48a1-9d7c-be6e6fa49eb8</v>
      </c>
      <c r="B850" t="str">
        <f>TRIM(VLOOKUP(A850,rawData!B:S,4,0))</f>
        <v>Joshua Novak</v>
      </c>
      <c r="C850" t="str">
        <f>IF(TRIM(VLOOKUP(A850,rawData!B:S,6,0))="","replacement@mail.com",TRIM(VLOOKUP(A850,rawData!B:S,6,0)))</f>
        <v>diane23@bailey.com</v>
      </c>
      <c r="D850" t="str">
        <f t="shared" si="26"/>
        <v>EastElectronics</v>
      </c>
      <c r="E850" t="str">
        <f>TRIM(VLOOKUP(A850,rawData!B:S,8,0))</f>
        <v>East</v>
      </c>
      <c r="F850" t="str">
        <f>TRIM(VLOOKUP(A850,rawData!B:S,9,0))</f>
        <v>Electronics</v>
      </c>
      <c r="G850" t="str">
        <f>IF(TRIM(VLOOKUP(A850,rawData!B:S,10,0))="","Blank",TRIM(VLOOKUP(A850,rawData!B:S,10,0)))</f>
        <v>Land</v>
      </c>
      <c r="H850" s="9">
        <f>_xlfn.NUMBERVALUE(TRIM(VLOOKUP(A850,rawData!B:S,11,0)))</f>
        <v>17</v>
      </c>
      <c r="I850" s="9">
        <f>_xlfn.NUMBERVALUE(TRIM(VLOOKUP(A850,rawData!B:S,12,0)))</f>
        <v>126.05</v>
      </c>
      <c r="J850" s="9">
        <f>_xlfn.NUMBERVALUE(TRIM(VLOOKUP(A850,rawData!B:S,13,0)))</f>
        <v>2142.85</v>
      </c>
      <c r="K850" s="11">
        <f>DATE(VLOOKUP(A850,rawData!$B$2:$S$1011,17,0),VLOOKUP(A850,rawData!$B$2:$S$1011,16,0),VLOOKUP(A850,rawData!$B$2:$S$1011,15,0))</f>
        <v>45526</v>
      </c>
      <c r="L850" t="str">
        <f>TRIM(VLOOKUP(A850,rawData!B:S,18,0))</f>
        <v>PayPal</v>
      </c>
      <c r="M850">
        <f t="shared" si="27"/>
        <v>8</v>
      </c>
    </row>
    <row r="851" spans="1:13" x14ac:dyDescent="0.2">
      <c r="A851" t="str">
        <f>TRIM(rawData!A416)</f>
        <v>8a57266f-bed6-40c1-8beb-daf02bd09ff2</v>
      </c>
      <c r="B851" t="str">
        <f>TRIM(VLOOKUP(A851,rawData!B:S,4,0))</f>
        <v>Jason Young</v>
      </c>
      <c r="C851" t="str">
        <f>IF(TRIM(VLOOKUP(A851,rawData!B:S,6,0))="","replacement@mail.com",TRIM(VLOOKUP(A851,rawData!B:S,6,0)))</f>
        <v>edwardrios@santiago.org</v>
      </c>
      <c r="D851" t="str">
        <f t="shared" si="26"/>
        <v>WestElectronics</v>
      </c>
      <c r="E851" t="str">
        <f>TRIM(VLOOKUP(A851,rawData!B:S,8,0))</f>
        <v>West</v>
      </c>
      <c r="F851" t="str">
        <f>TRIM(VLOOKUP(A851,rawData!B:S,9,0))</f>
        <v>Electronics</v>
      </c>
      <c r="G851" t="str">
        <f>IF(TRIM(VLOOKUP(A851,rawData!B:S,10,0))="","Blank",TRIM(VLOOKUP(A851,rawData!B:S,10,0)))</f>
        <v>Task</v>
      </c>
      <c r="H851" s="9">
        <f>_xlfn.NUMBERVALUE(TRIM(VLOOKUP(A851,rawData!B:S,11,0)))</f>
        <v>16</v>
      </c>
      <c r="I851" s="9">
        <f>_xlfn.NUMBERVALUE(TRIM(VLOOKUP(A851,rawData!B:S,12,0)))</f>
        <v>275.27999999999997</v>
      </c>
      <c r="J851" s="9">
        <f>_xlfn.NUMBERVALUE(TRIM(VLOOKUP(A851,rawData!B:S,13,0)))</f>
        <v>4404.4799999999996</v>
      </c>
      <c r="K851" s="11">
        <f>DATE(VLOOKUP(A851,rawData!$B$2:$S$1011,17,0),VLOOKUP(A851,rawData!$B$2:$S$1011,16,0),VLOOKUP(A851,rawData!$B$2:$S$1011,15,0))</f>
        <v>45526</v>
      </c>
      <c r="L851" t="str">
        <f>TRIM(VLOOKUP(A851,rawData!B:S,18,0))</f>
        <v>Credit Card</v>
      </c>
      <c r="M851">
        <f t="shared" si="27"/>
        <v>8</v>
      </c>
    </row>
    <row r="852" spans="1:13" x14ac:dyDescent="0.2">
      <c r="A852" t="str">
        <f>TRIM(rawData!A485)</f>
        <v>7cd1dd9f-c5f4-421f-a233-0f6f4ba29ffe</v>
      </c>
      <c r="B852" t="str">
        <f>TRIM(VLOOKUP(A852,rawData!B:S,4,0))</f>
        <v>Melissa Mathews</v>
      </c>
      <c r="C852" t="str">
        <f>IF(TRIM(VLOOKUP(A852,rawData!B:S,6,0))="","replacement@mail.com",TRIM(VLOOKUP(A852,rawData!B:S,6,0)))</f>
        <v>milesdonald@jones.org</v>
      </c>
      <c r="D852" t="str">
        <f t="shared" si="26"/>
        <v>EastBooks</v>
      </c>
      <c r="E852" t="str">
        <f>TRIM(VLOOKUP(A852,rawData!B:S,8,0))</f>
        <v>East</v>
      </c>
      <c r="F852" t="str">
        <f>TRIM(VLOOKUP(A852,rawData!B:S,9,0))</f>
        <v>Books</v>
      </c>
      <c r="G852" t="str">
        <f>IF(TRIM(VLOOKUP(A852,rawData!B:S,10,0))="","Blank",TRIM(VLOOKUP(A852,rawData!B:S,10,0)))</f>
        <v>None</v>
      </c>
      <c r="H852" s="9">
        <f>_xlfn.NUMBERVALUE(TRIM(VLOOKUP(A852,rawData!B:S,11,0)))</f>
        <v>14</v>
      </c>
      <c r="I852" s="9">
        <f>_xlfn.NUMBERVALUE(TRIM(VLOOKUP(A852,rawData!B:S,12,0)))</f>
        <v>448.4</v>
      </c>
      <c r="J852" s="9">
        <f>_xlfn.NUMBERVALUE(TRIM(VLOOKUP(A852,rawData!B:S,13,0)))</f>
        <v>6277.6</v>
      </c>
      <c r="K852" s="11">
        <f>DATE(VLOOKUP(A852,rawData!$B$2:$S$1011,17,0),VLOOKUP(A852,rawData!$B$2:$S$1011,16,0),VLOOKUP(A852,rawData!$B$2:$S$1011,15,0))</f>
        <v>45526</v>
      </c>
      <c r="L852" t="str">
        <f>TRIM(VLOOKUP(A852,rawData!B:S,18,0))</f>
        <v>Bank Transfer</v>
      </c>
      <c r="M852">
        <f t="shared" si="27"/>
        <v>8</v>
      </c>
    </row>
    <row r="853" spans="1:13" x14ac:dyDescent="0.2">
      <c r="A853" t="str">
        <f>TRIM(rawData!A825)</f>
        <v>276815aa-3b93-4155-b1dd-2e5b7b4c7206</v>
      </c>
      <c r="B853" t="str">
        <f>TRIM(VLOOKUP(A853,rawData!B:S,4,0))</f>
        <v>Miguel Foster</v>
      </c>
      <c r="C853" t="str">
        <f>IF(TRIM(VLOOKUP(A853,rawData!B:S,6,0))="","replacement@mail.com",TRIM(VLOOKUP(A853,rawData!B:S,6,0)))</f>
        <v>hintonchristopher@wade.org</v>
      </c>
      <c r="D853" t="str">
        <f t="shared" si="26"/>
        <v>EastFurniture</v>
      </c>
      <c r="E853" t="str">
        <f>TRIM(VLOOKUP(A853,rawData!B:S,8,0))</f>
        <v>East</v>
      </c>
      <c r="F853" t="str">
        <f>TRIM(VLOOKUP(A853,rawData!B:S,9,0))</f>
        <v>Furniture</v>
      </c>
      <c r="G853" t="str">
        <f>IF(TRIM(VLOOKUP(A853,rawData!B:S,10,0))="","Blank",TRIM(VLOOKUP(A853,rawData!B:S,10,0)))</f>
        <v>None</v>
      </c>
      <c r="H853" s="9">
        <f>_xlfn.NUMBERVALUE(TRIM(VLOOKUP(A853,rawData!B:S,11,0)))</f>
        <v>4</v>
      </c>
      <c r="I853" s="9">
        <f>_xlfn.NUMBERVALUE(TRIM(VLOOKUP(A853,rawData!B:S,12,0)))</f>
        <v>400.95</v>
      </c>
      <c r="J853" s="9">
        <f>_xlfn.NUMBERVALUE(TRIM(VLOOKUP(A853,rawData!B:S,13,0)))</f>
        <v>1603.8</v>
      </c>
      <c r="K853" s="11">
        <f>DATE(VLOOKUP(A853,rawData!$B$2:$S$1011,17,0),VLOOKUP(A853,rawData!$B$2:$S$1011,16,0),VLOOKUP(A853,rawData!$B$2:$S$1011,15,0))</f>
        <v>45527</v>
      </c>
      <c r="L853" t="str">
        <f>TRIM(VLOOKUP(A853,rawData!B:S,18,0))</f>
        <v>PayPal</v>
      </c>
      <c r="M853">
        <f t="shared" si="27"/>
        <v>8</v>
      </c>
    </row>
    <row r="854" spans="1:13" x14ac:dyDescent="0.2">
      <c r="A854" t="str">
        <f>TRIM(rawData!A133)</f>
        <v>777eebcc-bc65-410f-ac1c-18200b029ef9</v>
      </c>
      <c r="B854" t="str">
        <f>TRIM(VLOOKUP(A854,rawData!B:S,4,0))</f>
        <v>Michael Wiley</v>
      </c>
      <c r="C854" t="str">
        <f>IF(TRIM(VLOOKUP(A854,rawData!B:S,6,0))="","replacement@mail.com",TRIM(VLOOKUP(A854,rawData!B:S,6,0)))</f>
        <v>thomas06@murphy-mason.org</v>
      </c>
      <c r="D854" t="str">
        <f t="shared" si="26"/>
        <v>WestFurniture</v>
      </c>
      <c r="E854" t="str">
        <f>TRIM(VLOOKUP(A854,rawData!B:S,8,0))</f>
        <v>West</v>
      </c>
      <c r="F854" t="str">
        <f>TRIM(VLOOKUP(A854,rawData!B:S,9,0))</f>
        <v>Furniture</v>
      </c>
      <c r="G854" t="str">
        <f>IF(TRIM(VLOOKUP(A854,rawData!B:S,10,0))="","Blank",TRIM(VLOOKUP(A854,rawData!B:S,10,0)))</f>
        <v>Democratic</v>
      </c>
      <c r="H854" s="9">
        <f>_xlfn.NUMBERVALUE(TRIM(VLOOKUP(A854,rawData!B:S,11,0)))</f>
        <v>5</v>
      </c>
      <c r="I854" s="9">
        <f>_xlfn.NUMBERVALUE(TRIM(VLOOKUP(A854,rawData!B:S,12,0)))</f>
        <v>340.21</v>
      </c>
      <c r="J854" s="9">
        <f>_xlfn.NUMBERVALUE(TRIM(VLOOKUP(A854,rawData!B:S,13,0)))</f>
        <v>1701.05</v>
      </c>
      <c r="K854" s="11">
        <f>DATE(VLOOKUP(A854,rawData!$B$2:$S$1011,17,0),VLOOKUP(A854,rawData!$B$2:$S$1011,16,0),VLOOKUP(A854,rawData!$B$2:$S$1011,15,0))</f>
        <v>45527</v>
      </c>
      <c r="L854" t="str">
        <f>TRIM(VLOOKUP(A854,rawData!B:S,18,0))</f>
        <v>PayPal</v>
      </c>
      <c r="M854">
        <f t="shared" si="27"/>
        <v>8</v>
      </c>
    </row>
    <row r="855" spans="1:13" x14ac:dyDescent="0.2">
      <c r="A855" t="str">
        <f>TRIM(rawData!A196)</f>
        <v>7fdbd2d3-fb00-4783-a984-1c522eb1549b</v>
      </c>
      <c r="B855" t="str">
        <f>TRIM(VLOOKUP(A855,rawData!B:S,4,0))</f>
        <v>John Jordan</v>
      </c>
      <c r="C855" t="str">
        <f>IF(TRIM(VLOOKUP(A855,rawData!B:S,6,0))="","replacement@mail.com",TRIM(VLOOKUP(A855,rawData!B:S,6,0)))</f>
        <v>terrylindsey@jenkins-flowers.info</v>
      </c>
      <c r="D855" t="str">
        <f t="shared" si="26"/>
        <v>WestBooks</v>
      </c>
      <c r="E855" t="str">
        <f>TRIM(VLOOKUP(A855,rawData!B:S,8,0))</f>
        <v>West</v>
      </c>
      <c r="F855" t="str">
        <f>TRIM(VLOOKUP(A855,rawData!B:S,9,0))</f>
        <v>Books</v>
      </c>
      <c r="G855" t="str">
        <f>IF(TRIM(VLOOKUP(A855,rawData!B:S,10,0))="","Blank",TRIM(VLOOKUP(A855,rawData!B:S,10,0)))</f>
        <v>Experience</v>
      </c>
      <c r="H855" s="9">
        <f>_xlfn.NUMBERVALUE(TRIM(VLOOKUP(A855,rawData!B:S,11,0)))</f>
        <v>13</v>
      </c>
      <c r="I855" s="9">
        <f>_xlfn.NUMBERVALUE(TRIM(VLOOKUP(A855,rawData!B:S,12,0)))</f>
        <v>167.26</v>
      </c>
      <c r="J855" s="9">
        <f>_xlfn.NUMBERVALUE(TRIM(VLOOKUP(A855,rawData!B:S,13,0)))</f>
        <v>2174.38</v>
      </c>
      <c r="K855" s="11">
        <f>DATE(VLOOKUP(A855,rawData!$B$2:$S$1011,17,0),VLOOKUP(A855,rawData!$B$2:$S$1011,16,0),VLOOKUP(A855,rawData!$B$2:$S$1011,15,0))</f>
        <v>45527</v>
      </c>
      <c r="L855" t="str">
        <f>TRIM(VLOOKUP(A855,rawData!B:S,18,0))</f>
        <v>Debit Card</v>
      </c>
      <c r="M855">
        <f t="shared" si="27"/>
        <v>8</v>
      </c>
    </row>
    <row r="856" spans="1:13" x14ac:dyDescent="0.2">
      <c r="A856" t="str">
        <f>TRIM(rawData!A849)</f>
        <v>5f0c32b5-e1b6-4bdd-a129-bc0d260cb31c</v>
      </c>
      <c r="B856" t="str">
        <f>TRIM(VLOOKUP(A856,rawData!B:S,4,0))</f>
        <v>Lisa Potter</v>
      </c>
      <c r="C856" t="str">
        <f>IF(TRIM(VLOOKUP(A856,rawData!B:S,6,0))="","replacement@mail.com",TRIM(VLOOKUP(A856,rawData!B:S,6,0)))</f>
        <v>oscarhaynes@freeman-tapia.org</v>
      </c>
      <c r="D856" t="str">
        <f t="shared" si="26"/>
        <v>WestFood</v>
      </c>
      <c r="E856" t="str">
        <f>TRIM(VLOOKUP(A856,rawData!B:S,8,0))</f>
        <v>West</v>
      </c>
      <c r="F856" t="str">
        <f>TRIM(VLOOKUP(A856,rawData!B:S,9,0))</f>
        <v>Food</v>
      </c>
      <c r="G856" t="str">
        <f>IF(TRIM(VLOOKUP(A856,rawData!B:S,10,0))="","Blank",TRIM(VLOOKUP(A856,rawData!B:S,10,0)))</f>
        <v>You</v>
      </c>
      <c r="H856" s="9">
        <f>_xlfn.NUMBERVALUE(TRIM(VLOOKUP(A856,rawData!B:S,11,0)))</f>
        <v>8</v>
      </c>
      <c r="I856" s="9">
        <f>_xlfn.NUMBERVALUE(TRIM(VLOOKUP(A856,rawData!B:S,12,0)))</f>
        <v>383.42</v>
      </c>
      <c r="J856" s="9">
        <f>_xlfn.NUMBERVALUE(TRIM(VLOOKUP(A856,rawData!B:S,13,0)))</f>
        <v>3067.36</v>
      </c>
      <c r="K856" s="11">
        <f>DATE(VLOOKUP(A856,rawData!$B$2:$S$1011,17,0),VLOOKUP(A856,rawData!$B$2:$S$1011,16,0),VLOOKUP(A856,rawData!$B$2:$S$1011,15,0))</f>
        <v>45527</v>
      </c>
      <c r="L856" t="str">
        <f>TRIM(VLOOKUP(A856,rawData!B:S,18,0))</f>
        <v>PayPal</v>
      </c>
      <c r="M856">
        <f t="shared" si="27"/>
        <v>8</v>
      </c>
    </row>
    <row r="857" spans="1:13" x14ac:dyDescent="0.2">
      <c r="A857" t="str">
        <f>TRIM(rawData!A593)</f>
        <v>90fb2195-d30e-4281-a831-d31e5a3fcdbd</v>
      </c>
      <c r="B857" t="str">
        <f>TRIM(VLOOKUP(A857,rawData!B:S,4,0))</f>
        <v>Rachel Duarte</v>
      </c>
      <c r="C857" t="str">
        <f>IF(TRIM(VLOOKUP(A857,rawData!B:S,6,0))="","replacement@mail.com",TRIM(VLOOKUP(A857,rawData!B:S,6,0)))</f>
        <v>bowens@mills.com</v>
      </c>
      <c r="D857" t="str">
        <f t="shared" si="26"/>
        <v>SouthElectronics</v>
      </c>
      <c r="E857" t="str">
        <f>TRIM(VLOOKUP(A857,rawData!B:S,8,0))</f>
        <v>South</v>
      </c>
      <c r="F857" t="str">
        <f>TRIM(VLOOKUP(A857,rawData!B:S,9,0))</f>
        <v>Electronics</v>
      </c>
      <c r="G857" t="str">
        <f>IF(TRIM(VLOOKUP(A857,rawData!B:S,10,0))="","Blank",TRIM(VLOOKUP(A857,rawData!B:S,10,0)))</f>
        <v>Today</v>
      </c>
      <c r="H857" s="9">
        <f>_xlfn.NUMBERVALUE(TRIM(VLOOKUP(A857,rawData!B:S,11,0)))</f>
        <v>16</v>
      </c>
      <c r="I857" s="9">
        <f>_xlfn.NUMBERVALUE(TRIM(VLOOKUP(A857,rawData!B:S,12,0)))</f>
        <v>212.59</v>
      </c>
      <c r="J857" s="9">
        <f>_xlfn.NUMBERVALUE(TRIM(VLOOKUP(A857,rawData!B:S,13,0)))</f>
        <v>3401.44</v>
      </c>
      <c r="K857" s="11">
        <f>DATE(VLOOKUP(A857,rawData!$B$2:$S$1011,17,0),VLOOKUP(A857,rawData!$B$2:$S$1011,16,0),VLOOKUP(A857,rawData!$B$2:$S$1011,15,0))</f>
        <v>45527</v>
      </c>
      <c r="L857" t="str">
        <f>TRIM(VLOOKUP(A857,rawData!B:S,18,0))</f>
        <v>Credit Card</v>
      </c>
      <c r="M857">
        <f t="shared" si="27"/>
        <v>8</v>
      </c>
    </row>
    <row r="858" spans="1:13" x14ac:dyDescent="0.2">
      <c r="A858" t="str">
        <f>TRIM(rawData!A1000)</f>
        <v>2b3d04a4-c3f5-43a9-94ff-e7cc41564601</v>
      </c>
      <c r="B858" t="str">
        <f>TRIM(VLOOKUP(A858,rawData!B:S,4,0))</f>
        <v>Whitney Carlson</v>
      </c>
      <c r="C858" t="str">
        <f>IF(TRIM(VLOOKUP(A858,rawData!B:S,6,0))="","replacement@mail.com",TRIM(VLOOKUP(A858,rawData!B:S,6,0)))</f>
        <v>smithjoy@hotmail.com</v>
      </c>
      <c r="D858" t="str">
        <f t="shared" si="26"/>
        <v>WestBooks</v>
      </c>
      <c r="E858" t="str">
        <f>TRIM(VLOOKUP(A858,rawData!B:S,8,0))</f>
        <v>West</v>
      </c>
      <c r="F858" t="str">
        <f>TRIM(VLOOKUP(A858,rawData!B:S,9,0))</f>
        <v>Books</v>
      </c>
      <c r="G858" t="str">
        <f>IF(TRIM(VLOOKUP(A858,rawData!B:S,10,0))="","Blank",TRIM(VLOOKUP(A858,rawData!B:S,10,0)))</f>
        <v>Perform</v>
      </c>
      <c r="H858" s="9">
        <f>_xlfn.NUMBERVALUE(TRIM(VLOOKUP(A858,rawData!B:S,11,0)))</f>
        <v>4</v>
      </c>
      <c r="I858" s="9">
        <f>_xlfn.NUMBERVALUE(TRIM(VLOOKUP(A858,rawData!B:S,12,0)))</f>
        <v>87.65</v>
      </c>
      <c r="J858" s="9">
        <f>_xlfn.NUMBERVALUE(TRIM(VLOOKUP(A858,rawData!B:S,13,0)))</f>
        <v>350.6</v>
      </c>
      <c r="K858" s="11">
        <f>DATE(VLOOKUP(A858,rawData!$B$2:$S$1011,17,0),VLOOKUP(A858,rawData!$B$2:$S$1011,16,0),VLOOKUP(A858,rawData!$B$2:$S$1011,15,0))</f>
        <v>45528</v>
      </c>
      <c r="L858" t="str">
        <f>TRIM(VLOOKUP(A858,rawData!B:S,18,0))</f>
        <v>Credit Card</v>
      </c>
      <c r="M858">
        <f t="shared" si="27"/>
        <v>8</v>
      </c>
    </row>
    <row r="859" spans="1:13" x14ac:dyDescent="0.2">
      <c r="A859" t="str">
        <f>TRIM(rawData!A51)</f>
        <v>135ae41d-3202-42db-9b71-9cf21256d61c</v>
      </c>
      <c r="B859" t="str">
        <f>TRIM(VLOOKUP(A859,rawData!B:S,4,0))</f>
        <v>George Moore</v>
      </c>
      <c r="C859" t="str">
        <f>IF(TRIM(VLOOKUP(A859,rawData!B:S,6,0))="","replacement@mail.com",TRIM(VLOOKUP(A859,rawData!B:S,6,0)))</f>
        <v>keysandra@perkins-anderson.com</v>
      </c>
      <c r="D859" t="str">
        <f t="shared" si="26"/>
        <v>WestFood</v>
      </c>
      <c r="E859" t="str">
        <f>TRIM(VLOOKUP(A859,rawData!B:S,8,0))</f>
        <v>West</v>
      </c>
      <c r="F859" t="str">
        <f>TRIM(VLOOKUP(A859,rawData!B:S,9,0))</f>
        <v>Food</v>
      </c>
      <c r="G859" t="str">
        <f>IF(TRIM(VLOOKUP(A859,rawData!B:S,10,0))="","Blank",TRIM(VLOOKUP(A859,rawData!B:S,10,0)))</f>
        <v>Born</v>
      </c>
      <c r="H859" s="9">
        <f>_xlfn.NUMBERVALUE(TRIM(VLOOKUP(A859,rawData!B:S,11,0)))</f>
        <v>2</v>
      </c>
      <c r="I859" s="9">
        <f>_xlfn.NUMBERVALUE(TRIM(VLOOKUP(A859,rawData!B:S,12,0)))</f>
        <v>424.02</v>
      </c>
      <c r="J859" s="9">
        <f>_xlfn.NUMBERVALUE(TRIM(VLOOKUP(A859,rawData!B:S,13,0)))</f>
        <v>848.04</v>
      </c>
      <c r="K859" s="11">
        <f>DATE(VLOOKUP(A859,rawData!$B$2:$S$1011,17,0),VLOOKUP(A859,rawData!$B$2:$S$1011,16,0),VLOOKUP(A859,rawData!$B$2:$S$1011,15,0))</f>
        <v>45528</v>
      </c>
      <c r="L859" t="str">
        <f>TRIM(VLOOKUP(A859,rawData!B:S,18,0))</f>
        <v>Bank Transfer</v>
      </c>
      <c r="M859">
        <f t="shared" si="27"/>
        <v>8</v>
      </c>
    </row>
    <row r="860" spans="1:13" x14ac:dyDescent="0.2">
      <c r="A860" t="str">
        <f>TRIM(rawData!A139)</f>
        <v>a11b5e2d-ee04-4d22-a58f-5f46d1e789a9</v>
      </c>
      <c r="B860" t="str">
        <f>TRIM(VLOOKUP(A860,rawData!B:S,4,0))</f>
        <v>Peter Wilson</v>
      </c>
      <c r="C860" t="str">
        <f>IF(TRIM(VLOOKUP(A860,rawData!B:S,6,0))="","replacement@mail.com",TRIM(VLOOKUP(A860,rawData!B:S,6,0)))</f>
        <v>agreen@moody.com</v>
      </c>
      <c r="D860" t="str">
        <f t="shared" si="26"/>
        <v>EastFood</v>
      </c>
      <c r="E860" t="str">
        <f>TRIM(VLOOKUP(A860,rawData!B:S,8,0))</f>
        <v>East</v>
      </c>
      <c r="F860" t="str">
        <f>TRIM(VLOOKUP(A860,rawData!B:S,9,0))</f>
        <v>Food</v>
      </c>
      <c r="G860" t="str">
        <f>IF(TRIM(VLOOKUP(A860,rawData!B:S,10,0))="","Blank",TRIM(VLOOKUP(A860,rawData!B:S,10,0)))</f>
        <v>Blank</v>
      </c>
      <c r="H860" s="9">
        <f>_xlfn.NUMBERVALUE(TRIM(VLOOKUP(A860,rawData!B:S,11,0)))</f>
        <v>15</v>
      </c>
      <c r="I860" s="9">
        <f>_xlfn.NUMBERVALUE(TRIM(VLOOKUP(A860,rawData!B:S,12,0)))</f>
        <v>88.46</v>
      </c>
      <c r="J860" s="9">
        <f>_xlfn.NUMBERVALUE(TRIM(VLOOKUP(A860,rawData!B:S,13,0)))</f>
        <v>1326.9</v>
      </c>
      <c r="K860" s="11">
        <f>DATE(VLOOKUP(A860,rawData!$B$2:$S$1011,17,0),VLOOKUP(A860,rawData!$B$2:$S$1011,16,0),VLOOKUP(A860,rawData!$B$2:$S$1011,15,0))</f>
        <v>45528</v>
      </c>
      <c r="L860" t="str">
        <f>TRIM(VLOOKUP(A860,rawData!B:S,18,0))</f>
        <v>Bank Transfer</v>
      </c>
      <c r="M860">
        <f t="shared" si="27"/>
        <v>8</v>
      </c>
    </row>
    <row r="861" spans="1:13" x14ac:dyDescent="0.2">
      <c r="A861" t="str">
        <f>TRIM(rawData!A128)</f>
        <v>e607524f-47f4-41c7-ac06-8f1784ccd1c6</v>
      </c>
      <c r="B861" t="str">
        <f>TRIM(VLOOKUP(A861,rawData!B:S,4,0))</f>
        <v>Angela Wilson</v>
      </c>
      <c r="C861" t="str">
        <f>IF(TRIM(VLOOKUP(A861,rawData!B:S,6,0))="","replacement@mail.com",TRIM(VLOOKUP(A861,rawData!B:S,6,0)))</f>
        <v>kelly05@crawford.com</v>
      </c>
      <c r="D861" t="str">
        <f t="shared" si="26"/>
        <v>EastElectronics</v>
      </c>
      <c r="E861" t="str">
        <f>TRIM(VLOOKUP(A861,rawData!B:S,8,0))</f>
        <v>East</v>
      </c>
      <c r="F861" t="str">
        <f>TRIM(VLOOKUP(A861,rawData!B:S,9,0))</f>
        <v>Electronics</v>
      </c>
      <c r="G861" t="str">
        <f>IF(TRIM(VLOOKUP(A861,rawData!B:S,10,0))="","Blank",TRIM(VLOOKUP(A861,rawData!B:S,10,0)))</f>
        <v>Gun</v>
      </c>
      <c r="H861" s="9">
        <f>_xlfn.NUMBERVALUE(TRIM(VLOOKUP(A861,rawData!B:S,11,0)))</f>
        <v>10</v>
      </c>
      <c r="I861" s="9">
        <f>_xlfn.NUMBERVALUE(TRIM(VLOOKUP(A861,rawData!B:S,12,0)))</f>
        <v>238.52</v>
      </c>
      <c r="J861" s="9">
        <f>_xlfn.NUMBERVALUE(TRIM(VLOOKUP(A861,rawData!B:S,13,0)))</f>
        <v>2385.1999999999998</v>
      </c>
      <c r="K861" s="11">
        <f>DATE(VLOOKUP(A861,rawData!$B$2:$S$1011,17,0),VLOOKUP(A861,rawData!$B$2:$S$1011,16,0),VLOOKUP(A861,rawData!$B$2:$S$1011,15,0))</f>
        <v>45528</v>
      </c>
      <c r="L861" t="str">
        <f>TRIM(VLOOKUP(A861,rawData!B:S,18,0))</f>
        <v>Credit Card</v>
      </c>
      <c r="M861">
        <f t="shared" si="27"/>
        <v>8</v>
      </c>
    </row>
    <row r="862" spans="1:13" x14ac:dyDescent="0.2">
      <c r="A862" t="str">
        <f>TRIM(rawData!A42)</f>
        <v>5772d322-eb86-41ab-8c51-61cda4f219b4</v>
      </c>
      <c r="B862" t="str">
        <f>TRIM(VLOOKUP(A862,rawData!B:S,4,0))</f>
        <v>Matthew Hernandez</v>
      </c>
      <c r="C862" t="str">
        <f>IF(TRIM(VLOOKUP(A862,rawData!B:S,6,0))="","replacement@mail.com",TRIM(VLOOKUP(A862,rawData!B:S,6,0)))</f>
        <v>romeromichelle@smith.com</v>
      </c>
      <c r="D862" t="str">
        <f t="shared" si="26"/>
        <v>EastElectronics</v>
      </c>
      <c r="E862" t="str">
        <f>TRIM(VLOOKUP(A862,rawData!B:S,8,0))</f>
        <v>East</v>
      </c>
      <c r="F862" t="str">
        <f>TRIM(VLOOKUP(A862,rawData!B:S,9,0))</f>
        <v>Electronics</v>
      </c>
      <c r="G862" t="str">
        <f>IF(TRIM(VLOOKUP(A862,rawData!B:S,10,0))="","Blank",TRIM(VLOOKUP(A862,rawData!B:S,10,0)))</f>
        <v>Way</v>
      </c>
      <c r="H862" s="9">
        <f>_xlfn.NUMBERVALUE(TRIM(VLOOKUP(A862,rawData!B:S,11,0)))</f>
        <v>7</v>
      </c>
      <c r="I862" s="9">
        <f>_xlfn.NUMBERVALUE(TRIM(VLOOKUP(A862,rawData!B:S,12,0)))</f>
        <v>483.68</v>
      </c>
      <c r="J862" s="9">
        <f>_xlfn.NUMBERVALUE(TRIM(VLOOKUP(A862,rawData!B:S,13,0)))</f>
        <v>3385.76</v>
      </c>
      <c r="K862" s="11">
        <f>DATE(VLOOKUP(A862,rawData!$B$2:$S$1011,17,0),VLOOKUP(A862,rawData!$B$2:$S$1011,16,0),VLOOKUP(A862,rawData!$B$2:$S$1011,15,0))</f>
        <v>45528</v>
      </c>
      <c r="L862" t="str">
        <f>TRIM(VLOOKUP(A862,rawData!B:S,18,0))</f>
        <v>Bank Transfer</v>
      </c>
      <c r="M862">
        <f t="shared" si="27"/>
        <v>8</v>
      </c>
    </row>
    <row r="863" spans="1:13" x14ac:dyDescent="0.2">
      <c r="A863" t="str">
        <f>TRIM(rawData!A960)</f>
        <v>032c3987-ffb6-4880-981d-84708075d8d6</v>
      </c>
      <c r="B863" t="str">
        <f>TRIM(VLOOKUP(A863,rawData!B:S,4,0))</f>
        <v>Sandra Jones</v>
      </c>
      <c r="C863" t="str">
        <f>IF(TRIM(VLOOKUP(A863,rawData!B:S,6,0))="","replacement@mail.com",TRIM(VLOOKUP(A863,rawData!B:S,6,0)))</f>
        <v>davidreynolds@gmail.com</v>
      </c>
      <c r="D863" t="str">
        <f t="shared" si="26"/>
        <v>NorthElectronics</v>
      </c>
      <c r="E863" t="str">
        <f>TRIM(VLOOKUP(A863,rawData!B:S,8,0))</f>
        <v>North</v>
      </c>
      <c r="F863" t="str">
        <f>TRIM(VLOOKUP(A863,rawData!B:S,9,0))</f>
        <v>Electronics</v>
      </c>
      <c r="G863" t="str">
        <f>IF(TRIM(VLOOKUP(A863,rawData!B:S,10,0))="","Blank",TRIM(VLOOKUP(A863,rawData!B:S,10,0)))</f>
        <v>Anything</v>
      </c>
      <c r="H863" s="9">
        <f>_xlfn.NUMBERVALUE(TRIM(VLOOKUP(A863,rawData!B:S,11,0)))</f>
        <v>13</v>
      </c>
      <c r="I863" s="9">
        <f>_xlfn.NUMBERVALUE(TRIM(VLOOKUP(A863,rawData!B:S,12,0)))</f>
        <v>293.25</v>
      </c>
      <c r="J863" s="9">
        <f>_xlfn.NUMBERVALUE(TRIM(VLOOKUP(A863,rawData!B:S,13,0)))</f>
        <v>3812.25</v>
      </c>
      <c r="K863" s="11">
        <f>DATE(VLOOKUP(A863,rawData!$B$2:$S$1011,17,0),VLOOKUP(A863,rawData!$B$2:$S$1011,16,0),VLOOKUP(A863,rawData!$B$2:$S$1011,15,0))</f>
        <v>45528</v>
      </c>
      <c r="L863" t="str">
        <f>TRIM(VLOOKUP(A863,rawData!B:S,18,0))</f>
        <v>PayPal</v>
      </c>
      <c r="M863">
        <f t="shared" si="27"/>
        <v>8</v>
      </c>
    </row>
    <row r="864" spans="1:13" x14ac:dyDescent="0.2">
      <c r="A864" t="str">
        <f>TRIM(rawData!A220)</f>
        <v>fa05e4fd-8156-415a-8414-54094ad34c36</v>
      </c>
      <c r="B864" t="str">
        <f>TRIM(VLOOKUP(A864,rawData!B:S,4,0))</f>
        <v>Mrs. Rachel Davis</v>
      </c>
      <c r="C864" t="str">
        <f>IF(TRIM(VLOOKUP(A864,rawData!B:S,6,0))="","replacement@mail.com",TRIM(VLOOKUP(A864,rawData!B:S,6,0)))</f>
        <v>bellchristopher@deleon-duke.info</v>
      </c>
      <c r="D864" t="str">
        <f t="shared" si="26"/>
        <v>WestClothing</v>
      </c>
      <c r="E864" t="str">
        <f>TRIM(VLOOKUP(A864,rawData!B:S,8,0))</f>
        <v>West</v>
      </c>
      <c r="F864" t="str">
        <f>TRIM(VLOOKUP(A864,rawData!B:S,9,0))</f>
        <v>Clothing</v>
      </c>
      <c r="G864" t="str">
        <f>IF(TRIM(VLOOKUP(A864,rawData!B:S,10,0))="","Blank",TRIM(VLOOKUP(A864,rawData!B:S,10,0)))</f>
        <v>Serve</v>
      </c>
      <c r="H864" s="9">
        <f>_xlfn.NUMBERVALUE(TRIM(VLOOKUP(A864,rawData!B:S,11,0)))</f>
        <v>1</v>
      </c>
      <c r="I864" s="9">
        <f>_xlfn.NUMBERVALUE(TRIM(VLOOKUP(A864,rawData!B:S,12,0)))</f>
        <v>55.21</v>
      </c>
      <c r="J864" s="9">
        <f>_xlfn.NUMBERVALUE(TRIM(VLOOKUP(A864,rawData!B:S,13,0)))</f>
        <v>55.21</v>
      </c>
      <c r="K864" s="11">
        <f>DATE(VLOOKUP(A864,rawData!$B$2:$S$1011,17,0),VLOOKUP(A864,rawData!$B$2:$S$1011,16,0),VLOOKUP(A864,rawData!$B$2:$S$1011,15,0))</f>
        <v>45529</v>
      </c>
      <c r="L864" t="str">
        <f>TRIM(VLOOKUP(A864,rawData!B:S,18,0))</f>
        <v>Credit Card</v>
      </c>
      <c r="M864">
        <f t="shared" si="27"/>
        <v>8</v>
      </c>
    </row>
    <row r="865" spans="1:13" x14ac:dyDescent="0.2">
      <c r="A865" t="str">
        <f>TRIM(rawData!A755)</f>
        <v>556204f9-ff89-4d0c-be3c-e0c39af62499</v>
      </c>
      <c r="B865" t="str">
        <f>TRIM(VLOOKUP(A865,rawData!B:S,4,0))</f>
        <v>Jason Pennington IV</v>
      </c>
      <c r="C865" t="str">
        <f>IF(TRIM(VLOOKUP(A865,rawData!B:S,6,0))="","replacement@mail.com",TRIM(VLOOKUP(A865,rawData!B:S,6,0)))</f>
        <v>wwoodard@gmail.com</v>
      </c>
      <c r="D865" t="str">
        <f t="shared" si="26"/>
        <v>NorthFood</v>
      </c>
      <c r="E865" t="str">
        <f>TRIM(VLOOKUP(A865,rawData!B:S,8,0))</f>
        <v>North</v>
      </c>
      <c r="F865" t="str">
        <f>TRIM(VLOOKUP(A865,rawData!B:S,9,0))</f>
        <v>Food</v>
      </c>
      <c r="G865" t="str">
        <f>IF(TRIM(VLOOKUP(A865,rawData!B:S,10,0))="","Blank",TRIM(VLOOKUP(A865,rawData!B:S,10,0)))</f>
        <v>Evidence</v>
      </c>
      <c r="H865" s="9">
        <f>_xlfn.NUMBERVALUE(TRIM(VLOOKUP(A865,rawData!B:S,11,0)))</f>
        <v>14</v>
      </c>
      <c r="I865" s="9">
        <f>_xlfn.NUMBERVALUE(TRIM(VLOOKUP(A865,rawData!B:S,12,0)))</f>
        <v>429.01</v>
      </c>
      <c r="J865" s="9">
        <f>_xlfn.NUMBERVALUE(TRIM(VLOOKUP(A865,rawData!B:S,13,0)))</f>
        <v>6006.14</v>
      </c>
      <c r="K865" s="11">
        <f>DATE(VLOOKUP(A865,rawData!$B$2:$S$1011,17,0),VLOOKUP(A865,rawData!$B$2:$S$1011,16,0),VLOOKUP(A865,rawData!$B$2:$S$1011,15,0))</f>
        <v>45529</v>
      </c>
      <c r="L865" t="str">
        <f>TRIM(VLOOKUP(A865,rawData!B:S,18,0))</f>
        <v>Debit Card</v>
      </c>
      <c r="M865">
        <f t="shared" si="27"/>
        <v>8</v>
      </c>
    </row>
    <row r="866" spans="1:13" x14ac:dyDescent="0.2">
      <c r="A866" t="str">
        <f>TRIM(rawData!A122)</f>
        <v>4eb0d7b7-014e-40ac-8d16-07e7c3d74b5a</v>
      </c>
      <c r="B866" t="str">
        <f>TRIM(VLOOKUP(A866,rawData!B:S,4,0))</f>
        <v>Michael Thomas</v>
      </c>
      <c r="C866" t="str">
        <f>IF(TRIM(VLOOKUP(A866,rawData!B:S,6,0))="","replacement@mail.com",TRIM(VLOOKUP(A866,rawData!B:S,6,0)))</f>
        <v>buckleychristine@hotmail.com</v>
      </c>
      <c r="D866" t="str">
        <f t="shared" si="26"/>
        <v>EastFood</v>
      </c>
      <c r="E866" t="str">
        <f>TRIM(VLOOKUP(A866,rawData!B:S,8,0))</f>
        <v>East</v>
      </c>
      <c r="F866" t="str">
        <f>TRIM(VLOOKUP(A866,rawData!B:S,9,0))</f>
        <v>Food</v>
      </c>
      <c r="G866" t="str">
        <f>IF(TRIM(VLOOKUP(A866,rawData!B:S,10,0))="","Blank",TRIM(VLOOKUP(A866,rawData!B:S,10,0)))</f>
        <v>Travel</v>
      </c>
      <c r="H866" s="9">
        <f>_xlfn.NUMBERVALUE(TRIM(VLOOKUP(A866,rawData!B:S,11,0)))</f>
        <v>5</v>
      </c>
      <c r="I866" s="9">
        <f>_xlfn.NUMBERVALUE(TRIM(VLOOKUP(A866,rawData!B:S,12,0)))</f>
        <v>68.55</v>
      </c>
      <c r="J866" s="9">
        <f>_xlfn.NUMBERVALUE(TRIM(VLOOKUP(A866,rawData!B:S,13,0)))</f>
        <v>342.75</v>
      </c>
      <c r="K866" s="11">
        <f>DATE(VLOOKUP(A866,rawData!$B$2:$S$1011,17,0),VLOOKUP(A866,rawData!$B$2:$S$1011,16,0),VLOOKUP(A866,rawData!$B$2:$S$1011,15,0))</f>
        <v>45530</v>
      </c>
      <c r="L866" t="str">
        <f>TRIM(VLOOKUP(A866,rawData!B:S,18,0))</f>
        <v>Debit Card</v>
      </c>
      <c r="M866">
        <f t="shared" si="27"/>
        <v>8</v>
      </c>
    </row>
    <row r="867" spans="1:13" x14ac:dyDescent="0.2">
      <c r="A867" t="str">
        <f>TRIM(rawData!A232)</f>
        <v>e144c0d1-1dcf-4f50-a55c-fc160cda5906</v>
      </c>
      <c r="B867" t="str">
        <f>TRIM(VLOOKUP(A867,rawData!B:S,4,0))</f>
        <v>Jeffrey Berry</v>
      </c>
      <c r="C867" t="str">
        <f>IF(TRIM(VLOOKUP(A867,rawData!B:S,6,0))="","replacement@mail.com",TRIM(VLOOKUP(A867,rawData!B:S,6,0)))</f>
        <v>qfrank@bentley.info</v>
      </c>
      <c r="D867" t="str">
        <f t="shared" si="26"/>
        <v>WestBooks</v>
      </c>
      <c r="E867" t="str">
        <f>TRIM(VLOOKUP(A867,rawData!B:S,8,0))</f>
        <v>West</v>
      </c>
      <c r="F867" t="str">
        <f>TRIM(VLOOKUP(A867,rawData!B:S,9,0))</f>
        <v>Books</v>
      </c>
      <c r="G867" t="str">
        <f>IF(TRIM(VLOOKUP(A867,rawData!B:S,10,0))="","Blank",TRIM(VLOOKUP(A867,rawData!B:S,10,0)))</f>
        <v>Effect</v>
      </c>
      <c r="H867" s="9">
        <f>_xlfn.NUMBERVALUE(TRIM(VLOOKUP(A867,rawData!B:S,11,0)))</f>
        <v>2</v>
      </c>
      <c r="I867" s="9">
        <f>_xlfn.NUMBERVALUE(TRIM(VLOOKUP(A867,rawData!B:S,12,0)))</f>
        <v>346.79</v>
      </c>
      <c r="J867" s="9">
        <f>_xlfn.NUMBERVALUE(TRIM(VLOOKUP(A867,rawData!B:S,13,0)))</f>
        <v>693.58</v>
      </c>
      <c r="K867" s="11">
        <f>DATE(VLOOKUP(A867,rawData!$B$2:$S$1011,17,0),VLOOKUP(A867,rawData!$B$2:$S$1011,16,0),VLOOKUP(A867,rawData!$B$2:$S$1011,15,0))</f>
        <v>45530</v>
      </c>
      <c r="L867" t="str">
        <f>TRIM(VLOOKUP(A867,rawData!B:S,18,0))</f>
        <v>Bank Transfer</v>
      </c>
      <c r="M867">
        <f t="shared" si="27"/>
        <v>8</v>
      </c>
    </row>
    <row r="868" spans="1:13" x14ac:dyDescent="0.2">
      <c r="A868" t="str">
        <f>TRIM(rawData!A287)</f>
        <v>0a2a2b9c-dfb6-4b5e-aae0-45bc096b482e</v>
      </c>
      <c r="B868" t="str">
        <f>TRIM(VLOOKUP(A868,rawData!B:S,4,0))</f>
        <v>Rachel Graham</v>
      </c>
      <c r="C868" t="str">
        <f>IF(TRIM(VLOOKUP(A868,rawData!B:S,6,0))="","replacement@mail.com",TRIM(VLOOKUP(A868,rawData!B:S,6,0)))</f>
        <v>dawn31@eaton-hanson.com</v>
      </c>
      <c r="D868" t="str">
        <f t="shared" si="26"/>
        <v>NorthClothing</v>
      </c>
      <c r="E868" t="str">
        <f>TRIM(VLOOKUP(A868,rawData!B:S,8,0))</f>
        <v>North</v>
      </c>
      <c r="F868" t="str">
        <f>TRIM(VLOOKUP(A868,rawData!B:S,9,0))</f>
        <v>Clothing</v>
      </c>
      <c r="G868" t="str">
        <f>IF(TRIM(VLOOKUP(A868,rawData!B:S,10,0))="","Blank",TRIM(VLOOKUP(A868,rawData!B:S,10,0)))</f>
        <v>Address</v>
      </c>
      <c r="H868" s="9">
        <f>_xlfn.NUMBERVALUE(TRIM(VLOOKUP(A868,rawData!B:S,11,0)))</f>
        <v>8</v>
      </c>
      <c r="I868" s="9">
        <f>_xlfn.NUMBERVALUE(TRIM(VLOOKUP(A868,rawData!B:S,12,0)))</f>
        <v>136.18</v>
      </c>
      <c r="J868" s="9">
        <f>_xlfn.NUMBERVALUE(TRIM(VLOOKUP(A868,rawData!B:S,13,0)))</f>
        <v>1089.44</v>
      </c>
      <c r="K868" s="11">
        <f>DATE(VLOOKUP(A868,rawData!$B$2:$S$1011,17,0),VLOOKUP(A868,rawData!$B$2:$S$1011,16,0),VLOOKUP(A868,rawData!$B$2:$S$1011,15,0))</f>
        <v>45530</v>
      </c>
      <c r="L868" t="str">
        <f>TRIM(VLOOKUP(A868,rawData!B:S,18,0))</f>
        <v>Bank Transfer</v>
      </c>
      <c r="M868">
        <f t="shared" si="27"/>
        <v>8</v>
      </c>
    </row>
    <row r="869" spans="1:13" x14ac:dyDescent="0.2">
      <c r="A869" t="str">
        <f>TRIM(rawData!A302)</f>
        <v>90d79c76-ac48-4140-a1f0-2b961a488101</v>
      </c>
      <c r="B869" t="str">
        <f>TRIM(VLOOKUP(A869,rawData!B:S,4,0))</f>
        <v>Kenneth Giles</v>
      </c>
      <c r="C869" t="str">
        <f>IF(TRIM(VLOOKUP(A869,rawData!B:S,6,0))="","replacement@mail.com",TRIM(VLOOKUP(A869,rawData!B:S,6,0)))</f>
        <v>michaelcollins@bell.com</v>
      </c>
      <c r="D869" t="str">
        <f t="shared" si="26"/>
        <v>EastClothing</v>
      </c>
      <c r="E869" t="str">
        <f>TRIM(VLOOKUP(A869,rawData!B:S,8,0))</f>
        <v>East</v>
      </c>
      <c r="F869" t="str">
        <f>TRIM(VLOOKUP(A869,rawData!B:S,9,0))</f>
        <v>Clothing</v>
      </c>
      <c r="G869" t="str">
        <f>IF(TRIM(VLOOKUP(A869,rawData!B:S,10,0))="","Blank",TRIM(VLOOKUP(A869,rawData!B:S,10,0)))</f>
        <v>How</v>
      </c>
      <c r="H869" s="9">
        <f>_xlfn.NUMBERVALUE(TRIM(VLOOKUP(A869,rawData!B:S,11,0)))</f>
        <v>15</v>
      </c>
      <c r="I869" s="9">
        <f>_xlfn.NUMBERVALUE(TRIM(VLOOKUP(A869,rawData!B:S,12,0)))</f>
        <v>196.04</v>
      </c>
      <c r="J869" s="9">
        <f>_xlfn.NUMBERVALUE(TRIM(VLOOKUP(A869,rawData!B:S,13,0)))</f>
        <v>2940.6</v>
      </c>
      <c r="K869" s="11">
        <f>DATE(VLOOKUP(A869,rawData!$B$2:$S$1011,17,0),VLOOKUP(A869,rawData!$B$2:$S$1011,16,0),VLOOKUP(A869,rawData!$B$2:$S$1011,15,0))</f>
        <v>45530</v>
      </c>
      <c r="L869" t="str">
        <f>TRIM(VLOOKUP(A869,rawData!B:S,18,0))</f>
        <v>PayPal</v>
      </c>
      <c r="M869">
        <f t="shared" si="27"/>
        <v>8</v>
      </c>
    </row>
    <row r="870" spans="1:13" x14ac:dyDescent="0.2">
      <c r="A870" t="str">
        <f>TRIM(rawData!A554)</f>
        <v>5a8e6c17-be0e-4344-8a10-8cc054828ea2</v>
      </c>
      <c r="B870" t="str">
        <f>TRIM(VLOOKUP(A870,rawData!B:S,4,0))</f>
        <v>Peter Nunez</v>
      </c>
      <c r="C870" t="str">
        <f>IF(TRIM(VLOOKUP(A870,rawData!B:S,6,0))="","replacement@mail.com",TRIM(VLOOKUP(A870,rawData!B:S,6,0)))</f>
        <v>villegasrachael@hunter-thompson.com</v>
      </c>
      <c r="D870" t="str">
        <f t="shared" si="26"/>
        <v>NorthClothing</v>
      </c>
      <c r="E870" t="str">
        <f>TRIM(VLOOKUP(A870,rawData!B:S,8,0))</f>
        <v>North</v>
      </c>
      <c r="F870" t="str">
        <f>TRIM(VLOOKUP(A870,rawData!B:S,9,0))</f>
        <v>Clothing</v>
      </c>
      <c r="G870" t="str">
        <f>IF(TRIM(VLOOKUP(A870,rawData!B:S,10,0))="","Blank",TRIM(VLOOKUP(A870,rawData!B:S,10,0)))</f>
        <v>Church</v>
      </c>
      <c r="H870" s="9">
        <f>_xlfn.NUMBERVALUE(TRIM(VLOOKUP(A870,rawData!B:S,11,0)))</f>
        <v>5</v>
      </c>
      <c r="I870" s="9">
        <f>_xlfn.NUMBERVALUE(TRIM(VLOOKUP(A870,rawData!B:S,12,0)))</f>
        <v>150.56</v>
      </c>
      <c r="J870" s="9">
        <f>_xlfn.NUMBERVALUE(TRIM(VLOOKUP(A870,rawData!B:S,13,0)))</f>
        <v>752.8</v>
      </c>
      <c r="K870" s="11">
        <f>DATE(VLOOKUP(A870,rawData!$B$2:$S$1011,17,0),VLOOKUP(A870,rawData!$B$2:$S$1011,16,0),VLOOKUP(A870,rawData!$B$2:$S$1011,15,0))</f>
        <v>45536</v>
      </c>
      <c r="L870" t="str">
        <f>TRIM(VLOOKUP(A870,rawData!B:S,18,0))</f>
        <v>Credit Card</v>
      </c>
      <c r="M870">
        <f t="shared" si="27"/>
        <v>9</v>
      </c>
    </row>
    <row r="871" spans="1:13" x14ac:dyDescent="0.2">
      <c r="A871" t="str">
        <f>TRIM(rawData!A924)</f>
        <v>ada17dcc-7c51-48b0-acd8-1a426d188c2c</v>
      </c>
      <c r="B871" t="str">
        <f>TRIM(VLOOKUP(A871,rawData!B:S,4,0))</f>
        <v>Melissa Ross</v>
      </c>
      <c r="C871" t="str">
        <f>IF(TRIM(VLOOKUP(A871,rawData!B:S,6,0))="","replacement@mail.com",TRIM(VLOOKUP(A871,rawData!B:S,6,0)))</f>
        <v>escobartimothy@yahoo.com</v>
      </c>
      <c r="D871" t="str">
        <f t="shared" si="26"/>
        <v>NorthFurniture</v>
      </c>
      <c r="E871" t="str">
        <f>TRIM(VLOOKUP(A871,rawData!B:S,8,0))</f>
        <v>North</v>
      </c>
      <c r="F871" t="str">
        <f>TRIM(VLOOKUP(A871,rawData!B:S,9,0))</f>
        <v>Furniture</v>
      </c>
      <c r="G871" t="str">
        <f>IF(TRIM(VLOOKUP(A871,rawData!B:S,10,0))="","Blank",TRIM(VLOOKUP(A871,rawData!B:S,10,0)))</f>
        <v>Mr</v>
      </c>
      <c r="H871" s="9">
        <f>_xlfn.NUMBERVALUE(TRIM(VLOOKUP(A871,rawData!B:S,11,0)))</f>
        <v>2</v>
      </c>
      <c r="I871" s="9">
        <f>_xlfn.NUMBERVALUE(TRIM(VLOOKUP(A871,rawData!B:S,12,0)))</f>
        <v>491.37</v>
      </c>
      <c r="J871" s="9">
        <f>_xlfn.NUMBERVALUE(TRIM(VLOOKUP(A871,rawData!B:S,13,0)))</f>
        <v>982.74</v>
      </c>
      <c r="K871" s="11">
        <f>DATE(VLOOKUP(A871,rawData!$B$2:$S$1011,17,0),VLOOKUP(A871,rawData!$B$2:$S$1011,16,0),VLOOKUP(A871,rawData!$B$2:$S$1011,15,0))</f>
        <v>45536</v>
      </c>
      <c r="L871" t="str">
        <f>TRIM(VLOOKUP(A871,rawData!B:S,18,0))</f>
        <v>Debit Card</v>
      </c>
      <c r="M871">
        <f t="shared" si="27"/>
        <v>9</v>
      </c>
    </row>
    <row r="872" spans="1:13" x14ac:dyDescent="0.2">
      <c r="A872" t="str">
        <f>TRIM(rawData!A166)</f>
        <v>76930971-4994-4969-82f8-5463c7a2b16c</v>
      </c>
      <c r="B872" t="str">
        <f>TRIM(VLOOKUP(A872,rawData!B:S,4,0))</f>
        <v>Bonnie Rodriguez</v>
      </c>
      <c r="C872" t="str">
        <f>IF(TRIM(VLOOKUP(A872,rawData!B:S,6,0))="","replacement@mail.com",TRIM(VLOOKUP(A872,rawData!B:S,6,0)))</f>
        <v>timothymorales@hotmail.com</v>
      </c>
      <c r="D872" t="str">
        <f t="shared" si="26"/>
        <v>NorthElectronics</v>
      </c>
      <c r="E872" t="str">
        <f>TRIM(VLOOKUP(A872,rawData!B:S,8,0))</f>
        <v>North</v>
      </c>
      <c r="F872" t="str">
        <f>TRIM(VLOOKUP(A872,rawData!B:S,9,0))</f>
        <v>Electronics</v>
      </c>
      <c r="G872" t="str">
        <f>IF(TRIM(VLOOKUP(A872,rawData!B:S,10,0))="","Blank",TRIM(VLOOKUP(A872,rawData!B:S,10,0)))</f>
        <v>His</v>
      </c>
      <c r="H872" s="9">
        <f>_xlfn.NUMBERVALUE(TRIM(VLOOKUP(A872,rawData!B:S,11,0)))</f>
        <v>7</v>
      </c>
      <c r="I872" s="9">
        <f>_xlfn.NUMBERVALUE(TRIM(VLOOKUP(A872,rawData!B:S,12,0)))</f>
        <v>371.63</v>
      </c>
      <c r="J872" s="9">
        <f>_xlfn.NUMBERVALUE(TRIM(VLOOKUP(A872,rawData!B:S,13,0)))</f>
        <v>2601.41</v>
      </c>
      <c r="K872" s="11">
        <f>DATE(VLOOKUP(A872,rawData!$B$2:$S$1011,17,0),VLOOKUP(A872,rawData!$B$2:$S$1011,16,0),VLOOKUP(A872,rawData!$B$2:$S$1011,15,0))</f>
        <v>45536</v>
      </c>
      <c r="L872" t="str">
        <f>TRIM(VLOOKUP(A872,rawData!B:S,18,0))</f>
        <v>PayPal</v>
      </c>
      <c r="M872">
        <f t="shared" si="27"/>
        <v>9</v>
      </c>
    </row>
    <row r="873" spans="1:13" x14ac:dyDescent="0.2">
      <c r="A873" t="str">
        <f>TRIM(rawData!A217)</f>
        <v>b97142c6-63c0-419c-aa74-01df8ea0e73a</v>
      </c>
      <c r="B873" t="str">
        <f>TRIM(VLOOKUP(A873,rawData!B:S,4,0))</f>
        <v>Martha Lewis</v>
      </c>
      <c r="C873" t="str">
        <f>IF(TRIM(VLOOKUP(A873,rawData!B:S,6,0))="","replacement@mail.com",TRIM(VLOOKUP(A873,rawData!B:S,6,0)))</f>
        <v>wsmith@allen-mcguire.com</v>
      </c>
      <c r="D873" t="str">
        <f t="shared" si="26"/>
        <v>NorthFood</v>
      </c>
      <c r="E873" t="str">
        <f>TRIM(VLOOKUP(A873,rawData!B:S,8,0))</f>
        <v>North</v>
      </c>
      <c r="F873" t="str">
        <f>TRIM(VLOOKUP(A873,rawData!B:S,9,0))</f>
        <v>Food</v>
      </c>
      <c r="G873" t="str">
        <f>IF(TRIM(VLOOKUP(A873,rawData!B:S,10,0))="","Blank",TRIM(VLOOKUP(A873,rawData!B:S,10,0)))</f>
        <v>Right</v>
      </c>
      <c r="H873" s="9">
        <f>_xlfn.NUMBERVALUE(TRIM(VLOOKUP(A873,rawData!B:S,11,0)))</f>
        <v>9</v>
      </c>
      <c r="I873" s="9">
        <f>_xlfn.NUMBERVALUE(TRIM(VLOOKUP(A873,rawData!B:S,12,0)))</f>
        <v>399.71</v>
      </c>
      <c r="J873" s="9">
        <f>_xlfn.NUMBERVALUE(TRIM(VLOOKUP(A873,rawData!B:S,13,0)))</f>
        <v>3597.39</v>
      </c>
      <c r="K873" s="11">
        <f>DATE(VLOOKUP(A873,rawData!$B$2:$S$1011,17,0),VLOOKUP(A873,rawData!$B$2:$S$1011,16,0),VLOOKUP(A873,rawData!$B$2:$S$1011,15,0))</f>
        <v>45536</v>
      </c>
      <c r="L873" t="str">
        <f>TRIM(VLOOKUP(A873,rawData!B:S,18,0))</f>
        <v>PayPal</v>
      </c>
      <c r="M873">
        <f t="shared" si="27"/>
        <v>9</v>
      </c>
    </row>
    <row r="874" spans="1:13" x14ac:dyDescent="0.2">
      <c r="A874" t="str">
        <f>TRIM(rawData!A720)</f>
        <v>15a9abc2-27aa-463f-9e23-cbc2f865c3e2</v>
      </c>
      <c r="B874" t="str">
        <f>TRIM(VLOOKUP(A874,rawData!B:S,4,0))</f>
        <v>Sydney Joseph</v>
      </c>
      <c r="C874" t="str">
        <f>IF(TRIM(VLOOKUP(A874,rawData!B:S,6,0))="","replacement@mail.com",TRIM(VLOOKUP(A874,rawData!B:S,6,0)))</f>
        <v>charles45@evans-smith.org</v>
      </c>
      <c r="D874" t="str">
        <f t="shared" si="26"/>
        <v>NorthBooks</v>
      </c>
      <c r="E874" t="str">
        <f>TRIM(VLOOKUP(A874,rawData!B:S,8,0))</f>
        <v>North</v>
      </c>
      <c r="F874" t="str">
        <f>TRIM(VLOOKUP(A874,rawData!B:S,9,0))</f>
        <v>Books</v>
      </c>
      <c r="G874" t="str">
        <f>IF(TRIM(VLOOKUP(A874,rawData!B:S,10,0))="","Blank",TRIM(VLOOKUP(A874,rawData!B:S,10,0)))</f>
        <v>Least</v>
      </c>
      <c r="H874" s="9">
        <f>_xlfn.NUMBERVALUE(TRIM(VLOOKUP(A874,rawData!B:S,11,0)))</f>
        <v>5</v>
      </c>
      <c r="I874" s="9">
        <f>_xlfn.NUMBERVALUE(TRIM(VLOOKUP(A874,rawData!B:S,12,0)))</f>
        <v>49.99</v>
      </c>
      <c r="J874" s="9">
        <f>_xlfn.NUMBERVALUE(TRIM(VLOOKUP(A874,rawData!B:S,13,0)))</f>
        <v>249.95</v>
      </c>
      <c r="K874" s="11">
        <f>DATE(VLOOKUP(A874,rawData!$B$2:$S$1011,17,0),VLOOKUP(A874,rawData!$B$2:$S$1011,16,0),VLOOKUP(A874,rawData!$B$2:$S$1011,15,0))</f>
        <v>45537</v>
      </c>
      <c r="L874" t="str">
        <f>TRIM(VLOOKUP(A874,rawData!B:S,18,0))</f>
        <v>Credit Card</v>
      </c>
      <c r="M874">
        <f t="shared" si="27"/>
        <v>9</v>
      </c>
    </row>
    <row r="875" spans="1:13" x14ac:dyDescent="0.2">
      <c r="A875" t="str">
        <f>TRIM(rawData!A793)</f>
        <v>3114a8c0-d560-4d60-b616-133e331331c5</v>
      </c>
      <c r="B875" t="str">
        <f>TRIM(VLOOKUP(A875,rawData!B:S,4,0))</f>
        <v>Meagan Henderson</v>
      </c>
      <c r="C875" t="str">
        <f>IF(TRIM(VLOOKUP(A875,rawData!B:S,6,0))="","replacement@mail.com",TRIM(VLOOKUP(A875,rawData!B:S,6,0)))</f>
        <v>replacement@mail.com</v>
      </c>
      <c r="D875" t="str">
        <f t="shared" si="26"/>
        <v>WestElectronics</v>
      </c>
      <c r="E875" t="str">
        <f>TRIM(VLOOKUP(A875,rawData!B:S,8,0))</f>
        <v>West</v>
      </c>
      <c r="F875" t="str">
        <f>TRIM(VLOOKUP(A875,rawData!B:S,9,0))</f>
        <v>Electronics</v>
      </c>
      <c r="G875" t="str">
        <f>IF(TRIM(VLOOKUP(A875,rawData!B:S,10,0))="","Blank",TRIM(VLOOKUP(A875,rawData!B:S,10,0)))</f>
        <v>Follow</v>
      </c>
      <c r="H875" s="9">
        <f>_xlfn.NUMBERVALUE(TRIM(VLOOKUP(A875,rawData!B:S,11,0)))</f>
        <v>8</v>
      </c>
      <c r="I875" s="9">
        <f>_xlfn.NUMBERVALUE(TRIM(VLOOKUP(A875,rawData!B:S,12,0)))</f>
        <v>94.66</v>
      </c>
      <c r="J875" s="9">
        <f>_xlfn.NUMBERVALUE(TRIM(VLOOKUP(A875,rawData!B:S,13,0)))</f>
        <v>757.28</v>
      </c>
      <c r="K875" s="11">
        <f>DATE(VLOOKUP(A875,rawData!$B$2:$S$1011,17,0),VLOOKUP(A875,rawData!$B$2:$S$1011,16,0),VLOOKUP(A875,rawData!$B$2:$S$1011,15,0))</f>
        <v>45537</v>
      </c>
      <c r="L875" t="str">
        <f>TRIM(VLOOKUP(A875,rawData!B:S,18,0))</f>
        <v>PayPal</v>
      </c>
      <c r="M875">
        <f t="shared" si="27"/>
        <v>9</v>
      </c>
    </row>
    <row r="876" spans="1:13" x14ac:dyDescent="0.2">
      <c r="A876" t="str">
        <f>TRIM(rawData!A514)</f>
        <v>a858d34a-d344-41e3-ba39-c3ab0c19b71b</v>
      </c>
      <c r="B876" t="str">
        <f>TRIM(VLOOKUP(A876,rawData!B:S,4,0))</f>
        <v>Tony Frost</v>
      </c>
      <c r="C876" t="str">
        <f>IF(TRIM(VLOOKUP(A876,rawData!B:S,6,0))="","replacement@mail.com",TRIM(VLOOKUP(A876,rawData!B:S,6,0)))</f>
        <v>ymay@contreras.org</v>
      </c>
      <c r="D876" t="str">
        <f t="shared" si="26"/>
        <v>SouthFood</v>
      </c>
      <c r="E876" t="str">
        <f>TRIM(VLOOKUP(A876,rawData!B:S,8,0))</f>
        <v>South</v>
      </c>
      <c r="F876" t="str">
        <f>TRIM(VLOOKUP(A876,rawData!B:S,9,0))</f>
        <v>Food</v>
      </c>
      <c r="G876" t="str">
        <f>IF(TRIM(VLOOKUP(A876,rawData!B:S,10,0))="","Blank",TRIM(VLOOKUP(A876,rawData!B:S,10,0)))</f>
        <v>Network</v>
      </c>
      <c r="H876" s="9">
        <f>_xlfn.NUMBERVALUE(TRIM(VLOOKUP(A876,rawData!B:S,11,0)))</f>
        <v>2</v>
      </c>
      <c r="I876" s="9">
        <f>_xlfn.NUMBERVALUE(TRIM(VLOOKUP(A876,rawData!B:S,12,0)))</f>
        <v>487.4</v>
      </c>
      <c r="J876" s="9">
        <f>_xlfn.NUMBERVALUE(TRIM(VLOOKUP(A876,rawData!B:S,13,0)))</f>
        <v>974.8</v>
      </c>
      <c r="K876" s="11">
        <f>DATE(VLOOKUP(A876,rawData!$B$2:$S$1011,17,0),VLOOKUP(A876,rawData!$B$2:$S$1011,16,0),VLOOKUP(A876,rawData!$B$2:$S$1011,15,0))</f>
        <v>45537</v>
      </c>
      <c r="L876" t="str">
        <f>TRIM(VLOOKUP(A876,rawData!B:S,18,0))</f>
        <v>PayPal</v>
      </c>
      <c r="M876">
        <f t="shared" si="27"/>
        <v>9</v>
      </c>
    </row>
    <row r="877" spans="1:13" x14ac:dyDescent="0.2">
      <c r="A877" t="str">
        <f>TRIM(rawData!A104)</f>
        <v>2d6e6f6b-318e-40e0-8791-f881c6ca13fb</v>
      </c>
      <c r="B877" t="str">
        <f>TRIM(VLOOKUP(A877,rawData!B:S,4,0))</f>
        <v>Jennifer Moore</v>
      </c>
      <c r="C877" t="str">
        <f>IF(TRIM(VLOOKUP(A877,rawData!B:S,6,0))="","replacement@mail.com",TRIM(VLOOKUP(A877,rawData!B:S,6,0)))</f>
        <v>codyyoder@yahoo.com</v>
      </c>
      <c r="D877" t="str">
        <f t="shared" si="26"/>
        <v>WestElectronics</v>
      </c>
      <c r="E877" t="str">
        <f>TRIM(VLOOKUP(A877,rawData!B:S,8,0))</f>
        <v>West</v>
      </c>
      <c r="F877" t="str">
        <f>TRIM(VLOOKUP(A877,rawData!B:S,9,0))</f>
        <v>Electronics</v>
      </c>
      <c r="G877" t="str">
        <f>IF(TRIM(VLOOKUP(A877,rawData!B:S,10,0))="","Blank",TRIM(VLOOKUP(A877,rawData!B:S,10,0)))</f>
        <v>Product</v>
      </c>
      <c r="H877" s="9">
        <f>_xlfn.NUMBERVALUE(TRIM(VLOOKUP(A877,rawData!B:S,11,0)))</f>
        <v>6</v>
      </c>
      <c r="I877" s="9">
        <f>_xlfn.NUMBERVALUE(TRIM(VLOOKUP(A877,rawData!B:S,12,0)))</f>
        <v>453.91</v>
      </c>
      <c r="J877" s="9">
        <f>_xlfn.NUMBERVALUE(TRIM(VLOOKUP(A877,rawData!B:S,13,0)))</f>
        <v>2723.46</v>
      </c>
      <c r="K877" s="11">
        <f>DATE(VLOOKUP(A877,rawData!$B$2:$S$1011,17,0),VLOOKUP(A877,rawData!$B$2:$S$1011,16,0),VLOOKUP(A877,rawData!$B$2:$S$1011,15,0))</f>
        <v>45537</v>
      </c>
      <c r="L877" t="str">
        <f>TRIM(VLOOKUP(A877,rawData!B:S,18,0))</f>
        <v>Debit Card</v>
      </c>
      <c r="M877">
        <f t="shared" si="27"/>
        <v>9</v>
      </c>
    </row>
    <row r="878" spans="1:13" x14ac:dyDescent="0.2">
      <c r="A878" t="str">
        <f>TRIM(rawData!A404)</f>
        <v>5d1194c8-8edc-497b-a7bb-fdd602a6ac38</v>
      </c>
      <c r="B878" t="str">
        <f>TRIM(VLOOKUP(A878,rawData!B:S,4,0))</f>
        <v>William Hawkins</v>
      </c>
      <c r="C878" t="str">
        <f>IF(TRIM(VLOOKUP(A878,rawData!B:S,6,0))="","replacement@mail.com",TRIM(VLOOKUP(A878,rawData!B:S,6,0)))</f>
        <v>williamstammie@yahoo.com</v>
      </c>
      <c r="D878" t="str">
        <f t="shared" si="26"/>
        <v>WestFood</v>
      </c>
      <c r="E878" t="str">
        <f>TRIM(VLOOKUP(A878,rawData!B:S,8,0))</f>
        <v>West</v>
      </c>
      <c r="F878" t="str">
        <f>TRIM(VLOOKUP(A878,rawData!B:S,9,0))</f>
        <v>Food</v>
      </c>
      <c r="G878" t="str">
        <f>IF(TRIM(VLOOKUP(A878,rawData!B:S,10,0))="","Blank",TRIM(VLOOKUP(A878,rawData!B:S,10,0)))</f>
        <v>Tell</v>
      </c>
      <c r="H878" s="9">
        <f>_xlfn.NUMBERVALUE(TRIM(VLOOKUP(A878,rawData!B:S,11,0)))</f>
        <v>19</v>
      </c>
      <c r="I878" s="9">
        <f>_xlfn.NUMBERVALUE(TRIM(VLOOKUP(A878,rawData!B:S,12,0)))</f>
        <v>156.19999999999999</v>
      </c>
      <c r="J878" s="9">
        <f>_xlfn.NUMBERVALUE(TRIM(VLOOKUP(A878,rawData!B:S,13,0)))</f>
        <v>2967.8</v>
      </c>
      <c r="K878" s="11">
        <f>DATE(VLOOKUP(A878,rawData!$B$2:$S$1011,17,0),VLOOKUP(A878,rawData!$B$2:$S$1011,16,0),VLOOKUP(A878,rawData!$B$2:$S$1011,15,0))</f>
        <v>45537</v>
      </c>
      <c r="L878" t="str">
        <f>TRIM(VLOOKUP(A878,rawData!B:S,18,0))</f>
        <v>Credit Card</v>
      </c>
      <c r="M878">
        <f t="shared" si="27"/>
        <v>9</v>
      </c>
    </row>
    <row r="879" spans="1:13" x14ac:dyDescent="0.2">
      <c r="A879" t="str">
        <f>TRIM(rawData!A310)</f>
        <v>8a8900e6-81b2-4ea5-b5ed-31fff2526210</v>
      </c>
      <c r="B879" t="str">
        <f>TRIM(VLOOKUP(A879,rawData!B:S,4,0))</f>
        <v>Bobby Hernandez</v>
      </c>
      <c r="C879" t="str">
        <f>IF(TRIM(VLOOKUP(A879,rawData!B:S,6,0))="","replacement@mail.com",TRIM(VLOOKUP(A879,rawData!B:S,6,0)))</f>
        <v>shawn06@yahoo.com</v>
      </c>
      <c r="D879" t="str">
        <f t="shared" si="26"/>
        <v>NorthFood</v>
      </c>
      <c r="E879" t="str">
        <f>TRIM(VLOOKUP(A879,rawData!B:S,8,0))</f>
        <v>North</v>
      </c>
      <c r="F879" t="str">
        <f>TRIM(VLOOKUP(A879,rawData!B:S,9,0))</f>
        <v>Food</v>
      </c>
      <c r="G879" t="str">
        <f>IF(TRIM(VLOOKUP(A879,rawData!B:S,10,0))="","Blank",TRIM(VLOOKUP(A879,rawData!B:S,10,0)))</f>
        <v>Firm</v>
      </c>
      <c r="H879" s="9">
        <f>_xlfn.NUMBERVALUE(TRIM(VLOOKUP(A879,rawData!B:S,11,0)))</f>
        <v>19</v>
      </c>
      <c r="I879" s="9">
        <f>_xlfn.NUMBERVALUE(TRIM(VLOOKUP(A879,rawData!B:S,12,0)))</f>
        <v>169.12</v>
      </c>
      <c r="J879" s="9">
        <f>_xlfn.NUMBERVALUE(TRIM(VLOOKUP(A879,rawData!B:S,13,0)))</f>
        <v>3213.28</v>
      </c>
      <c r="K879" s="11">
        <f>DATE(VLOOKUP(A879,rawData!$B$2:$S$1011,17,0),VLOOKUP(A879,rawData!$B$2:$S$1011,16,0),VLOOKUP(A879,rawData!$B$2:$S$1011,15,0))</f>
        <v>45537</v>
      </c>
      <c r="L879" t="str">
        <f>TRIM(VLOOKUP(A879,rawData!B:S,18,0))</f>
        <v>Credit Card</v>
      </c>
      <c r="M879">
        <f t="shared" si="27"/>
        <v>9</v>
      </c>
    </row>
    <row r="880" spans="1:13" x14ac:dyDescent="0.2">
      <c r="A880" t="str">
        <f>TRIM(rawData!A58)</f>
        <v>8636299e-8554-414c-a6c6-c6b10f226a8e</v>
      </c>
      <c r="B880" t="str">
        <f>TRIM(VLOOKUP(A880,rawData!B:S,4,0))</f>
        <v>Katelyn Rosales</v>
      </c>
      <c r="C880" t="str">
        <f>IF(TRIM(VLOOKUP(A880,rawData!B:S,6,0))="","replacement@mail.com",TRIM(VLOOKUP(A880,rawData!B:S,6,0)))</f>
        <v>michelleobrien@hotmail.com</v>
      </c>
      <c r="D880" t="str">
        <f t="shared" si="26"/>
        <v>EastElectronics</v>
      </c>
      <c r="E880" t="str">
        <f>TRIM(VLOOKUP(A880,rawData!B:S,8,0))</f>
        <v>East</v>
      </c>
      <c r="F880" t="str">
        <f>TRIM(VLOOKUP(A880,rawData!B:S,9,0))</f>
        <v>Electronics</v>
      </c>
      <c r="G880" t="str">
        <f>IF(TRIM(VLOOKUP(A880,rawData!B:S,10,0))="","Blank",TRIM(VLOOKUP(A880,rawData!B:S,10,0)))</f>
        <v>Information</v>
      </c>
      <c r="H880" s="9">
        <f>_xlfn.NUMBERVALUE(TRIM(VLOOKUP(A880,rawData!B:S,11,0)))</f>
        <v>16</v>
      </c>
      <c r="I880" s="9">
        <f>_xlfn.NUMBERVALUE(TRIM(VLOOKUP(A880,rawData!B:S,12,0)))</f>
        <v>250.7</v>
      </c>
      <c r="J880" s="9">
        <f>_xlfn.NUMBERVALUE(TRIM(VLOOKUP(A880,rawData!B:S,13,0)))</f>
        <v>4011.2</v>
      </c>
      <c r="K880" s="11">
        <f>DATE(VLOOKUP(A880,rawData!$B$2:$S$1011,17,0),VLOOKUP(A880,rawData!$B$2:$S$1011,16,0),VLOOKUP(A880,rawData!$B$2:$S$1011,15,0))</f>
        <v>45537</v>
      </c>
      <c r="L880" t="str">
        <f>TRIM(VLOOKUP(A880,rawData!B:S,18,0))</f>
        <v>Credit Card</v>
      </c>
      <c r="M880">
        <f t="shared" si="27"/>
        <v>9</v>
      </c>
    </row>
    <row r="881" spans="1:13" x14ac:dyDescent="0.2">
      <c r="A881" t="str">
        <f>TRIM(rawData!A747)</f>
        <v>162aa62b-e865-4cfe-a426-080317365e54</v>
      </c>
      <c r="B881" t="str">
        <f>TRIM(VLOOKUP(A881,rawData!B:S,4,0))</f>
        <v>Jeffery Lewis</v>
      </c>
      <c r="C881" t="str">
        <f>IF(TRIM(VLOOKUP(A881,rawData!B:S,6,0))="","replacement@mail.com",TRIM(VLOOKUP(A881,rawData!B:S,6,0)))</f>
        <v>replacement@mail.com</v>
      </c>
      <c r="D881" t="str">
        <f t="shared" si="26"/>
        <v>NorthElectronics</v>
      </c>
      <c r="E881" t="str">
        <f>TRIM(VLOOKUP(A881,rawData!B:S,8,0))</f>
        <v>North</v>
      </c>
      <c r="F881" t="str">
        <f>TRIM(VLOOKUP(A881,rawData!B:S,9,0))</f>
        <v>Electronics</v>
      </c>
      <c r="G881" t="str">
        <f>IF(TRIM(VLOOKUP(A881,rawData!B:S,10,0))="","Blank",TRIM(VLOOKUP(A881,rawData!B:S,10,0)))</f>
        <v>Everyone</v>
      </c>
      <c r="H881" s="9">
        <f>_xlfn.NUMBERVALUE(TRIM(VLOOKUP(A881,rawData!B:S,11,0)))</f>
        <v>7</v>
      </c>
      <c r="I881" s="9">
        <f>_xlfn.NUMBERVALUE(TRIM(VLOOKUP(A881,rawData!B:S,12,0)))</f>
        <v>104.83</v>
      </c>
      <c r="J881" s="9">
        <f>_xlfn.NUMBERVALUE(TRIM(VLOOKUP(A881,rawData!B:S,13,0)))</f>
        <v>733.81</v>
      </c>
      <c r="K881" s="11">
        <f>DATE(VLOOKUP(A881,rawData!$B$2:$S$1011,17,0),VLOOKUP(A881,rawData!$B$2:$S$1011,16,0),VLOOKUP(A881,rawData!$B$2:$S$1011,15,0))</f>
        <v>45538</v>
      </c>
      <c r="L881" t="str">
        <f>TRIM(VLOOKUP(A881,rawData!B:S,18,0))</f>
        <v>Debit Card</v>
      </c>
      <c r="M881">
        <f t="shared" si="27"/>
        <v>9</v>
      </c>
    </row>
    <row r="882" spans="1:13" x14ac:dyDescent="0.2">
      <c r="A882" t="str">
        <f>TRIM(rawData!A8)</f>
        <v>e61e6c60-adcc-40de-8030-986ee7dce509</v>
      </c>
      <c r="B882" t="str">
        <f>TRIM(VLOOKUP(A882,rawData!B:S,4,0))</f>
        <v>Javier Gray</v>
      </c>
      <c r="C882" t="str">
        <f>IF(TRIM(VLOOKUP(A882,rawData!B:S,6,0))="","replacement@mail.com",TRIM(VLOOKUP(A882,rawData!B:S,6,0)))</f>
        <v>amyrodriguez@nelson.info</v>
      </c>
      <c r="D882" t="str">
        <f t="shared" si="26"/>
        <v>EastClothing</v>
      </c>
      <c r="E882" t="str">
        <f>TRIM(VLOOKUP(A882,rawData!B:S,8,0))</f>
        <v>East</v>
      </c>
      <c r="F882" t="str">
        <f>TRIM(VLOOKUP(A882,rawData!B:S,9,0))</f>
        <v>Clothing</v>
      </c>
      <c r="G882" t="str">
        <f>IF(TRIM(VLOOKUP(A882,rawData!B:S,10,0))="","Blank",TRIM(VLOOKUP(A882,rawData!B:S,10,0)))</f>
        <v>Second</v>
      </c>
      <c r="H882" s="9">
        <f>_xlfn.NUMBERVALUE(TRIM(VLOOKUP(A882,rawData!B:S,11,0)))</f>
        <v>12</v>
      </c>
      <c r="I882" s="9">
        <f>_xlfn.NUMBERVALUE(TRIM(VLOOKUP(A882,rawData!B:S,12,0)))</f>
        <v>143.49</v>
      </c>
      <c r="J882" s="9">
        <f>_xlfn.NUMBERVALUE(TRIM(VLOOKUP(A882,rawData!B:S,13,0)))</f>
        <v>1721.88</v>
      </c>
      <c r="K882" s="11">
        <f>DATE(VLOOKUP(A882,rawData!$B$2:$S$1011,17,0),VLOOKUP(A882,rawData!$B$2:$S$1011,16,0),VLOOKUP(A882,rawData!$B$2:$S$1011,15,0))</f>
        <v>45538</v>
      </c>
      <c r="L882" t="str">
        <f>TRIM(VLOOKUP(A882,rawData!B:S,18,0))</f>
        <v>Debit Card</v>
      </c>
      <c r="M882">
        <f t="shared" si="27"/>
        <v>9</v>
      </c>
    </row>
    <row r="883" spans="1:13" x14ac:dyDescent="0.2">
      <c r="A883" t="str">
        <f>TRIM(rawData!A266)</f>
        <v>b24c9db9-09ab-4e7e-9e58-6375881c7626</v>
      </c>
      <c r="B883" t="str">
        <f>TRIM(VLOOKUP(A883,rawData!B:S,4,0))</f>
        <v>William Yu</v>
      </c>
      <c r="C883" t="str">
        <f>IF(TRIM(VLOOKUP(A883,rawData!B:S,6,0))="","replacement@mail.com",TRIM(VLOOKUP(A883,rawData!B:S,6,0)))</f>
        <v>daviskevin@hotmail.com</v>
      </c>
      <c r="D883" t="str">
        <f t="shared" si="26"/>
        <v>NorthFood</v>
      </c>
      <c r="E883" t="str">
        <f>TRIM(VLOOKUP(A883,rawData!B:S,8,0))</f>
        <v>North</v>
      </c>
      <c r="F883" t="str">
        <f>TRIM(VLOOKUP(A883,rawData!B:S,9,0))</f>
        <v>Food</v>
      </c>
      <c r="G883" t="str">
        <f>IF(TRIM(VLOOKUP(A883,rawData!B:S,10,0))="","Blank",TRIM(VLOOKUP(A883,rawData!B:S,10,0)))</f>
        <v>We</v>
      </c>
      <c r="H883" s="9">
        <f>_xlfn.NUMBERVALUE(TRIM(VLOOKUP(A883,rawData!B:S,11,0)))</f>
        <v>6</v>
      </c>
      <c r="I883" s="9">
        <f>_xlfn.NUMBERVALUE(TRIM(VLOOKUP(A883,rawData!B:S,12,0)))</f>
        <v>359.26</v>
      </c>
      <c r="J883" s="9">
        <f>_xlfn.NUMBERVALUE(TRIM(VLOOKUP(A883,rawData!B:S,13,0)))</f>
        <v>2155.56</v>
      </c>
      <c r="K883" s="11">
        <f>DATE(VLOOKUP(A883,rawData!$B$2:$S$1011,17,0),VLOOKUP(A883,rawData!$B$2:$S$1011,16,0),VLOOKUP(A883,rawData!$B$2:$S$1011,15,0))</f>
        <v>45538</v>
      </c>
      <c r="L883" t="str">
        <f>TRIM(VLOOKUP(A883,rawData!B:S,18,0))</f>
        <v>Bank Transfer</v>
      </c>
      <c r="M883">
        <f t="shared" si="27"/>
        <v>9</v>
      </c>
    </row>
    <row r="884" spans="1:13" x14ac:dyDescent="0.2">
      <c r="A884" t="str">
        <f>TRIM(rawData!A36)</f>
        <v>77e6485f-2c71-49ea-bed9-4e544e6dd769</v>
      </c>
      <c r="B884" t="str">
        <f>TRIM(VLOOKUP(A884,rawData!B:S,4,0))</f>
        <v>James Nichols</v>
      </c>
      <c r="C884" t="str">
        <f>IF(TRIM(VLOOKUP(A884,rawData!B:S,6,0))="","replacement@mail.com",TRIM(VLOOKUP(A884,rawData!B:S,6,0)))</f>
        <v>danielwebb@garcia-johnson.biz</v>
      </c>
      <c r="D884" t="str">
        <f t="shared" si="26"/>
        <v>SouthFurniture</v>
      </c>
      <c r="E884" t="str">
        <f>TRIM(VLOOKUP(A884,rawData!B:S,8,0))</f>
        <v>South</v>
      </c>
      <c r="F884" t="str">
        <f>TRIM(VLOOKUP(A884,rawData!B:S,9,0))</f>
        <v>Furniture</v>
      </c>
      <c r="G884" t="str">
        <f>IF(TRIM(VLOOKUP(A884,rawData!B:S,10,0))="","Blank",TRIM(VLOOKUP(A884,rawData!B:S,10,0)))</f>
        <v>Practice</v>
      </c>
      <c r="H884" s="9">
        <f>_xlfn.NUMBERVALUE(TRIM(VLOOKUP(A884,rawData!B:S,11,0)))</f>
        <v>9</v>
      </c>
      <c r="I884" s="9">
        <f>_xlfn.NUMBERVALUE(TRIM(VLOOKUP(A884,rawData!B:S,12,0)))</f>
        <v>284.68</v>
      </c>
      <c r="J884" s="9">
        <f>_xlfn.NUMBERVALUE(TRIM(VLOOKUP(A884,rawData!B:S,13,0)))</f>
        <v>2562.12</v>
      </c>
      <c r="K884" s="11">
        <f>DATE(VLOOKUP(A884,rawData!$B$2:$S$1011,17,0),VLOOKUP(A884,rawData!$B$2:$S$1011,16,0),VLOOKUP(A884,rawData!$B$2:$S$1011,15,0))</f>
        <v>45538</v>
      </c>
      <c r="L884" t="str">
        <f>TRIM(VLOOKUP(A884,rawData!B:S,18,0))</f>
        <v>Credit Card</v>
      </c>
      <c r="M884">
        <f t="shared" si="27"/>
        <v>9</v>
      </c>
    </row>
    <row r="885" spans="1:13" x14ac:dyDescent="0.2">
      <c r="A885" t="str">
        <f>TRIM(rawData!A727)</f>
        <v>03ddefd3-e008-49b9-b1ae-da82647888d9</v>
      </c>
      <c r="B885" t="str">
        <f>TRIM(VLOOKUP(A885,rawData!B:S,4,0))</f>
        <v>Matthew Koch</v>
      </c>
      <c r="C885" t="str">
        <f>IF(TRIM(VLOOKUP(A885,rawData!B:S,6,0))="","replacement@mail.com",TRIM(VLOOKUP(A885,rawData!B:S,6,0)))</f>
        <v>carl70@yahoo.com</v>
      </c>
      <c r="D885" t="str">
        <f t="shared" si="26"/>
        <v>WestFurniture</v>
      </c>
      <c r="E885" t="str">
        <f>TRIM(VLOOKUP(A885,rawData!B:S,8,0))</f>
        <v>West</v>
      </c>
      <c r="F885" t="str">
        <f>TRIM(VLOOKUP(A885,rawData!B:S,9,0))</f>
        <v>Furniture</v>
      </c>
      <c r="G885" t="str">
        <f>IF(TRIM(VLOOKUP(A885,rawData!B:S,10,0))="","Blank",TRIM(VLOOKUP(A885,rawData!B:S,10,0)))</f>
        <v>Performance</v>
      </c>
      <c r="H885" s="9">
        <f>_xlfn.NUMBERVALUE(TRIM(VLOOKUP(A885,rawData!B:S,11,0)))</f>
        <v>12</v>
      </c>
      <c r="I885" s="9">
        <f>_xlfn.NUMBERVALUE(TRIM(VLOOKUP(A885,rawData!B:S,12,0)))</f>
        <v>52.31</v>
      </c>
      <c r="J885" s="9">
        <f>_xlfn.NUMBERVALUE(TRIM(VLOOKUP(A885,rawData!B:S,13,0)))</f>
        <v>627.72</v>
      </c>
      <c r="K885" s="11">
        <f>DATE(VLOOKUP(A885,rawData!$B$2:$S$1011,17,0),VLOOKUP(A885,rawData!$B$2:$S$1011,16,0),VLOOKUP(A885,rawData!$B$2:$S$1011,15,0))</f>
        <v>45539</v>
      </c>
      <c r="L885" t="str">
        <f>TRIM(VLOOKUP(A885,rawData!B:S,18,0))</f>
        <v>Debit Card</v>
      </c>
      <c r="M885">
        <f t="shared" si="27"/>
        <v>9</v>
      </c>
    </row>
    <row r="886" spans="1:13" x14ac:dyDescent="0.2">
      <c r="A886" t="str">
        <f>TRIM(rawData!A106)</f>
        <v>cf620b87-254b-4804-a12c-0586bd835b67</v>
      </c>
      <c r="B886" t="str">
        <f>TRIM(VLOOKUP(A886,rawData!B:S,4,0))</f>
        <v>Brittany Dennis</v>
      </c>
      <c r="C886" t="str">
        <f>IF(TRIM(VLOOKUP(A886,rawData!B:S,6,0))="","replacement@mail.com",TRIM(VLOOKUP(A886,rawData!B:S,6,0)))</f>
        <v>watsonmelanie@hotmail.com</v>
      </c>
      <c r="D886" t="str">
        <f t="shared" si="26"/>
        <v>NorthBooks</v>
      </c>
      <c r="E886" t="str">
        <f>TRIM(VLOOKUP(A886,rawData!B:S,8,0))</f>
        <v>North</v>
      </c>
      <c r="F886" t="str">
        <f>TRIM(VLOOKUP(A886,rawData!B:S,9,0))</f>
        <v>Books</v>
      </c>
      <c r="G886" t="str">
        <f>IF(TRIM(VLOOKUP(A886,rawData!B:S,10,0))="","Blank",TRIM(VLOOKUP(A886,rawData!B:S,10,0)))</f>
        <v>Give</v>
      </c>
      <c r="H886" s="9">
        <f>_xlfn.NUMBERVALUE(TRIM(VLOOKUP(A886,rawData!B:S,11,0)))</f>
        <v>14</v>
      </c>
      <c r="I886" s="9">
        <f>_xlfn.NUMBERVALUE(TRIM(VLOOKUP(A886,rawData!B:S,12,0)))</f>
        <v>345.14</v>
      </c>
      <c r="J886" s="9">
        <f>_xlfn.NUMBERVALUE(TRIM(VLOOKUP(A886,rawData!B:S,13,0)))</f>
        <v>4831.96</v>
      </c>
      <c r="K886" s="11">
        <f>DATE(VLOOKUP(A886,rawData!$B$2:$S$1011,17,0),VLOOKUP(A886,rawData!$B$2:$S$1011,16,0),VLOOKUP(A886,rawData!$B$2:$S$1011,15,0))</f>
        <v>45539</v>
      </c>
      <c r="L886" t="str">
        <f>TRIM(VLOOKUP(A886,rawData!B:S,18,0))</f>
        <v>Bank Transfer</v>
      </c>
      <c r="M886">
        <f t="shared" si="27"/>
        <v>9</v>
      </c>
    </row>
    <row r="887" spans="1:13" x14ac:dyDescent="0.2">
      <c r="A887" t="str">
        <f>TRIM(rawData!A41)</f>
        <v>84bda85e-8cc6-4c3d-b8f1-9acc68fee50b</v>
      </c>
      <c r="B887" t="str">
        <f>TRIM(VLOOKUP(A887,rawData!B:S,4,0))</f>
        <v>David Hines</v>
      </c>
      <c r="C887" t="str">
        <f>IF(TRIM(VLOOKUP(A887,rawData!B:S,6,0))="","replacement@mail.com",TRIM(VLOOKUP(A887,rawData!B:S,6,0)))</f>
        <v>dustin69@frazier.com</v>
      </c>
      <c r="D887" t="str">
        <f t="shared" si="26"/>
        <v>NorthFurniture</v>
      </c>
      <c r="E887" t="str">
        <f>TRIM(VLOOKUP(A887,rawData!B:S,8,0))</f>
        <v>North</v>
      </c>
      <c r="F887" t="str">
        <f>TRIM(VLOOKUP(A887,rawData!B:S,9,0))</f>
        <v>Furniture</v>
      </c>
      <c r="G887" t="str">
        <f>IF(TRIM(VLOOKUP(A887,rawData!B:S,10,0))="","Blank",TRIM(VLOOKUP(A887,rawData!B:S,10,0)))</f>
        <v>Inside</v>
      </c>
      <c r="H887" s="9">
        <f>_xlfn.NUMBERVALUE(TRIM(VLOOKUP(A887,rawData!B:S,11,0)))</f>
        <v>19</v>
      </c>
      <c r="I887" s="9">
        <f>_xlfn.NUMBERVALUE(TRIM(VLOOKUP(A887,rawData!B:S,12,0)))</f>
        <v>267.26</v>
      </c>
      <c r="J887" s="9">
        <f>_xlfn.NUMBERVALUE(TRIM(VLOOKUP(A887,rawData!B:S,13,0)))</f>
        <v>5077.9399999999996</v>
      </c>
      <c r="K887" s="11">
        <f>DATE(VLOOKUP(A887,rawData!$B$2:$S$1011,17,0),VLOOKUP(A887,rawData!$B$2:$S$1011,16,0),VLOOKUP(A887,rawData!$B$2:$S$1011,15,0))</f>
        <v>45539</v>
      </c>
      <c r="L887" t="str">
        <f>TRIM(VLOOKUP(A887,rawData!B:S,18,0))</f>
        <v>Bank Transfer</v>
      </c>
      <c r="M887">
        <f t="shared" si="27"/>
        <v>9</v>
      </c>
    </row>
    <row r="888" spans="1:13" x14ac:dyDescent="0.2">
      <c r="A888" t="str">
        <f>TRIM(rawData!A285)</f>
        <v>ac4ef039-12e6-4aa3-bf47-87944618eea2</v>
      </c>
      <c r="B888" t="str">
        <f>TRIM(VLOOKUP(A888,rawData!B:S,4,0))</f>
        <v>Kimberly Fletcher</v>
      </c>
      <c r="C888" t="str">
        <f>IF(TRIM(VLOOKUP(A888,rawData!B:S,6,0))="","replacement@mail.com",TRIM(VLOOKUP(A888,rawData!B:S,6,0)))</f>
        <v>brandijones@hotmail.com</v>
      </c>
      <c r="D888" t="str">
        <f t="shared" si="26"/>
        <v>NorthFurniture</v>
      </c>
      <c r="E888" t="str">
        <f>TRIM(VLOOKUP(A888,rawData!B:S,8,0))</f>
        <v>North</v>
      </c>
      <c r="F888" t="str">
        <f>TRIM(VLOOKUP(A888,rawData!B:S,9,0))</f>
        <v>Furniture</v>
      </c>
      <c r="G888" t="str">
        <f>IF(TRIM(VLOOKUP(A888,rawData!B:S,10,0))="","Blank",TRIM(VLOOKUP(A888,rawData!B:S,10,0)))</f>
        <v>Recognize</v>
      </c>
      <c r="H888" s="9">
        <f>_xlfn.NUMBERVALUE(TRIM(VLOOKUP(A888,rawData!B:S,11,0)))</f>
        <v>20</v>
      </c>
      <c r="I888" s="9">
        <f>_xlfn.NUMBERVALUE(TRIM(VLOOKUP(A888,rawData!B:S,12,0)))</f>
        <v>482.84</v>
      </c>
      <c r="J888" s="9">
        <f>_xlfn.NUMBERVALUE(TRIM(VLOOKUP(A888,rawData!B:S,13,0)))</f>
        <v>9656.7999999999993</v>
      </c>
      <c r="K888" s="11">
        <f>DATE(VLOOKUP(A888,rawData!$B$2:$S$1011,17,0),VLOOKUP(A888,rawData!$B$2:$S$1011,16,0),VLOOKUP(A888,rawData!$B$2:$S$1011,15,0))</f>
        <v>45539</v>
      </c>
      <c r="L888" t="str">
        <f>TRIM(VLOOKUP(A888,rawData!B:S,18,0))</f>
        <v>PayPal</v>
      </c>
      <c r="M888">
        <f t="shared" si="27"/>
        <v>9</v>
      </c>
    </row>
    <row r="889" spans="1:13" x14ac:dyDescent="0.2">
      <c r="A889" t="str">
        <f>TRIM(rawData!A631)</f>
        <v>31c47db1-65ba-49ea-b479-1fa1ff38192f</v>
      </c>
      <c r="B889" t="str">
        <f>TRIM(VLOOKUP(A889,rawData!B:S,4,0))</f>
        <v>Susan Matthews</v>
      </c>
      <c r="C889" t="str">
        <f>IF(TRIM(VLOOKUP(A889,rawData!B:S,6,0))="","replacement@mail.com",TRIM(VLOOKUP(A889,rawData!B:S,6,0)))</f>
        <v>robertruiz@hotmail.com</v>
      </c>
      <c r="D889" t="str">
        <f t="shared" si="26"/>
        <v>WestElectronics</v>
      </c>
      <c r="E889" t="str">
        <f>TRIM(VLOOKUP(A889,rawData!B:S,8,0))</f>
        <v>West</v>
      </c>
      <c r="F889" t="str">
        <f>TRIM(VLOOKUP(A889,rawData!B:S,9,0))</f>
        <v>Electronics</v>
      </c>
      <c r="G889" t="str">
        <f>IF(TRIM(VLOOKUP(A889,rawData!B:S,10,0))="","Blank",TRIM(VLOOKUP(A889,rawData!B:S,10,0)))</f>
        <v>Century</v>
      </c>
      <c r="H889" s="9">
        <f>_xlfn.NUMBERVALUE(TRIM(VLOOKUP(A889,rawData!B:S,11,0)))</f>
        <v>11</v>
      </c>
      <c r="I889" s="9">
        <f>_xlfn.NUMBERVALUE(TRIM(VLOOKUP(A889,rawData!B:S,12,0)))</f>
        <v>85.64</v>
      </c>
      <c r="J889" s="9">
        <f>_xlfn.NUMBERVALUE(TRIM(VLOOKUP(A889,rawData!B:S,13,0)))</f>
        <v>942.04</v>
      </c>
      <c r="K889" s="11">
        <f>DATE(VLOOKUP(A889,rawData!$B$2:$S$1011,17,0),VLOOKUP(A889,rawData!$B$2:$S$1011,16,0),VLOOKUP(A889,rawData!$B$2:$S$1011,15,0))</f>
        <v>45540</v>
      </c>
      <c r="L889" t="str">
        <f>TRIM(VLOOKUP(A889,rawData!B:S,18,0))</f>
        <v>Credit Card</v>
      </c>
      <c r="M889">
        <f t="shared" si="27"/>
        <v>9</v>
      </c>
    </row>
    <row r="890" spans="1:13" x14ac:dyDescent="0.2">
      <c r="A890" t="str">
        <f>TRIM(rawData!A890)</f>
        <v>926d7786-ec38-4ec6-ad60-521c0087265e</v>
      </c>
      <c r="B890" t="str">
        <f>TRIM(VLOOKUP(A890,rawData!B:S,4,0))</f>
        <v>Nicholas Hall</v>
      </c>
      <c r="C890" t="str">
        <f>IF(TRIM(VLOOKUP(A890,rawData!B:S,6,0))="","replacement@mail.com",TRIM(VLOOKUP(A890,rawData!B:S,6,0)))</f>
        <v>josephperkins@yahoo.com</v>
      </c>
      <c r="D890" t="str">
        <f t="shared" si="26"/>
        <v>NorthClothing</v>
      </c>
      <c r="E890" t="str">
        <f>TRIM(VLOOKUP(A890,rawData!B:S,8,0))</f>
        <v>North</v>
      </c>
      <c r="F890" t="str">
        <f>TRIM(VLOOKUP(A890,rawData!B:S,9,0))</f>
        <v>Clothing</v>
      </c>
      <c r="G890" t="str">
        <f>IF(TRIM(VLOOKUP(A890,rawData!B:S,10,0))="","Blank",TRIM(VLOOKUP(A890,rawData!B:S,10,0)))</f>
        <v>Child</v>
      </c>
      <c r="H890" s="9">
        <f>_xlfn.NUMBERVALUE(TRIM(VLOOKUP(A890,rawData!B:S,11,0)))</f>
        <v>6</v>
      </c>
      <c r="I890" s="9">
        <f>_xlfn.NUMBERVALUE(TRIM(VLOOKUP(A890,rawData!B:S,12,0)))</f>
        <v>340.46</v>
      </c>
      <c r="J890" s="9">
        <f>_xlfn.NUMBERVALUE(TRIM(VLOOKUP(A890,rawData!B:S,13,0)))</f>
        <v>2042.76</v>
      </c>
      <c r="K890" s="11">
        <f>DATE(VLOOKUP(A890,rawData!$B$2:$S$1011,17,0),VLOOKUP(A890,rawData!$B$2:$S$1011,16,0),VLOOKUP(A890,rawData!$B$2:$S$1011,15,0))</f>
        <v>45540</v>
      </c>
      <c r="L890" t="str">
        <f>TRIM(VLOOKUP(A890,rawData!B:S,18,0))</f>
        <v>Debit Card</v>
      </c>
      <c r="M890">
        <f t="shared" si="27"/>
        <v>9</v>
      </c>
    </row>
    <row r="891" spans="1:13" x14ac:dyDescent="0.2">
      <c r="A891" t="str">
        <f>TRIM(rawData!A569)</f>
        <v>5a693bdc-6577-4228-bb8f-ff92907beba6</v>
      </c>
      <c r="B891" t="str">
        <f>TRIM(VLOOKUP(A891,rawData!B:S,4,0))</f>
        <v>Michael Davies</v>
      </c>
      <c r="C891" t="str">
        <f>IF(TRIM(VLOOKUP(A891,rawData!B:S,6,0))="","replacement@mail.com",TRIM(VLOOKUP(A891,rawData!B:S,6,0)))</f>
        <v>kparrish@hart-spencer.com</v>
      </c>
      <c r="D891" t="str">
        <f t="shared" si="26"/>
        <v>EastBooks</v>
      </c>
      <c r="E891" t="str">
        <f>TRIM(VLOOKUP(A891,rawData!B:S,8,0))</f>
        <v>East</v>
      </c>
      <c r="F891" t="str">
        <f>TRIM(VLOOKUP(A891,rawData!B:S,9,0))</f>
        <v>Books</v>
      </c>
      <c r="G891" t="str">
        <f>IF(TRIM(VLOOKUP(A891,rawData!B:S,10,0))="","Blank",TRIM(VLOOKUP(A891,rawData!B:S,10,0)))</f>
        <v>Soldier</v>
      </c>
      <c r="H891" s="9">
        <f>_xlfn.NUMBERVALUE(TRIM(VLOOKUP(A891,rawData!B:S,11,0)))</f>
        <v>12</v>
      </c>
      <c r="I891" s="9">
        <f>_xlfn.NUMBERVALUE(TRIM(VLOOKUP(A891,rawData!B:S,12,0)))</f>
        <v>204.62</v>
      </c>
      <c r="J891" s="9">
        <f>_xlfn.NUMBERVALUE(TRIM(VLOOKUP(A891,rawData!B:S,13,0)))</f>
        <v>2455.44</v>
      </c>
      <c r="K891" s="11">
        <f>DATE(VLOOKUP(A891,rawData!$B$2:$S$1011,17,0),VLOOKUP(A891,rawData!$B$2:$S$1011,16,0),VLOOKUP(A891,rawData!$B$2:$S$1011,15,0))</f>
        <v>45540</v>
      </c>
      <c r="L891" t="str">
        <f>TRIM(VLOOKUP(A891,rawData!B:S,18,0))</f>
        <v>Debit Card</v>
      </c>
      <c r="M891">
        <f t="shared" si="27"/>
        <v>9</v>
      </c>
    </row>
    <row r="892" spans="1:13" x14ac:dyDescent="0.2">
      <c r="A892" t="str">
        <f>TRIM(rawData!A812)</f>
        <v>aa14f3b8-1822-4f42-9180-fe7dc6cf9082</v>
      </c>
      <c r="B892" t="str">
        <f>TRIM(VLOOKUP(A892,rawData!B:S,4,0))</f>
        <v>Stephen Pugh</v>
      </c>
      <c r="C892" t="str">
        <f>IF(TRIM(VLOOKUP(A892,rawData!B:S,6,0))="","replacement@mail.com",TRIM(VLOOKUP(A892,rawData!B:S,6,0)))</f>
        <v>timothylarsen@gmail.com</v>
      </c>
      <c r="D892" t="str">
        <f t="shared" si="26"/>
        <v>WestFurniture</v>
      </c>
      <c r="E892" t="str">
        <f>TRIM(VLOOKUP(A892,rawData!B:S,8,0))</f>
        <v>West</v>
      </c>
      <c r="F892" t="str">
        <f>TRIM(VLOOKUP(A892,rawData!B:S,9,0))</f>
        <v>Furniture</v>
      </c>
      <c r="G892" t="str">
        <f>IF(TRIM(VLOOKUP(A892,rawData!B:S,10,0))="","Blank",TRIM(VLOOKUP(A892,rawData!B:S,10,0)))</f>
        <v>Impact</v>
      </c>
      <c r="H892" s="9">
        <f>_xlfn.NUMBERVALUE(TRIM(VLOOKUP(A892,rawData!B:S,11,0)))</f>
        <v>14</v>
      </c>
      <c r="I892" s="9">
        <f>_xlfn.NUMBERVALUE(TRIM(VLOOKUP(A892,rawData!B:S,12,0)))</f>
        <v>299</v>
      </c>
      <c r="J892" s="9">
        <f>_xlfn.NUMBERVALUE(TRIM(VLOOKUP(A892,rawData!B:S,13,0)))</f>
        <v>4186</v>
      </c>
      <c r="K892" s="11">
        <f>DATE(VLOOKUP(A892,rawData!$B$2:$S$1011,17,0),VLOOKUP(A892,rawData!$B$2:$S$1011,16,0),VLOOKUP(A892,rawData!$B$2:$S$1011,15,0))</f>
        <v>45540</v>
      </c>
      <c r="L892" t="str">
        <f>TRIM(VLOOKUP(A892,rawData!B:S,18,0))</f>
        <v>PayPal</v>
      </c>
      <c r="M892">
        <f t="shared" si="27"/>
        <v>9</v>
      </c>
    </row>
    <row r="893" spans="1:13" x14ac:dyDescent="0.2">
      <c r="A893" t="str">
        <f>TRIM(rawData!A429)</f>
        <v>60a7916c-e2c3-4bc7-85c2-76ece3242b43</v>
      </c>
      <c r="B893" t="str">
        <f>TRIM(VLOOKUP(A893,rawData!B:S,4,0))</f>
        <v>Jennifer Ashley</v>
      </c>
      <c r="C893" t="str">
        <f>IF(TRIM(VLOOKUP(A893,rawData!B:S,6,0))="","replacement@mail.com",TRIM(VLOOKUP(A893,rawData!B:S,6,0)))</f>
        <v>elizabethrodriguez@gonzalez.info</v>
      </c>
      <c r="D893" t="str">
        <f t="shared" si="26"/>
        <v>EastClothing</v>
      </c>
      <c r="E893" t="str">
        <f>TRIM(VLOOKUP(A893,rawData!B:S,8,0))</f>
        <v>East</v>
      </c>
      <c r="F893" t="str">
        <f>TRIM(VLOOKUP(A893,rawData!B:S,9,0))</f>
        <v>Clothing</v>
      </c>
      <c r="G893" t="str">
        <f>IF(TRIM(VLOOKUP(A893,rawData!B:S,10,0))="","Blank",TRIM(VLOOKUP(A893,rawData!B:S,10,0)))</f>
        <v>System</v>
      </c>
      <c r="H893" s="9">
        <f>_xlfn.NUMBERVALUE(TRIM(VLOOKUP(A893,rawData!B:S,11,0)))</f>
        <v>16</v>
      </c>
      <c r="I893" s="9">
        <f>_xlfn.NUMBERVALUE(TRIM(VLOOKUP(A893,rawData!B:S,12,0)))</f>
        <v>311.44</v>
      </c>
      <c r="J893" s="9">
        <f>_xlfn.NUMBERVALUE(TRIM(VLOOKUP(A893,rawData!B:S,13,0)))</f>
        <v>4983.04</v>
      </c>
      <c r="K893" s="11">
        <f>DATE(VLOOKUP(A893,rawData!$B$2:$S$1011,17,0),VLOOKUP(A893,rawData!$B$2:$S$1011,16,0),VLOOKUP(A893,rawData!$B$2:$S$1011,15,0))</f>
        <v>45540</v>
      </c>
      <c r="L893" t="str">
        <f>TRIM(VLOOKUP(A893,rawData!B:S,18,0))</f>
        <v>Debit Card</v>
      </c>
      <c r="M893">
        <f t="shared" si="27"/>
        <v>9</v>
      </c>
    </row>
    <row r="894" spans="1:13" x14ac:dyDescent="0.2">
      <c r="A894" t="str">
        <f>TRIM(rawData!A364)</f>
        <v>46e20d41-f579-4cb6-ab22-c473c94ea0d9</v>
      </c>
      <c r="B894" t="str">
        <f>TRIM(VLOOKUP(A894,rawData!B:S,4,0))</f>
        <v>Samantha Marshall</v>
      </c>
      <c r="C894" t="str">
        <f>IF(TRIM(VLOOKUP(A894,rawData!B:S,6,0))="","replacement@mail.com",TRIM(VLOOKUP(A894,rawData!B:S,6,0)))</f>
        <v>elliottstephen@beasley.com</v>
      </c>
      <c r="D894" t="str">
        <f t="shared" si="26"/>
        <v>SouthFood</v>
      </c>
      <c r="E894" t="str">
        <f>TRIM(VLOOKUP(A894,rawData!B:S,8,0))</f>
        <v>South</v>
      </c>
      <c r="F894" t="str">
        <f>TRIM(VLOOKUP(A894,rawData!B:S,9,0))</f>
        <v>Food</v>
      </c>
      <c r="G894" t="str">
        <f>IF(TRIM(VLOOKUP(A894,rawData!B:S,10,0))="","Blank",TRIM(VLOOKUP(A894,rawData!B:S,10,0)))</f>
        <v>Feeling</v>
      </c>
      <c r="H894" s="9">
        <f>_xlfn.NUMBERVALUE(TRIM(VLOOKUP(A894,rawData!B:S,11,0)))</f>
        <v>15</v>
      </c>
      <c r="I894" s="9">
        <f>_xlfn.NUMBERVALUE(TRIM(VLOOKUP(A894,rawData!B:S,12,0)))</f>
        <v>357.6</v>
      </c>
      <c r="J894" s="9">
        <f>_xlfn.NUMBERVALUE(TRIM(VLOOKUP(A894,rawData!B:S,13,0)))</f>
        <v>5364</v>
      </c>
      <c r="K894" s="11">
        <f>DATE(VLOOKUP(A894,rawData!$B$2:$S$1011,17,0),VLOOKUP(A894,rawData!$B$2:$S$1011,16,0),VLOOKUP(A894,rawData!$B$2:$S$1011,15,0))</f>
        <v>45540</v>
      </c>
      <c r="L894" t="str">
        <f>TRIM(VLOOKUP(A894,rawData!B:S,18,0))</f>
        <v>PayPal</v>
      </c>
      <c r="M894">
        <f t="shared" si="27"/>
        <v>9</v>
      </c>
    </row>
    <row r="895" spans="1:13" x14ac:dyDescent="0.2">
      <c r="A895" t="str">
        <f>TRIM(rawData!A303)</f>
        <v>918b4703-39b8-43c4-afa3-646c96f48412</v>
      </c>
      <c r="B895" t="str">
        <f>TRIM(VLOOKUP(A895,rawData!B:S,4,0))</f>
        <v>John Ford</v>
      </c>
      <c r="C895" t="str">
        <f>IF(TRIM(VLOOKUP(A895,rawData!B:S,6,0))="","replacement@mail.com",TRIM(VLOOKUP(A895,rawData!B:S,6,0)))</f>
        <v>ugeorge@flores.com</v>
      </c>
      <c r="D895" t="str">
        <f t="shared" si="26"/>
        <v>EastBooks</v>
      </c>
      <c r="E895" t="str">
        <f>TRIM(VLOOKUP(A895,rawData!B:S,8,0))</f>
        <v>East</v>
      </c>
      <c r="F895" t="str">
        <f>TRIM(VLOOKUP(A895,rawData!B:S,9,0))</f>
        <v>Books</v>
      </c>
      <c r="G895" t="str">
        <f>IF(TRIM(VLOOKUP(A895,rawData!B:S,10,0))="","Blank",TRIM(VLOOKUP(A895,rawData!B:S,10,0)))</f>
        <v>Raise</v>
      </c>
      <c r="H895" s="9">
        <f>_xlfn.NUMBERVALUE(TRIM(VLOOKUP(A895,rawData!B:S,11,0)))</f>
        <v>19</v>
      </c>
      <c r="I895" s="9">
        <f>_xlfn.NUMBERVALUE(TRIM(VLOOKUP(A895,rawData!B:S,12,0)))</f>
        <v>54.41</v>
      </c>
      <c r="J895" s="9">
        <f>_xlfn.NUMBERVALUE(TRIM(VLOOKUP(A895,rawData!B:S,13,0)))</f>
        <v>1033.79</v>
      </c>
      <c r="K895" s="11">
        <f>DATE(VLOOKUP(A895,rawData!$B$2:$S$1011,17,0),VLOOKUP(A895,rawData!$B$2:$S$1011,16,0),VLOOKUP(A895,rawData!$B$2:$S$1011,15,0))</f>
        <v>45541</v>
      </c>
      <c r="L895" t="str">
        <f>TRIM(VLOOKUP(A895,rawData!B:S,18,0))</f>
        <v>PayPal</v>
      </c>
      <c r="M895">
        <f t="shared" si="27"/>
        <v>9</v>
      </c>
    </row>
    <row r="896" spans="1:13" x14ac:dyDescent="0.2">
      <c r="A896" t="str">
        <f>TRIM(rawData!A351)</f>
        <v>0423c8bc-6651-4266-a059-34e8fec0fe7a</v>
      </c>
      <c r="B896" t="str">
        <f>TRIM(VLOOKUP(A896,rawData!B:S,4,0))</f>
        <v>Melissa Molina</v>
      </c>
      <c r="C896" t="str">
        <f>IF(TRIM(VLOOKUP(A896,rawData!B:S,6,0))="","replacement@mail.com",TRIM(VLOOKUP(A896,rawData!B:S,6,0)))</f>
        <v>carolgonzales@miller.com</v>
      </c>
      <c r="D896" t="str">
        <f t="shared" si="26"/>
        <v>WestClothing</v>
      </c>
      <c r="E896" t="str">
        <f>TRIM(VLOOKUP(A896,rawData!B:S,8,0))</f>
        <v>West</v>
      </c>
      <c r="F896" t="str">
        <f>TRIM(VLOOKUP(A896,rawData!B:S,9,0))</f>
        <v>Clothing</v>
      </c>
      <c r="G896" t="str">
        <f>IF(TRIM(VLOOKUP(A896,rawData!B:S,10,0))="","Blank",TRIM(VLOOKUP(A896,rawData!B:S,10,0)))</f>
        <v>Better</v>
      </c>
      <c r="H896" s="9">
        <f>_xlfn.NUMBERVALUE(TRIM(VLOOKUP(A896,rawData!B:S,11,0)))</f>
        <v>4</v>
      </c>
      <c r="I896" s="9">
        <f>_xlfn.NUMBERVALUE(TRIM(VLOOKUP(A896,rawData!B:S,12,0)))</f>
        <v>362.78</v>
      </c>
      <c r="J896" s="9">
        <f>_xlfn.NUMBERVALUE(TRIM(VLOOKUP(A896,rawData!B:S,13,0)))</f>
        <v>1451.12</v>
      </c>
      <c r="K896" s="11">
        <f>DATE(VLOOKUP(A896,rawData!$B$2:$S$1011,17,0),VLOOKUP(A896,rawData!$B$2:$S$1011,16,0),VLOOKUP(A896,rawData!$B$2:$S$1011,15,0))</f>
        <v>45541</v>
      </c>
      <c r="L896" t="str">
        <f>TRIM(VLOOKUP(A896,rawData!B:S,18,0))</f>
        <v>PayPal</v>
      </c>
      <c r="M896">
        <f t="shared" si="27"/>
        <v>9</v>
      </c>
    </row>
    <row r="897" spans="1:13" x14ac:dyDescent="0.2">
      <c r="A897" t="str">
        <f>TRIM(rawData!A307)</f>
        <v>7e44c357-823d-4030-b713-9c0a7e39a643</v>
      </c>
      <c r="B897" t="str">
        <f>TRIM(VLOOKUP(A897,rawData!B:S,4,0))</f>
        <v>Amy Cook</v>
      </c>
      <c r="C897" t="str">
        <f>IF(TRIM(VLOOKUP(A897,rawData!B:S,6,0))="","replacement@mail.com",TRIM(VLOOKUP(A897,rawData!B:S,6,0)))</f>
        <v>aaronbutler@hotmail.com</v>
      </c>
      <c r="D897" t="str">
        <f t="shared" si="26"/>
        <v>SouthFurniture</v>
      </c>
      <c r="E897" t="str">
        <f>TRIM(VLOOKUP(A897,rawData!B:S,8,0))</f>
        <v>South</v>
      </c>
      <c r="F897" t="str">
        <f>TRIM(VLOOKUP(A897,rawData!B:S,9,0))</f>
        <v>Furniture</v>
      </c>
      <c r="G897" t="str">
        <f>IF(TRIM(VLOOKUP(A897,rawData!B:S,10,0))="","Blank",TRIM(VLOOKUP(A897,rawData!B:S,10,0)))</f>
        <v>Reality</v>
      </c>
      <c r="H897" s="9">
        <f>_xlfn.NUMBERVALUE(TRIM(VLOOKUP(A897,rawData!B:S,11,0)))</f>
        <v>17</v>
      </c>
      <c r="I897" s="9">
        <f>_xlfn.NUMBERVALUE(TRIM(VLOOKUP(A897,rawData!B:S,12,0)))</f>
        <v>89.2</v>
      </c>
      <c r="J897" s="9">
        <f>_xlfn.NUMBERVALUE(TRIM(VLOOKUP(A897,rawData!B:S,13,0)))</f>
        <v>1516.4</v>
      </c>
      <c r="K897" s="11">
        <f>DATE(VLOOKUP(A897,rawData!$B$2:$S$1011,17,0),VLOOKUP(A897,rawData!$B$2:$S$1011,16,0),VLOOKUP(A897,rawData!$B$2:$S$1011,15,0))</f>
        <v>45541</v>
      </c>
      <c r="L897" t="str">
        <f>TRIM(VLOOKUP(A897,rawData!B:S,18,0))</f>
        <v>PayPal</v>
      </c>
      <c r="M897">
        <f t="shared" si="27"/>
        <v>9</v>
      </c>
    </row>
    <row r="898" spans="1:13" x14ac:dyDescent="0.2">
      <c r="A898" t="str">
        <f>TRIM(rawData!A886)</f>
        <v>5c03918c-91b6-42cd-ac5f-1014a3fa46f7</v>
      </c>
      <c r="B898" t="str">
        <f>TRIM(VLOOKUP(A898,rawData!B:S,4,0))</f>
        <v>Sarah Williams</v>
      </c>
      <c r="C898" t="str">
        <f>IF(TRIM(VLOOKUP(A898,rawData!B:S,6,0))="","replacement@mail.com",TRIM(VLOOKUP(A898,rawData!B:S,6,0)))</f>
        <v>tayloramanda@yahoo.com</v>
      </c>
      <c r="D898" t="str">
        <f t="shared" ref="D898:D961" si="28">CONCATENATE(E898,F898)</f>
        <v>NorthFurniture</v>
      </c>
      <c r="E898" t="str">
        <f>TRIM(VLOOKUP(A898,rawData!B:S,8,0))</f>
        <v>North</v>
      </c>
      <c r="F898" t="str">
        <f>TRIM(VLOOKUP(A898,rawData!B:S,9,0))</f>
        <v>Furniture</v>
      </c>
      <c r="G898" t="str">
        <f>IF(TRIM(VLOOKUP(A898,rawData!B:S,10,0))="","Blank",TRIM(VLOOKUP(A898,rawData!B:S,10,0)))</f>
        <v>Suggest</v>
      </c>
      <c r="H898" s="9">
        <f>_xlfn.NUMBERVALUE(TRIM(VLOOKUP(A898,rawData!B:S,11,0)))</f>
        <v>17</v>
      </c>
      <c r="I898" s="9">
        <f>_xlfn.NUMBERVALUE(TRIM(VLOOKUP(A898,rawData!B:S,12,0)))</f>
        <v>424.71</v>
      </c>
      <c r="J898" s="9">
        <f>_xlfn.NUMBERVALUE(TRIM(VLOOKUP(A898,rawData!B:S,13,0)))</f>
        <v>7220.07</v>
      </c>
      <c r="K898" s="11">
        <f>DATE(VLOOKUP(A898,rawData!$B$2:$S$1011,17,0),VLOOKUP(A898,rawData!$B$2:$S$1011,16,0),VLOOKUP(A898,rawData!$B$2:$S$1011,15,0))</f>
        <v>45541</v>
      </c>
      <c r="L898" t="str">
        <f>TRIM(VLOOKUP(A898,rawData!B:S,18,0))</f>
        <v>PayPal</v>
      </c>
      <c r="M898">
        <f t="shared" si="27"/>
        <v>9</v>
      </c>
    </row>
    <row r="899" spans="1:13" x14ac:dyDescent="0.2">
      <c r="A899" t="str">
        <f>TRIM(rawData!A945)</f>
        <v>e0d4f714-3657-41a6-9ee3-17198f82e71f</v>
      </c>
      <c r="B899" t="str">
        <f>TRIM(VLOOKUP(A899,rawData!B:S,4,0))</f>
        <v>Renee Campbell</v>
      </c>
      <c r="C899" t="str">
        <f>IF(TRIM(VLOOKUP(A899,rawData!B:S,6,0))="","replacement@mail.com",TRIM(VLOOKUP(A899,rawData!B:S,6,0)))</f>
        <v>paulburch@hotmail.com</v>
      </c>
      <c r="D899" t="str">
        <f t="shared" si="28"/>
        <v>SouthElectronics</v>
      </c>
      <c r="E899" t="str">
        <f>TRIM(VLOOKUP(A899,rawData!B:S,8,0))</f>
        <v>South</v>
      </c>
      <c r="F899" t="str">
        <f>TRIM(VLOOKUP(A899,rawData!B:S,9,0))</f>
        <v>Electronics</v>
      </c>
      <c r="G899" t="str">
        <f>IF(TRIM(VLOOKUP(A899,rawData!B:S,10,0))="","Blank",TRIM(VLOOKUP(A899,rawData!B:S,10,0)))</f>
        <v>Charge</v>
      </c>
      <c r="H899" s="9">
        <f>_xlfn.NUMBERVALUE(TRIM(VLOOKUP(A899,rawData!B:S,11,0)))</f>
        <v>6</v>
      </c>
      <c r="I899" s="9">
        <f>_xlfn.NUMBERVALUE(TRIM(VLOOKUP(A899,rawData!B:S,12,0)))</f>
        <v>424</v>
      </c>
      <c r="J899" s="9">
        <f>_xlfn.NUMBERVALUE(TRIM(VLOOKUP(A899,rawData!B:S,13,0)))</f>
        <v>2544</v>
      </c>
      <c r="K899" s="11">
        <f>DATE(VLOOKUP(A899,rawData!$B$2:$S$1011,17,0),VLOOKUP(A899,rawData!$B$2:$S$1011,16,0),VLOOKUP(A899,rawData!$B$2:$S$1011,15,0))</f>
        <v>45542</v>
      </c>
      <c r="L899" t="str">
        <f>TRIM(VLOOKUP(A899,rawData!B:S,18,0))</f>
        <v>Debit Card</v>
      </c>
      <c r="M899">
        <f t="shared" ref="M899:M962" si="29">MONTH(K899)</f>
        <v>9</v>
      </c>
    </row>
    <row r="900" spans="1:13" x14ac:dyDescent="0.2">
      <c r="A900" t="str">
        <f>TRIM(rawData!A384)</f>
        <v>242b23cd-12bb-47a0-b430-00a7cc055879</v>
      </c>
      <c r="B900" t="str">
        <f>TRIM(VLOOKUP(A900,rawData!B:S,4,0))</f>
        <v>Melissa Shaffer</v>
      </c>
      <c r="C900" t="str">
        <f>IF(TRIM(VLOOKUP(A900,rawData!B:S,6,0))="","replacement@mail.com",TRIM(VLOOKUP(A900,rawData!B:S,6,0)))</f>
        <v>iwalker@smith.com</v>
      </c>
      <c r="D900" t="str">
        <f t="shared" si="28"/>
        <v>NorthBooks</v>
      </c>
      <c r="E900" t="str">
        <f>TRIM(VLOOKUP(A900,rawData!B:S,8,0))</f>
        <v>North</v>
      </c>
      <c r="F900" t="str">
        <f>TRIM(VLOOKUP(A900,rawData!B:S,9,0))</f>
        <v>Books</v>
      </c>
      <c r="G900" t="str">
        <f>IF(TRIM(VLOOKUP(A900,rawData!B:S,10,0))="","Blank",TRIM(VLOOKUP(A900,rawData!B:S,10,0)))</f>
        <v>Public</v>
      </c>
      <c r="H900" s="9">
        <f>_xlfn.NUMBERVALUE(TRIM(VLOOKUP(A900,rawData!B:S,11,0)))</f>
        <v>15</v>
      </c>
      <c r="I900" s="9">
        <f>_xlfn.NUMBERVALUE(TRIM(VLOOKUP(A900,rawData!B:S,12,0)))</f>
        <v>204.68</v>
      </c>
      <c r="J900" s="9">
        <f>_xlfn.NUMBERVALUE(TRIM(VLOOKUP(A900,rawData!B:S,13,0)))</f>
        <v>3070.2</v>
      </c>
      <c r="K900" s="11">
        <f>DATE(VLOOKUP(A900,rawData!$B$2:$S$1011,17,0),VLOOKUP(A900,rawData!$B$2:$S$1011,16,0),VLOOKUP(A900,rawData!$B$2:$S$1011,15,0))</f>
        <v>45542</v>
      </c>
      <c r="L900" t="str">
        <f>TRIM(VLOOKUP(A900,rawData!B:S,18,0))</f>
        <v>Debit Card</v>
      </c>
      <c r="M900">
        <f t="shared" si="29"/>
        <v>9</v>
      </c>
    </row>
    <row r="901" spans="1:13" x14ac:dyDescent="0.2">
      <c r="A901" t="str">
        <f>TRIM(rawData!A419)</f>
        <v>d566eb53-b213-468a-bbc5-6dd41d0e5e52</v>
      </c>
      <c r="B901" t="str">
        <f>TRIM(VLOOKUP(A901,rawData!B:S,4,0))</f>
        <v>Krystal Berg</v>
      </c>
      <c r="C901" t="str">
        <f>IF(TRIM(VLOOKUP(A901,rawData!B:S,6,0))="","replacement@mail.com",TRIM(VLOOKUP(A901,rawData!B:S,6,0)))</f>
        <v>keith38@hopkins.com</v>
      </c>
      <c r="D901" t="str">
        <f t="shared" si="28"/>
        <v>WestClothing</v>
      </c>
      <c r="E901" t="str">
        <f>TRIM(VLOOKUP(A901,rawData!B:S,8,0))</f>
        <v>West</v>
      </c>
      <c r="F901" t="str">
        <f>TRIM(VLOOKUP(A901,rawData!B:S,9,0))</f>
        <v>Clothing</v>
      </c>
      <c r="G901" t="str">
        <f>IF(TRIM(VLOOKUP(A901,rawData!B:S,10,0))="","Blank",TRIM(VLOOKUP(A901,rawData!B:S,10,0)))</f>
        <v>Technology</v>
      </c>
      <c r="H901" s="9">
        <f>_xlfn.NUMBERVALUE(TRIM(VLOOKUP(A901,rawData!B:S,11,0)))</f>
        <v>9</v>
      </c>
      <c r="I901" s="9">
        <f>_xlfn.NUMBERVALUE(TRIM(VLOOKUP(A901,rawData!B:S,12,0)))</f>
        <v>411.4</v>
      </c>
      <c r="J901" s="9">
        <f>_xlfn.NUMBERVALUE(TRIM(VLOOKUP(A901,rawData!B:S,13,0)))</f>
        <v>3702.6</v>
      </c>
      <c r="K901" s="11">
        <f>DATE(VLOOKUP(A901,rawData!$B$2:$S$1011,17,0),VLOOKUP(A901,rawData!$B$2:$S$1011,16,0),VLOOKUP(A901,rawData!$B$2:$S$1011,15,0))</f>
        <v>45542</v>
      </c>
      <c r="L901" t="str">
        <f>TRIM(VLOOKUP(A901,rawData!B:S,18,0))</f>
        <v>Bank Transfer</v>
      </c>
      <c r="M901">
        <f t="shared" si="29"/>
        <v>9</v>
      </c>
    </row>
    <row r="902" spans="1:13" x14ac:dyDescent="0.2">
      <c r="A902" t="str">
        <f>TRIM(rawData!A741)</f>
        <v>e0619bd7-05fc-4b17-9d59-7d86137ea6aa</v>
      </c>
      <c r="B902" t="str">
        <f>TRIM(VLOOKUP(A902,rawData!B:S,4,0))</f>
        <v>Jonathan Molina</v>
      </c>
      <c r="C902" t="str">
        <f>IF(TRIM(VLOOKUP(A902,rawData!B:S,6,0))="","replacement@mail.com",TRIM(VLOOKUP(A902,rawData!B:S,6,0)))</f>
        <v>replacement@mail.com</v>
      </c>
      <c r="D902" t="str">
        <f t="shared" si="28"/>
        <v>SouthFurniture</v>
      </c>
      <c r="E902" t="str">
        <f>TRIM(VLOOKUP(A902,rawData!B:S,8,0))</f>
        <v>South</v>
      </c>
      <c r="F902" t="str">
        <f>TRIM(VLOOKUP(A902,rawData!B:S,9,0))</f>
        <v>Furniture</v>
      </c>
      <c r="G902" t="str">
        <f>IF(TRIM(VLOOKUP(A902,rawData!B:S,10,0))="","Blank",TRIM(VLOOKUP(A902,rawData!B:S,10,0)))</f>
        <v>Order</v>
      </c>
      <c r="H902" s="9">
        <f>_xlfn.NUMBERVALUE(TRIM(VLOOKUP(A902,rawData!B:S,11,0)))</f>
        <v>1</v>
      </c>
      <c r="I902" s="9">
        <f>_xlfn.NUMBERVALUE(TRIM(VLOOKUP(A902,rawData!B:S,12,0)))</f>
        <v>311.77999999999997</v>
      </c>
      <c r="J902" s="9">
        <f>_xlfn.NUMBERVALUE(TRIM(VLOOKUP(A902,rawData!B:S,13,0)))</f>
        <v>311.77999999999997</v>
      </c>
      <c r="K902" s="11">
        <f>DATE(VLOOKUP(A902,rawData!$B$2:$S$1011,17,0),VLOOKUP(A902,rawData!$B$2:$S$1011,16,0),VLOOKUP(A902,rawData!$B$2:$S$1011,15,0))</f>
        <v>45543</v>
      </c>
      <c r="L902" t="str">
        <f>TRIM(VLOOKUP(A902,rawData!B:S,18,0))</f>
        <v>Credit Card</v>
      </c>
      <c r="M902">
        <f t="shared" si="29"/>
        <v>9</v>
      </c>
    </row>
    <row r="903" spans="1:13" x14ac:dyDescent="0.2">
      <c r="A903" t="str">
        <f>TRIM(rawData!A872)</f>
        <v>3cbc06e5-ec5d-447d-b6a6-aae9a01be009</v>
      </c>
      <c r="B903" t="str">
        <f>TRIM(VLOOKUP(A903,rawData!B:S,4,0))</f>
        <v>Laura Larson</v>
      </c>
      <c r="C903" t="str">
        <f>IF(TRIM(VLOOKUP(A903,rawData!B:S,6,0))="","replacement@mail.com",TRIM(VLOOKUP(A903,rawData!B:S,6,0)))</f>
        <v>alvarezjason@gmail.com</v>
      </c>
      <c r="D903" t="str">
        <f t="shared" si="28"/>
        <v>SouthBooks</v>
      </c>
      <c r="E903" t="str">
        <f>TRIM(VLOOKUP(A903,rawData!B:S,8,0))</f>
        <v>South</v>
      </c>
      <c r="F903" t="str">
        <f>TRIM(VLOOKUP(A903,rawData!B:S,9,0))</f>
        <v>Books</v>
      </c>
      <c r="G903" t="str">
        <f>IF(TRIM(VLOOKUP(A903,rawData!B:S,10,0))="","Blank",TRIM(VLOOKUP(A903,rawData!B:S,10,0)))</f>
        <v>Red</v>
      </c>
      <c r="H903" s="9">
        <f>_xlfn.NUMBERVALUE(TRIM(VLOOKUP(A903,rawData!B:S,11,0)))</f>
        <v>15</v>
      </c>
      <c r="I903" s="9">
        <f>_xlfn.NUMBERVALUE(TRIM(VLOOKUP(A903,rawData!B:S,12,0)))</f>
        <v>23.67</v>
      </c>
      <c r="J903" s="9">
        <f>_xlfn.NUMBERVALUE(TRIM(VLOOKUP(A903,rawData!B:S,13,0)))</f>
        <v>355.05</v>
      </c>
      <c r="K903" s="11">
        <f>DATE(VLOOKUP(A903,rawData!$B$2:$S$1011,17,0),VLOOKUP(A903,rawData!$B$2:$S$1011,16,0),VLOOKUP(A903,rawData!$B$2:$S$1011,15,0))</f>
        <v>45543</v>
      </c>
      <c r="L903" t="str">
        <f>TRIM(VLOOKUP(A903,rawData!B:S,18,0))</f>
        <v>Credit Card</v>
      </c>
      <c r="M903">
        <f t="shared" si="29"/>
        <v>9</v>
      </c>
    </row>
    <row r="904" spans="1:13" x14ac:dyDescent="0.2">
      <c r="A904" t="str">
        <f>TRIM(rawData!A167)</f>
        <v>d190b65f-48c9-4d23-ba2c-123c2e180af1</v>
      </c>
      <c r="B904" t="str">
        <f>TRIM(VLOOKUP(A904,rawData!B:S,4,0))</f>
        <v>Francisco Compton</v>
      </c>
      <c r="C904" t="str">
        <f>IF(TRIM(VLOOKUP(A904,rawData!B:S,6,0))="","replacement@mail.com",TRIM(VLOOKUP(A904,rawData!B:S,6,0)))</f>
        <v>ibarraadrienne@galvan.info</v>
      </c>
      <c r="D904" t="str">
        <f t="shared" si="28"/>
        <v>NorthFood</v>
      </c>
      <c r="E904" t="str">
        <f>TRIM(VLOOKUP(A904,rawData!B:S,8,0))</f>
        <v>North</v>
      </c>
      <c r="F904" t="str">
        <f>TRIM(VLOOKUP(A904,rawData!B:S,9,0))</f>
        <v>Food</v>
      </c>
      <c r="G904" t="str">
        <f>IF(TRIM(VLOOKUP(A904,rawData!B:S,10,0))="","Blank",TRIM(VLOOKUP(A904,rawData!B:S,10,0)))</f>
        <v>Moment</v>
      </c>
      <c r="H904" s="9">
        <f>_xlfn.NUMBERVALUE(TRIM(VLOOKUP(A904,rawData!B:S,11,0)))</f>
        <v>11</v>
      </c>
      <c r="I904" s="9">
        <f>_xlfn.NUMBERVALUE(TRIM(VLOOKUP(A904,rawData!B:S,12,0)))</f>
        <v>55.01</v>
      </c>
      <c r="J904" s="9">
        <f>_xlfn.NUMBERVALUE(TRIM(VLOOKUP(A904,rawData!B:S,13,0)))</f>
        <v>605.11</v>
      </c>
      <c r="K904" s="11">
        <f>DATE(VLOOKUP(A904,rawData!$B$2:$S$1011,17,0),VLOOKUP(A904,rawData!$B$2:$S$1011,16,0),VLOOKUP(A904,rawData!$B$2:$S$1011,15,0))</f>
        <v>45543</v>
      </c>
      <c r="L904" t="str">
        <f>TRIM(VLOOKUP(A904,rawData!B:S,18,0))</f>
        <v>Credit Card</v>
      </c>
      <c r="M904">
        <f t="shared" si="29"/>
        <v>9</v>
      </c>
    </row>
    <row r="905" spans="1:13" x14ac:dyDescent="0.2">
      <c r="A905" t="str">
        <f>TRIM(rawData!A746)</f>
        <v>c598ec84-520b-47c5-b92f-be24729b34d7</v>
      </c>
      <c r="B905" t="str">
        <f>TRIM(VLOOKUP(A905,rawData!B:S,4,0))</f>
        <v>Steven Watts</v>
      </c>
      <c r="C905" t="str">
        <f>IF(TRIM(VLOOKUP(A905,rawData!B:S,6,0))="","replacement@mail.com",TRIM(VLOOKUP(A905,rawData!B:S,6,0)))</f>
        <v>pacejennifer@tate.com</v>
      </c>
      <c r="D905" t="str">
        <f t="shared" si="28"/>
        <v>WestFood</v>
      </c>
      <c r="E905" t="str">
        <f>TRIM(VLOOKUP(A905,rawData!B:S,8,0))</f>
        <v>West</v>
      </c>
      <c r="F905" t="str">
        <f>TRIM(VLOOKUP(A905,rawData!B:S,9,0))</f>
        <v>Food</v>
      </c>
      <c r="G905" t="str">
        <f>IF(TRIM(VLOOKUP(A905,rawData!B:S,10,0))="","Blank",TRIM(VLOOKUP(A905,rawData!B:S,10,0)))</f>
        <v>Wait</v>
      </c>
      <c r="H905" s="9">
        <f>_xlfn.NUMBERVALUE(TRIM(VLOOKUP(A905,rawData!B:S,11,0)))</f>
        <v>13</v>
      </c>
      <c r="I905" s="9">
        <f>_xlfn.NUMBERVALUE(TRIM(VLOOKUP(A905,rawData!B:S,12,0)))</f>
        <v>133.03</v>
      </c>
      <c r="J905" s="9">
        <f>_xlfn.NUMBERVALUE(TRIM(VLOOKUP(A905,rawData!B:S,13,0)))</f>
        <v>1729.39</v>
      </c>
      <c r="K905" s="11">
        <f>DATE(VLOOKUP(A905,rawData!$B$2:$S$1011,17,0),VLOOKUP(A905,rawData!$B$2:$S$1011,16,0),VLOOKUP(A905,rawData!$B$2:$S$1011,15,0))</f>
        <v>45543</v>
      </c>
      <c r="L905" t="str">
        <f>TRIM(VLOOKUP(A905,rawData!B:S,18,0))</f>
        <v>Debit Card</v>
      </c>
      <c r="M905">
        <f t="shared" si="29"/>
        <v>9</v>
      </c>
    </row>
    <row r="906" spans="1:13" x14ac:dyDescent="0.2">
      <c r="A906" t="str">
        <f>TRIM(rawData!A319)</f>
        <v>fcbc174d-caa4-4002-9cad-92c80a9f748d</v>
      </c>
      <c r="B906" t="str">
        <f>TRIM(VLOOKUP(A906,rawData!B:S,4,0))</f>
        <v>Hailey Burke</v>
      </c>
      <c r="C906" t="str">
        <f>IF(TRIM(VLOOKUP(A906,rawData!B:S,6,0))="","replacement@mail.com",TRIM(VLOOKUP(A906,rawData!B:S,6,0)))</f>
        <v>robertsbrenda@ramirez.info</v>
      </c>
      <c r="D906" t="str">
        <f t="shared" si="28"/>
        <v>EastFurniture</v>
      </c>
      <c r="E906" t="str">
        <f>TRIM(VLOOKUP(A906,rawData!B:S,8,0))</f>
        <v>East</v>
      </c>
      <c r="F906" t="str">
        <f>TRIM(VLOOKUP(A906,rawData!B:S,9,0))</f>
        <v>Furniture</v>
      </c>
      <c r="G906" t="str">
        <f>IF(TRIM(VLOOKUP(A906,rawData!B:S,10,0))="","Blank",TRIM(VLOOKUP(A906,rawData!B:S,10,0)))</f>
        <v>Reduce</v>
      </c>
      <c r="H906" s="9">
        <f>_xlfn.NUMBERVALUE(TRIM(VLOOKUP(A906,rawData!B:S,11,0)))</f>
        <v>6</v>
      </c>
      <c r="I906" s="9">
        <f>_xlfn.NUMBERVALUE(TRIM(VLOOKUP(A906,rawData!B:S,12,0)))</f>
        <v>64.12</v>
      </c>
      <c r="J906" s="9">
        <f>_xlfn.NUMBERVALUE(TRIM(VLOOKUP(A906,rawData!B:S,13,0)))</f>
        <v>384.72</v>
      </c>
      <c r="K906" s="11">
        <f>DATE(VLOOKUP(A906,rawData!$B$2:$S$1011,17,0),VLOOKUP(A906,rawData!$B$2:$S$1011,16,0),VLOOKUP(A906,rawData!$B$2:$S$1011,15,0))</f>
        <v>45566</v>
      </c>
      <c r="L906" t="str">
        <f>TRIM(VLOOKUP(A906,rawData!B:S,18,0))</f>
        <v>Credit Card</v>
      </c>
      <c r="M906">
        <f t="shared" si="29"/>
        <v>10</v>
      </c>
    </row>
    <row r="907" spans="1:13" x14ac:dyDescent="0.2">
      <c r="A907" t="str">
        <f>TRIM(rawData!A299)</f>
        <v>3e26776c-570d-4aa1-9539-97975cc92462</v>
      </c>
      <c r="B907" t="str">
        <f>TRIM(VLOOKUP(A907,rawData!B:S,4,0))</f>
        <v>Joel Hernandez</v>
      </c>
      <c r="C907" t="str">
        <f>IF(TRIM(VLOOKUP(A907,rawData!B:S,6,0))="","replacement@mail.com",TRIM(VLOOKUP(A907,rawData!B:S,6,0)))</f>
        <v>collinssteven@everett.org</v>
      </c>
      <c r="D907" t="str">
        <f t="shared" si="28"/>
        <v>NorthFood</v>
      </c>
      <c r="E907" t="str">
        <f>TRIM(VLOOKUP(A907,rawData!B:S,8,0))</f>
        <v>North</v>
      </c>
      <c r="F907" t="str">
        <f>TRIM(VLOOKUP(A907,rawData!B:S,9,0))</f>
        <v>Food</v>
      </c>
      <c r="G907" t="str">
        <f>IF(TRIM(VLOOKUP(A907,rawData!B:S,10,0))="","Blank",TRIM(VLOOKUP(A907,rawData!B:S,10,0)))</f>
        <v>Rather</v>
      </c>
      <c r="H907" s="9">
        <f>_xlfn.NUMBERVALUE(TRIM(VLOOKUP(A907,rawData!B:S,11,0)))</f>
        <v>6</v>
      </c>
      <c r="I907" s="9">
        <f>_xlfn.NUMBERVALUE(TRIM(VLOOKUP(A907,rawData!B:S,12,0)))</f>
        <v>98.03</v>
      </c>
      <c r="J907" s="9">
        <f>_xlfn.NUMBERVALUE(TRIM(VLOOKUP(A907,rawData!B:S,13,0)))</f>
        <v>588.17999999999995</v>
      </c>
      <c r="K907" s="11">
        <f>DATE(VLOOKUP(A907,rawData!$B$2:$S$1011,17,0),VLOOKUP(A907,rawData!$B$2:$S$1011,16,0),VLOOKUP(A907,rawData!$B$2:$S$1011,15,0))</f>
        <v>45566</v>
      </c>
      <c r="L907" t="str">
        <f>TRIM(VLOOKUP(A907,rawData!B:S,18,0))</f>
        <v>Debit Card</v>
      </c>
      <c r="M907">
        <f t="shared" si="29"/>
        <v>10</v>
      </c>
    </row>
    <row r="908" spans="1:13" x14ac:dyDescent="0.2">
      <c r="A908" t="str">
        <f>TRIM(rawData!A486)</f>
        <v>1124860e-dffe-403d-9a5d-2f4f56f19fc7</v>
      </c>
      <c r="B908" t="str">
        <f>TRIM(VLOOKUP(A908,rawData!B:S,4,0))</f>
        <v>Amy West</v>
      </c>
      <c r="C908" t="str">
        <f>IF(TRIM(VLOOKUP(A908,rawData!B:S,6,0))="","replacement@mail.com",TRIM(VLOOKUP(A908,rawData!B:S,6,0)))</f>
        <v>pconway@jefferson-gardner.net</v>
      </c>
      <c r="D908" t="str">
        <f t="shared" si="28"/>
        <v>SouthElectronics</v>
      </c>
      <c r="E908" t="str">
        <f>TRIM(VLOOKUP(A908,rawData!B:S,8,0))</f>
        <v>South</v>
      </c>
      <c r="F908" t="str">
        <f>TRIM(VLOOKUP(A908,rawData!B:S,9,0))</f>
        <v>Electronics</v>
      </c>
      <c r="G908" t="str">
        <f>IF(TRIM(VLOOKUP(A908,rawData!B:S,10,0))="","Blank",TRIM(VLOOKUP(A908,rawData!B:S,10,0)))</f>
        <v>Truth</v>
      </c>
      <c r="H908" s="9">
        <f>_xlfn.NUMBERVALUE(TRIM(VLOOKUP(A908,rawData!B:S,11,0)))</f>
        <v>4</v>
      </c>
      <c r="I908" s="9">
        <f>_xlfn.NUMBERVALUE(TRIM(VLOOKUP(A908,rawData!B:S,12,0)))</f>
        <v>337.38</v>
      </c>
      <c r="J908" s="9">
        <f>_xlfn.NUMBERVALUE(TRIM(VLOOKUP(A908,rawData!B:S,13,0)))</f>
        <v>1349.52</v>
      </c>
      <c r="K908" s="11">
        <f>DATE(VLOOKUP(A908,rawData!$B$2:$S$1011,17,0),VLOOKUP(A908,rawData!$B$2:$S$1011,16,0),VLOOKUP(A908,rawData!$B$2:$S$1011,15,0))</f>
        <v>45566</v>
      </c>
      <c r="L908" t="str">
        <f>TRIM(VLOOKUP(A908,rawData!B:S,18,0))</f>
        <v>Credit Card</v>
      </c>
      <c r="M908">
        <f t="shared" si="29"/>
        <v>10</v>
      </c>
    </row>
    <row r="909" spans="1:13" x14ac:dyDescent="0.2">
      <c r="A909" t="str">
        <f>TRIM(rawData!A984)</f>
        <v>806eae59-103e-40a7-ac4a-213807df7c31</v>
      </c>
      <c r="B909" t="str">
        <f>TRIM(VLOOKUP(A909,rawData!B:S,4,0))</f>
        <v>Adam Hudson</v>
      </c>
      <c r="C909" t="str">
        <f>IF(TRIM(VLOOKUP(A909,rawData!B:S,6,0))="","replacement@mail.com",TRIM(VLOOKUP(A909,rawData!B:S,6,0)))</f>
        <v>morgan09@fisher.info</v>
      </c>
      <c r="D909" t="str">
        <f t="shared" si="28"/>
        <v>EastClothing</v>
      </c>
      <c r="E909" t="str">
        <f>TRIM(VLOOKUP(A909,rawData!B:S,8,0))</f>
        <v>East</v>
      </c>
      <c r="F909" t="str">
        <f>TRIM(VLOOKUP(A909,rawData!B:S,9,0))</f>
        <v>Clothing</v>
      </c>
      <c r="G909" t="str">
        <f>IF(TRIM(VLOOKUP(A909,rawData!B:S,10,0))="","Blank",TRIM(VLOOKUP(A909,rawData!B:S,10,0)))</f>
        <v>Hard</v>
      </c>
      <c r="H909" s="9">
        <f>_xlfn.NUMBERVALUE(TRIM(VLOOKUP(A909,rawData!B:S,11,0)))</f>
        <v>3</v>
      </c>
      <c r="I909" s="9">
        <f>_xlfn.NUMBERVALUE(TRIM(VLOOKUP(A909,rawData!B:S,12,0)))</f>
        <v>494.24</v>
      </c>
      <c r="J909" s="9">
        <f>_xlfn.NUMBERVALUE(TRIM(VLOOKUP(A909,rawData!B:S,13,0)))</f>
        <v>1482.72</v>
      </c>
      <c r="K909" s="11">
        <f>DATE(VLOOKUP(A909,rawData!$B$2:$S$1011,17,0),VLOOKUP(A909,rawData!$B$2:$S$1011,16,0),VLOOKUP(A909,rawData!$B$2:$S$1011,15,0))</f>
        <v>45566</v>
      </c>
      <c r="L909" t="str">
        <f>TRIM(VLOOKUP(A909,rawData!B:S,18,0))</f>
        <v>Debit Card</v>
      </c>
      <c r="M909">
        <f t="shared" si="29"/>
        <v>10</v>
      </c>
    </row>
    <row r="910" spans="1:13" x14ac:dyDescent="0.2">
      <c r="A910" t="str">
        <f>TRIM(rawData!A86)</f>
        <v>c03784dc-ab16-4502-b27b-c50e20b3e91a</v>
      </c>
      <c r="B910" t="str">
        <f>TRIM(VLOOKUP(A910,rawData!B:S,4,0))</f>
        <v>Amanda Hoover</v>
      </c>
      <c r="C910" t="str">
        <f>IF(TRIM(VLOOKUP(A910,rawData!B:S,6,0))="","replacement@mail.com",TRIM(VLOOKUP(A910,rawData!B:S,6,0)))</f>
        <v>barbarathomas@castillo.info</v>
      </c>
      <c r="D910" t="str">
        <f t="shared" si="28"/>
        <v>NorthClothing</v>
      </c>
      <c r="E910" t="str">
        <f>TRIM(VLOOKUP(A910,rawData!B:S,8,0))</f>
        <v>North</v>
      </c>
      <c r="F910" t="str">
        <f>TRIM(VLOOKUP(A910,rawData!B:S,9,0))</f>
        <v>Clothing</v>
      </c>
      <c r="G910" t="str">
        <f>IF(TRIM(VLOOKUP(A910,rawData!B:S,10,0))="","Blank",TRIM(VLOOKUP(A910,rawData!B:S,10,0)))</f>
        <v>Take</v>
      </c>
      <c r="H910" s="9">
        <f>_xlfn.NUMBERVALUE(TRIM(VLOOKUP(A910,rawData!B:S,11,0)))</f>
        <v>18</v>
      </c>
      <c r="I910" s="9">
        <f>_xlfn.NUMBERVALUE(TRIM(VLOOKUP(A910,rawData!B:S,12,0)))</f>
        <v>122.81</v>
      </c>
      <c r="J910" s="9">
        <f>_xlfn.NUMBERVALUE(TRIM(VLOOKUP(A910,rawData!B:S,13,0)))</f>
        <v>2210.58</v>
      </c>
      <c r="K910" s="11">
        <f>DATE(VLOOKUP(A910,rawData!$B$2:$S$1011,17,0),VLOOKUP(A910,rawData!$B$2:$S$1011,16,0),VLOOKUP(A910,rawData!$B$2:$S$1011,15,0))</f>
        <v>45566</v>
      </c>
      <c r="L910" t="str">
        <f>TRIM(VLOOKUP(A910,rawData!B:S,18,0))</f>
        <v>Bank Transfer</v>
      </c>
      <c r="M910">
        <f t="shared" si="29"/>
        <v>10</v>
      </c>
    </row>
    <row r="911" spans="1:13" x14ac:dyDescent="0.2">
      <c r="A911" t="str">
        <f>TRIM(rawData!A296)</f>
        <v>67ad01b8-a5d8-4d93-9788-10a02e96c11c</v>
      </c>
      <c r="B911" t="str">
        <f>TRIM(VLOOKUP(A911,rawData!B:S,4,0))</f>
        <v>Vanessa Moses</v>
      </c>
      <c r="C911" t="str">
        <f>IF(TRIM(VLOOKUP(A911,rawData!B:S,6,0))="","replacement@mail.com",TRIM(VLOOKUP(A911,rawData!B:S,6,0)))</f>
        <v>replacement@mail.com</v>
      </c>
      <c r="D911" t="str">
        <f t="shared" si="28"/>
        <v>WestClothing</v>
      </c>
      <c r="E911" t="str">
        <f>TRIM(VLOOKUP(A911,rawData!B:S,8,0))</f>
        <v>West</v>
      </c>
      <c r="F911" t="str">
        <f>TRIM(VLOOKUP(A911,rawData!B:S,9,0))</f>
        <v>Clothing</v>
      </c>
      <c r="G911" t="str">
        <f>IF(TRIM(VLOOKUP(A911,rawData!B:S,10,0))="","Blank",TRIM(VLOOKUP(A911,rawData!B:S,10,0)))</f>
        <v>Evidence</v>
      </c>
      <c r="H911" s="9">
        <f>_xlfn.NUMBERVALUE(TRIM(VLOOKUP(A911,rawData!B:S,11,0)))</f>
        <v>8</v>
      </c>
      <c r="I911" s="9">
        <f>_xlfn.NUMBERVALUE(TRIM(VLOOKUP(A911,rawData!B:S,12,0)))</f>
        <v>326.18</v>
      </c>
      <c r="J911" s="9">
        <f>_xlfn.NUMBERVALUE(TRIM(VLOOKUP(A911,rawData!B:S,13,0)))</f>
        <v>2609.44</v>
      </c>
      <c r="K911" s="11">
        <f>DATE(VLOOKUP(A911,rawData!$B$2:$S$1011,17,0),VLOOKUP(A911,rawData!$B$2:$S$1011,16,0),VLOOKUP(A911,rawData!$B$2:$S$1011,15,0))</f>
        <v>45566</v>
      </c>
      <c r="L911" t="str">
        <f>TRIM(VLOOKUP(A911,rawData!B:S,18,0))</f>
        <v>Credit Card</v>
      </c>
      <c r="M911">
        <f t="shared" si="29"/>
        <v>10</v>
      </c>
    </row>
    <row r="912" spans="1:13" x14ac:dyDescent="0.2">
      <c r="A912" t="str">
        <f>TRIM(rawData!A829)</f>
        <v>b5898602-21ec-4290-91d9-bdccdd21455e</v>
      </c>
      <c r="B912" t="str">
        <f>TRIM(VLOOKUP(A912,rawData!B:S,4,0))</f>
        <v>John Mitchell</v>
      </c>
      <c r="C912" t="str">
        <f>IF(TRIM(VLOOKUP(A912,rawData!B:S,6,0))="","replacement@mail.com",TRIM(VLOOKUP(A912,rawData!B:S,6,0)))</f>
        <v>alexisevans@gmail.com</v>
      </c>
      <c r="D912" t="str">
        <f t="shared" si="28"/>
        <v>EastBooks</v>
      </c>
      <c r="E912" t="str">
        <f>TRIM(VLOOKUP(A912,rawData!B:S,8,0))</f>
        <v>East</v>
      </c>
      <c r="F912" t="str">
        <f>TRIM(VLOOKUP(A912,rawData!B:S,9,0))</f>
        <v>Books</v>
      </c>
      <c r="G912" t="str">
        <f>IF(TRIM(VLOOKUP(A912,rawData!B:S,10,0))="","Blank",TRIM(VLOOKUP(A912,rawData!B:S,10,0)))</f>
        <v>Section</v>
      </c>
      <c r="H912" s="9">
        <f>_xlfn.NUMBERVALUE(TRIM(VLOOKUP(A912,rawData!B:S,11,0)))</f>
        <v>10</v>
      </c>
      <c r="I912" s="9">
        <f>_xlfn.NUMBERVALUE(TRIM(VLOOKUP(A912,rawData!B:S,12,0)))</f>
        <v>398.45</v>
      </c>
      <c r="J912" s="9">
        <f>_xlfn.NUMBERVALUE(TRIM(VLOOKUP(A912,rawData!B:S,13,0)))</f>
        <v>3984.5</v>
      </c>
      <c r="K912" s="11">
        <f>DATE(VLOOKUP(A912,rawData!$B$2:$S$1011,17,0),VLOOKUP(A912,rawData!$B$2:$S$1011,16,0),VLOOKUP(A912,rawData!$B$2:$S$1011,15,0))</f>
        <v>45566</v>
      </c>
      <c r="L912" t="str">
        <f>TRIM(VLOOKUP(A912,rawData!B:S,18,0))</f>
        <v>Credit Card</v>
      </c>
      <c r="M912">
        <f t="shared" si="29"/>
        <v>10</v>
      </c>
    </row>
    <row r="913" spans="1:13" x14ac:dyDescent="0.2">
      <c r="A913" t="str">
        <f>TRIM(rawData!A801)</f>
        <v>20628586-6a4d-46c2-9b79-a5db620e7fc3</v>
      </c>
      <c r="B913" t="str">
        <f>TRIM(VLOOKUP(A913,rawData!B:S,4,0))</f>
        <v>Erin Kelley</v>
      </c>
      <c r="C913" t="str">
        <f>IF(TRIM(VLOOKUP(A913,rawData!B:S,6,0))="","replacement@mail.com",TRIM(VLOOKUP(A913,rawData!B:S,6,0)))</f>
        <v>cgarcia@hotmail.com</v>
      </c>
      <c r="D913" t="str">
        <f t="shared" si="28"/>
        <v>EastClothing</v>
      </c>
      <c r="E913" t="str">
        <f>TRIM(VLOOKUP(A913,rawData!B:S,8,0))</f>
        <v>East</v>
      </c>
      <c r="F913" t="str">
        <f>TRIM(VLOOKUP(A913,rawData!B:S,9,0))</f>
        <v>Clothing</v>
      </c>
      <c r="G913" t="str">
        <f>IF(TRIM(VLOOKUP(A913,rawData!B:S,10,0))="","Blank",TRIM(VLOOKUP(A913,rawData!B:S,10,0)))</f>
        <v>Give</v>
      </c>
      <c r="H913" s="9">
        <f>_xlfn.NUMBERVALUE(TRIM(VLOOKUP(A913,rawData!B:S,11,0)))</f>
        <v>13</v>
      </c>
      <c r="I913" s="9">
        <f>_xlfn.NUMBERVALUE(TRIM(VLOOKUP(A913,rawData!B:S,12,0)))</f>
        <v>353.2</v>
      </c>
      <c r="J913" s="9">
        <f>_xlfn.NUMBERVALUE(TRIM(VLOOKUP(A913,rawData!B:S,13,0)))</f>
        <v>4591.6000000000004</v>
      </c>
      <c r="K913" s="11">
        <f>DATE(VLOOKUP(A913,rawData!$B$2:$S$1011,17,0),VLOOKUP(A913,rawData!$B$2:$S$1011,16,0),VLOOKUP(A913,rawData!$B$2:$S$1011,15,0))</f>
        <v>45566</v>
      </c>
      <c r="L913" t="str">
        <f>TRIM(VLOOKUP(A913,rawData!B:S,18,0))</f>
        <v>PayPal</v>
      </c>
      <c r="M913">
        <f t="shared" si="29"/>
        <v>10</v>
      </c>
    </row>
    <row r="914" spans="1:13" x14ac:dyDescent="0.2">
      <c r="A914" t="str">
        <f>TRIM(rawData!A859)</f>
        <v>6d41f9ac-b819-49f0-b84c-cd3b903c8382</v>
      </c>
      <c r="B914" t="str">
        <f>TRIM(VLOOKUP(A914,rawData!B:S,4,0))</f>
        <v>Joe Santiago</v>
      </c>
      <c r="C914" t="str">
        <f>IF(TRIM(VLOOKUP(A914,rawData!B:S,6,0))="","replacement@mail.com",TRIM(VLOOKUP(A914,rawData!B:S,6,0)))</f>
        <v>brian84@miller-schmidt.net</v>
      </c>
      <c r="D914" t="str">
        <f t="shared" si="28"/>
        <v>EastFood</v>
      </c>
      <c r="E914" t="str">
        <f>TRIM(VLOOKUP(A914,rawData!B:S,8,0))</f>
        <v>East</v>
      </c>
      <c r="F914" t="str">
        <f>TRIM(VLOOKUP(A914,rawData!B:S,9,0))</f>
        <v>Food</v>
      </c>
      <c r="G914" t="str">
        <f>IF(TRIM(VLOOKUP(A914,rawData!B:S,10,0))="","Blank",TRIM(VLOOKUP(A914,rawData!B:S,10,0)))</f>
        <v>Fill</v>
      </c>
      <c r="H914" s="9">
        <f>_xlfn.NUMBERVALUE(TRIM(VLOOKUP(A914,rawData!B:S,11,0)))</f>
        <v>12</v>
      </c>
      <c r="I914" s="9">
        <f>_xlfn.NUMBERVALUE(TRIM(VLOOKUP(A914,rawData!B:S,12,0)))</f>
        <v>497.37</v>
      </c>
      <c r="J914" s="9">
        <f>_xlfn.NUMBERVALUE(TRIM(VLOOKUP(A914,rawData!B:S,13,0)))</f>
        <v>5968.44</v>
      </c>
      <c r="K914" s="11">
        <f>DATE(VLOOKUP(A914,rawData!$B$2:$S$1011,17,0),VLOOKUP(A914,rawData!$B$2:$S$1011,16,0),VLOOKUP(A914,rawData!$B$2:$S$1011,15,0))</f>
        <v>45566</v>
      </c>
      <c r="L914" t="str">
        <f>TRIM(VLOOKUP(A914,rawData!B:S,18,0))</f>
        <v>Credit Card</v>
      </c>
      <c r="M914">
        <f t="shared" si="29"/>
        <v>10</v>
      </c>
    </row>
    <row r="915" spans="1:13" x14ac:dyDescent="0.2">
      <c r="A915" t="str">
        <f>TRIM(rawData!A516)</f>
        <v>d901ea0a-03f4-492e-a9af-3ca32508e344</v>
      </c>
      <c r="B915" t="str">
        <f>TRIM(VLOOKUP(A915,rawData!B:S,4,0))</f>
        <v>Melanie Ellison</v>
      </c>
      <c r="C915" t="str">
        <f>IF(TRIM(VLOOKUP(A915,rawData!B:S,6,0))="","replacement@mail.com",TRIM(VLOOKUP(A915,rawData!B:S,6,0)))</f>
        <v>ybrown@gmail.com</v>
      </c>
      <c r="D915" t="str">
        <f t="shared" si="28"/>
        <v>WestClothing</v>
      </c>
      <c r="E915" t="str">
        <f>TRIM(VLOOKUP(A915,rawData!B:S,8,0))</f>
        <v>West</v>
      </c>
      <c r="F915" t="str">
        <f>TRIM(VLOOKUP(A915,rawData!B:S,9,0))</f>
        <v>Clothing</v>
      </c>
      <c r="G915" t="str">
        <f>IF(TRIM(VLOOKUP(A915,rawData!B:S,10,0))="","Blank",TRIM(VLOOKUP(A915,rawData!B:S,10,0)))</f>
        <v>Factor</v>
      </c>
      <c r="H915" s="9">
        <f>_xlfn.NUMBERVALUE(TRIM(VLOOKUP(A915,rawData!B:S,11,0)))</f>
        <v>16</v>
      </c>
      <c r="I915" s="9">
        <f>_xlfn.NUMBERVALUE(TRIM(VLOOKUP(A915,rawData!B:S,12,0)))</f>
        <v>434.41</v>
      </c>
      <c r="J915" s="9">
        <f>_xlfn.NUMBERVALUE(TRIM(VLOOKUP(A915,rawData!B:S,13,0)))</f>
        <v>6950.56</v>
      </c>
      <c r="K915" s="11">
        <f>DATE(VLOOKUP(A915,rawData!$B$2:$S$1011,17,0),VLOOKUP(A915,rawData!$B$2:$S$1011,16,0),VLOOKUP(A915,rawData!$B$2:$S$1011,15,0))</f>
        <v>45566</v>
      </c>
      <c r="L915" t="str">
        <f>TRIM(VLOOKUP(A915,rawData!B:S,18,0))</f>
        <v>Debit Card</v>
      </c>
      <c r="M915">
        <f t="shared" si="29"/>
        <v>10</v>
      </c>
    </row>
    <row r="916" spans="1:13" x14ac:dyDescent="0.2">
      <c r="A916" t="str">
        <f>TRIM(rawData!A442)</f>
        <v>7a3ead66-c01a-437d-9377-8cade4c5b399</v>
      </c>
      <c r="B916" t="str">
        <f>TRIM(VLOOKUP(A916,rawData!B:S,4,0))</f>
        <v>Paul Miller</v>
      </c>
      <c r="C916" t="str">
        <f>IF(TRIM(VLOOKUP(A916,rawData!B:S,6,0))="","replacement@mail.com",TRIM(VLOOKUP(A916,rawData!B:S,6,0)))</f>
        <v>grahamjennifer@whitehead.com</v>
      </c>
      <c r="D916" t="str">
        <f t="shared" si="28"/>
        <v>SouthFood</v>
      </c>
      <c r="E916" t="str">
        <f>TRIM(VLOOKUP(A916,rawData!B:S,8,0))</f>
        <v>South</v>
      </c>
      <c r="F916" t="str">
        <f>TRIM(VLOOKUP(A916,rawData!B:S,9,0))</f>
        <v>Food</v>
      </c>
      <c r="G916" t="str">
        <f>IF(TRIM(VLOOKUP(A916,rawData!B:S,10,0))="","Blank",TRIM(VLOOKUP(A916,rawData!B:S,10,0)))</f>
        <v>Play</v>
      </c>
      <c r="H916" s="9">
        <f>_xlfn.NUMBERVALUE(TRIM(VLOOKUP(A916,rawData!B:S,11,0)))</f>
        <v>1</v>
      </c>
      <c r="I916" s="9">
        <f>_xlfn.NUMBERVALUE(TRIM(VLOOKUP(A916,rawData!B:S,12,0)))</f>
        <v>285.61</v>
      </c>
      <c r="J916" s="9">
        <f>_xlfn.NUMBERVALUE(TRIM(VLOOKUP(A916,rawData!B:S,13,0)))</f>
        <v>285.61</v>
      </c>
      <c r="K916" s="11">
        <f>DATE(VLOOKUP(A916,rawData!$B$2:$S$1011,17,0),VLOOKUP(A916,rawData!$B$2:$S$1011,16,0),VLOOKUP(A916,rawData!$B$2:$S$1011,15,0))</f>
        <v>45567</v>
      </c>
      <c r="L916" t="str">
        <f>TRIM(VLOOKUP(A916,rawData!B:S,18,0))</f>
        <v>PayPal</v>
      </c>
      <c r="M916">
        <f t="shared" si="29"/>
        <v>10</v>
      </c>
    </row>
    <row r="917" spans="1:13" x14ac:dyDescent="0.2">
      <c r="A917" t="str">
        <f>TRIM(rawData!A408)</f>
        <v>f337327a-5e2a-47e7-8b22-de0327adb370</v>
      </c>
      <c r="B917" t="str">
        <f>TRIM(VLOOKUP(A917,rawData!B:S,4,0))</f>
        <v>Laura Hayden</v>
      </c>
      <c r="C917" t="str">
        <f>IF(TRIM(VLOOKUP(A917,rawData!B:S,6,0))="","replacement@mail.com",TRIM(VLOOKUP(A917,rawData!B:S,6,0)))</f>
        <v>glen80@yahoo.com</v>
      </c>
      <c r="D917" t="str">
        <f t="shared" si="28"/>
        <v>SouthClothing</v>
      </c>
      <c r="E917" t="str">
        <f>TRIM(VLOOKUP(A917,rawData!B:S,8,0))</f>
        <v>South</v>
      </c>
      <c r="F917" t="str">
        <f>TRIM(VLOOKUP(A917,rawData!B:S,9,0))</f>
        <v>Clothing</v>
      </c>
      <c r="G917" t="str">
        <f>IF(TRIM(VLOOKUP(A917,rawData!B:S,10,0))="","Blank",TRIM(VLOOKUP(A917,rawData!B:S,10,0)))</f>
        <v>Discuss</v>
      </c>
      <c r="H917" s="9">
        <f>_xlfn.NUMBERVALUE(TRIM(VLOOKUP(A917,rawData!B:S,11,0)))</f>
        <v>20</v>
      </c>
      <c r="I917" s="9">
        <f>_xlfn.NUMBERVALUE(TRIM(VLOOKUP(A917,rawData!B:S,12,0)))</f>
        <v>61.44</v>
      </c>
      <c r="J917" s="9">
        <f>_xlfn.NUMBERVALUE(TRIM(VLOOKUP(A917,rawData!B:S,13,0)))</f>
        <v>1228.8</v>
      </c>
      <c r="K917" s="11">
        <f>DATE(VLOOKUP(A917,rawData!$B$2:$S$1011,17,0),VLOOKUP(A917,rawData!$B$2:$S$1011,16,0),VLOOKUP(A917,rawData!$B$2:$S$1011,15,0))</f>
        <v>45567</v>
      </c>
      <c r="L917" t="str">
        <f>TRIM(VLOOKUP(A917,rawData!B:S,18,0))</f>
        <v>Credit Card</v>
      </c>
      <c r="M917">
        <f t="shared" si="29"/>
        <v>10</v>
      </c>
    </row>
    <row r="918" spans="1:13" x14ac:dyDescent="0.2">
      <c r="A918" t="str">
        <f>TRIM(rawData!A155)</f>
        <v>93962b0c-ea63-4654-bb4b-4bfbb2da4ee3</v>
      </c>
      <c r="B918" t="str">
        <f>TRIM(VLOOKUP(A918,rawData!B:S,4,0))</f>
        <v>John Peck</v>
      </c>
      <c r="C918" t="str">
        <f>IF(TRIM(VLOOKUP(A918,rawData!B:S,6,0))="","replacement@mail.com",TRIM(VLOOKUP(A918,rawData!B:S,6,0)))</f>
        <v>jayala@yahoo.com</v>
      </c>
      <c r="D918" t="str">
        <f t="shared" si="28"/>
        <v>SouthElectronics</v>
      </c>
      <c r="E918" t="str">
        <f>TRIM(VLOOKUP(A918,rawData!B:S,8,0))</f>
        <v>South</v>
      </c>
      <c r="F918" t="str">
        <f>TRIM(VLOOKUP(A918,rawData!B:S,9,0))</f>
        <v>Electronics</v>
      </c>
      <c r="G918" t="str">
        <f>IF(TRIM(VLOOKUP(A918,rawData!B:S,10,0))="","Blank",TRIM(VLOOKUP(A918,rawData!B:S,10,0)))</f>
        <v>Officer</v>
      </c>
      <c r="H918" s="9">
        <f>_xlfn.NUMBERVALUE(TRIM(VLOOKUP(A918,rawData!B:S,11,0)))</f>
        <v>5</v>
      </c>
      <c r="I918" s="9">
        <f>_xlfn.NUMBERVALUE(TRIM(VLOOKUP(A918,rawData!B:S,12,0)))</f>
        <v>306.44</v>
      </c>
      <c r="J918" s="9">
        <f>_xlfn.NUMBERVALUE(TRIM(VLOOKUP(A918,rawData!B:S,13,0)))</f>
        <v>1532.2</v>
      </c>
      <c r="K918" s="11">
        <f>DATE(VLOOKUP(A918,rawData!$B$2:$S$1011,17,0),VLOOKUP(A918,rawData!$B$2:$S$1011,16,0),VLOOKUP(A918,rawData!$B$2:$S$1011,15,0))</f>
        <v>45567</v>
      </c>
      <c r="L918" t="str">
        <f>TRIM(VLOOKUP(A918,rawData!B:S,18,0))</f>
        <v>Debit Card</v>
      </c>
      <c r="M918">
        <f t="shared" si="29"/>
        <v>10</v>
      </c>
    </row>
    <row r="919" spans="1:13" x14ac:dyDescent="0.2">
      <c r="A919" t="str">
        <f>TRIM(rawData!A3)</f>
        <v>52cc214a-3d56-4591-a0d0-35a97a79ea2f</v>
      </c>
      <c r="B919" t="str">
        <f>TRIM(VLOOKUP(A919,rawData!B:S,4,0))</f>
        <v>Christy Payne</v>
      </c>
      <c r="C919" t="str">
        <f>IF(TRIM(VLOOKUP(A919,rawData!B:S,6,0))="","replacement@mail.com",TRIM(VLOOKUP(A919,rawData!B:S,6,0)))</f>
        <v>dmacias@gmail.com</v>
      </c>
      <c r="D919" t="str">
        <f t="shared" si="28"/>
        <v>EastBooks</v>
      </c>
      <c r="E919" t="str">
        <f>TRIM(VLOOKUP(A919,rawData!B:S,8,0))</f>
        <v>East</v>
      </c>
      <c r="F919" t="str">
        <f>TRIM(VLOOKUP(A919,rawData!B:S,9,0))</f>
        <v>Books</v>
      </c>
      <c r="G919" t="str">
        <f>IF(TRIM(VLOOKUP(A919,rawData!B:S,10,0))="","Blank",TRIM(VLOOKUP(A919,rawData!B:S,10,0)))</f>
        <v>Production</v>
      </c>
      <c r="H919" s="9">
        <f>_xlfn.NUMBERVALUE(TRIM(VLOOKUP(A919,rawData!B:S,11,0)))</f>
        <v>8</v>
      </c>
      <c r="I919" s="9">
        <f>_xlfn.NUMBERVALUE(TRIM(VLOOKUP(A919,rawData!B:S,12,0)))</f>
        <v>382.55</v>
      </c>
      <c r="J919" s="9">
        <f>_xlfn.NUMBERVALUE(TRIM(VLOOKUP(A919,rawData!B:S,13,0)))</f>
        <v>3060.4</v>
      </c>
      <c r="K919" s="11">
        <f>DATE(VLOOKUP(A919,rawData!$B$2:$S$1011,17,0),VLOOKUP(A919,rawData!$B$2:$S$1011,16,0),VLOOKUP(A919,rawData!$B$2:$S$1011,15,0))</f>
        <v>45567</v>
      </c>
      <c r="L919" t="str">
        <f>TRIM(VLOOKUP(A919,rawData!B:S,18,0))</f>
        <v>Bank Transfer</v>
      </c>
      <c r="M919">
        <f t="shared" si="29"/>
        <v>10</v>
      </c>
    </row>
    <row r="920" spans="1:13" x14ac:dyDescent="0.2">
      <c r="A920" t="str">
        <f>TRIM(rawData!A815)</f>
        <v>00cfea4d-5bd9-4b28-b142-d5817bf20a54</v>
      </c>
      <c r="B920" t="str">
        <f>TRIM(VLOOKUP(A920,rawData!B:S,4,0))</f>
        <v>Christy Jacobs</v>
      </c>
      <c r="C920" t="str">
        <f>IF(TRIM(VLOOKUP(A920,rawData!B:S,6,0))="","replacement@mail.com",TRIM(VLOOKUP(A920,rawData!B:S,6,0)))</f>
        <v>robin83@brown-myers.net</v>
      </c>
      <c r="D920" t="str">
        <f t="shared" si="28"/>
        <v>NorthFood</v>
      </c>
      <c r="E920" t="str">
        <f>TRIM(VLOOKUP(A920,rawData!B:S,8,0))</f>
        <v>North</v>
      </c>
      <c r="F920" t="str">
        <f>TRIM(VLOOKUP(A920,rawData!B:S,9,0))</f>
        <v>Food</v>
      </c>
      <c r="G920" t="str">
        <f>IF(TRIM(VLOOKUP(A920,rawData!B:S,10,0))="","Blank",TRIM(VLOOKUP(A920,rawData!B:S,10,0)))</f>
        <v>Produce</v>
      </c>
      <c r="H920" s="9">
        <f>_xlfn.NUMBERVALUE(TRIM(VLOOKUP(A920,rawData!B:S,11,0)))</f>
        <v>1</v>
      </c>
      <c r="I920" s="9">
        <f>_xlfn.NUMBERVALUE(TRIM(VLOOKUP(A920,rawData!B:S,12,0)))</f>
        <v>210.64</v>
      </c>
      <c r="J920" s="9">
        <f>_xlfn.NUMBERVALUE(TRIM(VLOOKUP(A920,rawData!B:S,13,0)))</f>
        <v>210.64</v>
      </c>
      <c r="K920" s="11">
        <f>DATE(VLOOKUP(A920,rawData!$B$2:$S$1011,17,0),VLOOKUP(A920,rawData!$B$2:$S$1011,16,0),VLOOKUP(A920,rawData!$B$2:$S$1011,15,0))</f>
        <v>45568</v>
      </c>
      <c r="L920" t="str">
        <f>TRIM(VLOOKUP(A920,rawData!B:S,18,0))</f>
        <v>Bank Transfer</v>
      </c>
      <c r="M920">
        <f t="shared" si="29"/>
        <v>10</v>
      </c>
    </row>
    <row r="921" spans="1:13" x14ac:dyDescent="0.2">
      <c r="A921" t="str">
        <f>TRIM(rawData!A869)</f>
        <v>8d564a65-ffcc-411c-9c04-8d2d705f553e</v>
      </c>
      <c r="B921" t="str">
        <f>TRIM(VLOOKUP(A921,rawData!B:S,4,0))</f>
        <v>Daniel Miller</v>
      </c>
      <c r="C921" t="str">
        <f>IF(TRIM(VLOOKUP(A921,rawData!B:S,6,0))="","replacement@mail.com",TRIM(VLOOKUP(A921,rawData!B:S,6,0)))</f>
        <v>heather65@hotmail.com</v>
      </c>
      <c r="D921" t="str">
        <f t="shared" si="28"/>
        <v>EastClothing</v>
      </c>
      <c r="E921" t="str">
        <f>TRIM(VLOOKUP(A921,rawData!B:S,8,0))</f>
        <v>East</v>
      </c>
      <c r="F921" t="str">
        <f>TRIM(VLOOKUP(A921,rawData!B:S,9,0))</f>
        <v>Clothing</v>
      </c>
      <c r="G921" t="str">
        <f>IF(TRIM(VLOOKUP(A921,rawData!B:S,10,0))="","Blank",TRIM(VLOOKUP(A921,rawData!B:S,10,0)))</f>
        <v>Although</v>
      </c>
      <c r="H921" s="9">
        <f>_xlfn.NUMBERVALUE(TRIM(VLOOKUP(A921,rawData!B:S,11,0)))</f>
        <v>15</v>
      </c>
      <c r="I921" s="9">
        <f>_xlfn.NUMBERVALUE(TRIM(VLOOKUP(A921,rawData!B:S,12,0)))</f>
        <v>209.31</v>
      </c>
      <c r="J921" s="9">
        <f>_xlfn.NUMBERVALUE(TRIM(VLOOKUP(A921,rawData!B:S,13,0)))</f>
        <v>3139.65</v>
      </c>
      <c r="K921" s="11">
        <f>DATE(VLOOKUP(A921,rawData!$B$2:$S$1011,17,0),VLOOKUP(A921,rawData!$B$2:$S$1011,16,0),VLOOKUP(A921,rawData!$B$2:$S$1011,15,0))</f>
        <v>45568</v>
      </c>
      <c r="L921" t="str">
        <f>TRIM(VLOOKUP(A921,rawData!B:S,18,0))</f>
        <v>Debit Card</v>
      </c>
      <c r="M921">
        <f t="shared" si="29"/>
        <v>10</v>
      </c>
    </row>
    <row r="922" spans="1:13" x14ac:dyDescent="0.2">
      <c r="A922" t="str">
        <f>TRIM(rawData!A396)</f>
        <v>bd3f3578-dd60-4829-96a6-b8b649a67fa0</v>
      </c>
      <c r="B922" t="str">
        <f>TRIM(VLOOKUP(A922,rawData!B:S,4,0))</f>
        <v>Bradley Ball</v>
      </c>
      <c r="C922" t="str">
        <f>IF(TRIM(VLOOKUP(A922,rawData!B:S,6,0))="","replacement@mail.com",TRIM(VLOOKUP(A922,rawData!B:S,6,0)))</f>
        <v>abutler@gray-thompson.com</v>
      </c>
      <c r="D922" t="str">
        <f t="shared" si="28"/>
        <v>SouthBooks</v>
      </c>
      <c r="E922" t="str">
        <f>TRIM(VLOOKUP(A922,rawData!B:S,8,0))</f>
        <v>South</v>
      </c>
      <c r="F922" t="str">
        <f>TRIM(VLOOKUP(A922,rawData!B:S,9,0))</f>
        <v>Books</v>
      </c>
      <c r="G922" t="str">
        <f>IF(TRIM(VLOOKUP(A922,rawData!B:S,10,0))="","Blank",TRIM(VLOOKUP(A922,rawData!B:S,10,0)))</f>
        <v>Physical</v>
      </c>
      <c r="H922" s="9">
        <f>_xlfn.NUMBERVALUE(TRIM(VLOOKUP(A922,rawData!B:S,11,0)))</f>
        <v>13</v>
      </c>
      <c r="I922" s="9">
        <f>_xlfn.NUMBERVALUE(TRIM(VLOOKUP(A922,rawData!B:S,12,0)))</f>
        <v>113.31</v>
      </c>
      <c r="J922" s="9">
        <f>_xlfn.NUMBERVALUE(TRIM(VLOOKUP(A922,rawData!B:S,13,0)))</f>
        <v>1473.03</v>
      </c>
      <c r="K922" s="11">
        <f>DATE(VLOOKUP(A922,rawData!$B$2:$S$1011,17,0),VLOOKUP(A922,rawData!$B$2:$S$1011,16,0),VLOOKUP(A922,rawData!$B$2:$S$1011,15,0))</f>
        <v>45569</v>
      </c>
      <c r="L922" t="str">
        <f>TRIM(VLOOKUP(A922,rawData!B:S,18,0))</f>
        <v>Bank Transfer</v>
      </c>
      <c r="M922">
        <f t="shared" si="29"/>
        <v>10</v>
      </c>
    </row>
    <row r="923" spans="1:13" x14ac:dyDescent="0.2">
      <c r="A923" t="str">
        <f>TRIM(rawData!A940)</f>
        <v>690763d1-420c-4cab-8ab0-7ed732b4dad0</v>
      </c>
      <c r="B923" t="str">
        <f>TRIM(VLOOKUP(A923,rawData!B:S,4,0))</f>
        <v>Sheila Nixon</v>
      </c>
      <c r="C923" t="str">
        <f>IF(TRIM(VLOOKUP(A923,rawData!B:S,6,0))="","replacement@mail.com",TRIM(VLOOKUP(A923,rawData!B:S,6,0)))</f>
        <v>meadowsderek@rodriguez.biz</v>
      </c>
      <c r="D923" t="str">
        <f t="shared" si="28"/>
        <v>EastFood</v>
      </c>
      <c r="E923" t="str">
        <f>TRIM(VLOOKUP(A923,rawData!B:S,8,0))</f>
        <v>East</v>
      </c>
      <c r="F923" t="str">
        <f>TRIM(VLOOKUP(A923,rawData!B:S,9,0))</f>
        <v>Food</v>
      </c>
      <c r="G923" t="str">
        <f>IF(TRIM(VLOOKUP(A923,rawData!B:S,10,0))="","Blank",TRIM(VLOOKUP(A923,rawData!B:S,10,0)))</f>
        <v>Story</v>
      </c>
      <c r="H923" s="9">
        <f>_xlfn.NUMBERVALUE(TRIM(VLOOKUP(A923,rawData!B:S,11,0)))</f>
        <v>20</v>
      </c>
      <c r="I923" s="9">
        <f>_xlfn.NUMBERVALUE(TRIM(VLOOKUP(A923,rawData!B:S,12,0)))</f>
        <v>88.15</v>
      </c>
      <c r="J923" s="9">
        <f>_xlfn.NUMBERVALUE(TRIM(VLOOKUP(A923,rawData!B:S,13,0)))</f>
        <v>1763</v>
      </c>
      <c r="K923" s="11">
        <f>DATE(VLOOKUP(A923,rawData!$B$2:$S$1011,17,0),VLOOKUP(A923,rawData!$B$2:$S$1011,16,0),VLOOKUP(A923,rawData!$B$2:$S$1011,15,0))</f>
        <v>45569</v>
      </c>
      <c r="L923" t="str">
        <f>TRIM(VLOOKUP(A923,rawData!B:S,18,0))</f>
        <v>Bank Transfer</v>
      </c>
      <c r="M923">
        <f t="shared" si="29"/>
        <v>10</v>
      </c>
    </row>
    <row r="924" spans="1:13" x14ac:dyDescent="0.2">
      <c r="A924" t="str">
        <f>TRIM(rawData!A652)</f>
        <v>ae3cfa69-96a6-4ae0-befe-9c87ca8d8f3f</v>
      </c>
      <c r="B924" t="str">
        <f>TRIM(VLOOKUP(A924,rawData!B:S,4,0))</f>
        <v>Rhonda Scott</v>
      </c>
      <c r="C924" t="str">
        <f>IF(TRIM(VLOOKUP(A924,rawData!B:S,6,0))="","replacement@mail.com",TRIM(VLOOKUP(A924,rawData!B:S,6,0)))</f>
        <v>aparks@gmail.com</v>
      </c>
      <c r="D924" t="str">
        <f t="shared" si="28"/>
        <v>WestFurniture</v>
      </c>
      <c r="E924" t="str">
        <f>TRIM(VLOOKUP(A924,rawData!B:S,8,0))</f>
        <v>West</v>
      </c>
      <c r="F924" t="str">
        <f>TRIM(VLOOKUP(A924,rawData!B:S,9,0))</f>
        <v>Furniture</v>
      </c>
      <c r="G924" t="str">
        <f>IF(TRIM(VLOOKUP(A924,rawData!B:S,10,0))="","Blank",TRIM(VLOOKUP(A924,rawData!B:S,10,0)))</f>
        <v>Safe</v>
      </c>
      <c r="H924" s="9">
        <f>_xlfn.NUMBERVALUE(TRIM(VLOOKUP(A924,rawData!B:S,11,0)))</f>
        <v>17</v>
      </c>
      <c r="I924" s="9">
        <f>_xlfn.NUMBERVALUE(TRIM(VLOOKUP(A924,rawData!B:S,12,0)))</f>
        <v>210.16</v>
      </c>
      <c r="J924" s="9">
        <f>_xlfn.NUMBERVALUE(TRIM(VLOOKUP(A924,rawData!B:S,13,0)))</f>
        <v>3572.72</v>
      </c>
      <c r="K924" s="11">
        <f>DATE(VLOOKUP(A924,rawData!$B$2:$S$1011,17,0),VLOOKUP(A924,rawData!$B$2:$S$1011,16,0),VLOOKUP(A924,rawData!$B$2:$S$1011,15,0))</f>
        <v>45569</v>
      </c>
      <c r="L924" t="str">
        <f>TRIM(VLOOKUP(A924,rawData!B:S,18,0))</f>
        <v>PayPal</v>
      </c>
      <c r="M924">
        <f t="shared" si="29"/>
        <v>10</v>
      </c>
    </row>
    <row r="925" spans="1:13" x14ac:dyDescent="0.2">
      <c r="A925" t="str">
        <f>TRIM(rawData!A718)</f>
        <v>2336016c-335f-485a-a0e4-345da172fb56</v>
      </c>
      <c r="B925" t="str">
        <f>TRIM(VLOOKUP(A925,rawData!B:S,4,0))</f>
        <v>Mr. Mark Diaz</v>
      </c>
      <c r="C925" t="str">
        <f>IF(TRIM(VLOOKUP(A925,rawData!B:S,6,0))="","replacement@mail.com",TRIM(VLOOKUP(A925,rawData!B:S,6,0)))</f>
        <v>salazarkrystal@gmail.com</v>
      </c>
      <c r="D925" t="str">
        <f t="shared" si="28"/>
        <v>NorthClothing</v>
      </c>
      <c r="E925" t="str">
        <f>TRIM(VLOOKUP(A925,rawData!B:S,8,0))</f>
        <v>North</v>
      </c>
      <c r="F925" t="str">
        <f>TRIM(VLOOKUP(A925,rawData!B:S,9,0))</f>
        <v>Clothing</v>
      </c>
      <c r="G925" t="str">
        <f>IF(TRIM(VLOOKUP(A925,rawData!B:S,10,0))="","Blank",TRIM(VLOOKUP(A925,rawData!B:S,10,0)))</f>
        <v>Condition</v>
      </c>
      <c r="H925" s="9">
        <f>_xlfn.NUMBERVALUE(TRIM(VLOOKUP(A925,rawData!B:S,11,0)))</f>
        <v>14</v>
      </c>
      <c r="I925" s="9">
        <f>_xlfn.NUMBERVALUE(TRIM(VLOOKUP(A925,rawData!B:S,12,0)))</f>
        <v>464.78</v>
      </c>
      <c r="J925" s="9">
        <f>_xlfn.NUMBERVALUE(TRIM(VLOOKUP(A925,rawData!B:S,13,0)))</f>
        <v>6506.92</v>
      </c>
      <c r="K925" s="11">
        <f>DATE(VLOOKUP(A925,rawData!$B$2:$S$1011,17,0),VLOOKUP(A925,rawData!$B$2:$S$1011,16,0),VLOOKUP(A925,rawData!$B$2:$S$1011,15,0))</f>
        <v>45569</v>
      </c>
      <c r="L925" t="str">
        <f>TRIM(VLOOKUP(A925,rawData!B:S,18,0))</f>
        <v>Debit Card</v>
      </c>
      <c r="M925">
        <f t="shared" si="29"/>
        <v>10</v>
      </c>
    </row>
    <row r="926" spans="1:13" x14ac:dyDescent="0.2">
      <c r="A926" t="str">
        <f>TRIM(rawData!A619)</f>
        <v>e2e057d4-f0f7-482f-9d1d-e9b8580c2b90</v>
      </c>
      <c r="B926" t="str">
        <f>TRIM(VLOOKUP(A926,rawData!B:S,4,0))</f>
        <v>Anthony Rhodes</v>
      </c>
      <c r="C926" t="str">
        <f>IF(TRIM(VLOOKUP(A926,rawData!B:S,6,0))="","replacement@mail.com",TRIM(VLOOKUP(A926,rawData!B:S,6,0)))</f>
        <v>pking@herrera.com</v>
      </c>
      <c r="D926" t="str">
        <f t="shared" si="28"/>
        <v>EastClothing</v>
      </c>
      <c r="E926" t="str">
        <f>TRIM(VLOOKUP(A926,rawData!B:S,8,0))</f>
        <v>East</v>
      </c>
      <c r="F926" t="str">
        <f>TRIM(VLOOKUP(A926,rawData!B:S,9,0))</f>
        <v>Clothing</v>
      </c>
      <c r="G926" t="str">
        <f>IF(TRIM(VLOOKUP(A926,rawData!B:S,10,0))="","Blank",TRIM(VLOOKUP(A926,rawData!B:S,10,0)))</f>
        <v>Set</v>
      </c>
      <c r="H926" s="9">
        <f>_xlfn.NUMBERVALUE(TRIM(VLOOKUP(A926,rawData!B:S,11,0)))</f>
        <v>18</v>
      </c>
      <c r="I926" s="9">
        <f>_xlfn.NUMBERVALUE(TRIM(VLOOKUP(A926,rawData!B:S,12,0)))</f>
        <v>477.45</v>
      </c>
      <c r="J926" s="9">
        <f>_xlfn.NUMBERVALUE(TRIM(VLOOKUP(A926,rawData!B:S,13,0)))</f>
        <v>8594.1</v>
      </c>
      <c r="K926" s="11">
        <f>DATE(VLOOKUP(A926,rawData!$B$2:$S$1011,17,0),VLOOKUP(A926,rawData!$B$2:$S$1011,16,0),VLOOKUP(A926,rawData!$B$2:$S$1011,15,0))</f>
        <v>45569</v>
      </c>
      <c r="L926" t="str">
        <f>TRIM(VLOOKUP(A926,rawData!B:S,18,0))</f>
        <v>Debit Card</v>
      </c>
      <c r="M926">
        <f t="shared" si="29"/>
        <v>10</v>
      </c>
    </row>
    <row r="927" spans="1:13" x14ac:dyDescent="0.2">
      <c r="A927" t="str">
        <f>TRIM(rawData!A393)</f>
        <v>24528443-6ab2-4e25-8776-18d7f3ff5642</v>
      </c>
      <c r="B927" t="str">
        <f>TRIM(VLOOKUP(A927,rawData!B:S,4,0))</f>
        <v>Edward Anderson</v>
      </c>
      <c r="C927" t="str">
        <f>IF(TRIM(VLOOKUP(A927,rawData!B:S,6,0))="","replacement@mail.com",TRIM(VLOOKUP(A927,rawData!B:S,6,0)))</f>
        <v>christinejohnson@navarro.com</v>
      </c>
      <c r="D927" t="str">
        <f t="shared" si="28"/>
        <v>EastBooks</v>
      </c>
      <c r="E927" t="str">
        <f>TRIM(VLOOKUP(A927,rawData!B:S,8,0))</f>
        <v>East</v>
      </c>
      <c r="F927" t="str">
        <f>TRIM(VLOOKUP(A927,rawData!B:S,9,0))</f>
        <v>Books</v>
      </c>
      <c r="G927" t="str">
        <f>IF(TRIM(VLOOKUP(A927,rawData!B:S,10,0))="","Blank",TRIM(VLOOKUP(A927,rawData!B:S,10,0)))</f>
        <v>Candidate</v>
      </c>
      <c r="H927" s="9">
        <f>_xlfn.NUMBERVALUE(TRIM(VLOOKUP(A927,rawData!B:S,11,0)))</f>
        <v>3</v>
      </c>
      <c r="I927" s="9">
        <f>_xlfn.NUMBERVALUE(TRIM(VLOOKUP(A927,rawData!B:S,12,0)))</f>
        <v>32.01</v>
      </c>
      <c r="J927" s="9">
        <f>_xlfn.NUMBERVALUE(TRIM(VLOOKUP(A927,rawData!B:S,13,0)))</f>
        <v>96.03</v>
      </c>
      <c r="K927" s="11">
        <f>DATE(VLOOKUP(A927,rawData!$B$2:$S$1011,17,0),VLOOKUP(A927,rawData!$B$2:$S$1011,16,0),VLOOKUP(A927,rawData!$B$2:$S$1011,15,0))</f>
        <v>45570</v>
      </c>
      <c r="L927" t="str">
        <f>TRIM(VLOOKUP(A927,rawData!B:S,18,0))</f>
        <v>Bank Transfer</v>
      </c>
      <c r="M927">
        <f t="shared" si="29"/>
        <v>10</v>
      </c>
    </row>
    <row r="928" spans="1:13" x14ac:dyDescent="0.2">
      <c r="A928" t="str">
        <f>TRIM(rawData!A961)</f>
        <v>b45d041c-9179-45d8-868c-1a40ffb021e1</v>
      </c>
      <c r="B928" t="str">
        <f>TRIM(VLOOKUP(A928,rawData!B:S,4,0))</f>
        <v>Jennifer Jackson</v>
      </c>
      <c r="C928" t="str">
        <f>IF(TRIM(VLOOKUP(A928,rawData!B:S,6,0))="","replacement@mail.com",TRIM(VLOOKUP(A928,rawData!B:S,6,0)))</f>
        <v>debralevy@hotmail.com</v>
      </c>
      <c r="D928" t="str">
        <f t="shared" si="28"/>
        <v>SouthBooks</v>
      </c>
      <c r="E928" t="str">
        <f>TRIM(VLOOKUP(A928,rawData!B:S,8,0))</f>
        <v>South</v>
      </c>
      <c r="F928" t="str">
        <f>TRIM(VLOOKUP(A928,rawData!B:S,9,0))</f>
        <v>Books</v>
      </c>
      <c r="G928" t="str">
        <f>IF(TRIM(VLOOKUP(A928,rawData!B:S,10,0))="","Blank",TRIM(VLOOKUP(A928,rawData!B:S,10,0)))</f>
        <v>Recently</v>
      </c>
      <c r="H928" s="9">
        <f>_xlfn.NUMBERVALUE(TRIM(VLOOKUP(A928,rawData!B:S,11,0)))</f>
        <v>12</v>
      </c>
      <c r="I928" s="9">
        <f>_xlfn.NUMBERVALUE(TRIM(VLOOKUP(A928,rawData!B:S,12,0)))</f>
        <v>423.2</v>
      </c>
      <c r="J928" s="9">
        <f>_xlfn.NUMBERVALUE(TRIM(VLOOKUP(A928,rawData!B:S,13,0)))</f>
        <v>5078.3999999999996</v>
      </c>
      <c r="K928" s="11">
        <f>DATE(VLOOKUP(A928,rawData!$B$2:$S$1011,17,0),VLOOKUP(A928,rawData!$B$2:$S$1011,16,0),VLOOKUP(A928,rawData!$B$2:$S$1011,15,0))</f>
        <v>45570</v>
      </c>
      <c r="L928" t="str">
        <f>TRIM(VLOOKUP(A928,rawData!B:S,18,0))</f>
        <v>Credit Card</v>
      </c>
      <c r="M928">
        <f t="shared" si="29"/>
        <v>10</v>
      </c>
    </row>
    <row r="929" spans="1:13" x14ac:dyDescent="0.2">
      <c r="A929" t="str">
        <f>TRIM(rawData!A564)</f>
        <v>721b0ae0-7300-4e5e-aca4-b97ae1f9ab46</v>
      </c>
      <c r="B929" t="str">
        <f>TRIM(VLOOKUP(A929,rawData!B:S,4,0))</f>
        <v>Dustin Palmer</v>
      </c>
      <c r="C929" t="str">
        <f>IF(TRIM(VLOOKUP(A929,rawData!B:S,6,0))="","replacement@mail.com",TRIM(VLOOKUP(A929,rawData!B:S,6,0)))</f>
        <v>angela78@figueroa-dunn.com</v>
      </c>
      <c r="D929" t="str">
        <f t="shared" si="28"/>
        <v>EastBooks</v>
      </c>
      <c r="E929" t="str">
        <f>TRIM(VLOOKUP(A929,rawData!B:S,8,0))</f>
        <v>East</v>
      </c>
      <c r="F929" t="str">
        <f>TRIM(VLOOKUP(A929,rawData!B:S,9,0))</f>
        <v>Books</v>
      </c>
      <c r="G929" t="str">
        <f>IF(TRIM(VLOOKUP(A929,rawData!B:S,10,0))="","Blank",TRIM(VLOOKUP(A929,rawData!B:S,10,0)))</f>
        <v>Buy</v>
      </c>
      <c r="H929" s="9">
        <f>_xlfn.NUMBERVALUE(TRIM(VLOOKUP(A929,rawData!B:S,11,0)))</f>
        <v>4</v>
      </c>
      <c r="I929" s="9">
        <f>_xlfn.NUMBERVALUE(TRIM(VLOOKUP(A929,rawData!B:S,12,0)))</f>
        <v>269.69</v>
      </c>
      <c r="J929" s="9">
        <f>_xlfn.NUMBERVALUE(TRIM(VLOOKUP(A929,rawData!B:S,13,0)))</f>
        <v>1078.76</v>
      </c>
      <c r="K929" s="11">
        <f>DATE(VLOOKUP(A929,rawData!$B$2:$S$1011,17,0),VLOOKUP(A929,rawData!$B$2:$S$1011,16,0),VLOOKUP(A929,rawData!$B$2:$S$1011,15,0))</f>
        <v>45571</v>
      </c>
      <c r="L929" t="str">
        <f>TRIM(VLOOKUP(A929,rawData!B:S,18,0))</f>
        <v>Credit Card</v>
      </c>
      <c r="M929">
        <f t="shared" si="29"/>
        <v>10</v>
      </c>
    </row>
    <row r="930" spans="1:13" x14ac:dyDescent="0.2">
      <c r="A930" t="str">
        <f>TRIM(rawData!A328)</f>
        <v>96fea47a-88ed-445e-a3a4-b522ed16a6b1</v>
      </c>
      <c r="B930" t="str">
        <f>TRIM(VLOOKUP(A930,rawData!B:S,4,0))</f>
        <v>Hayley Barr</v>
      </c>
      <c r="C930" t="str">
        <f>IF(TRIM(VLOOKUP(A930,rawData!B:S,6,0))="","replacement@mail.com",TRIM(VLOOKUP(A930,rawData!B:S,6,0)))</f>
        <v>catherine51@rogers.com</v>
      </c>
      <c r="D930" t="str">
        <f t="shared" si="28"/>
        <v>NorthClothing</v>
      </c>
      <c r="E930" t="str">
        <f>TRIM(VLOOKUP(A930,rawData!B:S,8,0))</f>
        <v>North</v>
      </c>
      <c r="F930" t="str">
        <f>TRIM(VLOOKUP(A930,rawData!B:S,9,0))</f>
        <v>Clothing</v>
      </c>
      <c r="G930" t="str">
        <f>IF(TRIM(VLOOKUP(A930,rawData!B:S,10,0))="","Blank",TRIM(VLOOKUP(A930,rawData!B:S,10,0)))</f>
        <v>Arm</v>
      </c>
      <c r="H930" s="9">
        <f>_xlfn.NUMBERVALUE(TRIM(VLOOKUP(A930,rawData!B:S,11,0)))</f>
        <v>13</v>
      </c>
      <c r="I930" s="9">
        <f>_xlfn.NUMBERVALUE(TRIM(VLOOKUP(A930,rawData!B:S,12,0)))</f>
        <v>138.19999999999999</v>
      </c>
      <c r="J930" s="9">
        <f>_xlfn.NUMBERVALUE(TRIM(VLOOKUP(A930,rawData!B:S,13,0)))</f>
        <v>1796.6</v>
      </c>
      <c r="K930" s="11">
        <f>DATE(VLOOKUP(A930,rawData!$B$2:$S$1011,17,0),VLOOKUP(A930,rawData!$B$2:$S$1011,16,0),VLOOKUP(A930,rawData!$B$2:$S$1011,15,0))</f>
        <v>45571</v>
      </c>
      <c r="L930" t="str">
        <f>TRIM(VLOOKUP(A930,rawData!B:S,18,0))</f>
        <v>Debit Card</v>
      </c>
      <c r="M930">
        <f t="shared" si="29"/>
        <v>10</v>
      </c>
    </row>
    <row r="931" spans="1:13" x14ac:dyDescent="0.2">
      <c r="A931" t="str">
        <f>TRIM(rawData!A844)</f>
        <v>6e9a1825-8e5d-4874-8b1e-94a0982607eb</v>
      </c>
      <c r="B931" t="str">
        <f>TRIM(VLOOKUP(A931,rawData!B:S,4,0))</f>
        <v>Edward Garcia</v>
      </c>
      <c r="C931" t="str">
        <f>IF(TRIM(VLOOKUP(A931,rawData!B:S,6,0))="","replacement@mail.com",TRIM(VLOOKUP(A931,rawData!B:S,6,0)))</f>
        <v>bknight@good.com</v>
      </c>
      <c r="D931" t="str">
        <f t="shared" si="28"/>
        <v>SouthFood</v>
      </c>
      <c r="E931" t="str">
        <f>TRIM(VLOOKUP(A931,rawData!B:S,8,0))</f>
        <v>South</v>
      </c>
      <c r="F931" t="str">
        <f>TRIM(VLOOKUP(A931,rawData!B:S,9,0))</f>
        <v>Food</v>
      </c>
      <c r="G931" t="str">
        <f>IF(TRIM(VLOOKUP(A931,rawData!B:S,10,0))="","Blank",TRIM(VLOOKUP(A931,rawData!B:S,10,0)))</f>
        <v>Above</v>
      </c>
      <c r="H931" s="9">
        <f>_xlfn.NUMBERVALUE(TRIM(VLOOKUP(A931,rawData!B:S,11,0)))</f>
        <v>10</v>
      </c>
      <c r="I931" s="9">
        <f>_xlfn.NUMBERVALUE(TRIM(VLOOKUP(A931,rawData!B:S,12,0)))</f>
        <v>270.14</v>
      </c>
      <c r="J931" s="9">
        <f>_xlfn.NUMBERVALUE(TRIM(VLOOKUP(A931,rawData!B:S,13,0)))</f>
        <v>2701.4</v>
      </c>
      <c r="K931" s="11">
        <f>DATE(VLOOKUP(A931,rawData!$B$2:$S$1011,17,0),VLOOKUP(A931,rawData!$B$2:$S$1011,16,0),VLOOKUP(A931,rawData!$B$2:$S$1011,15,0))</f>
        <v>45571</v>
      </c>
      <c r="L931" t="str">
        <f>TRIM(VLOOKUP(A931,rawData!B:S,18,0))</f>
        <v>PayPal</v>
      </c>
      <c r="M931">
        <f t="shared" si="29"/>
        <v>10</v>
      </c>
    </row>
    <row r="932" spans="1:13" x14ac:dyDescent="0.2">
      <c r="A932" t="str">
        <f>TRIM(rawData!A402)</f>
        <v>7181378d-bf38-478e-b5cf-827c4afe7de5</v>
      </c>
      <c r="B932" t="str">
        <f>TRIM(VLOOKUP(A932,rawData!B:S,4,0))</f>
        <v>Christopher Brown</v>
      </c>
      <c r="C932" t="str">
        <f>IF(TRIM(VLOOKUP(A932,rawData!B:S,6,0))="","replacement@mail.com",TRIM(VLOOKUP(A932,rawData!B:S,6,0)))</f>
        <v>robertstammie@smith-shelton.com</v>
      </c>
      <c r="D932" t="str">
        <f t="shared" si="28"/>
        <v>SouthFood</v>
      </c>
      <c r="E932" t="str">
        <f>TRIM(VLOOKUP(A932,rawData!B:S,8,0))</f>
        <v>South</v>
      </c>
      <c r="F932" t="str">
        <f>TRIM(VLOOKUP(A932,rawData!B:S,9,0))</f>
        <v>Food</v>
      </c>
      <c r="G932" t="str">
        <f>IF(TRIM(VLOOKUP(A932,rawData!B:S,10,0))="","Blank",TRIM(VLOOKUP(A932,rawData!B:S,10,0)))</f>
        <v>Within</v>
      </c>
      <c r="H932" s="9">
        <f>_xlfn.NUMBERVALUE(TRIM(VLOOKUP(A932,rawData!B:S,11,0)))</f>
        <v>12</v>
      </c>
      <c r="I932" s="9">
        <f>_xlfn.NUMBERVALUE(TRIM(VLOOKUP(A932,rawData!B:S,12,0)))</f>
        <v>422.92</v>
      </c>
      <c r="J932" s="9">
        <f>_xlfn.NUMBERVALUE(TRIM(VLOOKUP(A932,rawData!B:S,13,0)))</f>
        <v>5075.04</v>
      </c>
      <c r="K932" s="11">
        <f>DATE(VLOOKUP(A932,rawData!$B$2:$S$1011,17,0),VLOOKUP(A932,rawData!$B$2:$S$1011,16,0),VLOOKUP(A932,rawData!$B$2:$S$1011,15,0))</f>
        <v>45571</v>
      </c>
      <c r="L932" t="str">
        <f>TRIM(VLOOKUP(A932,rawData!B:S,18,0))</f>
        <v>Debit Card</v>
      </c>
      <c r="M932">
        <f t="shared" si="29"/>
        <v>10</v>
      </c>
    </row>
    <row r="933" spans="1:13" x14ac:dyDescent="0.2">
      <c r="A933" t="str">
        <f>TRIM(rawData!A258)</f>
        <v>df3ed392-1a6e-44ee-8080-badaa3e686fb</v>
      </c>
      <c r="B933" t="str">
        <f>TRIM(VLOOKUP(A933,rawData!B:S,4,0))</f>
        <v>James Moses</v>
      </c>
      <c r="C933" t="str">
        <f>IF(TRIM(VLOOKUP(A933,rawData!B:S,6,0))="","replacement@mail.com",TRIM(VLOOKUP(A933,rawData!B:S,6,0)))</f>
        <v>jessicaholland@frost.com</v>
      </c>
      <c r="D933" t="str">
        <f t="shared" si="28"/>
        <v>WestFood</v>
      </c>
      <c r="E933" t="str">
        <f>TRIM(VLOOKUP(A933,rawData!B:S,8,0))</f>
        <v>West</v>
      </c>
      <c r="F933" t="str">
        <f>TRIM(VLOOKUP(A933,rawData!B:S,9,0))</f>
        <v>Food</v>
      </c>
      <c r="G933" t="str">
        <f>IF(TRIM(VLOOKUP(A933,rawData!B:S,10,0))="","Blank",TRIM(VLOOKUP(A933,rawData!B:S,10,0)))</f>
        <v>Play</v>
      </c>
      <c r="H933" s="9">
        <f>_xlfn.NUMBERVALUE(TRIM(VLOOKUP(A933,rawData!B:S,11,0)))</f>
        <v>1</v>
      </c>
      <c r="I933" s="9">
        <f>_xlfn.NUMBERVALUE(TRIM(VLOOKUP(A933,rawData!B:S,12,0)))</f>
        <v>47.43</v>
      </c>
      <c r="J933" s="9">
        <f>_xlfn.NUMBERVALUE(TRIM(VLOOKUP(A933,rawData!B:S,13,0)))</f>
        <v>47.43</v>
      </c>
      <c r="K933" s="11">
        <f>DATE(VLOOKUP(A933,rawData!$B$2:$S$1011,17,0),VLOOKUP(A933,rawData!$B$2:$S$1011,16,0),VLOOKUP(A933,rawData!$B$2:$S$1011,15,0))</f>
        <v>45572</v>
      </c>
      <c r="L933" t="str">
        <f>TRIM(VLOOKUP(A933,rawData!B:S,18,0))</f>
        <v>Debit Card</v>
      </c>
      <c r="M933">
        <f t="shared" si="29"/>
        <v>10</v>
      </c>
    </row>
    <row r="934" spans="1:13" x14ac:dyDescent="0.2">
      <c r="A934" t="str">
        <f>TRIM(rawData!A269)</f>
        <v>ccde9818-dfa9-4d7f-b294-4de42631fa07</v>
      </c>
      <c r="B934" t="str">
        <f>TRIM(VLOOKUP(A934,rawData!B:S,4,0))</f>
        <v>Brian Waller DDS</v>
      </c>
      <c r="C934" t="str">
        <f>IF(TRIM(VLOOKUP(A934,rawData!B:S,6,0))="","replacement@mail.com",TRIM(VLOOKUP(A934,rawData!B:S,6,0)))</f>
        <v>villanuevasharon@yahoo.com</v>
      </c>
      <c r="D934" t="str">
        <f t="shared" si="28"/>
        <v>WestFood</v>
      </c>
      <c r="E934" t="str">
        <f>TRIM(VLOOKUP(A934,rawData!B:S,8,0))</f>
        <v>West</v>
      </c>
      <c r="F934" t="str">
        <f>TRIM(VLOOKUP(A934,rawData!B:S,9,0))</f>
        <v>Food</v>
      </c>
      <c r="G934" t="str">
        <f>IF(TRIM(VLOOKUP(A934,rawData!B:S,10,0))="","Blank",TRIM(VLOOKUP(A934,rawData!B:S,10,0)))</f>
        <v>Game</v>
      </c>
      <c r="H934" s="9">
        <f>_xlfn.NUMBERVALUE(TRIM(VLOOKUP(A934,rawData!B:S,11,0)))</f>
        <v>10</v>
      </c>
      <c r="I934" s="9">
        <f>_xlfn.NUMBERVALUE(TRIM(VLOOKUP(A934,rawData!B:S,12,0)))</f>
        <v>97.64</v>
      </c>
      <c r="J934" s="9">
        <f>_xlfn.NUMBERVALUE(TRIM(VLOOKUP(A934,rawData!B:S,13,0)))</f>
        <v>976.4</v>
      </c>
      <c r="K934" s="11">
        <f>DATE(VLOOKUP(A934,rawData!$B$2:$S$1011,17,0),VLOOKUP(A934,rawData!$B$2:$S$1011,16,0),VLOOKUP(A934,rawData!$B$2:$S$1011,15,0))</f>
        <v>45572</v>
      </c>
      <c r="L934" t="str">
        <f>TRIM(VLOOKUP(A934,rawData!B:S,18,0))</f>
        <v>Debit Card</v>
      </c>
      <c r="M934">
        <f t="shared" si="29"/>
        <v>10</v>
      </c>
    </row>
    <row r="935" spans="1:13" x14ac:dyDescent="0.2">
      <c r="A935" t="str">
        <f>TRIM(rawData!A118)</f>
        <v>d23c23d8-0285-4972-8c1f-f4411b092e1e</v>
      </c>
      <c r="B935" t="str">
        <f>TRIM(VLOOKUP(A935,rawData!B:S,4,0))</f>
        <v>Marcus Jacobs</v>
      </c>
      <c r="C935" t="str">
        <f>IF(TRIM(VLOOKUP(A935,rawData!B:S,6,0))="","replacement@mail.com",TRIM(VLOOKUP(A935,rawData!B:S,6,0)))</f>
        <v>stacyramirez@gomez-espinoza.biz</v>
      </c>
      <c r="D935" t="str">
        <f t="shared" si="28"/>
        <v>EastClothing</v>
      </c>
      <c r="E935" t="str">
        <f>TRIM(VLOOKUP(A935,rawData!B:S,8,0))</f>
        <v>East</v>
      </c>
      <c r="F935" t="str">
        <f>TRIM(VLOOKUP(A935,rawData!B:S,9,0))</f>
        <v>Clothing</v>
      </c>
      <c r="G935" t="str">
        <f>IF(TRIM(VLOOKUP(A935,rawData!B:S,10,0))="","Blank",TRIM(VLOOKUP(A935,rawData!B:S,10,0)))</f>
        <v>Quality</v>
      </c>
      <c r="H935" s="9">
        <f>_xlfn.NUMBERVALUE(TRIM(VLOOKUP(A935,rawData!B:S,11,0)))</f>
        <v>19</v>
      </c>
      <c r="I935" s="9">
        <f>_xlfn.NUMBERVALUE(TRIM(VLOOKUP(A935,rawData!B:S,12,0)))</f>
        <v>192.98</v>
      </c>
      <c r="J935" s="9">
        <f>_xlfn.NUMBERVALUE(TRIM(VLOOKUP(A935,rawData!B:S,13,0)))</f>
        <v>3666.62</v>
      </c>
      <c r="K935" s="11">
        <f>DATE(VLOOKUP(A935,rawData!$B$2:$S$1011,17,0),VLOOKUP(A935,rawData!$B$2:$S$1011,16,0),VLOOKUP(A935,rawData!$B$2:$S$1011,15,0))</f>
        <v>45572</v>
      </c>
      <c r="L935" t="str">
        <f>TRIM(VLOOKUP(A935,rawData!B:S,18,0))</f>
        <v>Credit Card</v>
      </c>
      <c r="M935">
        <f t="shared" si="29"/>
        <v>10</v>
      </c>
    </row>
    <row r="936" spans="1:13" x14ac:dyDescent="0.2">
      <c r="A936" t="str">
        <f>TRIM(rawData!A732)</f>
        <v>e85dfe95-36b4-4579-bb40-5e5e51973b54</v>
      </c>
      <c r="B936" t="str">
        <f>TRIM(VLOOKUP(A936,rawData!B:S,4,0))</f>
        <v>Gloria Williams</v>
      </c>
      <c r="C936" t="str">
        <f>IF(TRIM(VLOOKUP(A936,rawData!B:S,6,0))="","replacement@mail.com",TRIM(VLOOKUP(A936,rawData!B:S,6,0)))</f>
        <v>replacement@mail.com</v>
      </c>
      <c r="D936" t="str">
        <f t="shared" si="28"/>
        <v>EastBooks</v>
      </c>
      <c r="E936" t="str">
        <f>TRIM(VLOOKUP(A936,rawData!B:S,8,0))</f>
        <v>East</v>
      </c>
      <c r="F936" t="str">
        <f>TRIM(VLOOKUP(A936,rawData!B:S,9,0))</f>
        <v>Books</v>
      </c>
      <c r="G936" t="str">
        <f>IF(TRIM(VLOOKUP(A936,rawData!B:S,10,0))="","Blank",TRIM(VLOOKUP(A936,rawData!B:S,10,0)))</f>
        <v>Thus</v>
      </c>
      <c r="H936" s="9">
        <f>_xlfn.NUMBERVALUE(TRIM(VLOOKUP(A936,rawData!B:S,11,0)))</f>
        <v>13</v>
      </c>
      <c r="I936" s="9">
        <f>_xlfn.NUMBERVALUE(TRIM(VLOOKUP(A936,rawData!B:S,12,0)))</f>
        <v>86.26</v>
      </c>
      <c r="J936" s="9">
        <f>_xlfn.NUMBERVALUE(TRIM(VLOOKUP(A936,rawData!B:S,13,0)))</f>
        <v>1121.3800000000001</v>
      </c>
      <c r="K936" s="11">
        <f>DATE(VLOOKUP(A936,rawData!$B$2:$S$1011,17,0),VLOOKUP(A936,rawData!$B$2:$S$1011,16,0),VLOOKUP(A936,rawData!$B$2:$S$1011,15,0))</f>
        <v>45573</v>
      </c>
      <c r="L936" t="str">
        <f>TRIM(VLOOKUP(A936,rawData!B:S,18,0))</f>
        <v>PayPal</v>
      </c>
      <c r="M936">
        <f t="shared" si="29"/>
        <v>10</v>
      </c>
    </row>
    <row r="937" spans="1:13" x14ac:dyDescent="0.2">
      <c r="A937" t="str">
        <f>TRIM(rawData!A719)</f>
        <v>abcea61e-250d-4ee0-a216-f5e74a075f4e</v>
      </c>
      <c r="B937" t="str">
        <f>TRIM(VLOOKUP(A937,rawData!B:S,4,0))</f>
        <v>Michael Webster</v>
      </c>
      <c r="C937" t="str">
        <f>IF(TRIM(VLOOKUP(A937,rawData!B:S,6,0))="","replacement@mail.com",TRIM(VLOOKUP(A937,rawData!B:S,6,0)))</f>
        <v>breanna83@thomas-diaz.com</v>
      </c>
      <c r="D937" t="str">
        <f t="shared" si="28"/>
        <v>SouthFurniture</v>
      </c>
      <c r="E937" t="str">
        <f>TRIM(VLOOKUP(A937,rawData!B:S,8,0))</f>
        <v>South</v>
      </c>
      <c r="F937" t="str">
        <f>TRIM(VLOOKUP(A937,rawData!B:S,9,0))</f>
        <v>Furniture</v>
      </c>
      <c r="G937" t="str">
        <f>IF(TRIM(VLOOKUP(A937,rawData!B:S,10,0))="","Blank",TRIM(VLOOKUP(A937,rawData!B:S,10,0)))</f>
        <v>But</v>
      </c>
      <c r="H937" s="9">
        <f>_xlfn.NUMBERVALUE(TRIM(VLOOKUP(A937,rawData!B:S,11,0)))</f>
        <v>11</v>
      </c>
      <c r="I937" s="9">
        <f>_xlfn.NUMBERVALUE(TRIM(VLOOKUP(A937,rawData!B:S,12,0)))</f>
        <v>151.29</v>
      </c>
      <c r="J937" s="9">
        <f>_xlfn.NUMBERVALUE(TRIM(VLOOKUP(A937,rawData!B:S,13,0)))</f>
        <v>1664.19</v>
      </c>
      <c r="K937" s="11">
        <f>DATE(VLOOKUP(A937,rawData!$B$2:$S$1011,17,0),VLOOKUP(A937,rawData!$B$2:$S$1011,16,0),VLOOKUP(A937,rawData!$B$2:$S$1011,15,0))</f>
        <v>45573</v>
      </c>
      <c r="L937" t="str">
        <f>TRIM(VLOOKUP(A937,rawData!B:S,18,0))</f>
        <v>Debit Card</v>
      </c>
      <c r="M937">
        <f t="shared" si="29"/>
        <v>10</v>
      </c>
    </row>
    <row r="938" spans="1:13" x14ac:dyDescent="0.2">
      <c r="A938" t="str">
        <f>TRIM(rawData!A254)</f>
        <v>68290d5a-246f-4e1a-ab79-1bb391c08bf8</v>
      </c>
      <c r="B938" t="str">
        <f>TRIM(VLOOKUP(A938,rawData!B:S,4,0))</f>
        <v>Linda Larson</v>
      </c>
      <c r="C938" t="str">
        <f>IF(TRIM(VLOOKUP(A938,rawData!B:S,6,0))="","replacement@mail.com",TRIM(VLOOKUP(A938,rawData!B:S,6,0)))</f>
        <v>martinezcheryl@small.info</v>
      </c>
      <c r="D938" t="str">
        <f t="shared" si="28"/>
        <v>SouthClothing</v>
      </c>
      <c r="E938" t="str">
        <f>TRIM(VLOOKUP(A938,rawData!B:S,8,0))</f>
        <v>South</v>
      </c>
      <c r="F938" t="str">
        <f>TRIM(VLOOKUP(A938,rawData!B:S,9,0))</f>
        <v>Clothing</v>
      </c>
      <c r="G938" t="str">
        <f>IF(TRIM(VLOOKUP(A938,rawData!B:S,10,0))="","Blank",TRIM(VLOOKUP(A938,rawData!B:S,10,0)))</f>
        <v>Spend</v>
      </c>
      <c r="H938" s="9">
        <f>_xlfn.NUMBERVALUE(TRIM(VLOOKUP(A938,rawData!B:S,11,0)))</f>
        <v>17</v>
      </c>
      <c r="I938" s="9">
        <f>_xlfn.NUMBERVALUE(TRIM(VLOOKUP(A938,rawData!B:S,12,0)))</f>
        <v>103.73</v>
      </c>
      <c r="J938" s="9">
        <f>_xlfn.NUMBERVALUE(TRIM(VLOOKUP(A938,rawData!B:S,13,0)))</f>
        <v>1763.41</v>
      </c>
      <c r="K938" s="11">
        <f>DATE(VLOOKUP(A938,rawData!$B$2:$S$1011,17,0),VLOOKUP(A938,rawData!$B$2:$S$1011,16,0),VLOOKUP(A938,rawData!$B$2:$S$1011,15,0))</f>
        <v>45573</v>
      </c>
      <c r="L938" t="str">
        <f>TRIM(VLOOKUP(A938,rawData!B:S,18,0))</f>
        <v>Debit Card</v>
      </c>
      <c r="M938">
        <f t="shared" si="29"/>
        <v>10</v>
      </c>
    </row>
    <row r="939" spans="1:13" x14ac:dyDescent="0.2">
      <c r="A939" t="str">
        <f>TRIM(rawData!A874)</f>
        <v>e91399e8-9b00-4acb-bc5d-2397c5830985</v>
      </c>
      <c r="B939" t="str">
        <f>TRIM(VLOOKUP(A939,rawData!B:S,4,0))</f>
        <v>Bradley Montes</v>
      </c>
      <c r="C939" t="str">
        <f>IF(TRIM(VLOOKUP(A939,rawData!B:S,6,0))="","replacement@mail.com",TRIM(VLOOKUP(A939,rawData!B:S,6,0)))</f>
        <v>bjohns@hotmail.com</v>
      </c>
      <c r="D939" t="str">
        <f t="shared" si="28"/>
        <v>NorthFurniture</v>
      </c>
      <c r="E939" t="str">
        <f>TRIM(VLOOKUP(A939,rawData!B:S,8,0))</f>
        <v>North</v>
      </c>
      <c r="F939" t="str">
        <f>TRIM(VLOOKUP(A939,rawData!B:S,9,0))</f>
        <v>Furniture</v>
      </c>
      <c r="G939" t="str">
        <f>IF(TRIM(VLOOKUP(A939,rawData!B:S,10,0))="","Blank",TRIM(VLOOKUP(A939,rawData!B:S,10,0)))</f>
        <v>Blank</v>
      </c>
      <c r="H939" s="9">
        <f>_xlfn.NUMBERVALUE(TRIM(VLOOKUP(A939,rawData!B:S,11,0)))</f>
        <v>19</v>
      </c>
      <c r="I939" s="9">
        <f>_xlfn.NUMBERVALUE(TRIM(VLOOKUP(A939,rawData!B:S,12,0)))</f>
        <v>211.3</v>
      </c>
      <c r="J939" s="9">
        <f>_xlfn.NUMBERVALUE(TRIM(VLOOKUP(A939,rawData!B:S,13,0)))</f>
        <v>4014.7</v>
      </c>
      <c r="K939" s="11">
        <f>DATE(VLOOKUP(A939,rawData!$B$2:$S$1011,17,0),VLOOKUP(A939,rawData!$B$2:$S$1011,16,0),VLOOKUP(A939,rawData!$B$2:$S$1011,15,0))</f>
        <v>45573</v>
      </c>
      <c r="L939" t="str">
        <f>TRIM(VLOOKUP(A939,rawData!B:S,18,0))</f>
        <v>Bank Transfer</v>
      </c>
      <c r="M939">
        <f t="shared" si="29"/>
        <v>10</v>
      </c>
    </row>
    <row r="940" spans="1:13" x14ac:dyDescent="0.2">
      <c r="A940" t="str">
        <f>TRIM(rawData!A120)</f>
        <v>97a0165e-14cb-463f-8420-f8249ed0f388</v>
      </c>
      <c r="B940" t="str">
        <f>TRIM(VLOOKUP(A940,rawData!B:S,4,0))</f>
        <v>Lisa Dean</v>
      </c>
      <c r="C940" t="str">
        <f>IF(TRIM(VLOOKUP(A940,rawData!B:S,6,0))="","replacement@mail.com",TRIM(VLOOKUP(A940,rawData!B:S,6,0)))</f>
        <v>bryan21@gmail.com</v>
      </c>
      <c r="D940" t="str">
        <f t="shared" si="28"/>
        <v>SouthFurniture</v>
      </c>
      <c r="E940" t="str">
        <f>TRIM(VLOOKUP(A940,rawData!B:S,8,0))</f>
        <v>South</v>
      </c>
      <c r="F940" t="str">
        <f>TRIM(VLOOKUP(A940,rawData!B:S,9,0))</f>
        <v>Furniture</v>
      </c>
      <c r="G940" t="str">
        <f>IF(TRIM(VLOOKUP(A940,rawData!B:S,10,0))="","Blank",TRIM(VLOOKUP(A940,rawData!B:S,10,0)))</f>
        <v>Black</v>
      </c>
      <c r="H940" s="9">
        <f>_xlfn.NUMBERVALUE(TRIM(VLOOKUP(A940,rawData!B:S,11,0)))</f>
        <v>4</v>
      </c>
      <c r="I940" s="9">
        <f>_xlfn.NUMBERVALUE(TRIM(VLOOKUP(A940,rawData!B:S,12,0)))</f>
        <v>133.97999999999999</v>
      </c>
      <c r="J940" s="9">
        <f>_xlfn.NUMBERVALUE(TRIM(VLOOKUP(A940,rawData!B:S,13,0)))</f>
        <v>535.91999999999996</v>
      </c>
      <c r="K940" s="11">
        <f>DATE(VLOOKUP(A940,rawData!$B$2:$S$1011,17,0),VLOOKUP(A940,rawData!$B$2:$S$1011,16,0),VLOOKUP(A940,rawData!$B$2:$S$1011,15,0))</f>
        <v>45597</v>
      </c>
      <c r="L940" t="str">
        <f>TRIM(VLOOKUP(A940,rawData!B:S,18,0))</f>
        <v>Debit Card</v>
      </c>
      <c r="M940">
        <f t="shared" si="29"/>
        <v>11</v>
      </c>
    </row>
    <row r="941" spans="1:13" x14ac:dyDescent="0.2">
      <c r="A941" t="str">
        <f>TRIM(rawData!A778)</f>
        <v>0e193cfb-2315-4d1f-8677-d709bbdb3ffc</v>
      </c>
      <c r="B941" t="str">
        <f>TRIM(VLOOKUP(A941,rawData!B:S,4,0))</f>
        <v>Samuel Love</v>
      </c>
      <c r="C941" t="str">
        <f>IF(TRIM(VLOOKUP(A941,rawData!B:S,6,0))="","replacement@mail.com",TRIM(VLOOKUP(A941,rawData!B:S,6,0)))</f>
        <v>huntbenjamin@hotmail.com</v>
      </c>
      <c r="D941" t="str">
        <f t="shared" si="28"/>
        <v>EastClothing</v>
      </c>
      <c r="E941" t="str">
        <f>TRIM(VLOOKUP(A941,rawData!B:S,8,0))</f>
        <v>East</v>
      </c>
      <c r="F941" t="str">
        <f>TRIM(VLOOKUP(A941,rawData!B:S,9,0))</f>
        <v>Clothing</v>
      </c>
      <c r="G941" t="str">
        <f>IF(TRIM(VLOOKUP(A941,rawData!B:S,10,0))="","Blank",TRIM(VLOOKUP(A941,rawData!B:S,10,0)))</f>
        <v>Policy</v>
      </c>
      <c r="H941" s="9">
        <f>_xlfn.NUMBERVALUE(TRIM(VLOOKUP(A941,rawData!B:S,11,0)))</f>
        <v>16</v>
      </c>
      <c r="I941" s="9">
        <f>_xlfn.NUMBERVALUE(TRIM(VLOOKUP(A941,rawData!B:S,12,0)))</f>
        <v>149.44999999999999</v>
      </c>
      <c r="J941" s="9">
        <f>_xlfn.NUMBERVALUE(TRIM(VLOOKUP(A941,rawData!B:S,13,0)))</f>
        <v>2391.1999999999998</v>
      </c>
      <c r="K941" s="11">
        <f>DATE(VLOOKUP(A941,rawData!$B$2:$S$1011,17,0),VLOOKUP(A941,rawData!$B$2:$S$1011,16,0),VLOOKUP(A941,rawData!$B$2:$S$1011,15,0))</f>
        <v>45597</v>
      </c>
      <c r="L941" t="str">
        <f>TRIM(VLOOKUP(A941,rawData!B:S,18,0))</f>
        <v>Credit Card</v>
      </c>
      <c r="M941">
        <f t="shared" si="29"/>
        <v>11</v>
      </c>
    </row>
    <row r="942" spans="1:13" x14ac:dyDescent="0.2">
      <c r="A942" t="str">
        <f>TRIM(rawData!A102)</f>
        <v>e35b4264-b003-420a-a3bd-c079be2e38cc</v>
      </c>
      <c r="B942" t="str">
        <f>TRIM(VLOOKUP(A942,rawData!B:S,4,0))</f>
        <v>Laura Brown</v>
      </c>
      <c r="C942" t="str">
        <f>IF(TRIM(VLOOKUP(A942,rawData!B:S,6,0))="","replacement@mail.com",TRIM(VLOOKUP(A942,rawData!B:S,6,0)))</f>
        <v>williamsbrittany@gmail.com</v>
      </c>
      <c r="D942" t="str">
        <f t="shared" si="28"/>
        <v>SouthFurniture</v>
      </c>
      <c r="E942" t="str">
        <f>TRIM(VLOOKUP(A942,rawData!B:S,8,0))</f>
        <v>South</v>
      </c>
      <c r="F942" t="str">
        <f>TRIM(VLOOKUP(A942,rawData!B:S,9,0))</f>
        <v>Furniture</v>
      </c>
      <c r="G942" t="str">
        <f>IF(TRIM(VLOOKUP(A942,rawData!B:S,10,0))="","Blank",TRIM(VLOOKUP(A942,rawData!B:S,10,0)))</f>
        <v>Student</v>
      </c>
      <c r="H942" s="9">
        <f>_xlfn.NUMBERVALUE(TRIM(VLOOKUP(A942,rawData!B:S,11,0)))</f>
        <v>15</v>
      </c>
      <c r="I942" s="9">
        <f>_xlfn.NUMBERVALUE(TRIM(VLOOKUP(A942,rawData!B:S,12,0)))</f>
        <v>175.22</v>
      </c>
      <c r="J942" s="9">
        <f>_xlfn.NUMBERVALUE(TRIM(VLOOKUP(A942,rawData!B:S,13,0)))</f>
        <v>2628.3</v>
      </c>
      <c r="K942" s="11">
        <f>DATE(VLOOKUP(A942,rawData!$B$2:$S$1011,17,0),VLOOKUP(A942,rawData!$B$2:$S$1011,16,0),VLOOKUP(A942,rawData!$B$2:$S$1011,15,0))</f>
        <v>45597</v>
      </c>
      <c r="L942" t="str">
        <f>TRIM(VLOOKUP(A942,rawData!B:S,18,0))</f>
        <v>PayPal</v>
      </c>
      <c r="M942">
        <f t="shared" si="29"/>
        <v>11</v>
      </c>
    </row>
    <row r="943" spans="1:13" x14ac:dyDescent="0.2">
      <c r="A943" t="str">
        <f>TRIM(rawData!A918)</f>
        <v>fc3deaf5-a1e0-4673-9d34-3c12c99213dc</v>
      </c>
      <c r="B943" t="str">
        <f>TRIM(VLOOKUP(A943,rawData!B:S,4,0))</f>
        <v>Kathryn Phillips</v>
      </c>
      <c r="C943" t="str">
        <f>IF(TRIM(VLOOKUP(A943,rawData!B:S,6,0))="","replacement@mail.com",TRIM(VLOOKUP(A943,rawData!B:S,6,0)))</f>
        <v>icain@gardner.com</v>
      </c>
      <c r="D943" t="str">
        <f t="shared" si="28"/>
        <v>NorthClothing</v>
      </c>
      <c r="E943" t="str">
        <f>TRIM(VLOOKUP(A943,rawData!B:S,8,0))</f>
        <v>North</v>
      </c>
      <c r="F943" t="str">
        <f>TRIM(VLOOKUP(A943,rawData!B:S,9,0))</f>
        <v>Clothing</v>
      </c>
      <c r="G943" t="str">
        <f>IF(TRIM(VLOOKUP(A943,rawData!B:S,10,0))="","Blank",TRIM(VLOOKUP(A943,rawData!B:S,10,0)))</f>
        <v>Blank</v>
      </c>
      <c r="H943" s="9">
        <f>_xlfn.NUMBERVALUE(TRIM(VLOOKUP(A943,rawData!B:S,11,0)))</f>
        <v>15</v>
      </c>
      <c r="I943" s="9">
        <f>_xlfn.NUMBERVALUE(TRIM(VLOOKUP(A943,rawData!B:S,12,0)))</f>
        <v>255.04</v>
      </c>
      <c r="J943" s="9">
        <f>_xlfn.NUMBERVALUE(TRIM(VLOOKUP(A943,rawData!B:S,13,0)))</f>
        <v>3825.6</v>
      </c>
      <c r="K943" s="11">
        <f>DATE(VLOOKUP(A943,rawData!$B$2:$S$1011,17,0),VLOOKUP(A943,rawData!$B$2:$S$1011,16,0),VLOOKUP(A943,rawData!$B$2:$S$1011,15,0))</f>
        <v>45597</v>
      </c>
      <c r="L943" t="str">
        <f>TRIM(VLOOKUP(A943,rawData!B:S,18,0))</f>
        <v>Bank Transfer</v>
      </c>
      <c r="M943">
        <f t="shared" si="29"/>
        <v>11</v>
      </c>
    </row>
    <row r="944" spans="1:13" x14ac:dyDescent="0.2">
      <c r="A944" t="str">
        <f>TRIM(rawData!A723)</f>
        <v>a8617a23-5f22-401b-983b-da6f4ba99a50</v>
      </c>
      <c r="B944" t="str">
        <f>TRIM(VLOOKUP(A944,rawData!B:S,4,0))</f>
        <v>Anthony Thompson</v>
      </c>
      <c r="C944" t="str">
        <f>IF(TRIM(VLOOKUP(A944,rawData!B:S,6,0))="","replacement@mail.com",TRIM(VLOOKUP(A944,rawData!B:S,6,0)))</f>
        <v>nicholasrose@hotmail.com</v>
      </c>
      <c r="D944" t="str">
        <f t="shared" si="28"/>
        <v>WestFood</v>
      </c>
      <c r="E944" t="str">
        <f>TRIM(VLOOKUP(A944,rawData!B:S,8,0))</f>
        <v>West</v>
      </c>
      <c r="F944" t="str">
        <f>TRIM(VLOOKUP(A944,rawData!B:S,9,0))</f>
        <v>Food</v>
      </c>
      <c r="G944" t="str">
        <f>IF(TRIM(VLOOKUP(A944,rawData!B:S,10,0))="","Blank",TRIM(VLOOKUP(A944,rawData!B:S,10,0)))</f>
        <v>Picture</v>
      </c>
      <c r="H944" s="9">
        <f>_xlfn.NUMBERVALUE(TRIM(VLOOKUP(A944,rawData!B:S,11,0)))</f>
        <v>18</v>
      </c>
      <c r="I944" s="9">
        <f>_xlfn.NUMBERVALUE(TRIM(VLOOKUP(A944,rawData!B:S,12,0)))</f>
        <v>232.25</v>
      </c>
      <c r="J944" s="9">
        <f>_xlfn.NUMBERVALUE(TRIM(VLOOKUP(A944,rawData!B:S,13,0)))</f>
        <v>4180.5</v>
      </c>
      <c r="K944" s="11">
        <f>DATE(VLOOKUP(A944,rawData!$B$2:$S$1011,17,0),VLOOKUP(A944,rawData!$B$2:$S$1011,16,0),VLOOKUP(A944,rawData!$B$2:$S$1011,15,0))</f>
        <v>45597</v>
      </c>
      <c r="L944" t="str">
        <f>TRIM(VLOOKUP(A944,rawData!B:S,18,0))</f>
        <v>Debit Card</v>
      </c>
      <c r="M944">
        <f t="shared" si="29"/>
        <v>11</v>
      </c>
    </row>
    <row r="945" spans="1:13" x14ac:dyDescent="0.2">
      <c r="A945" t="str">
        <f>TRIM(rawData!A313)</f>
        <v>58cf13b8-7cf4-48c0-92ae-efc1f4c9ac36</v>
      </c>
      <c r="B945" t="str">
        <f>TRIM(VLOOKUP(A945,rawData!B:S,4,0))</f>
        <v>Mallory Flowers</v>
      </c>
      <c r="C945" t="str">
        <f>IF(TRIM(VLOOKUP(A945,rawData!B:S,6,0))="","replacement@mail.com",TRIM(VLOOKUP(A945,rawData!B:S,6,0)))</f>
        <v>vgarcia@gmail.com</v>
      </c>
      <c r="D945" t="str">
        <f t="shared" si="28"/>
        <v>NorthFood</v>
      </c>
      <c r="E945" t="str">
        <f>TRIM(VLOOKUP(A945,rawData!B:S,8,0))</f>
        <v>North</v>
      </c>
      <c r="F945" t="str">
        <f>TRIM(VLOOKUP(A945,rawData!B:S,9,0))</f>
        <v>Food</v>
      </c>
      <c r="G945" t="str">
        <f>IF(TRIM(VLOOKUP(A945,rawData!B:S,10,0))="","Blank",TRIM(VLOOKUP(A945,rawData!B:S,10,0)))</f>
        <v>Dark</v>
      </c>
      <c r="H945" s="9">
        <f>_xlfn.NUMBERVALUE(TRIM(VLOOKUP(A945,rawData!B:S,11,0)))</f>
        <v>19</v>
      </c>
      <c r="I945" s="9">
        <f>_xlfn.NUMBERVALUE(TRIM(VLOOKUP(A945,rawData!B:S,12,0)))</f>
        <v>252.31</v>
      </c>
      <c r="J945" s="9">
        <f>_xlfn.NUMBERVALUE(TRIM(VLOOKUP(A945,rawData!B:S,13,0)))</f>
        <v>4793.8900000000003</v>
      </c>
      <c r="K945" s="11">
        <f>DATE(VLOOKUP(A945,rawData!$B$2:$S$1011,17,0),VLOOKUP(A945,rawData!$B$2:$S$1011,16,0),VLOOKUP(A945,rawData!$B$2:$S$1011,15,0))</f>
        <v>45597</v>
      </c>
      <c r="L945" t="str">
        <f>TRIM(VLOOKUP(A945,rawData!B:S,18,0))</f>
        <v>Credit Card</v>
      </c>
      <c r="M945">
        <f t="shared" si="29"/>
        <v>11</v>
      </c>
    </row>
    <row r="946" spans="1:13" x14ac:dyDescent="0.2">
      <c r="A946" t="str">
        <f>TRIM(rawData!A339)</f>
        <v>cb78da94-083b-4086-860b-6ffea964a4db</v>
      </c>
      <c r="B946" t="str">
        <f>TRIM(VLOOKUP(A946,rawData!B:S,4,0))</f>
        <v>Frank Nguyen</v>
      </c>
      <c r="C946" t="str">
        <f>IF(TRIM(VLOOKUP(A946,rawData!B:S,6,0))="","replacement@mail.com",TRIM(VLOOKUP(A946,rawData!B:S,6,0)))</f>
        <v>replacement@mail.com</v>
      </c>
      <c r="D946" t="str">
        <f t="shared" si="28"/>
        <v>EastBooks</v>
      </c>
      <c r="E946" t="str">
        <f>TRIM(VLOOKUP(A946,rawData!B:S,8,0))</f>
        <v>East</v>
      </c>
      <c r="F946" t="str">
        <f>TRIM(VLOOKUP(A946,rawData!B:S,9,0))</f>
        <v>Books</v>
      </c>
      <c r="G946" t="str">
        <f>IF(TRIM(VLOOKUP(A946,rawData!B:S,10,0))="","Blank",TRIM(VLOOKUP(A946,rawData!B:S,10,0)))</f>
        <v>Fund</v>
      </c>
      <c r="H946" s="9">
        <f>_xlfn.NUMBERVALUE(TRIM(VLOOKUP(A946,rawData!B:S,11,0)))</f>
        <v>18</v>
      </c>
      <c r="I946" s="9">
        <f>_xlfn.NUMBERVALUE(TRIM(VLOOKUP(A946,rawData!B:S,12,0)))</f>
        <v>380.31</v>
      </c>
      <c r="J946" s="9">
        <f>_xlfn.NUMBERVALUE(TRIM(VLOOKUP(A946,rawData!B:S,13,0)))</f>
        <v>6845.58</v>
      </c>
      <c r="K946" s="11">
        <f>DATE(VLOOKUP(A946,rawData!$B$2:$S$1011,17,0),VLOOKUP(A946,rawData!$B$2:$S$1011,16,0),VLOOKUP(A946,rawData!$B$2:$S$1011,15,0))</f>
        <v>45597</v>
      </c>
      <c r="L946" t="str">
        <f>TRIM(VLOOKUP(A946,rawData!B:S,18,0))</f>
        <v>PayPal</v>
      </c>
      <c r="M946">
        <f t="shared" si="29"/>
        <v>11</v>
      </c>
    </row>
    <row r="947" spans="1:13" x14ac:dyDescent="0.2">
      <c r="A947" t="str">
        <f>TRIM(rawData!A286)</f>
        <v>bc5f63f5-fe26-447e-86ae-6906b5691278</v>
      </c>
      <c r="B947" t="str">
        <f>TRIM(VLOOKUP(A947,rawData!B:S,4,0))</f>
        <v>Matthew Whitehead</v>
      </c>
      <c r="C947" t="str">
        <f>IF(TRIM(VLOOKUP(A947,rawData!B:S,6,0))="","replacement@mail.com",TRIM(VLOOKUP(A947,rawData!B:S,6,0)))</f>
        <v>bjones@gmail.com</v>
      </c>
      <c r="D947" t="str">
        <f t="shared" si="28"/>
        <v>SouthFood</v>
      </c>
      <c r="E947" t="str">
        <f>TRIM(VLOOKUP(A947,rawData!B:S,8,0))</f>
        <v>South</v>
      </c>
      <c r="F947" t="str">
        <f>TRIM(VLOOKUP(A947,rawData!B:S,9,0))</f>
        <v>Food</v>
      </c>
      <c r="G947" t="str">
        <f>IF(TRIM(VLOOKUP(A947,rawData!B:S,10,0))="","Blank",TRIM(VLOOKUP(A947,rawData!B:S,10,0)))</f>
        <v>Door</v>
      </c>
      <c r="H947" s="9">
        <f>_xlfn.NUMBERVALUE(TRIM(VLOOKUP(A947,rawData!B:S,11,0)))</f>
        <v>2</v>
      </c>
      <c r="I947" s="9">
        <f>_xlfn.NUMBERVALUE(TRIM(VLOOKUP(A947,rawData!B:S,12,0)))</f>
        <v>288.02999999999997</v>
      </c>
      <c r="J947" s="9">
        <f>_xlfn.NUMBERVALUE(TRIM(VLOOKUP(A947,rawData!B:S,13,0)))</f>
        <v>576.05999999999995</v>
      </c>
      <c r="K947" s="11">
        <f>DATE(VLOOKUP(A947,rawData!$B$2:$S$1011,17,0),VLOOKUP(A947,rawData!$B$2:$S$1011,16,0),VLOOKUP(A947,rawData!$B$2:$S$1011,15,0))</f>
        <v>45598</v>
      </c>
      <c r="L947" t="str">
        <f>TRIM(VLOOKUP(A947,rawData!B:S,18,0))</f>
        <v>Bank Transfer</v>
      </c>
      <c r="M947">
        <f t="shared" si="29"/>
        <v>11</v>
      </c>
    </row>
    <row r="948" spans="1:13" x14ac:dyDescent="0.2">
      <c r="A948" t="str">
        <f>TRIM(rawData!A730)</f>
        <v>2461fc6b-93ee-4e36-94b2-3143f065cb5d</v>
      </c>
      <c r="B948" t="str">
        <f>TRIM(VLOOKUP(A948,rawData!B:S,4,0))</f>
        <v>Mark Mendez</v>
      </c>
      <c r="C948" t="str">
        <f>IF(TRIM(VLOOKUP(A948,rawData!B:S,6,0))="","replacement@mail.com",TRIM(VLOOKUP(A948,rawData!B:S,6,0)))</f>
        <v>wperry@davis.com</v>
      </c>
      <c r="D948" t="str">
        <f t="shared" si="28"/>
        <v>NorthBooks</v>
      </c>
      <c r="E948" t="str">
        <f>TRIM(VLOOKUP(A948,rawData!B:S,8,0))</f>
        <v>North</v>
      </c>
      <c r="F948" t="str">
        <f>TRIM(VLOOKUP(A948,rawData!B:S,9,0))</f>
        <v>Books</v>
      </c>
      <c r="G948" t="str">
        <f>IF(TRIM(VLOOKUP(A948,rawData!B:S,10,0))="","Blank",TRIM(VLOOKUP(A948,rawData!B:S,10,0)))</f>
        <v>Whole</v>
      </c>
      <c r="H948" s="9">
        <f>_xlfn.NUMBERVALUE(TRIM(VLOOKUP(A948,rawData!B:S,11,0)))</f>
        <v>4</v>
      </c>
      <c r="I948" s="9">
        <f>_xlfn.NUMBERVALUE(TRIM(VLOOKUP(A948,rawData!B:S,12,0)))</f>
        <v>364.64</v>
      </c>
      <c r="J948" s="9">
        <f>_xlfn.NUMBERVALUE(TRIM(VLOOKUP(A948,rawData!B:S,13,0)))</f>
        <v>1458.56</v>
      </c>
      <c r="K948" s="11">
        <f>DATE(VLOOKUP(A948,rawData!$B$2:$S$1011,17,0),VLOOKUP(A948,rawData!$B$2:$S$1011,16,0),VLOOKUP(A948,rawData!$B$2:$S$1011,15,0))</f>
        <v>45598</v>
      </c>
      <c r="L948" t="str">
        <f>TRIM(VLOOKUP(A948,rawData!B:S,18,0))</f>
        <v>PayPal</v>
      </c>
      <c r="M948">
        <f t="shared" si="29"/>
        <v>11</v>
      </c>
    </row>
    <row r="949" spans="1:13" x14ac:dyDescent="0.2">
      <c r="A949" t="str">
        <f>TRIM(rawData!A278)</f>
        <v>9b72cc08-1018-40d8-9373-9c0363d94343</v>
      </c>
      <c r="B949" t="str">
        <f>TRIM(VLOOKUP(A949,rawData!B:S,4,0))</f>
        <v>Chelsea Summers</v>
      </c>
      <c r="C949" t="str">
        <f>IF(TRIM(VLOOKUP(A949,rawData!B:S,6,0))="","replacement@mail.com",TRIM(VLOOKUP(A949,rawData!B:S,6,0)))</f>
        <v>holly25@yahoo.com</v>
      </c>
      <c r="D949" t="str">
        <f t="shared" si="28"/>
        <v>SouthClothing</v>
      </c>
      <c r="E949" t="str">
        <f>TRIM(VLOOKUP(A949,rawData!B:S,8,0))</f>
        <v>South</v>
      </c>
      <c r="F949" t="str">
        <f>TRIM(VLOOKUP(A949,rawData!B:S,9,0))</f>
        <v>Clothing</v>
      </c>
      <c r="G949" t="str">
        <f>IF(TRIM(VLOOKUP(A949,rawData!B:S,10,0))="","Blank",TRIM(VLOOKUP(A949,rawData!B:S,10,0)))</f>
        <v>Include</v>
      </c>
      <c r="H949" s="9">
        <f>_xlfn.NUMBERVALUE(TRIM(VLOOKUP(A949,rawData!B:S,11,0)))</f>
        <v>12</v>
      </c>
      <c r="I949" s="9">
        <f>_xlfn.NUMBERVALUE(TRIM(VLOOKUP(A949,rawData!B:S,12,0)))</f>
        <v>349.6</v>
      </c>
      <c r="J949" s="9">
        <f>_xlfn.NUMBERVALUE(TRIM(VLOOKUP(A949,rawData!B:S,13,0)))</f>
        <v>4195.2</v>
      </c>
      <c r="K949" s="11">
        <f>DATE(VLOOKUP(A949,rawData!$B$2:$S$1011,17,0),VLOOKUP(A949,rawData!$B$2:$S$1011,16,0),VLOOKUP(A949,rawData!$B$2:$S$1011,15,0))</f>
        <v>45598</v>
      </c>
      <c r="L949" t="str">
        <f>TRIM(VLOOKUP(A949,rawData!B:S,18,0))</f>
        <v>Debit Card</v>
      </c>
      <c r="M949">
        <f t="shared" si="29"/>
        <v>11</v>
      </c>
    </row>
    <row r="950" spans="1:13" x14ac:dyDescent="0.2">
      <c r="A950" t="str">
        <f>TRIM(rawData!A243)</f>
        <v>7b27dde4-0d23-4db0-a866-6ec5b0e17849</v>
      </c>
      <c r="B950" t="str">
        <f>TRIM(VLOOKUP(A950,rawData!B:S,4,0))</f>
        <v>Jared Webb</v>
      </c>
      <c r="C950" t="str">
        <f>IF(TRIM(VLOOKUP(A950,rawData!B:S,6,0))="","replacement@mail.com",TRIM(VLOOKUP(A950,rawData!B:S,6,0)))</f>
        <v>replacement@mail.com</v>
      </c>
      <c r="D950" t="str">
        <f t="shared" si="28"/>
        <v>WestBooks</v>
      </c>
      <c r="E950" t="str">
        <f>TRIM(VLOOKUP(A950,rawData!B:S,8,0))</f>
        <v>West</v>
      </c>
      <c r="F950" t="str">
        <f>TRIM(VLOOKUP(A950,rawData!B:S,9,0))</f>
        <v>Books</v>
      </c>
      <c r="G950" t="str">
        <f>IF(TRIM(VLOOKUP(A950,rawData!B:S,10,0))="","Blank",TRIM(VLOOKUP(A950,rawData!B:S,10,0)))</f>
        <v>Bar</v>
      </c>
      <c r="H950" s="9">
        <f>_xlfn.NUMBERVALUE(TRIM(VLOOKUP(A950,rawData!B:S,11,0)))</f>
        <v>14</v>
      </c>
      <c r="I950" s="9">
        <f>_xlfn.NUMBERVALUE(TRIM(VLOOKUP(A950,rawData!B:S,12,0)))</f>
        <v>309.17</v>
      </c>
      <c r="J950" s="9">
        <f>_xlfn.NUMBERVALUE(TRIM(VLOOKUP(A950,rawData!B:S,13,0)))</f>
        <v>4328.38</v>
      </c>
      <c r="K950" s="11">
        <f>DATE(VLOOKUP(A950,rawData!$B$2:$S$1011,17,0),VLOOKUP(A950,rawData!$B$2:$S$1011,16,0),VLOOKUP(A950,rawData!$B$2:$S$1011,15,0))</f>
        <v>45598</v>
      </c>
      <c r="L950" t="str">
        <f>TRIM(VLOOKUP(A950,rawData!B:S,18,0))</f>
        <v>Credit Card</v>
      </c>
      <c r="M950">
        <f t="shared" si="29"/>
        <v>11</v>
      </c>
    </row>
    <row r="951" spans="1:13" x14ac:dyDescent="0.2">
      <c r="A951" t="str">
        <f>TRIM(rawData!A991)</f>
        <v>06fbf025-f992-4bb8-96e7-62aeb96515ca</v>
      </c>
      <c r="B951" t="str">
        <f>TRIM(VLOOKUP(A951,rawData!B:S,4,0))</f>
        <v>Zachary Kane</v>
      </c>
      <c r="C951" t="str">
        <f>IF(TRIM(VLOOKUP(A951,rawData!B:S,6,0))="","replacement@mail.com",TRIM(VLOOKUP(A951,rawData!B:S,6,0)))</f>
        <v>stewartcameron@hotmail.com</v>
      </c>
      <c r="D951" t="str">
        <f t="shared" si="28"/>
        <v>SouthBooks</v>
      </c>
      <c r="E951" t="str">
        <f>TRIM(VLOOKUP(A951,rawData!B:S,8,0))</f>
        <v>South</v>
      </c>
      <c r="F951" t="str">
        <f>TRIM(VLOOKUP(A951,rawData!B:S,9,0))</f>
        <v>Books</v>
      </c>
      <c r="G951" t="str">
        <f>IF(TRIM(VLOOKUP(A951,rawData!B:S,10,0))="","Blank",TRIM(VLOOKUP(A951,rawData!B:S,10,0)))</f>
        <v>Hear</v>
      </c>
      <c r="H951" s="9">
        <f>_xlfn.NUMBERVALUE(TRIM(VLOOKUP(A951,rawData!B:S,11,0)))</f>
        <v>14</v>
      </c>
      <c r="I951" s="9">
        <f>_xlfn.NUMBERVALUE(TRIM(VLOOKUP(A951,rawData!B:S,12,0)))</f>
        <v>317.22000000000003</v>
      </c>
      <c r="J951" s="9">
        <f>_xlfn.NUMBERVALUE(TRIM(VLOOKUP(A951,rawData!B:S,13,0)))</f>
        <v>4441.08</v>
      </c>
      <c r="K951" s="11">
        <f>DATE(VLOOKUP(A951,rawData!$B$2:$S$1011,17,0),VLOOKUP(A951,rawData!$B$2:$S$1011,16,0),VLOOKUP(A951,rawData!$B$2:$S$1011,15,0))</f>
        <v>45598</v>
      </c>
      <c r="L951" t="str">
        <f>TRIM(VLOOKUP(A951,rawData!B:S,18,0))</f>
        <v>Bank Transfer</v>
      </c>
      <c r="M951">
        <f t="shared" si="29"/>
        <v>11</v>
      </c>
    </row>
    <row r="952" spans="1:13" x14ac:dyDescent="0.2">
      <c r="A952" t="str">
        <f>TRIM(rawData!A132)</f>
        <v>ddc73335-e759-436a-8b81-48e4d00afa40</v>
      </c>
      <c r="B952" t="str">
        <f>TRIM(VLOOKUP(A952,rawData!B:S,4,0))</f>
        <v>Colin Blake</v>
      </c>
      <c r="C952" t="str">
        <f>IF(TRIM(VLOOKUP(A952,rawData!B:S,6,0))="","replacement@mail.com",TRIM(VLOOKUP(A952,rawData!B:S,6,0)))</f>
        <v>replacement@mail.com</v>
      </c>
      <c r="D952" t="str">
        <f t="shared" si="28"/>
        <v>WestElectronics</v>
      </c>
      <c r="E952" t="str">
        <f>TRIM(VLOOKUP(A952,rawData!B:S,8,0))</f>
        <v>West</v>
      </c>
      <c r="F952" t="str">
        <f>TRIM(VLOOKUP(A952,rawData!B:S,9,0))</f>
        <v>Electronics</v>
      </c>
      <c r="G952" t="str">
        <f>IF(TRIM(VLOOKUP(A952,rawData!B:S,10,0))="","Blank",TRIM(VLOOKUP(A952,rawData!B:S,10,0)))</f>
        <v>Lot</v>
      </c>
      <c r="H952" s="9">
        <f>_xlfn.NUMBERVALUE(TRIM(VLOOKUP(A952,rawData!B:S,11,0)))</f>
        <v>7</v>
      </c>
      <c r="I952" s="9">
        <f>_xlfn.NUMBERVALUE(TRIM(VLOOKUP(A952,rawData!B:S,12,0)))</f>
        <v>93.78</v>
      </c>
      <c r="J952" s="9">
        <f>_xlfn.NUMBERVALUE(TRIM(VLOOKUP(A952,rawData!B:S,13,0)))</f>
        <v>656.46</v>
      </c>
      <c r="K952" s="11">
        <f>DATE(VLOOKUP(A952,rawData!$B$2:$S$1011,17,0),VLOOKUP(A952,rawData!$B$2:$S$1011,16,0),VLOOKUP(A952,rawData!$B$2:$S$1011,15,0))</f>
        <v>45599</v>
      </c>
      <c r="L952" t="str">
        <f>TRIM(VLOOKUP(A952,rawData!B:S,18,0))</f>
        <v>Debit Card</v>
      </c>
      <c r="M952">
        <f t="shared" si="29"/>
        <v>11</v>
      </c>
    </row>
    <row r="953" spans="1:13" x14ac:dyDescent="0.2">
      <c r="A953" t="str">
        <f>TRIM(rawData!A703)</f>
        <v>afd85ac7-169c-4684-811b-4fcdf0aee6b8</v>
      </c>
      <c r="B953" t="str">
        <f>TRIM(VLOOKUP(A953,rawData!B:S,4,0))</f>
        <v>Allison Moreno</v>
      </c>
      <c r="C953" t="str">
        <f>IF(TRIM(VLOOKUP(A953,rawData!B:S,6,0))="","replacement@mail.com",TRIM(VLOOKUP(A953,rawData!B:S,6,0)))</f>
        <v>tiffany79@yahoo.com</v>
      </c>
      <c r="D953" t="str">
        <f t="shared" si="28"/>
        <v>NorthBooks</v>
      </c>
      <c r="E953" t="str">
        <f>TRIM(VLOOKUP(A953,rawData!B:S,8,0))</f>
        <v>North</v>
      </c>
      <c r="F953" t="str">
        <f>TRIM(VLOOKUP(A953,rawData!B:S,9,0))</f>
        <v>Books</v>
      </c>
      <c r="G953" t="str">
        <f>IF(TRIM(VLOOKUP(A953,rawData!B:S,10,0))="","Blank",TRIM(VLOOKUP(A953,rawData!B:S,10,0)))</f>
        <v>Front</v>
      </c>
      <c r="H953" s="9">
        <f>_xlfn.NUMBERVALUE(TRIM(VLOOKUP(A953,rawData!B:S,11,0)))</f>
        <v>4</v>
      </c>
      <c r="I953" s="9">
        <f>_xlfn.NUMBERVALUE(TRIM(VLOOKUP(A953,rawData!B:S,12,0)))</f>
        <v>193.93</v>
      </c>
      <c r="J953" s="9">
        <f>_xlfn.NUMBERVALUE(TRIM(VLOOKUP(A953,rawData!B:S,13,0)))</f>
        <v>775.72</v>
      </c>
      <c r="K953" s="11">
        <f>DATE(VLOOKUP(A953,rawData!$B$2:$S$1011,17,0),VLOOKUP(A953,rawData!$B$2:$S$1011,16,0),VLOOKUP(A953,rawData!$B$2:$S$1011,15,0))</f>
        <v>45599</v>
      </c>
      <c r="L953" t="str">
        <f>TRIM(VLOOKUP(A953,rawData!B:S,18,0))</f>
        <v>Credit Card</v>
      </c>
      <c r="M953">
        <f t="shared" si="29"/>
        <v>11</v>
      </c>
    </row>
    <row r="954" spans="1:13" x14ac:dyDescent="0.2">
      <c r="A954" t="str">
        <f>TRIM(rawData!A437)</f>
        <v>265c1f0f-4685-4a84-8150-471b99b14c8a</v>
      </c>
      <c r="B954" t="str">
        <f>TRIM(VLOOKUP(A954,rawData!B:S,4,0))</f>
        <v>Kayla Mckay</v>
      </c>
      <c r="C954" t="str">
        <f>IF(TRIM(VLOOKUP(A954,rawData!B:S,6,0))="","replacement@mail.com",TRIM(VLOOKUP(A954,rawData!B:S,6,0)))</f>
        <v>wjohnson@gmail.com</v>
      </c>
      <c r="D954" t="str">
        <f t="shared" si="28"/>
        <v>EastClothing</v>
      </c>
      <c r="E954" t="str">
        <f>TRIM(VLOOKUP(A954,rawData!B:S,8,0))</f>
        <v>East</v>
      </c>
      <c r="F954" t="str">
        <f>TRIM(VLOOKUP(A954,rawData!B:S,9,0))</f>
        <v>Clothing</v>
      </c>
      <c r="G954" t="str">
        <f>IF(TRIM(VLOOKUP(A954,rawData!B:S,10,0))="","Blank",TRIM(VLOOKUP(A954,rawData!B:S,10,0)))</f>
        <v>Enjoy</v>
      </c>
      <c r="H954" s="9">
        <f>_xlfn.NUMBERVALUE(TRIM(VLOOKUP(A954,rawData!B:S,11,0)))</f>
        <v>3</v>
      </c>
      <c r="I954" s="9">
        <f>_xlfn.NUMBERVALUE(TRIM(VLOOKUP(A954,rawData!B:S,12,0)))</f>
        <v>375.47</v>
      </c>
      <c r="J954" s="9">
        <f>_xlfn.NUMBERVALUE(TRIM(VLOOKUP(A954,rawData!B:S,13,0)))</f>
        <v>1126.4100000000001</v>
      </c>
      <c r="K954" s="11">
        <f>DATE(VLOOKUP(A954,rawData!$B$2:$S$1011,17,0),VLOOKUP(A954,rawData!$B$2:$S$1011,16,0),VLOOKUP(A954,rawData!$B$2:$S$1011,15,0))</f>
        <v>45599</v>
      </c>
      <c r="L954" t="str">
        <f>TRIM(VLOOKUP(A954,rawData!B:S,18,0))</f>
        <v>PayPal</v>
      </c>
      <c r="M954">
        <f t="shared" si="29"/>
        <v>11</v>
      </c>
    </row>
    <row r="955" spans="1:13" x14ac:dyDescent="0.2">
      <c r="A955" t="str">
        <f>TRIM(rawData!A833)</f>
        <v>dcf7dca5-eef5-486c-9bbf-c75b33037431</v>
      </c>
      <c r="B955" t="str">
        <f>TRIM(VLOOKUP(A955,rawData!B:S,4,0))</f>
        <v>Karen Chan</v>
      </c>
      <c r="C955" t="str">
        <f>IF(TRIM(VLOOKUP(A955,rawData!B:S,6,0))="","replacement@mail.com",TRIM(VLOOKUP(A955,rawData!B:S,6,0)))</f>
        <v>munozbrandy@molina.com</v>
      </c>
      <c r="D955" t="str">
        <f t="shared" si="28"/>
        <v>SouthBooks</v>
      </c>
      <c r="E955" t="str">
        <f>TRIM(VLOOKUP(A955,rawData!B:S,8,0))</f>
        <v>South</v>
      </c>
      <c r="F955" t="str">
        <f>TRIM(VLOOKUP(A955,rawData!B:S,9,0))</f>
        <v>Books</v>
      </c>
      <c r="G955" t="str">
        <f>IF(TRIM(VLOOKUP(A955,rawData!B:S,10,0))="","Blank",TRIM(VLOOKUP(A955,rawData!B:S,10,0)))</f>
        <v>Eight</v>
      </c>
      <c r="H955" s="9">
        <f>_xlfn.NUMBERVALUE(TRIM(VLOOKUP(A955,rawData!B:S,11,0)))</f>
        <v>10</v>
      </c>
      <c r="I955" s="9">
        <f>_xlfn.NUMBERVALUE(TRIM(VLOOKUP(A955,rawData!B:S,12,0)))</f>
        <v>201.59</v>
      </c>
      <c r="J955" s="9">
        <f>_xlfn.NUMBERVALUE(TRIM(VLOOKUP(A955,rawData!B:S,13,0)))</f>
        <v>2015.9</v>
      </c>
      <c r="K955" s="11">
        <f>DATE(VLOOKUP(A955,rawData!$B$2:$S$1011,17,0),VLOOKUP(A955,rawData!$B$2:$S$1011,16,0),VLOOKUP(A955,rawData!$B$2:$S$1011,15,0))</f>
        <v>45599</v>
      </c>
      <c r="L955" t="str">
        <f>TRIM(VLOOKUP(A955,rawData!B:S,18,0))</f>
        <v>PayPal</v>
      </c>
      <c r="M955">
        <f t="shared" si="29"/>
        <v>11</v>
      </c>
    </row>
    <row r="956" spans="1:13" x14ac:dyDescent="0.2">
      <c r="A956" t="str">
        <f>TRIM(rawData!A444)</f>
        <v>39ade9b6-6e5c-46fa-ba0b-86f508232b92</v>
      </c>
      <c r="B956" t="str">
        <f>TRIM(VLOOKUP(A956,rawData!B:S,4,0))</f>
        <v>Calvin Bishop</v>
      </c>
      <c r="C956" t="str">
        <f>IF(TRIM(VLOOKUP(A956,rawData!B:S,6,0))="","replacement@mail.com",TRIM(VLOOKUP(A956,rawData!B:S,6,0)))</f>
        <v>wwalker@hotmail.com</v>
      </c>
      <c r="D956" t="str">
        <f t="shared" si="28"/>
        <v>SouthFood</v>
      </c>
      <c r="E956" t="str">
        <f>TRIM(VLOOKUP(A956,rawData!B:S,8,0))</f>
        <v>South</v>
      </c>
      <c r="F956" t="str">
        <f>TRIM(VLOOKUP(A956,rawData!B:S,9,0))</f>
        <v>Food</v>
      </c>
      <c r="G956" t="str">
        <f>IF(TRIM(VLOOKUP(A956,rawData!B:S,10,0))="","Blank",TRIM(VLOOKUP(A956,rawData!B:S,10,0)))</f>
        <v>Ask</v>
      </c>
      <c r="H956" s="9">
        <f>_xlfn.NUMBERVALUE(TRIM(VLOOKUP(A956,rawData!B:S,11,0)))</f>
        <v>4</v>
      </c>
      <c r="I956" s="9">
        <f>_xlfn.NUMBERVALUE(TRIM(VLOOKUP(A956,rawData!B:S,12,0)))</f>
        <v>10.92</v>
      </c>
      <c r="J956" s="9">
        <f>_xlfn.NUMBERVALUE(TRIM(VLOOKUP(A956,rawData!B:S,13,0)))</f>
        <v>43.68</v>
      </c>
      <c r="K956" s="11">
        <f>DATE(VLOOKUP(A956,rawData!$B$2:$S$1011,17,0),VLOOKUP(A956,rawData!$B$2:$S$1011,16,0),VLOOKUP(A956,rawData!$B$2:$S$1011,15,0))</f>
        <v>45600</v>
      </c>
      <c r="L956" t="str">
        <f>TRIM(VLOOKUP(A956,rawData!B:S,18,0))</f>
        <v>PayPal</v>
      </c>
      <c r="M956">
        <f t="shared" si="29"/>
        <v>11</v>
      </c>
    </row>
    <row r="957" spans="1:13" x14ac:dyDescent="0.2">
      <c r="A957" t="str">
        <f>TRIM(rawData!A387)</f>
        <v>bbd49c56-77f0-4505-9dfc-3cf6809a48af</v>
      </c>
      <c r="B957" t="str">
        <f>TRIM(VLOOKUP(A957,rawData!B:S,4,0))</f>
        <v>Deborah Davis</v>
      </c>
      <c r="C957" t="str">
        <f>IF(TRIM(VLOOKUP(A957,rawData!B:S,6,0))="","replacement@mail.com",TRIM(VLOOKUP(A957,rawData!B:S,6,0)))</f>
        <v>stephanie65@hotmail.com</v>
      </c>
      <c r="D957" t="str">
        <f t="shared" si="28"/>
        <v>SouthClothing</v>
      </c>
      <c r="E957" t="str">
        <f>TRIM(VLOOKUP(A957,rawData!B:S,8,0))</f>
        <v>South</v>
      </c>
      <c r="F957" t="str">
        <f>TRIM(VLOOKUP(A957,rawData!B:S,9,0))</f>
        <v>Clothing</v>
      </c>
      <c r="G957" t="str">
        <f>IF(TRIM(VLOOKUP(A957,rawData!B:S,10,0))="","Blank",TRIM(VLOOKUP(A957,rawData!B:S,10,0)))</f>
        <v>Cover</v>
      </c>
      <c r="H957" s="9">
        <f>_xlfn.NUMBERVALUE(TRIM(VLOOKUP(A957,rawData!B:S,11,0)))</f>
        <v>3</v>
      </c>
      <c r="I957" s="9">
        <f>_xlfn.NUMBERVALUE(TRIM(VLOOKUP(A957,rawData!B:S,12,0)))</f>
        <v>71.09</v>
      </c>
      <c r="J957" s="9">
        <f>_xlfn.NUMBERVALUE(TRIM(VLOOKUP(A957,rawData!B:S,13,0)))</f>
        <v>213.27</v>
      </c>
      <c r="K957" s="11">
        <f>DATE(VLOOKUP(A957,rawData!$B$2:$S$1011,17,0),VLOOKUP(A957,rawData!$B$2:$S$1011,16,0),VLOOKUP(A957,rawData!$B$2:$S$1011,15,0))</f>
        <v>45600</v>
      </c>
      <c r="L957" t="str">
        <f>TRIM(VLOOKUP(A957,rawData!B:S,18,0))</f>
        <v>Credit Card</v>
      </c>
      <c r="M957">
        <f t="shared" si="29"/>
        <v>11</v>
      </c>
    </row>
    <row r="958" spans="1:13" x14ac:dyDescent="0.2">
      <c r="A958" t="str">
        <f>TRIM(rawData!A830)</f>
        <v>e54df1dc-7673-4e4a-980a-964aa5051eb1</v>
      </c>
      <c r="B958" t="str">
        <f>TRIM(VLOOKUP(A958,rawData!B:S,4,0))</f>
        <v>James Juarez</v>
      </c>
      <c r="C958" t="str">
        <f>IF(TRIM(VLOOKUP(A958,rawData!B:S,6,0))="","replacement@mail.com",TRIM(VLOOKUP(A958,rawData!B:S,6,0)))</f>
        <v>iangarcia@rodriguez.com</v>
      </c>
      <c r="D958" t="str">
        <f t="shared" si="28"/>
        <v>WestFurniture</v>
      </c>
      <c r="E958" t="str">
        <f>TRIM(VLOOKUP(A958,rawData!B:S,8,0))</f>
        <v>West</v>
      </c>
      <c r="F958" t="str">
        <f>TRIM(VLOOKUP(A958,rawData!B:S,9,0))</f>
        <v>Furniture</v>
      </c>
      <c r="G958" t="str">
        <f>IF(TRIM(VLOOKUP(A958,rawData!B:S,10,0))="","Blank",TRIM(VLOOKUP(A958,rawData!B:S,10,0)))</f>
        <v>Ten</v>
      </c>
      <c r="H958" s="9">
        <f>_xlfn.NUMBERVALUE(TRIM(VLOOKUP(A958,rawData!B:S,11,0)))</f>
        <v>11</v>
      </c>
      <c r="I958" s="9">
        <f>_xlfn.NUMBERVALUE(TRIM(VLOOKUP(A958,rawData!B:S,12,0)))</f>
        <v>43.15</v>
      </c>
      <c r="J958" s="9">
        <f>_xlfn.NUMBERVALUE(TRIM(VLOOKUP(A958,rawData!B:S,13,0)))</f>
        <v>474.65</v>
      </c>
      <c r="K958" s="11">
        <f>DATE(VLOOKUP(A958,rawData!$B$2:$S$1011,17,0),VLOOKUP(A958,rawData!$B$2:$S$1011,16,0),VLOOKUP(A958,rawData!$B$2:$S$1011,15,0))</f>
        <v>45600</v>
      </c>
      <c r="L958" t="str">
        <f>TRIM(VLOOKUP(A958,rawData!B:S,18,0))</f>
        <v>Debit Card</v>
      </c>
      <c r="M958">
        <f t="shared" si="29"/>
        <v>11</v>
      </c>
    </row>
    <row r="959" spans="1:13" x14ac:dyDescent="0.2">
      <c r="A959" t="str">
        <f>TRIM(rawData!A29)</f>
        <v>1dd3a3d8-f147-46d5-aae0-bfc57bd84a8a</v>
      </c>
      <c r="B959" t="str">
        <f>TRIM(VLOOKUP(A959,rawData!B:S,4,0))</f>
        <v>Andrea Yang</v>
      </c>
      <c r="C959" t="str">
        <f>IF(TRIM(VLOOKUP(A959,rawData!B:S,6,0))="","replacement@mail.com",TRIM(VLOOKUP(A959,rawData!B:S,6,0)))</f>
        <v>yfernandez@gmail.com</v>
      </c>
      <c r="D959" t="str">
        <f t="shared" si="28"/>
        <v>SouthFood</v>
      </c>
      <c r="E959" t="str">
        <f>TRIM(VLOOKUP(A959,rawData!B:S,8,0))</f>
        <v>South</v>
      </c>
      <c r="F959" t="str">
        <f>TRIM(VLOOKUP(A959,rawData!B:S,9,0))</f>
        <v>Food</v>
      </c>
      <c r="G959" t="str">
        <f>IF(TRIM(VLOOKUP(A959,rawData!B:S,10,0))="","Blank",TRIM(VLOOKUP(A959,rawData!B:S,10,0)))</f>
        <v>Next</v>
      </c>
      <c r="H959" s="9">
        <f>_xlfn.NUMBERVALUE(TRIM(VLOOKUP(A959,rawData!B:S,11,0)))</f>
        <v>3</v>
      </c>
      <c r="I959" s="9">
        <f>_xlfn.NUMBERVALUE(TRIM(VLOOKUP(A959,rawData!B:S,12,0)))</f>
        <v>358.58</v>
      </c>
      <c r="J959" s="9">
        <f>_xlfn.NUMBERVALUE(TRIM(VLOOKUP(A959,rawData!B:S,13,0)))</f>
        <v>1075.74</v>
      </c>
      <c r="K959" s="11">
        <f>DATE(VLOOKUP(A959,rawData!$B$2:$S$1011,17,0),VLOOKUP(A959,rawData!$B$2:$S$1011,16,0),VLOOKUP(A959,rawData!$B$2:$S$1011,15,0))</f>
        <v>45600</v>
      </c>
      <c r="L959" t="str">
        <f>TRIM(VLOOKUP(A959,rawData!B:S,18,0))</f>
        <v>Debit Card</v>
      </c>
      <c r="M959">
        <f t="shared" si="29"/>
        <v>11</v>
      </c>
    </row>
    <row r="960" spans="1:13" x14ac:dyDescent="0.2">
      <c r="A960" t="str">
        <f>TRIM(rawData!A981)</f>
        <v>ef2b1dc5-494e-4490-8307-3afbde818a52</v>
      </c>
      <c r="B960" t="str">
        <f>TRIM(VLOOKUP(A960,rawData!B:S,4,0))</f>
        <v>Kristin Jenkins</v>
      </c>
      <c r="C960" t="str">
        <f>IF(TRIM(VLOOKUP(A960,rawData!B:S,6,0))="","replacement@mail.com",TRIM(VLOOKUP(A960,rawData!B:S,6,0)))</f>
        <v>tjenkins@hotmail.com</v>
      </c>
      <c r="D960" t="str">
        <f t="shared" si="28"/>
        <v>WestFurniture</v>
      </c>
      <c r="E960" t="str">
        <f>TRIM(VLOOKUP(A960,rawData!B:S,8,0))</f>
        <v>West</v>
      </c>
      <c r="F960" t="str">
        <f>TRIM(VLOOKUP(A960,rawData!B:S,9,0))</f>
        <v>Furniture</v>
      </c>
      <c r="G960" t="str">
        <f>IF(TRIM(VLOOKUP(A960,rawData!B:S,10,0))="","Blank",TRIM(VLOOKUP(A960,rawData!B:S,10,0)))</f>
        <v>Seem</v>
      </c>
      <c r="H960" s="9">
        <f>_xlfn.NUMBERVALUE(TRIM(VLOOKUP(A960,rawData!B:S,11,0)))</f>
        <v>16</v>
      </c>
      <c r="I960" s="9">
        <f>_xlfn.NUMBERVALUE(TRIM(VLOOKUP(A960,rawData!B:S,12,0)))</f>
        <v>315.48</v>
      </c>
      <c r="J960" s="9">
        <f>_xlfn.NUMBERVALUE(TRIM(VLOOKUP(A960,rawData!B:S,13,0)))</f>
        <v>5047.68</v>
      </c>
      <c r="K960" s="11">
        <f>DATE(VLOOKUP(A960,rawData!$B$2:$S$1011,17,0),VLOOKUP(A960,rawData!$B$2:$S$1011,16,0),VLOOKUP(A960,rawData!$B$2:$S$1011,15,0))</f>
        <v>45600</v>
      </c>
      <c r="L960" t="str">
        <f>TRIM(VLOOKUP(A960,rawData!B:S,18,0))</f>
        <v>Debit Card</v>
      </c>
      <c r="M960">
        <f t="shared" si="29"/>
        <v>11</v>
      </c>
    </row>
    <row r="961" spans="1:13" x14ac:dyDescent="0.2">
      <c r="A961" t="str">
        <f>TRIM(rawData!A950)</f>
        <v>6aa0e87c-8b51-471c-825a-8f88a1ccf8e8</v>
      </c>
      <c r="B961" t="str">
        <f>TRIM(VLOOKUP(A961,rawData!B:S,4,0))</f>
        <v>Bradley Hunt</v>
      </c>
      <c r="C961" t="str">
        <f>IF(TRIM(VLOOKUP(A961,rawData!B:S,6,0))="","replacement@mail.com",TRIM(VLOOKUP(A961,rawData!B:S,6,0)))</f>
        <v>lawrencedaniel@mccullough.com</v>
      </c>
      <c r="D961" t="str">
        <f t="shared" si="28"/>
        <v>SouthClothing</v>
      </c>
      <c r="E961" t="str">
        <f>TRIM(VLOOKUP(A961,rawData!B:S,8,0))</f>
        <v>South</v>
      </c>
      <c r="F961" t="str">
        <f>TRIM(VLOOKUP(A961,rawData!B:S,9,0))</f>
        <v>Clothing</v>
      </c>
      <c r="G961" t="str">
        <f>IF(TRIM(VLOOKUP(A961,rawData!B:S,10,0))="","Blank",TRIM(VLOOKUP(A961,rawData!B:S,10,0)))</f>
        <v>On</v>
      </c>
      <c r="H961" s="9">
        <f>_xlfn.NUMBERVALUE(TRIM(VLOOKUP(A961,rawData!B:S,11,0)))</f>
        <v>1</v>
      </c>
      <c r="I961" s="9">
        <f>_xlfn.NUMBERVALUE(TRIM(VLOOKUP(A961,rawData!B:S,12,0)))</f>
        <v>296.45999999999998</v>
      </c>
      <c r="J961" s="9">
        <f>_xlfn.NUMBERVALUE(TRIM(VLOOKUP(A961,rawData!B:S,13,0)))</f>
        <v>296.45999999999998</v>
      </c>
      <c r="K961" s="11">
        <f>DATE(VLOOKUP(A961,rawData!$B$2:$S$1011,17,0),VLOOKUP(A961,rawData!$B$2:$S$1011,16,0),VLOOKUP(A961,rawData!$B$2:$S$1011,15,0))</f>
        <v>45601</v>
      </c>
      <c r="L961" t="str">
        <f>TRIM(VLOOKUP(A961,rawData!B:S,18,0))</f>
        <v>PayPal</v>
      </c>
      <c r="M961">
        <f t="shared" si="29"/>
        <v>11</v>
      </c>
    </row>
    <row r="962" spans="1:13" x14ac:dyDescent="0.2">
      <c r="A962" t="str">
        <f>TRIM(rawData!A561)</f>
        <v>9fbcb4d2-1549-4b76-8ae6-d902a1570873</v>
      </c>
      <c r="B962" t="str">
        <f>TRIM(VLOOKUP(A962,rawData!B:S,4,0))</f>
        <v>Jennifer Lawrence</v>
      </c>
      <c r="C962" t="str">
        <f>IF(TRIM(VLOOKUP(A962,rawData!B:S,6,0))="","replacement@mail.com",TRIM(VLOOKUP(A962,rawData!B:S,6,0)))</f>
        <v>lyonsjose@hotmail.com</v>
      </c>
      <c r="D962" t="str">
        <f t="shared" ref="D962:D1025" si="30">CONCATENATE(E962,F962)</f>
        <v>SouthClothing</v>
      </c>
      <c r="E962" t="str">
        <f>TRIM(VLOOKUP(A962,rawData!B:S,8,0))</f>
        <v>South</v>
      </c>
      <c r="F962" t="str">
        <f>TRIM(VLOOKUP(A962,rawData!B:S,9,0))</f>
        <v>Clothing</v>
      </c>
      <c r="G962" t="str">
        <f>IF(TRIM(VLOOKUP(A962,rawData!B:S,10,0))="","Blank",TRIM(VLOOKUP(A962,rawData!B:S,10,0)))</f>
        <v>Than</v>
      </c>
      <c r="H962" s="9">
        <f>_xlfn.NUMBERVALUE(TRIM(VLOOKUP(A962,rawData!B:S,11,0)))</f>
        <v>3</v>
      </c>
      <c r="I962" s="9">
        <f>_xlfn.NUMBERVALUE(TRIM(VLOOKUP(A962,rawData!B:S,12,0)))</f>
        <v>315.20999999999998</v>
      </c>
      <c r="J962" s="9">
        <f>_xlfn.NUMBERVALUE(TRIM(VLOOKUP(A962,rawData!B:S,13,0)))</f>
        <v>945.63</v>
      </c>
      <c r="K962" s="11">
        <f>DATE(VLOOKUP(A962,rawData!$B$2:$S$1011,17,0),VLOOKUP(A962,rawData!$B$2:$S$1011,16,0),VLOOKUP(A962,rawData!$B$2:$S$1011,15,0))</f>
        <v>45601</v>
      </c>
      <c r="L962" t="str">
        <f>TRIM(VLOOKUP(A962,rawData!B:S,18,0))</f>
        <v>Credit Card</v>
      </c>
      <c r="M962">
        <f t="shared" si="29"/>
        <v>11</v>
      </c>
    </row>
    <row r="963" spans="1:13" x14ac:dyDescent="0.2">
      <c r="A963" t="str">
        <f>TRIM(rawData!A219)</f>
        <v>3143d05c-8ea8-4cc1-9331-d1624974ed2c</v>
      </c>
      <c r="B963" t="str">
        <f>TRIM(VLOOKUP(A963,rawData!B:S,4,0))</f>
        <v>Jack Hopkins</v>
      </c>
      <c r="C963" t="str">
        <f>IF(TRIM(VLOOKUP(A963,rawData!B:S,6,0))="","replacement@mail.com",TRIM(VLOOKUP(A963,rawData!B:S,6,0)))</f>
        <v>haleyholland@gmail.com</v>
      </c>
      <c r="D963" t="str">
        <f t="shared" si="30"/>
        <v>EastBooks</v>
      </c>
      <c r="E963" t="str">
        <f>TRIM(VLOOKUP(A963,rawData!B:S,8,0))</f>
        <v>East</v>
      </c>
      <c r="F963" t="str">
        <f>TRIM(VLOOKUP(A963,rawData!B:S,9,0))</f>
        <v>Books</v>
      </c>
      <c r="G963" t="str">
        <f>IF(TRIM(VLOOKUP(A963,rawData!B:S,10,0))="","Blank",TRIM(VLOOKUP(A963,rawData!B:S,10,0)))</f>
        <v>Blank</v>
      </c>
      <c r="H963" s="9">
        <f>_xlfn.NUMBERVALUE(TRIM(VLOOKUP(A963,rawData!B:S,11,0)))</f>
        <v>8</v>
      </c>
      <c r="I963" s="9">
        <f>_xlfn.NUMBERVALUE(TRIM(VLOOKUP(A963,rawData!B:S,12,0)))</f>
        <v>474.6</v>
      </c>
      <c r="J963" s="9">
        <f>_xlfn.NUMBERVALUE(TRIM(VLOOKUP(A963,rawData!B:S,13,0)))</f>
        <v>3796.8</v>
      </c>
      <c r="K963" s="11">
        <f>DATE(VLOOKUP(A963,rawData!$B$2:$S$1011,17,0),VLOOKUP(A963,rawData!$B$2:$S$1011,16,0),VLOOKUP(A963,rawData!$B$2:$S$1011,15,0))</f>
        <v>45601</v>
      </c>
      <c r="L963" t="str">
        <f>TRIM(VLOOKUP(A963,rawData!B:S,18,0))</f>
        <v>Bank Transfer</v>
      </c>
      <c r="M963">
        <f t="shared" ref="M963:M1001" si="31">MONTH(K963)</f>
        <v>11</v>
      </c>
    </row>
    <row r="964" spans="1:13" x14ac:dyDescent="0.2">
      <c r="A964" t="str">
        <f>TRIM(rawData!A534)</f>
        <v>c34f6ed7-bb30-483e-9927-3356f7ed63d4</v>
      </c>
      <c r="B964" t="str">
        <f>TRIM(VLOOKUP(A964,rawData!B:S,4,0))</f>
        <v>Alan Moore</v>
      </c>
      <c r="C964" t="str">
        <f>IF(TRIM(VLOOKUP(A964,rawData!B:S,6,0))="","replacement@mail.com",TRIM(VLOOKUP(A964,rawData!B:S,6,0)))</f>
        <v>scarr@gmail.com</v>
      </c>
      <c r="D964" t="str">
        <f t="shared" si="30"/>
        <v>WestClothing</v>
      </c>
      <c r="E964" t="str">
        <f>TRIM(VLOOKUP(A964,rawData!B:S,8,0))</f>
        <v>West</v>
      </c>
      <c r="F964" t="str">
        <f>TRIM(VLOOKUP(A964,rawData!B:S,9,0))</f>
        <v>Clothing</v>
      </c>
      <c r="G964" t="str">
        <f>IF(TRIM(VLOOKUP(A964,rawData!B:S,10,0))="","Blank",TRIM(VLOOKUP(A964,rawData!B:S,10,0)))</f>
        <v>Theory</v>
      </c>
      <c r="H964" s="9">
        <f>_xlfn.NUMBERVALUE(TRIM(VLOOKUP(A964,rawData!B:S,11,0)))</f>
        <v>20</v>
      </c>
      <c r="I964" s="9">
        <f>_xlfn.NUMBERVALUE(TRIM(VLOOKUP(A964,rawData!B:S,12,0)))</f>
        <v>353.79</v>
      </c>
      <c r="J964" s="9">
        <f>_xlfn.NUMBERVALUE(TRIM(VLOOKUP(A964,rawData!B:S,13,0)))</f>
        <v>7075.8</v>
      </c>
      <c r="K964" s="11">
        <f>DATE(VLOOKUP(A964,rawData!$B$2:$S$1011,17,0),VLOOKUP(A964,rawData!$B$2:$S$1011,16,0),VLOOKUP(A964,rawData!$B$2:$S$1011,15,0))</f>
        <v>45601</v>
      </c>
      <c r="L964" t="str">
        <f>TRIM(VLOOKUP(A964,rawData!B:S,18,0))</f>
        <v>PayPal</v>
      </c>
      <c r="M964">
        <f t="shared" si="31"/>
        <v>11</v>
      </c>
    </row>
    <row r="965" spans="1:13" x14ac:dyDescent="0.2">
      <c r="A965" t="str">
        <f>TRIM(rawData!A899)</f>
        <v>0a92e2b5-6041-43c6-9e35-42fe92a93d28</v>
      </c>
      <c r="B965" t="str">
        <f>TRIM(VLOOKUP(A965,rawData!B:S,4,0))</f>
        <v>Dennis Bradley</v>
      </c>
      <c r="C965" t="str">
        <f>IF(TRIM(VLOOKUP(A965,rawData!B:S,6,0))="","replacement@mail.com",TRIM(VLOOKUP(A965,rawData!B:S,6,0)))</f>
        <v>nicholas76@walker.com</v>
      </c>
      <c r="D965" t="str">
        <f t="shared" si="30"/>
        <v>EastClothing</v>
      </c>
      <c r="E965" t="str">
        <f>TRIM(VLOOKUP(A965,rawData!B:S,8,0))</f>
        <v>East</v>
      </c>
      <c r="F965" t="str">
        <f>TRIM(VLOOKUP(A965,rawData!B:S,9,0))</f>
        <v>Clothing</v>
      </c>
      <c r="G965" t="str">
        <f>IF(TRIM(VLOOKUP(A965,rawData!B:S,10,0))="","Blank",TRIM(VLOOKUP(A965,rawData!B:S,10,0)))</f>
        <v>Maintain</v>
      </c>
      <c r="H965" s="9">
        <f>_xlfn.NUMBERVALUE(TRIM(VLOOKUP(A965,rawData!B:S,11,0)))</f>
        <v>6</v>
      </c>
      <c r="I965" s="9">
        <f>_xlfn.NUMBERVALUE(TRIM(VLOOKUP(A965,rawData!B:S,12,0)))</f>
        <v>114.34</v>
      </c>
      <c r="J965" s="9">
        <f>_xlfn.NUMBERVALUE(TRIM(VLOOKUP(A965,rawData!B:S,13,0)))</f>
        <v>686.04</v>
      </c>
      <c r="K965" s="11">
        <f>DATE(VLOOKUP(A965,rawData!$B$2:$S$1011,17,0),VLOOKUP(A965,rawData!$B$2:$S$1011,16,0),VLOOKUP(A965,rawData!$B$2:$S$1011,15,0))</f>
        <v>45602</v>
      </c>
      <c r="L965" t="str">
        <f>TRIM(VLOOKUP(A965,rawData!B:S,18,0))</f>
        <v>Credit Card</v>
      </c>
      <c r="M965">
        <f t="shared" si="31"/>
        <v>11</v>
      </c>
    </row>
    <row r="966" spans="1:13" x14ac:dyDescent="0.2">
      <c r="A966" t="str">
        <f>TRIM(rawData!A271)</f>
        <v>3c7acf51-230f-4f0e-85c6-bf4b96ef580a</v>
      </c>
      <c r="B966" t="str">
        <f>TRIM(VLOOKUP(A966,rawData!B:S,4,0))</f>
        <v>Jamie Barrera MD</v>
      </c>
      <c r="C966" t="str">
        <f>IF(TRIM(VLOOKUP(A966,rawData!B:S,6,0))="","replacement@mail.com",TRIM(VLOOKUP(A966,rawData!B:S,6,0)))</f>
        <v>ericavaughan@cline-cooper.com</v>
      </c>
      <c r="D966" t="str">
        <f t="shared" si="30"/>
        <v>NorthElectronics</v>
      </c>
      <c r="E966" t="str">
        <f>TRIM(VLOOKUP(A966,rawData!B:S,8,0))</f>
        <v>North</v>
      </c>
      <c r="F966" t="str">
        <f>TRIM(VLOOKUP(A966,rawData!B:S,9,0))</f>
        <v>Electronics</v>
      </c>
      <c r="G966" t="str">
        <f>IF(TRIM(VLOOKUP(A966,rawData!B:S,10,0))="","Blank",TRIM(VLOOKUP(A966,rawData!B:S,10,0)))</f>
        <v>Oil</v>
      </c>
      <c r="H966" s="9">
        <f>_xlfn.NUMBERVALUE(TRIM(VLOOKUP(A966,rawData!B:S,11,0)))</f>
        <v>17</v>
      </c>
      <c r="I966" s="9">
        <f>_xlfn.NUMBERVALUE(TRIM(VLOOKUP(A966,rawData!B:S,12,0)))</f>
        <v>51.09</v>
      </c>
      <c r="J966" s="9">
        <f>_xlfn.NUMBERVALUE(TRIM(VLOOKUP(A966,rawData!B:S,13,0)))</f>
        <v>868.53</v>
      </c>
      <c r="K966" s="11">
        <f>DATE(VLOOKUP(A966,rawData!$B$2:$S$1011,17,0),VLOOKUP(A966,rawData!$B$2:$S$1011,16,0),VLOOKUP(A966,rawData!$B$2:$S$1011,15,0))</f>
        <v>45602</v>
      </c>
      <c r="L966" t="str">
        <f>TRIM(VLOOKUP(A966,rawData!B:S,18,0))</f>
        <v>Bank Transfer</v>
      </c>
      <c r="M966">
        <f t="shared" si="31"/>
        <v>11</v>
      </c>
    </row>
    <row r="967" spans="1:13" x14ac:dyDescent="0.2">
      <c r="A967" t="str">
        <f>TRIM(rawData!A920)</f>
        <v>3a54e5a9-b714-4cb5-9f68-396d149810f7</v>
      </c>
      <c r="B967" t="str">
        <f>TRIM(VLOOKUP(A967,rawData!B:S,4,0))</f>
        <v>Johnathan Vaughn</v>
      </c>
      <c r="C967" t="str">
        <f>IF(TRIM(VLOOKUP(A967,rawData!B:S,6,0))="","replacement@mail.com",TRIM(VLOOKUP(A967,rawData!B:S,6,0)))</f>
        <v>austinmclaughlin@gmail.com</v>
      </c>
      <c r="D967" t="str">
        <f t="shared" si="30"/>
        <v>WestBooks</v>
      </c>
      <c r="E967" t="str">
        <f>TRIM(VLOOKUP(A967,rawData!B:S,8,0))</f>
        <v>West</v>
      </c>
      <c r="F967" t="str">
        <f>TRIM(VLOOKUP(A967,rawData!B:S,9,0))</f>
        <v>Books</v>
      </c>
      <c r="G967" t="str">
        <f>IF(TRIM(VLOOKUP(A967,rawData!B:S,10,0))="","Blank",TRIM(VLOOKUP(A967,rawData!B:S,10,0)))</f>
        <v>And</v>
      </c>
      <c r="H967" s="9">
        <f>_xlfn.NUMBERVALUE(TRIM(VLOOKUP(A967,rawData!B:S,11,0)))</f>
        <v>7</v>
      </c>
      <c r="I967" s="9">
        <f>_xlfn.NUMBERVALUE(TRIM(VLOOKUP(A967,rawData!B:S,12,0)))</f>
        <v>313.25</v>
      </c>
      <c r="J967" s="9">
        <f>_xlfn.NUMBERVALUE(TRIM(VLOOKUP(A967,rawData!B:S,13,0)))</f>
        <v>2192.75</v>
      </c>
      <c r="K967" s="11">
        <f>DATE(VLOOKUP(A967,rawData!$B$2:$S$1011,17,0),VLOOKUP(A967,rawData!$B$2:$S$1011,16,0),VLOOKUP(A967,rawData!$B$2:$S$1011,15,0))</f>
        <v>45602</v>
      </c>
      <c r="L967" t="str">
        <f>TRIM(VLOOKUP(A967,rawData!B:S,18,0))</f>
        <v>Debit Card</v>
      </c>
      <c r="M967">
        <f t="shared" si="31"/>
        <v>11</v>
      </c>
    </row>
    <row r="968" spans="1:13" x14ac:dyDescent="0.2">
      <c r="A968" t="str">
        <f>TRIM(rawData!A537)</f>
        <v>2f55fe19-1a3c-4f8b-9247-1e1528e4a662</v>
      </c>
      <c r="B968" t="str">
        <f>TRIM(VLOOKUP(A968,rawData!B:S,4,0))</f>
        <v>Todd Brown</v>
      </c>
      <c r="C968" t="str">
        <f>IF(TRIM(VLOOKUP(A968,rawData!B:S,6,0))="","replacement@mail.com",TRIM(VLOOKUP(A968,rawData!B:S,6,0)))</f>
        <v>williamrocha@hotmail.com</v>
      </c>
      <c r="D968" t="str">
        <f t="shared" si="30"/>
        <v>SouthClothing</v>
      </c>
      <c r="E968" t="str">
        <f>TRIM(VLOOKUP(A968,rawData!B:S,8,0))</f>
        <v>South</v>
      </c>
      <c r="F968" t="str">
        <f>TRIM(VLOOKUP(A968,rawData!B:S,9,0))</f>
        <v>Clothing</v>
      </c>
      <c r="G968" t="str">
        <f>IF(TRIM(VLOOKUP(A968,rawData!B:S,10,0))="","Blank",TRIM(VLOOKUP(A968,rawData!B:S,10,0)))</f>
        <v>Sing</v>
      </c>
      <c r="H968" s="9">
        <f>_xlfn.NUMBERVALUE(TRIM(VLOOKUP(A968,rawData!B:S,11,0)))</f>
        <v>12</v>
      </c>
      <c r="I968" s="9">
        <f>_xlfn.NUMBERVALUE(TRIM(VLOOKUP(A968,rawData!B:S,12,0)))</f>
        <v>259.16000000000003</v>
      </c>
      <c r="J968" s="9">
        <f>_xlfn.NUMBERVALUE(TRIM(VLOOKUP(A968,rawData!B:S,13,0)))</f>
        <v>3109.92</v>
      </c>
      <c r="K968" s="11">
        <f>DATE(VLOOKUP(A968,rawData!$B$2:$S$1011,17,0),VLOOKUP(A968,rawData!$B$2:$S$1011,16,0),VLOOKUP(A968,rawData!$B$2:$S$1011,15,0))</f>
        <v>45602</v>
      </c>
      <c r="L968" t="str">
        <f>TRIM(VLOOKUP(A968,rawData!B:S,18,0))</f>
        <v>PayPal</v>
      </c>
      <c r="M968">
        <f t="shared" si="31"/>
        <v>11</v>
      </c>
    </row>
    <row r="969" spans="1:13" x14ac:dyDescent="0.2">
      <c r="A969" t="str">
        <f>TRIM(rawData!A365)</f>
        <v>3ea8a138-d6d9-497b-bdd8-f2771531e605</v>
      </c>
      <c r="B969" t="str">
        <f>TRIM(VLOOKUP(A969,rawData!B:S,4,0))</f>
        <v>Nicholas Palmer</v>
      </c>
      <c r="C969" t="str">
        <f>IF(TRIM(VLOOKUP(A969,rawData!B:S,6,0))="","replacement@mail.com",TRIM(VLOOKUP(A969,rawData!B:S,6,0)))</f>
        <v>melissawolfe@stanley.com</v>
      </c>
      <c r="D969" t="str">
        <f t="shared" si="30"/>
        <v>NorthClothing</v>
      </c>
      <c r="E969" t="str">
        <f>TRIM(VLOOKUP(A969,rawData!B:S,8,0))</f>
        <v>North</v>
      </c>
      <c r="F969" t="str">
        <f>TRIM(VLOOKUP(A969,rawData!B:S,9,0))</f>
        <v>Clothing</v>
      </c>
      <c r="G969" t="str">
        <f>IF(TRIM(VLOOKUP(A969,rawData!B:S,10,0))="","Blank",TRIM(VLOOKUP(A969,rawData!B:S,10,0)))</f>
        <v>But</v>
      </c>
      <c r="H969" s="9">
        <f>_xlfn.NUMBERVALUE(TRIM(VLOOKUP(A969,rawData!B:S,11,0)))</f>
        <v>18</v>
      </c>
      <c r="I969" s="9">
        <f>_xlfn.NUMBERVALUE(TRIM(VLOOKUP(A969,rawData!B:S,12,0)))</f>
        <v>177.61</v>
      </c>
      <c r="J969" s="9">
        <f>_xlfn.NUMBERVALUE(TRIM(VLOOKUP(A969,rawData!B:S,13,0)))</f>
        <v>3196.98</v>
      </c>
      <c r="K969" s="11">
        <f>DATE(VLOOKUP(A969,rawData!$B$2:$S$1011,17,0),VLOOKUP(A969,rawData!$B$2:$S$1011,16,0),VLOOKUP(A969,rawData!$B$2:$S$1011,15,0))</f>
        <v>45602</v>
      </c>
      <c r="L969" t="str">
        <f>TRIM(VLOOKUP(A969,rawData!B:S,18,0))</f>
        <v>Debit Card</v>
      </c>
      <c r="M969">
        <f t="shared" si="31"/>
        <v>11</v>
      </c>
    </row>
    <row r="970" spans="1:13" x14ac:dyDescent="0.2">
      <c r="A970" t="str">
        <f>TRIM(rawData!A923)</f>
        <v>5cdc332d-ffd5-415b-a1a8-5a15fdfeeb22</v>
      </c>
      <c r="B970" t="str">
        <f>TRIM(VLOOKUP(A970,rawData!B:S,4,0))</f>
        <v>Brittany Schultz</v>
      </c>
      <c r="C970" t="str">
        <f>IF(TRIM(VLOOKUP(A970,rawData!B:S,6,0))="","replacement@mail.com",TRIM(VLOOKUP(A970,rawData!B:S,6,0)))</f>
        <v>adam07@tate.com</v>
      </c>
      <c r="D970" t="str">
        <f t="shared" si="30"/>
        <v>NorthBooks</v>
      </c>
      <c r="E970" t="str">
        <f>TRIM(VLOOKUP(A970,rawData!B:S,8,0))</f>
        <v>North</v>
      </c>
      <c r="F970" t="str">
        <f>TRIM(VLOOKUP(A970,rawData!B:S,9,0))</f>
        <v>Books</v>
      </c>
      <c r="G970" t="str">
        <f>IF(TRIM(VLOOKUP(A970,rawData!B:S,10,0))="","Blank",TRIM(VLOOKUP(A970,rawData!B:S,10,0)))</f>
        <v>Human</v>
      </c>
      <c r="H970" s="9">
        <f>_xlfn.NUMBERVALUE(TRIM(VLOOKUP(A970,rawData!B:S,11,0)))</f>
        <v>14</v>
      </c>
      <c r="I970" s="9">
        <f>_xlfn.NUMBERVALUE(TRIM(VLOOKUP(A970,rawData!B:S,12,0)))</f>
        <v>420.32</v>
      </c>
      <c r="J970" s="9">
        <f>_xlfn.NUMBERVALUE(TRIM(VLOOKUP(A970,rawData!B:S,13,0)))</f>
        <v>5884.48</v>
      </c>
      <c r="K970" s="11">
        <f>DATE(VLOOKUP(A970,rawData!$B$2:$S$1011,17,0),VLOOKUP(A970,rawData!$B$2:$S$1011,16,0),VLOOKUP(A970,rawData!$B$2:$S$1011,15,0))</f>
        <v>45602</v>
      </c>
      <c r="L970" t="str">
        <f>TRIM(VLOOKUP(A970,rawData!B:S,18,0))</f>
        <v>Debit Card</v>
      </c>
      <c r="M970">
        <f t="shared" si="31"/>
        <v>11</v>
      </c>
    </row>
    <row r="971" spans="1:13" x14ac:dyDescent="0.2">
      <c r="A971" t="str">
        <f>TRIM(rawData!A876)</f>
        <v>5d0393cb-bf15-42c4-b851-739f06d73395</v>
      </c>
      <c r="B971" t="str">
        <f>TRIM(VLOOKUP(A971,rawData!B:S,4,0))</f>
        <v>Jenna Shaffer</v>
      </c>
      <c r="C971" t="str">
        <f>IF(TRIM(VLOOKUP(A971,rawData!B:S,6,0))="","replacement@mail.com",TRIM(VLOOKUP(A971,rawData!B:S,6,0)))</f>
        <v>cherylrivera@yahoo.com</v>
      </c>
      <c r="D971" t="str">
        <f t="shared" si="30"/>
        <v>SouthClothing</v>
      </c>
      <c r="E971" t="str">
        <f>TRIM(VLOOKUP(A971,rawData!B:S,8,0))</f>
        <v>South</v>
      </c>
      <c r="F971" t="str">
        <f>TRIM(VLOOKUP(A971,rawData!B:S,9,0))</f>
        <v>Clothing</v>
      </c>
      <c r="G971" t="str">
        <f>IF(TRIM(VLOOKUP(A971,rawData!B:S,10,0))="","Blank",TRIM(VLOOKUP(A971,rawData!B:S,10,0)))</f>
        <v>Run</v>
      </c>
      <c r="H971" s="9">
        <f>_xlfn.NUMBERVALUE(TRIM(VLOOKUP(A971,rawData!B:S,11,0)))</f>
        <v>14</v>
      </c>
      <c r="I971" s="9">
        <f>_xlfn.NUMBERVALUE(TRIM(VLOOKUP(A971,rawData!B:S,12,0)))</f>
        <v>395.1</v>
      </c>
      <c r="J971" s="9">
        <f>_xlfn.NUMBERVALUE(TRIM(VLOOKUP(A971,rawData!B:S,13,0)))</f>
        <v>5531.4</v>
      </c>
      <c r="K971" s="11">
        <f>DATE(VLOOKUP(A971,rawData!$B$2:$S$1011,17,0),VLOOKUP(A971,rawData!$B$2:$S$1011,16,0),VLOOKUP(A971,rawData!$B$2:$S$1011,15,0))</f>
        <v>45603</v>
      </c>
      <c r="L971" t="str">
        <f>TRIM(VLOOKUP(A971,rawData!B:S,18,0))</f>
        <v>Credit Card</v>
      </c>
      <c r="M971">
        <f t="shared" si="31"/>
        <v>11</v>
      </c>
    </row>
    <row r="972" spans="1:13" x14ac:dyDescent="0.2">
      <c r="A972" t="str">
        <f>TRIM(rawData!A347)</f>
        <v>6384de5c-29f7-4224-a782-f6c9213976db</v>
      </c>
      <c r="B972" t="str">
        <f>TRIM(VLOOKUP(A972,rawData!B:S,4,0))</f>
        <v>Nathan Williams</v>
      </c>
      <c r="C972" t="str">
        <f>IF(TRIM(VLOOKUP(A972,rawData!B:S,6,0))="","replacement@mail.com",TRIM(VLOOKUP(A972,rawData!B:S,6,0)))</f>
        <v>nwilcox@gmail.com</v>
      </c>
      <c r="D972" t="str">
        <f t="shared" si="30"/>
        <v>SouthFurniture</v>
      </c>
      <c r="E972" t="str">
        <f>TRIM(VLOOKUP(A972,rawData!B:S,8,0))</f>
        <v>South</v>
      </c>
      <c r="F972" t="str">
        <f>TRIM(VLOOKUP(A972,rawData!B:S,9,0))</f>
        <v>Furniture</v>
      </c>
      <c r="G972" t="str">
        <f>IF(TRIM(VLOOKUP(A972,rawData!B:S,10,0))="","Blank",TRIM(VLOOKUP(A972,rawData!B:S,10,0)))</f>
        <v>Summer</v>
      </c>
      <c r="H972" s="9">
        <f>_xlfn.NUMBERVALUE(TRIM(VLOOKUP(A972,rawData!B:S,11,0)))</f>
        <v>9</v>
      </c>
      <c r="I972" s="9">
        <f>_xlfn.NUMBERVALUE(TRIM(VLOOKUP(A972,rawData!B:S,12,0)))</f>
        <v>150.97999999999999</v>
      </c>
      <c r="J972" s="9">
        <f>_xlfn.NUMBERVALUE(TRIM(VLOOKUP(A972,rawData!B:S,13,0)))</f>
        <v>1358.82</v>
      </c>
      <c r="K972" s="11">
        <f>DATE(VLOOKUP(A972,rawData!$B$2:$S$1011,17,0),VLOOKUP(A972,rawData!$B$2:$S$1011,16,0),VLOOKUP(A972,rawData!$B$2:$S$1011,15,0))</f>
        <v>45604</v>
      </c>
      <c r="L972" t="str">
        <f>TRIM(VLOOKUP(A972,rawData!B:S,18,0))</f>
        <v>Bank Transfer</v>
      </c>
      <c r="M972">
        <f t="shared" si="31"/>
        <v>11</v>
      </c>
    </row>
    <row r="973" spans="1:13" x14ac:dyDescent="0.2">
      <c r="A973" t="str">
        <f>TRIM(rawData!A33)</f>
        <v>79e3e141-2886-449d-a5bf-06ad2ff9e746</v>
      </c>
      <c r="B973" t="str">
        <f>TRIM(VLOOKUP(A973,rawData!B:S,4,0))</f>
        <v>Samantha Smith</v>
      </c>
      <c r="C973" t="str">
        <f>IF(TRIM(VLOOKUP(A973,rawData!B:S,6,0))="","replacement@mail.com",TRIM(VLOOKUP(A973,rawData!B:S,6,0)))</f>
        <v>brandonturner@hotmail.com</v>
      </c>
      <c r="D973" t="str">
        <f t="shared" si="30"/>
        <v>WestFood</v>
      </c>
      <c r="E973" t="str">
        <f>TRIM(VLOOKUP(A973,rawData!B:S,8,0))</f>
        <v>West</v>
      </c>
      <c r="F973" t="str">
        <f>TRIM(VLOOKUP(A973,rawData!B:S,9,0))</f>
        <v>Food</v>
      </c>
      <c r="G973" t="str">
        <f>IF(TRIM(VLOOKUP(A973,rawData!B:S,10,0))="","Blank",TRIM(VLOOKUP(A973,rawData!B:S,10,0)))</f>
        <v>Result</v>
      </c>
      <c r="H973" s="9">
        <f>_xlfn.NUMBERVALUE(TRIM(VLOOKUP(A973,rawData!B:S,11,0)))</f>
        <v>10</v>
      </c>
      <c r="I973" s="9">
        <f>_xlfn.NUMBERVALUE(TRIM(VLOOKUP(A973,rawData!B:S,12,0)))</f>
        <v>196.35</v>
      </c>
      <c r="J973" s="9">
        <f>_xlfn.NUMBERVALUE(TRIM(VLOOKUP(A973,rawData!B:S,13,0)))</f>
        <v>1963.5</v>
      </c>
      <c r="K973" s="11">
        <f>DATE(VLOOKUP(A973,rawData!$B$2:$S$1011,17,0),VLOOKUP(A973,rawData!$B$2:$S$1011,16,0),VLOOKUP(A973,rawData!$B$2:$S$1011,15,0))</f>
        <v>45604</v>
      </c>
      <c r="L973" t="str">
        <f>TRIM(VLOOKUP(A973,rawData!B:S,18,0))</f>
        <v>Debit Card</v>
      </c>
      <c r="M973">
        <f t="shared" si="31"/>
        <v>11</v>
      </c>
    </row>
    <row r="974" spans="1:13" x14ac:dyDescent="0.2">
      <c r="A974" t="str">
        <f>TRIM(rawData!A223)</f>
        <v>df6c1d77-8e55-43e3-9e23-c487fab0bc6f</v>
      </c>
      <c r="B974" t="str">
        <f>TRIM(VLOOKUP(A974,rawData!B:S,4,0))</f>
        <v>Timothy Chen</v>
      </c>
      <c r="C974" t="str">
        <f>IF(TRIM(VLOOKUP(A974,rawData!B:S,6,0))="","replacement@mail.com",TRIM(VLOOKUP(A974,rawData!B:S,6,0)))</f>
        <v>cassandra42@jackson.biz</v>
      </c>
      <c r="D974" t="str">
        <f t="shared" si="30"/>
        <v>EastFurniture</v>
      </c>
      <c r="E974" t="str">
        <f>TRIM(VLOOKUP(A974,rawData!B:S,8,0))</f>
        <v>East</v>
      </c>
      <c r="F974" t="str">
        <f>TRIM(VLOOKUP(A974,rawData!B:S,9,0))</f>
        <v>Furniture</v>
      </c>
      <c r="G974" t="str">
        <f>IF(TRIM(VLOOKUP(A974,rawData!B:S,10,0))="","Blank",TRIM(VLOOKUP(A974,rawData!B:S,10,0)))</f>
        <v>Do</v>
      </c>
      <c r="H974" s="9">
        <f>_xlfn.NUMBERVALUE(TRIM(VLOOKUP(A974,rawData!B:S,11,0)))</f>
        <v>19</v>
      </c>
      <c r="I974" s="9">
        <f>_xlfn.NUMBERVALUE(TRIM(VLOOKUP(A974,rawData!B:S,12,0)))</f>
        <v>357.38</v>
      </c>
      <c r="J974" s="9">
        <f>_xlfn.NUMBERVALUE(TRIM(VLOOKUP(A974,rawData!B:S,13,0)))</f>
        <v>6790.22</v>
      </c>
      <c r="K974" s="11">
        <f>DATE(VLOOKUP(A974,rawData!$B$2:$S$1011,17,0),VLOOKUP(A974,rawData!$B$2:$S$1011,16,0),VLOOKUP(A974,rawData!$B$2:$S$1011,15,0))</f>
        <v>45604</v>
      </c>
      <c r="L974" t="str">
        <f>TRIM(VLOOKUP(A974,rawData!B:S,18,0))</f>
        <v>Debit Card</v>
      </c>
      <c r="M974">
        <f t="shared" si="31"/>
        <v>11</v>
      </c>
    </row>
    <row r="975" spans="1:13" x14ac:dyDescent="0.2">
      <c r="A975" t="str">
        <f>TRIM(rawData!A385)</f>
        <v>6612baba-5f79-4bfb-aada-a0b60f20873c</v>
      </c>
      <c r="B975" t="str">
        <f>TRIM(VLOOKUP(A975,rawData!B:S,4,0))</f>
        <v>Nicholas Goodwin</v>
      </c>
      <c r="C975" t="str">
        <f>IF(TRIM(VLOOKUP(A975,rawData!B:S,6,0))="","replacement@mail.com",TRIM(VLOOKUP(A975,rawData!B:S,6,0)))</f>
        <v>carolchen@hotmail.com</v>
      </c>
      <c r="D975" t="str">
        <f t="shared" si="30"/>
        <v>SouthFood</v>
      </c>
      <c r="E975" t="str">
        <f>TRIM(VLOOKUP(A975,rawData!B:S,8,0))</f>
        <v>South</v>
      </c>
      <c r="F975" t="str">
        <f>TRIM(VLOOKUP(A975,rawData!B:S,9,0))</f>
        <v>Food</v>
      </c>
      <c r="G975" t="str">
        <f>IF(TRIM(VLOOKUP(A975,rawData!B:S,10,0))="","Blank",TRIM(VLOOKUP(A975,rawData!B:S,10,0)))</f>
        <v>Stock</v>
      </c>
      <c r="H975" s="9">
        <f>_xlfn.NUMBERVALUE(TRIM(VLOOKUP(A975,rawData!B:S,11,0)))</f>
        <v>5</v>
      </c>
      <c r="I975" s="9">
        <f>_xlfn.NUMBERVALUE(TRIM(VLOOKUP(A975,rawData!B:S,12,0)))</f>
        <v>81.93</v>
      </c>
      <c r="J975" s="9">
        <f>_xlfn.NUMBERVALUE(TRIM(VLOOKUP(A975,rawData!B:S,13,0)))</f>
        <v>409.65</v>
      </c>
      <c r="K975" s="11">
        <f>DATE(VLOOKUP(A975,rawData!$B$2:$S$1011,17,0),VLOOKUP(A975,rawData!$B$2:$S$1011,16,0),VLOOKUP(A975,rawData!$B$2:$S$1011,15,0))</f>
        <v>45627</v>
      </c>
      <c r="L975" t="str">
        <f>TRIM(VLOOKUP(A975,rawData!B:S,18,0))</f>
        <v>Credit Card</v>
      </c>
      <c r="M975">
        <f t="shared" si="31"/>
        <v>12</v>
      </c>
    </row>
    <row r="976" spans="1:13" x14ac:dyDescent="0.2">
      <c r="A976" t="str">
        <f>TRIM(rawData!A525)</f>
        <v>a649f0ad-7a7d-4d9b-97d3-2b59ccafd457</v>
      </c>
      <c r="B976" t="str">
        <f>TRIM(VLOOKUP(A976,rawData!B:S,4,0))</f>
        <v>Sandra Henry</v>
      </c>
      <c r="C976" t="str">
        <f>IF(TRIM(VLOOKUP(A976,rawData!B:S,6,0))="","replacement@mail.com",TRIM(VLOOKUP(A976,rawData!B:S,6,0)))</f>
        <v>xgriffin@powell.net</v>
      </c>
      <c r="D976" t="str">
        <f t="shared" si="30"/>
        <v>WestFurniture</v>
      </c>
      <c r="E976" t="str">
        <f>TRIM(VLOOKUP(A976,rawData!B:S,8,0))</f>
        <v>West</v>
      </c>
      <c r="F976" t="str">
        <f>TRIM(VLOOKUP(A976,rawData!B:S,9,0))</f>
        <v>Furniture</v>
      </c>
      <c r="G976" t="str">
        <f>IF(TRIM(VLOOKUP(A976,rawData!B:S,10,0))="","Blank",TRIM(VLOOKUP(A976,rawData!B:S,10,0)))</f>
        <v>Skill</v>
      </c>
      <c r="H976" s="9">
        <f>_xlfn.NUMBERVALUE(TRIM(VLOOKUP(A976,rawData!B:S,11,0)))</f>
        <v>15</v>
      </c>
      <c r="I976" s="9">
        <f>_xlfn.NUMBERVALUE(TRIM(VLOOKUP(A976,rawData!B:S,12,0)))</f>
        <v>53.31</v>
      </c>
      <c r="J976" s="9">
        <f>_xlfn.NUMBERVALUE(TRIM(VLOOKUP(A976,rawData!B:S,13,0)))</f>
        <v>799.65</v>
      </c>
      <c r="K976" s="11">
        <f>DATE(VLOOKUP(A976,rawData!$B$2:$S$1011,17,0),VLOOKUP(A976,rawData!$B$2:$S$1011,16,0),VLOOKUP(A976,rawData!$B$2:$S$1011,15,0))</f>
        <v>45627</v>
      </c>
      <c r="L976" t="str">
        <f>TRIM(VLOOKUP(A976,rawData!B:S,18,0))</f>
        <v>Credit Card</v>
      </c>
      <c r="M976">
        <f t="shared" si="31"/>
        <v>12</v>
      </c>
    </row>
    <row r="977" spans="1:13" x14ac:dyDescent="0.2">
      <c r="A977" t="str">
        <f>TRIM(rawData!A322)</f>
        <v>fd731cb2-2846-4364-b0a1-3e1a28cef2de</v>
      </c>
      <c r="B977" t="str">
        <f>TRIM(VLOOKUP(A977,rawData!B:S,4,0))</f>
        <v>Denise Riley</v>
      </c>
      <c r="C977" t="str">
        <f>IF(TRIM(VLOOKUP(A977,rawData!B:S,6,0))="","replacement@mail.com",TRIM(VLOOKUP(A977,rawData!B:S,6,0)))</f>
        <v>susanmorales@contreras.com</v>
      </c>
      <c r="D977" t="str">
        <f t="shared" si="30"/>
        <v>EastElectronics</v>
      </c>
      <c r="E977" t="str">
        <f>TRIM(VLOOKUP(A977,rawData!B:S,8,0))</f>
        <v>East</v>
      </c>
      <c r="F977" t="str">
        <f>TRIM(VLOOKUP(A977,rawData!B:S,9,0))</f>
        <v>Electronics</v>
      </c>
      <c r="G977" t="str">
        <f>IF(TRIM(VLOOKUP(A977,rawData!B:S,10,0))="","Blank",TRIM(VLOOKUP(A977,rawData!B:S,10,0)))</f>
        <v>Though</v>
      </c>
      <c r="H977" s="9">
        <f>_xlfn.NUMBERVALUE(TRIM(VLOOKUP(A977,rawData!B:S,11,0)))</f>
        <v>14</v>
      </c>
      <c r="I977" s="9">
        <f>_xlfn.NUMBERVALUE(TRIM(VLOOKUP(A977,rawData!B:S,12,0)))</f>
        <v>228.84</v>
      </c>
      <c r="J977" s="9">
        <f>_xlfn.NUMBERVALUE(TRIM(VLOOKUP(A977,rawData!B:S,13,0)))</f>
        <v>3203.76</v>
      </c>
      <c r="K977" s="11">
        <f>DATE(VLOOKUP(A977,rawData!$B$2:$S$1011,17,0),VLOOKUP(A977,rawData!$B$2:$S$1011,16,0),VLOOKUP(A977,rawData!$B$2:$S$1011,15,0))</f>
        <v>45627</v>
      </c>
      <c r="L977" t="str">
        <f>TRIM(VLOOKUP(A977,rawData!B:S,18,0))</f>
        <v>Debit Card</v>
      </c>
      <c r="M977">
        <f t="shared" si="31"/>
        <v>12</v>
      </c>
    </row>
    <row r="978" spans="1:13" x14ac:dyDescent="0.2">
      <c r="A978" t="str">
        <f>TRIM(rawData!A414)</f>
        <v>c9032a1c-ad70-4eff-8707-f2237aa417ab</v>
      </c>
      <c r="B978" t="str">
        <f>TRIM(VLOOKUP(A978,rawData!B:S,4,0))</f>
        <v>Victor Simmons</v>
      </c>
      <c r="C978" t="str">
        <f>IF(TRIM(VLOOKUP(A978,rawData!B:S,6,0))="","replacement@mail.com",TRIM(VLOOKUP(A978,rawData!B:S,6,0)))</f>
        <v>meyerjessica@navarro.com</v>
      </c>
      <c r="D978" t="str">
        <f t="shared" si="30"/>
        <v>NorthFurniture</v>
      </c>
      <c r="E978" t="str">
        <f>TRIM(VLOOKUP(A978,rawData!B:S,8,0))</f>
        <v>North</v>
      </c>
      <c r="F978" t="str">
        <f>TRIM(VLOOKUP(A978,rawData!B:S,9,0))</f>
        <v>Furniture</v>
      </c>
      <c r="G978" t="str">
        <f>IF(TRIM(VLOOKUP(A978,rawData!B:S,10,0))="","Blank",TRIM(VLOOKUP(A978,rawData!B:S,10,0)))</f>
        <v>Real</v>
      </c>
      <c r="H978" s="9">
        <f>_xlfn.NUMBERVALUE(TRIM(VLOOKUP(A978,rawData!B:S,11,0)))</f>
        <v>19</v>
      </c>
      <c r="I978" s="9">
        <f>_xlfn.NUMBERVALUE(TRIM(VLOOKUP(A978,rawData!B:S,12,0)))</f>
        <v>278.77999999999997</v>
      </c>
      <c r="J978" s="9">
        <f>_xlfn.NUMBERVALUE(TRIM(VLOOKUP(A978,rawData!B:S,13,0)))</f>
        <v>5296.82</v>
      </c>
      <c r="K978" s="11">
        <f>DATE(VLOOKUP(A978,rawData!$B$2:$S$1011,17,0),VLOOKUP(A978,rawData!$B$2:$S$1011,16,0),VLOOKUP(A978,rawData!$B$2:$S$1011,15,0))</f>
        <v>45627</v>
      </c>
      <c r="L978" t="str">
        <f>TRIM(VLOOKUP(A978,rawData!B:S,18,0))</f>
        <v>Credit Card</v>
      </c>
      <c r="M978">
        <f t="shared" si="31"/>
        <v>12</v>
      </c>
    </row>
    <row r="979" spans="1:13" x14ac:dyDescent="0.2">
      <c r="A979" t="str">
        <f>TRIM(rawData!A7)</f>
        <v>264198ec-3288-4f71-86b7-e10b046c2bea</v>
      </c>
      <c r="B979" t="str">
        <f>TRIM(VLOOKUP(A979,rawData!B:S,4,0))</f>
        <v>Samantha Griffin</v>
      </c>
      <c r="C979" t="str">
        <f>IF(TRIM(VLOOKUP(A979,rawData!B:S,6,0))="","replacement@mail.com",TRIM(VLOOKUP(A979,rawData!B:S,6,0)))</f>
        <v>brownjennifer@gray-conner.com</v>
      </c>
      <c r="D979" t="str">
        <f t="shared" si="30"/>
        <v>SouthElectronics</v>
      </c>
      <c r="E979" t="str">
        <f>TRIM(VLOOKUP(A979,rawData!B:S,8,0))</f>
        <v>South</v>
      </c>
      <c r="F979" t="str">
        <f>TRIM(VLOOKUP(A979,rawData!B:S,9,0))</f>
        <v>Electronics</v>
      </c>
      <c r="G979" t="str">
        <f>IF(TRIM(VLOOKUP(A979,rawData!B:S,10,0))="","Blank",TRIM(VLOOKUP(A979,rawData!B:S,10,0)))</f>
        <v>Fine</v>
      </c>
      <c r="H979" s="9">
        <f>_xlfn.NUMBERVALUE(TRIM(VLOOKUP(A979,rawData!B:S,11,0)))</f>
        <v>2</v>
      </c>
      <c r="I979" s="9">
        <f>_xlfn.NUMBERVALUE(TRIM(VLOOKUP(A979,rawData!B:S,12,0)))</f>
        <v>35.51</v>
      </c>
      <c r="J979" s="9">
        <f>_xlfn.NUMBERVALUE(TRIM(VLOOKUP(A979,rawData!B:S,13,0)))</f>
        <v>71.02</v>
      </c>
      <c r="K979" s="11">
        <f>DATE(VLOOKUP(A979,rawData!$B$2:$S$1011,17,0),VLOOKUP(A979,rawData!$B$2:$S$1011,16,0),VLOOKUP(A979,rawData!$B$2:$S$1011,15,0))</f>
        <v>45628</v>
      </c>
      <c r="L979" t="str">
        <f>TRIM(VLOOKUP(A979,rawData!B:S,18,0))</f>
        <v>PayPal</v>
      </c>
      <c r="M979">
        <f t="shared" si="31"/>
        <v>12</v>
      </c>
    </row>
    <row r="980" spans="1:13" x14ac:dyDescent="0.2">
      <c r="A980" t="str">
        <f>TRIM(rawData!A75)</f>
        <v>5fb5fc79-fe4d-4e46-8331-1278a47704c3</v>
      </c>
      <c r="B980" t="str">
        <f>TRIM(VLOOKUP(A980,rawData!B:S,4,0))</f>
        <v>Jonathan Cameron</v>
      </c>
      <c r="C980" t="str">
        <f>IF(TRIM(VLOOKUP(A980,rawData!B:S,6,0))="","replacement@mail.com",TRIM(VLOOKUP(A980,rawData!B:S,6,0)))</f>
        <v>jacqueline08@yahoo.com</v>
      </c>
      <c r="D980" t="str">
        <f t="shared" si="30"/>
        <v>EastBooks</v>
      </c>
      <c r="E980" t="str">
        <f>TRIM(VLOOKUP(A980,rawData!B:S,8,0))</f>
        <v>East</v>
      </c>
      <c r="F980" t="str">
        <f>TRIM(VLOOKUP(A980,rawData!B:S,9,0))</f>
        <v>Books</v>
      </c>
      <c r="G980" t="str">
        <f>IF(TRIM(VLOOKUP(A980,rawData!B:S,10,0))="","Blank",TRIM(VLOOKUP(A980,rawData!B:S,10,0)))</f>
        <v>Expect</v>
      </c>
      <c r="H980" s="9">
        <f>_xlfn.NUMBERVALUE(TRIM(VLOOKUP(A980,rawData!B:S,11,0)))</f>
        <v>7</v>
      </c>
      <c r="I980" s="9">
        <f>_xlfn.NUMBERVALUE(TRIM(VLOOKUP(A980,rawData!B:S,12,0)))</f>
        <v>175.18</v>
      </c>
      <c r="J980" s="9">
        <f>_xlfn.NUMBERVALUE(TRIM(VLOOKUP(A980,rawData!B:S,13,0)))</f>
        <v>1226.26</v>
      </c>
      <c r="K980" s="11">
        <f>DATE(VLOOKUP(A980,rawData!$B$2:$S$1011,17,0),VLOOKUP(A980,rawData!$B$2:$S$1011,16,0),VLOOKUP(A980,rawData!$B$2:$S$1011,15,0))</f>
        <v>45628</v>
      </c>
      <c r="L980" t="str">
        <f>TRIM(VLOOKUP(A980,rawData!B:S,18,0))</f>
        <v>Credit Card</v>
      </c>
      <c r="M980">
        <f t="shared" si="31"/>
        <v>12</v>
      </c>
    </row>
    <row r="981" spans="1:13" x14ac:dyDescent="0.2">
      <c r="A981" t="str">
        <f>TRIM(rawData!A35)</f>
        <v>a778ad97-a614-4219-98e5-eb8de6b06ca4</v>
      </c>
      <c r="B981" t="str">
        <f>TRIM(VLOOKUP(A981,rawData!B:S,4,0))</f>
        <v>Jessica Li</v>
      </c>
      <c r="C981" t="str">
        <f>IF(TRIM(VLOOKUP(A981,rawData!B:S,6,0))="","replacement@mail.com",TRIM(VLOOKUP(A981,rawData!B:S,6,0)))</f>
        <v>piercechad@hotmail.com</v>
      </c>
      <c r="D981" t="str">
        <f t="shared" si="30"/>
        <v>NorthElectronics</v>
      </c>
      <c r="E981" t="str">
        <f>TRIM(VLOOKUP(A981,rawData!B:S,8,0))</f>
        <v>North</v>
      </c>
      <c r="F981" t="str">
        <f>TRIM(VLOOKUP(A981,rawData!B:S,9,0))</f>
        <v>Electronics</v>
      </c>
      <c r="G981" t="str">
        <f>IF(TRIM(VLOOKUP(A981,rawData!B:S,10,0))="","Blank",TRIM(VLOOKUP(A981,rawData!B:S,10,0)))</f>
        <v>Quite</v>
      </c>
      <c r="H981" s="9">
        <f>_xlfn.NUMBERVALUE(TRIM(VLOOKUP(A981,rawData!B:S,11,0)))</f>
        <v>2</v>
      </c>
      <c r="I981" s="9">
        <f>_xlfn.NUMBERVALUE(TRIM(VLOOKUP(A981,rawData!B:S,12,0)))</f>
        <v>403.69</v>
      </c>
      <c r="J981" s="9">
        <f>_xlfn.NUMBERVALUE(TRIM(VLOOKUP(A981,rawData!B:S,13,0)))</f>
        <v>807.38</v>
      </c>
      <c r="K981" s="11">
        <f>DATE(VLOOKUP(A981,rawData!$B$2:$S$1011,17,0),VLOOKUP(A981,rawData!$B$2:$S$1011,16,0),VLOOKUP(A981,rawData!$B$2:$S$1011,15,0))</f>
        <v>45629</v>
      </c>
      <c r="L981" t="str">
        <f>TRIM(VLOOKUP(A981,rawData!B:S,18,0))</f>
        <v>Debit Card</v>
      </c>
      <c r="M981">
        <f t="shared" si="31"/>
        <v>12</v>
      </c>
    </row>
    <row r="982" spans="1:13" x14ac:dyDescent="0.2">
      <c r="A982" t="str">
        <f>TRIM(rawData!A922)</f>
        <v>44acd22c-0542-4bed-b6d1-1237054f42c5</v>
      </c>
      <c r="B982" t="str">
        <f>TRIM(VLOOKUP(A982,rawData!B:S,4,0))</f>
        <v>John Mcdonald</v>
      </c>
      <c r="C982" t="str">
        <f>IF(TRIM(VLOOKUP(A982,rawData!B:S,6,0))="","replacement@mail.com",TRIM(VLOOKUP(A982,rawData!B:S,6,0)))</f>
        <v>rothmelissa@hotmail.com</v>
      </c>
      <c r="D982" t="str">
        <f t="shared" si="30"/>
        <v>NorthClothing</v>
      </c>
      <c r="E982" t="str">
        <f>TRIM(VLOOKUP(A982,rawData!B:S,8,0))</f>
        <v>North</v>
      </c>
      <c r="F982" t="str">
        <f>TRIM(VLOOKUP(A982,rawData!B:S,9,0))</f>
        <v>Clothing</v>
      </c>
      <c r="G982" t="str">
        <f>IF(TRIM(VLOOKUP(A982,rawData!B:S,10,0))="","Blank",TRIM(VLOOKUP(A982,rawData!B:S,10,0)))</f>
        <v>Blank</v>
      </c>
      <c r="H982" s="9">
        <f>_xlfn.NUMBERVALUE(TRIM(VLOOKUP(A982,rawData!B:S,11,0)))</f>
        <v>14</v>
      </c>
      <c r="I982" s="9">
        <f>_xlfn.NUMBERVALUE(TRIM(VLOOKUP(A982,rawData!B:S,12,0)))</f>
        <v>364.97</v>
      </c>
      <c r="J982" s="9">
        <f>_xlfn.NUMBERVALUE(TRIM(VLOOKUP(A982,rawData!B:S,13,0)))</f>
        <v>5109.58</v>
      </c>
      <c r="K982" s="11">
        <f>DATE(VLOOKUP(A982,rawData!$B$2:$S$1011,17,0),VLOOKUP(A982,rawData!$B$2:$S$1011,16,0),VLOOKUP(A982,rawData!$B$2:$S$1011,15,0))</f>
        <v>45629</v>
      </c>
      <c r="L982" t="str">
        <f>TRIM(VLOOKUP(A982,rawData!B:S,18,0))</f>
        <v>Credit Card</v>
      </c>
      <c r="M982">
        <f t="shared" si="31"/>
        <v>12</v>
      </c>
    </row>
    <row r="983" spans="1:13" x14ac:dyDescent="0.2">
      <c r="A983" t="str">
        <f>TRIM(rawData!A30)</f>
        <v>0f0c2928-b25c-4ee8-9071-71e9ac5a7843</v>
      </c>
      <c r="B983" t="str">
        <f>TRIM(VLOOKUP(A983,rawData!B:S,4,0))</f>
        <v>Dean Stevens</v>
      </c>
      <c r="C983" t="str">
        <f>IF(TRIM(VLOOKUP(A983,rawData!B:S,6,0))="","replacement@mail.com",TRIM(VLOOKUP(A983,rawData!B:S,6,0)))</f>
        <v>pmcclure@smith-bailey.net</v>
      </c>
      <c r="D983" t="str">
        <f t="shared" si="30"/>
        <v>NorthElectronics</v>
      </c>
      <c r="E983" t="str">
        <f>TRIM(VLOOKUP(A983,rawData!B:S,8,0))</f>
        <v>North</v>
      </c>
      <c r="F983" t="str">
        <f>TRIM(VLOOKUP(A983,rawData!B:S,9,0))</f>
        <v>Electronics</v>
      </c>
      <c r="G983" t="str">
        <f>IF(TRIM(VLOOKUP(A983,rawData!B:S,10,0))="","Blank",TRIM(VLOOKUP(A983,rawData!B:S,10,0)))</f>
        <v>Against</v>
      </c>
      <c r="H983" s="9">
        <f>_xlfn.NUMBERVALUE(TRIM(VLOOKUP(A983,rawData!B:S,11,0)))</f>
        <v>16</v>
      </c>
      <c r="I983" s="9">
        <f>_xlfn.NUMBERVALUE(TRIM(VLOOKUP(A983,rawData!B:S,12,0)))</f>
        <v>128.05000000000001</v>
      </c>
      <c r="J983" s="9">
        <f>_xlfn.NUMBERVALUE(TRIM(VLOOKUP(A983,rawData!B:S,13,0)))</f>
        <v>2048.8000000000002</v>
      </c>
      <c r="K983" s="11">
        <f>DATE(VLOOKUP(A983,rawData!$B$2:$S$1011,17,0),VLOOKUP(A983,rawData!$B$2:$S$1011,16,0),VLOOKUP(A983,rawData!$B$2:$S$1011,15,0))</f>
        <v>45630</v>
      </c>
      <c r="L983" t="str">
        <f>TRIM(VLOOKUP(A983,rawData!B:S,18,0))</f>
        <v>Bank Transfer</v>
      </c>
      <c r="M983">
        <f t="shared" si="31"/>
        <v>12</v>
      </c>
    </row>
    <row r="984" spans="1:13" x14ac:dyDescent="0.2">
      <c r="A984" t="str">
        <f>TRIM(rawData!A48)</f>
        <v>ff807dfa-5510-49b0-ac3d-994c706a5e91</v>
      </c>
      <c r="B984" t="str">
        <f>TRIM(VLOOKUP(A984,rawData!B:S,4,0))</f>
        <v>Christopher Wilkerson</v>
      </c>
      <c r="C984" t="str">
        <f>IF(TRIM(VLOOKUP(A984,rawData!B:S,6,0))="","replacement@mail.com",TRIM(VLOOKUP(A984,rawData!B:S,6,0)))</f>
        <v>replacement@mail.com</v>
      </c>
      <c r="D984" t="str">
        <f t="shared" si="30"/>
        <v>SouthFurniture</v>
      </c>
      <c r="E984" t="str">
        <f>TRIM(VLOOKUP(A984,rawData!B:S,8,0))</f>
        <v>South</v>
      </c>
      <c r="F984" t="str">
        <f>TRIM(VLOOKUP(A984,rawData!B:S,9,0))</f>
        <v>Furniture</v>
      </c>
      <c r="G984" t="str">
        <f>IF(TRIM(VLOOKUP(A984,rawData!B:S,10,0))="","Blank",TRIM(VLOOKUP(A984,rawData!B:S,10,0)))</f>
        <v>State</v>
      </c>
      <c r="H984" s="9">
        <f>_xlfn.NUMBERVALUE(TRIM(VLOOKUP(A984,rawData!B:S,11,0)))</f>
        <v>15</v>
      </c>
      <c r="I984" s="9">
        <f>_xlfn.NUMBERVALUE(TRIM(VLOOKUP(A984,rawData!B:S,12,0)))</f>
        <v>362.41</v>
      </c>
      <c r="J984" s="9">
        <f>_xlfn.NUMBERVALUE(TRIM(VLOOKUP(A984,rawData!B:S,13,0)))</f>
        <v>5436.15</v>
      </c>
      <c r="K984" s="11">
        <f>DATE(VLOOKUP(A984,rawData!$B$2:$S$1011,17,0),VLOOKUP(A984,rawData!$B$2:$S$1011,16,0),VLOOKUP(A984,rawData!$B$2:$S$1011,15,0))</f>
        <v>45630</v>
      </c>
      <c r="L984" t="str">
        <f>TRIM(VLOOKUP(A984,rawData!B:S,18,0))</f>
        <v>Credit Card</v>
      </c>
      <c r="M984">
        <f t="shared" si="31"/>
        <v>12</v>
      </c>
    </row>
    <row r="985" spans="1:13" x14ac:dyDescent="0.2">
      <c r="A985" t="str">
        <f>TRIM(rawData!A763)</f>
        <v>ef906fcb-abf9-4747-8613-297e78033ae8</v>
      </c>
      <c r="B985" t="str">
        <f>TRIM(VLOOKUP(A985,rawData!B:S,4,0))</f>
        <v>Mark Dalton</v>
      </c>
      <c r="C985" t="str">
        <f>IF(TRIM(VLOOKUP(A985,rawData!B:S,6,0))="","replacement@mail.com",TRIM(VLOOKUP(A985,rawData!B:S,6,0)))</f>
        <v>jcarlson@ferguson-hernandez.com</v>
      </c>
      <c r="D985" t="str">
        <f t="shared" si="30"/>
        <v>EastFurniture</v>
      </c>
      <c r="E985" t="str">
        <f>TRIM(VLOOKUP(A985,rawData!B:S,8,0))</f>
        <v>East</v>
      </c>
      <c r="F985" t="str">
        <f>TRIM(VLOOKUP(A985,rawData!B:S,9,0))</f>
        <v>Furniture</v>
      </c>
      <c r="G985" t="str">
        <f>IF(TRIM(VLOOKUP(A985,rawData!B:S,10,0))="","Blank",TRIM(VLOOKUP(A985,rawData!B:S,10,0)))</f>
        <v>Dream</v>
      </c>
      <c r="H985" s="9">
        <f>_xlfn.NUMBERVALUE(TRIM(VLOOKUP(A985,rawData!B:S,11,0)))</f>
        <v>3</v>
      </c>
      <c r="I985" s="9">
        <f>_xlfn.NUMBERVALUE(TRIM(VLOOKUP(A985,rawData!B:S,12,0)))</f>
        <v>57.95</v>
      </c>
      <c r="J985" s="9">
        <f>_xlfn.NUMBERVALUE(TRIM(VLOOKUP(A985,rawData!B:S,13,0)))</f>
        <v>173.85</v>
      </c>
      <c r="K985" s="11">
        <f>DATE(VLOOKUP(A985,rawData!$B$2:$S$1011,17,0),VLOOKUP(A985,rawData!$B$2:$S$1011,16,0),VLOOKUP(A985,rawData!$B$2:$S$1011,15,0))</f>
        <v>45631</v>
      </c>
      <c r="L985" t="str">
        <f>TRIM(VLOOKUP(A985,rawData!B:S,18,0))</f>
        <v>Debit Card</v>
      </c>
      <c r="M985">
        <f t="shared" si="31"/>
        <v>12</v>
      </c>
    </row>
    <row r="986" spans="1:13" x14ac:dyDescent="0.2">
      <c r="A986" t="str">
        <f>TRIM(rawData!A934)</f>
        <v>078e7639-36dc-47eb-93c0-3f14d2fd6ced</v>
      </c>
      <c r="B986" t="str">
        <f>TRIM(VLOOKUP(A986,rawData!B:S,4,0))</f>
        <v>Zachary Simmons</v>
      </c>
      <c r="C986" t="str">
        <f>IF(TRIM(VLOOKUP(A986,rawData!B:S,6,0))="","replacement@mail.com",TRIM(VLOOKUP(A986,rawData!B:S,6,0)))</f>
        <v>qscott@yahoo.com</v>
      </c>
      <c r="D986" t="str">
        <f t="shared" si="30"/>
        <v>EastElectronics</v>
      </c>
      <c r="E986" t="str">
        <f>TRIM(VLOOKUP(A986,rawData!B:S,8,0))</f>
        <v>East</v>
      </c>
      <c r="F986" t="str">
        <f>TRIM(VLOOKUP(A986,rawData!B:S,9,0))</f>
        <v>Electronics</v>
      </c>
      <c r="G986" t="str">
        <f>IF(TRIM(VLOOKUP(A986,rawData!B:S,10,0))="","Blank",TRIM(VLOOKUP(A986,rawData!B:S,10,0)))</f>
        <v>Vote</v>
      </c>
      <c r="H986" s="9">
        <f>_xlfn.NUMBERVALUE(TRIM(VLOOKUP(A986,rawData!B:S,11,0)))</f>
        <v>10</v>
      </c>
      <c r="I986" s="9">
        <f>_xlfn.NUMBERVALUE(TRIM(VLOOKUP(A986,rawData!B:S,12,0)))</f>
        <v>79.290000000000006</v>
      </c>
      <c r="J986" s="9">
        <f>_xlfn.NUMBERVALUE(TRIM(VLOOKUP(A986,rawData!B:S,13,0)))</f>
        <v>792.9</v>
      </c>
      <c r="K986" s="11">
        <f>DATE(VLOOKUP(A986,rawData!$B$2:$S$1011,17,0),VLOOKUP(A986,rawData!$B$2:$S$1011,16,0),VLOOKUP(A986,rawData!$B$2:$S$1011,15,0))</f>
        <v>45631</v>
      </c>
      <c r="L986" t="str">
        <f>TRIM(VLOOKUP(A986,rawData!B:S,18,0))</f>
        <v>Bank Transfer</v>
      </c>
      <c r="M986">
        <f t="shared" si="31"/>
        <v>12</v>
      </c>
    </row>
    <row r="987" spans="1:13" x14ac:dyDescent="0.2">
      <c r="A987" t="str">
        <f>TRIM(rawData!A192)</f>
        <v>b71db798-b4c4-4ee3-a474-a676def8d5e1</v>
      </c>
      <c r="B987" t="str">
        <f>TRIM(VLOOKUP(A987,rawData!B:S,4,0))</f>
        <v>James Williams</v>
      </c>
      <c r="C987" t="str">
        <f>IF(TRIM(VLOOKUP(A987,rawData!B:S,6,0))="","replacement@mail.com",TRIM(VLOOKUP(A987,rawData!B:S,6,0)))</f>
        <v>williamskeith@hughes-mcclure.org</v>
      </c>
      <c r="D987" t="str">
        <f t="shared" si="30"/>
        <v>SouthElectronics</v>
      </c>
      <c r="E987" t="str">
        <f>TRIM(VLOOKUP(A987,rawData!B:S,8,0))</f>
        <v>South</v>
      </c>
      <c r="F987" t="str">
        <f>TRIM(VLOOKUP(A987,rawData!B:S,9,0))</f>
        <v>Electronics</v>
      </c>
      <c r="G987" t="str">
        <f>IF(TRIM(VLOOKUP(A987,rawData!B:S,10,0))="","Blank",TRIM(VLOOKUP(A987,rawData!B:S,10,0)))</f>
        <v>Clearly</v>
      </c>
      <c r="H987" s="9">
        <f>_xlfn.NUMBERVALUE(TRIM(VLOOKUP(A987,rawData!B:S,11,0)))</f>
        <v>13</v>
      </c>
      <c r="I987" s="9">
        <f>_xlfn.NUMBERVALUE(TRIM(VLOOKUP(A987,rawData!B:S,12,0)))</f>
        <v>51.05</v>
      </c>
      <c r="J987" s="9">
        <f>_xlfn.NUMBERVALUE(TRIM(VLOOKUP(A987,rawData!B:S,13,0)))</f>
        <v>663.65</v>
      </c>
      <c r="K987" s="11">
        <f>DATE(VLOOKUP(A987,rawData!$B$2:$S$1011,17,0),VLOOKUP(A987,rawData!$B$2:$S$1011,16,0),VLOOKUP(A987,rawData!$B$2:$S$1011,15,0))</f>
        <v>45632</v>
      </c>
      <c r="L987" t="str">
        <f>TRIM(VLOOKUP(A987,rawData!B:S,18,0))</f>
        <v>Debit Card</v>
      </c>
      <c r="M987">
        <f t="shared" si="31"/>
        <v>12</v>
      </c>
    </row>
    <row r="988" spans="1:13" x14ac:dyDescent="0.2">
      <c r="A988" t="str">
        <f>TRIM(rawData!A964)</f>
        <v>c18a4cca-f92b-4adc-a7f0-4c32a5b3b417</v>
      </c>
      <c r="B988" t="str">
        <f>TRIM(VLOOKUP(A988,rawData!B:S,4,0))</f>
        <v>Margaret Anderson</v>
      </c>
      <c r="C988" t="str">
        <f>IF(TRIM(VLOOKUP(A988,rawData!B:S,6,0))="","replacement@mail.com",TRIM(VLOOKUP(A988,rawData!B:S,6,0)))</f>
        <v>mthompson@valenzuela-wilson.com</v>
      </c>
      <c r="D988" t="str">
        <f t="shared" si="30"/>
        <v>EastClothing</v>
      </c>
      <c r="E988" t="str">
        <f>TRIM(VLOOKUP(A988,rawData!B:S,8,0))</f>
        <v>East</v>
      </c>
      <c r="F988" t="str">
        <f>TRIM(VLOOKUP(A988,rawData!B:S,9,0))</f>
        <v>Clothing</v>
      </c>
      <c r="G988" t="str">
        <f>IF(TRIM(VLOOKUP(A988,rawData!B:S,10,0))="","Blank",TRIM(VLOOKUP(A988,rawData!B:S,10,0)))</f>
        <v>Human</v>
      </c>
      <c r="H988" s="9">
        <f>_xlfn.NUMBERVALUE(TRIM(VLOOKUP(A988,rawData!B:S,11,0)))</f>
        <v>7</v>
      </c>
      <c r="I988" s="9">
        <f>_xlfn.NUMBERVALUE(TRIM(VLOOKUP(A988,rawData!B:S,12,0)))</f>
        <v>296.52999999999997</v>
      </c>
      <c r="J988" s="9">
        <f>_xlfn.NUMBERVALUE(TRIM(VLOOKUP(A988,rawData!B:S,13,0)))</f>
        <v>2075.71</v>
      </c>
      <c r="K988" s="11">
        <f>DATE(VLOOKUP(A988,rawData!$B$2:$S$1011,17,0),VLOOKUP(A988,rawData!$B$2:$S$1011,16,0),VLOOKUP(A988,rawData!$B$2:$S$1011,15,0))</f>
        <v>45632</v>
      </c>
      <c r="L988" t="str">
        <f>TRIM(VLOOKUP(A988,rawData!B:S,18,0))</f>
        <v>Credit Card</v>
      </c>
      <c r="M988">
        <f t="shared" si="31"/>
        <v>12</v>
      </c>
    </row>
    <row r="989" spans="1:13" x14ac:dyDescent="0.2">
      <c r="A989" t="str">
        <f>TRIM(rawData!A12)</f>
        <v>7b1a9fd7-a000-4d63-9608-956bcfa2dbb7</v>
      </c>
      <c r="B989" t="str">
        <f>TRIM(VLOOKUP(A989,rawData!B:S,4,0))</f>
        <v>Kimberly Williams</v>
      </c>
      <c r="C989" t="str">
        <f>IF(TRIM(VLOOKUP(A989,rawData!B:S,6,0))="","replacement@mail.com",TRIM(VLOOKUP(A989,rawData!B:S,6,0)))</f>
        <v>nvasquez@gmail.com</v>
      </c>
      <c r="D989" t="str">
        <f t="shared" si="30"/>
        <v>NorthFurniture</v>
      </c>
      <c r="E989" t="str">
        <f>TRIM(VLOOKUP(A989,rawData!B:S,8,0))</f>
        <v>North</v>
      </c>
      <c r="F989" t="str">
        <f>TRIM(VLOOKUP(A989,rawData!B:S,9,0))</f>
        <v>Furniture</v>
      </c>
      <c r="G989" t="str">
        <f>IF(TRIM(VLOOKUP(A989,rawData!B:S,10,0))="","Blank",TRIM(VLOOKUP(A989,rawData!B:S,10,0)))</f>
        <v>Into</v>
      </c>
      <c r="H989" s="9">
        <f>_xlfn.NUMBERVALUE(TRIM(VLOOKUP(A989,rawData!B:S,11,0)))</f>
        <v>18</v>
      </c>
      <c r="I989" s="9">
        <f>_xlfn.NUMBERVALUE(TRIM(VLOOKUP(A989,rawData!B:S,12,0)))</f>
        <v>468.66</v>
      </c>
      <c r="J989" s="9">
        <f>_xlfn.NUMBERVALUE(TRIM(VLOOKUP(A989,rawData!B:S,13,0)))</f>
        <v>8435.8799999999992</v>
      </c>
      <c r="K989" s="11">
        <f>DATE(VLOOKUP(A989,rawData!$B$2:$S$1011,17,0),VLOOKUP(A989,rawData!$B$2:$S$1011,16,0),VLOOKUP(A989,rawData!$B$2:$S$1011,15,0))</f>
        <v>45632</v>
      </c>
      <c r="L989" t="str">
        <f>TRIM(VLOOKUP(A989,rawData!B:S,18,0))</f>
        <v>Debit Card</v>
      </c>
      <c r="M989">
        <f t="shared" si="31"/>
        <v>12</v>
      </c>
    </row>
    <row r="990" spans="1:13" x14ac:dyDescent="0.2">
      <c r="A990" t="str">
        <f>TRIM(rawData!A866)</f>
        <v>f9faf3a7-8353-4f68-8128-5b03564e6a28</v>
      </c>
      <c r="B990" t="str">
        <f>TRIM(VLOOKUP(A990,rawData!B:S,4,0))</f>
        <v>Cassandra Carrillo</v>
      </c>
      <c r="C990" t="str">
        <f>IF(TRIM(VLOOKUP(A990,rawData!B:S,6,0))="","replacement@mail.com",TRIM(VLOOKUP(A990,rawData!B:S,6,0)))</f>
        <v>replacement@mail.com</v>
      </c>
      <c r="D990" t="str">
        <f t="shared" si="30"/>
        <v>WestFurniture</v>
      </c>
      <c r="E990" t="str">
        <f>TRIM(VLOOKUP(A990,rawData!B:S,8,0))</f>
        <v>West</v>
      </c>
      <c r="F990" t="str">
        <f>TRIM(VLOOKUP(A990,rawData!B:S,9,0))</f>
        <v>Furniture</v>
      </c>
      <c r="G990" t="str">
        <f>IF(TRIM(VLOOKUP(A990,rawData!B:S,10,0))="","Blank",TRIM(VLOOKUP(A990,rawData!B:S,10,0)))</f>
        <v>Those</v>
      </c>
      <c r="H990" s="9">
        <f>_xlfn.NUMBERVALUE(TRIM(VLOOKUP(A990,rawData!B:S,11,0)))</f>
        <v>2</v>
      </c>
      <c r="I990" s="9">
        <f>_xlfn.NUMBERVALUE(TRIM(VLOOKUP(A990,rawData!B:S,12,0)))</f>
        <v>24.71</v>
      </c>
      <c r="J990" s="9">
        <f>_xlfn.NUMBERVALUE(TRIM(VLOOKUP(A990,rawData!B:S,13,0)))</f>
        <v>49.42</v>
      </c>
      <c r="K990" s="11">
        <f>DATE(VLOOKUP(A990,rawData!$B$2:$S$1011,17,0),VLOOKUP(A990,rawData!$B$2:$S$1011,16,0),VLOOKUP(A990,rawData!$B$2:$S$1011,15,0))</f>
        <v>45633</v>
      </c>
      <c r="L990" t="str">
        <f>TRIM(VLOOKUP(A990,rawData!B:S,18,0))</f>
        <v>Bank Transfer</v>
      </c>
      <c r="M990">
        <f t="shared" si="31"/>
        <v>12</v>
      </c>
    </row>
    <row r="991" spans="1:13" x14ac:dyDescent="0.2">
      <c r="A991" t="str">
        <f>TRIM(rawData!A938)</f>
        <v>c774c9fa-7fea-406a-a257-fb1163c8b741</v>
      </c>
      <c r="B991" t="str">
        <f>TRIM(VLOOKUP(A991,rawData!B:S,4,0))</f>
        <v>Brian Romero</v>
      </c>
      <c r="C991" t="str">
        <f>IF(TRIM(VLOOKUP(A991,rawData!B:S,6,0))="","replacement@mail.com",TRIM(VLOOKUP(A991,rawData!B:S,6,0)))</f>
        <v>mosskeith@gmail.com</v>
      </c>
      <c r="D991" t="str">
        <f t="shared" si="30"/>
        <v>WestFood</v>
      </c>
      <c r="E991" t="str">
        <f>TRIM(VLOOKUP(A991,rawData!B:S,8,0))</f>
        <v>West</v>
      </c>
      <c r="F991" t="str">
        <f>TRIM(VLOOKUP(A991,rawData!B:S,9,0))</f>
        <v>Food</v>
      </c>
      <c r="G991" t="str">
        <f>IF(TRIM(VLOOKUP(A991,rawData!B:S,10,0))="","Blank",TRIM(VLOOKUP(A991,rawData!B:S,10,0)))</f>
        <v>Simple</v>
      </c>
      <c r="H991" s="9">
        <f>_xlfn.NUMBERVALUE(TRIM(VLOOKUP(A991,rawData!B:S,11,0)))</f>
        <v>1</v>
      </c>
      <c r="I991" s="9">
        <f>_xlfn.NUMBERVALUE(TRIM(VLOOKUP(A991,rawData!B:S,12,0)))</f>
        <v>128.68</v>
      </c>
      <c r="J991" s="9">
        <f>_xlfn.NUMBERVALUE(TRIM(VLOOKUP(A991,rawData!B:S,13,0)))</f>
        <v>128.68</v>
      </c>
      <c r="K991" s="11">
        <f>DATE(VLOOKUP(A991,rawData!$B$2:$S$1011,17,0),VLOOKUP(A991,rawData!$B$2:$S$1011,16,0),VLOOKUP(A991,rawData!$B$2:$S$1011,15,0))</f>
        <v>45633</v>
      </c>
      <c r="L991" t="str">
        <f>TRIM(VLOOKUP(A991,rawData!B:S,18,0))</f>
        <v>PayPal</v>
      </c>
      <c r="M991">
        <f t="shared" si="31"/>
        <v>12</v>
      </c>
    </row>
    <row r="992" spans="1:13" x14ac:dyDescent="0.2">
      <c r="A992" t="str">
        <f>TRIM(rawData!A944)</f>
        <v>3abfab17-1988-400a-a04f-d2cc98fd8dd5</v>
      </c>
      <c r="B992" t="str">
        <f>TRIM(VLOOKUP(A992,rawData!B:S,4,0))</f>
        <v>Luis Dominguez</v>
      </c>
      <c r="C992" t="str">
        <f>IF(TRIM(VLOOKUP(A992,rawData!B:S,6,0))="","replacement@mail.com",TRIM(VLOOKUP(A992,rawData!B:S,6,0)))</f>
        <v>toddross@gmail.com</v>
      </c>
      <c r="D992" t="str">
        <f t="shared" si="30"/>
        <v>WestBooks</v>
      </c>
      <c r="E992" t="str">
        <f>TRIM(VLOOKUP(A992,rawData!B:S,8,0))</f>
        <v>West</v>
      </c>
      <c r="F992" t="str">
        <f>TRIM(VLOOKUP(A992,rawData!B:S,9,0))</f>
        <v>Books</v>
      </c>
      <c r="G992" t="str">
        <f>IF(TRIM(VLOOKUP(A992,rawData!B:S,10,0))="","Blank",TRIM(VLOOKUP(A992,rawData!B:S,10,0)))</f>
        <v>Rule</v>
      </c>
      <c r="H992" s="9">
        <f>_xlfn.NUMBERVALUE(TRIM(VLOOKUP(A992,rawData!B:S,11,0)))</f>
        <v>2</v>
      </c>
      <c r="I992" s="9">
        <f>_xlfn.NUMBERVALUE(TRIM(VLOOKUP(A992,rawData!B:S,12,0)))</f>
        <v>355.94</v>
      </c>
      <c r="J992" s="9">
        <f>_xlfn.NUMBERVALUE(TRIM(VLOOKUP(A992,rawData!B:S,13,0)))</f>
        <v>711.88</v>
      </c>
      <c r="K992" s="11">
        <f>DATE(VLOOKUP(A992,rawData!$B$2:$S$1011,17,0),VLOOKUP(A992,rawData!$B$2:$S$1011,16,0),VLOOKUP(A992,rawData!$B$2:$S$1011,15,0))</f>
        <v>45633</v>
      </c>
      <c r="L992" t="str">
        <f>TRIM(VLOOKUP(A992,rawData!B:S,18,0))</f>
        <v>Bank Transfer</v>
      </c>
      <c r="M992">
        <f t="shared" si="31"/>
        <v>12</v>
      </c>
    </row>
    <row r="993" spans="1:13" x14ac:dyDescent="0.2">
      <c r="A993" t="str">
        <f>TRIM(rawData!A678)</f>
        <v>9365a638-511b-44c0-a1d8-33a5487668b0</v>
      </c>
      <c r="B993" t="str">
        <f>TRIM(VLOOKUP(A993,rawData!B:S,4,0))</f>
        <v>Kristen Schneider</v>
      </c>
      <c r="C993" t="str">
        <f>IF(TRIM(VLOOKUP(A993,rawData!B:S,6,0))="","replacement@mail.com",TRIM(VLOOKUP(A993,rawData!B:S,6,0)))</f>
        <v>wendybaldwin@yahoo.com</v>
      </c>
      <c r="D993" t="str">
        <f t="shared" si="30"/>
        <v>NorthElectronics</v>
      </c>
      <c r="E993" t="str">
        <f>TRIM(VLOOKUP(A993,rawData!B:S,8,0))</f>
        <v>North</v>
      </c>
      <c r="F993" t="str">
        <f>TRIM(VLOOKUP(A993,rawData!B:S,9,0))</f>
        <v>Electronics</v>
      </c>
      <c r="G993" t="str">
        <f>IF(TRIM(VLOOKUP(A993,rawData!B:S,10,0))="","Blank",TRIM(VLOOKUP(A993,rawData!B:S,10,0)))</f>
        <v>Situation</v>
      </c>
      <c r="H993" s="9">
        <f>_xlfn.NUMBERVALUE(TRIM(VLOOKUP(A993,rawData!B:S,11,0)))</f>
        <v>15</v>
      </c>
      <c r="I993" s="9">
        <f>_xlfn.NUMBERVALUE(TRIM(VLOOKUP(A993,rawData!B:S,12,0)))</f>
        <v>56.45</v>
      </c>
      <c r="J993" s="9">
        <f>_xlfn.NUMBERVALUE(TRIM(VLOOKUP(A993,rawData!B:S,13,0)))</f>
        <v>846.75</v>
      </c>
      <c r="K993" s="11">
        <f>DATE(VLOOKUP(A993,rawData!$B$2:$S$1011,17,0),VLOOKUP(A993,rawData!$B$2:$S$1011,16,0),VLOOKUP(A993,rawData!$B$2:$S$1011,15,0))</f>
        <v>45633</v>
      </c>
      <c r="L993" t="str">
        <f>TRIM(VLOOKUP(A993,rawData!B:S,18,0))</f>
        <v>PayPal</v>
      </c>
      <c r="M993">
        <f t="shared" si="31"/>
        <v>12</v>
      </c>
    </row>
    <row r="994" spans="1:13" x14ac:dyDescent="0.2">
      <c r="A994" t="str">
        <f>TRIM(rawData!A158)</f>
        <v>6afdb403-937a-4b51-9414-85a43ec69615</v>
      </c>
      <c r="B994" t="str">
        <f>TRIM(VLOOKUP(A994,rawData!B:S,4,0))</f>
        <v>Bradley Knight</v>
      </c>
      <c r="C994" t="str">
        <f>IF(TRIM(VLOOKUP(A994,rawData!B:S,6,0))="","replacement@mail.com",TRIM(VLOOKUP(A994,rawData!B:S,6,0)))</f>
        <v>replacement@mail.com</v>
      </c>
      <c r="D994" t="str">
        <f t="shared" si="30"/>
        <v>NorthBooks</v>
      </c>
      <c r="E994" t="str">
        <f>TRIM(VLOOKUP(A994,rawData!B:S,8,0))</f>
        <v>North</v>
      </c>
      <c r="F994" t="str">
        <f>TRIM(VLOOKUP(A994,rawData!B:S,9,0))</f>
        <v>Books</v>
      </c>
      <c r="G994" t="str">
        <f>IF(TRIM(VLOOKUP(A994,rawData!B:S,10,0))="","Blank",TRIM(VLOOKUP(A994,rawData!B:S,10,0)))</f>
        <v>Lose</v>
      </c>
      <c r="H994" s="9">
        <f>_xlfn.NUMBERVALUE(TRIM(VLOOKUP(A994,rawData!B:S,11,0)))</f>
        <v>8</v>
      </c>
      <c r="I994" s="9">
        <f>_xlfn.NUMBERVALUE(TRIM(VLOOKUP(A994,rawData!B:S,12,0)))</f>
        <v>154.32</v>
      </c>
      <c r="J994" s="9">
        <f>_xlfn.NUMBERVALUE(TRIM(VLOOKUP(A994,rawData!B:S,13,0)))</f>
        <v>1234.56</v>
      </c>
      <c r="K994" s="11">
        <f>DATE(VLOOKUP(A994,rawData!$B$2:$S$1011,17,0),VLOOKUP(A994,rawData!$B$2:$S$1011,16,0),VLOOKUP(A994,rawData!$B$2:$S$1011,15,0))</f>
        <v>45633</v>
      </c>
      <c r="L994" t="str">
        <f>TRIM(VLOOKUP(A994,rawData!B:S,18,0))</f>
        <v>Credit Card</v>
      </c>
      <c r="M994">
        <f t="shared" si="31"/>
        <v>12</v>
      </c>
    </row>
    <row r="995" spans="1:13" x14ac:dyDescent="0.2">
      <c r="A995" t="str">
        <f>TRIM(rawData!A999)</f>
        <v>9fec81da-7ce7-417b-8063-a59ffb87420d</v>
      </c>
      <c r="B995" t="str">
        <f>TRIM(VLOOKUP(A995,rawData!B:S,4,0))</f>
        <v>Denise Hayes</v>
      </c>
      <c r="C995" t="str">
        <f>IF(TRIM(VLOOKUP(A995,rawData!B:S,6,0))="","replacement@mail.com",TRIM(VLOOKUP(A995,rawData!B:S,6,0)))</f>
        <v>janetfriedman@gmail.com</v>
      </c>
      <c r="D995" t="str">
        <f t="shared" si="30"/>
        <v>SouthBooks</v>
      </c>
      <c r="E995" t="str">
        <f>TRIM(VLOOKUP(A995,rawData!B:S,8,0))</f>
        <v>South</v>
      </c>
      <c r="F995" t="str">
        <f>TRIM(VLOOKUP(A995,rawData!B:S,9,0))</f>
        <v>Books</v>
      </c>
      <c r="G995" t="str">
        <f>IF(TRIM(VLOOKUP(A995,rawData!B:S,10,0))="","Blank",TRIM(VLOOKUP(A995,rawData!B:S,10,0)))</f>
        <v>Although</v>
      </c>
      <c r="H995" s="9">
        <f>_xlfn.NUMBERVALUE(TRIM(VLOOKUP(A995,rawData!B:S,11,0)))</f>
        <v>5</v>
      </c>
      <c r="I995" s="9">
        <f>_xlfn.NUMBERVALUE(TRIM(VLOOKUP(A995,rawData!B:S,12,0)))</f>
        <v>359.38</v>
      </c>
      <c r="J995" s="9">
        <f>_xlfn.NUMBERVALUE(TRIM(VLOOKUP(A995,rawData!B:S,13,0)))</f>
        <v>1796.9</v>
      </c>
      <c r="K995" s="11">
        <f>DATE(VLOOKUP(A995,rawData!$B$2:$S$1011,17,0),VLOOKUP(A995,rawData!$B$2:$S$1011,16,0),VLOOKUP(A995,rawData!$B$2:$S$1011,15,0))</f>
        <v>45633</v>
      </c>
      <c r="L995" t="str">
        <f>TRIM(VLOOKUP(A995,rawData!B:S,18,0))</f>
        <v>Debit Card</v>
      </c>
      <c r="M995">
        <f t="shared" si="31"/>
        <v>12</v>
      </c>
    </row>
    <row r="996" spans="1:13" x14ac:dyDescent="0.2">
      <c r="A996" t="str">
        <f>TRIM(rawData!A875)</f>
        <v>c7e59869-7efe-40aa-b2e3-a0cb9d7b3b01</v>
      </c>
      <c r="B996" t="str">
        <f>TRIM(VLOOKUP(A996,rawData!B:S,4,0))</f>
        <v>John Garcia</v>
      </c>
      <c r="C996" t="str">
        <f>IF(TRIM(VLOOKUP(A996,rawData!B:S,6,0))="","replacement@mail.com",TRIM(VLOOKUP(A996,rawData!B:S,6,0)))</f>
        <v>replacement@mail.com</v>
      </c>
      <c r="D996" t="str">
        <f t="shared" si="30"/>
        <v>NorthFood</v>
      </c>
      <c r="E996" t="str">
        <f>TRIM(VLOOKUP(A996,rawData!B:S,8,0))</f>
        <v>North</v>
      </c>
      <c r="F996" t="str">
        <f>TRIM(VLOOKUP(A996,rawData!B:S,9,0))</f>
        <v>Food</v>
      </c>
      <c r="G996" t="str">
        <f>IF(TRIM(VLOOKUP(A996,rawData!B:S,10,0))="","Blank",TRIM(VLOOKUP(A996,rawData!B:S,10,0)))</f>
        <v>Condition</v>
      </c>
      <c r="H996" s="9">
        <f>_xlfn.NUMBERVALUE(TRIM(VLOOKUP(A996,rawData!B:S,11,0)))</f>
        <v>15</v>
      </c>
      <c r="I996" s="9">
        <f>_xlfn.NUMBERVALUE(TRIM(VLOOKUP(A996,rawData!B:S,12,0)))</f>
        <v>133.12</v>
      </c>
      <c r="J996" s="9">
        <f>_xlfn.NUMBERVALUE(TRIM(VLOOKUP(A996,rawData!B:S,13,0)))</f>
        <v>1996.8</v>
      </c>
      <c r="K996" s="11">
        <f>DATE(VLOOKUP(A996,rawData!$B$2:$S$1011,17,0),VLOOKUP(A996,rawData!$B$2:$S$1011,16,0),VLOOKUP(A996,rawData!$B$2:$S$1011,15,0))</f>
        <v>45633</v>
      </c>
      <c r="L996" t="str">
        <f>TRIM(VLOOKUP(A996,rawData!B:S,18,0))</f>
        <v>Bank Transfer</v>
      </c>
      <c r="M996">
        <f t="shared" si="31"/>
        <v>12</v>
      </c>
    </row>
    <row r="997" spans="1:13" x14ac:dyDescent="0.2">
      <c r="A997" t="str">
        <f>TRIM(rawData!A431)</f>
        <v>a5ca4d15-b114-438f-975a-2d15c3d63e96</v>
      </c>
      <c r="B997" t="str">
        <f>TRIM(VLOOKUP(A997,rawData!B:S,4,0))</f>
        <v>Susan Smith</v>
      </c>
      <c r="C997" t="str">
        <f>IF(TRIM(VLOOKUP(A997,rawData!B:S,6,0))="","replacement@mail.com",TRIM(VLOOKUP(A997,rawData!B:S,6,0)))</f>
        <v>gallegosjennifer@santos-wilson.com</v>
      </c>
      <c r="D997" t="str">
        <f t="shared" si="30"/>
        <v>EastFood</v>
      </c>
      <c r="E997" t="str">
        <f>TRIM(VLOOKUP(A997,rawData!B:S,8,0))</f>
        <v>East</v>
      </c>
      <c r="F997" t="str">
        <f>TRIM(VLOOKUP(A997,rawData!B:S,9,0))</f>
        <v>Food</v>
      </c>
      <c r="G997" t="str">
        <f>IF(TRIM(VLOOKUP(A997,rawData!B:S,10,0))="","Blank",TRIM(VLOOKUP(A997,rawData!B:S,10,0)))</f>
        <v>Significant</v>
      </c>
      <c r="H997" s="9">
        <f>_xlfn.NUMBERVALUE(TRIM(VLOOKUP(A997,rawData!B:S,11,0)))</f>
        <v>18</v>
      </c>
      <c r="I997" s="9">
        <f>_xlfn.NUMBERVALUE(TRIM(VLOOKUP(A997,rawData!B:S,12,0)))</f>
        <v>152.9</v>
      </c>
      <c r="J997" s="9">
        <f>_xlfn.NUMBERVALUE(TRIM(VLOOKUP(A997,rawData!B:S,13,0)))</f>
        <v>2752.2</v>
      </c>
      <c r="K997" s="11">
        <f>DATE(VLOOKUP(A997,rawData!$B$2:$S$1011,17,0),VLOOKUP(A997,rawData!$B$2:$S$1011,16,0),VLOOKUP(A997,rawData!$B$2:$S$1011,15,0))</f>
        <v>45633</v>
      </c>
      <c r="L997" t="str">
        <f>TRIM(VLOOKUP(A997,rawData!B:S,18,0))</f>
        <v>Credit Card</v>
      </c>
      <c r="M997">
        <f t="shared" si="31"/>
        <v>12</v>
      </c>
    </row>
    <row r="998" spans="1:13" x14ac:dyDescent="0.2">
      <c r="A998" t="str">
        <f>TRIM(rawData!A94)</f>
        <v>92fa2860-84fe-48d3-9762-2e1aa89ecca7</v>
      </c>
      <c r="B998" t="str">
        <f>TRIM(VLOOKUP(A998,rawData!B:S,4,0))</f>
        <v>Karen Perez</v>
      </c>
      <c r="C998" t="str">
        <f>IF(TRIM(VLOOKUP(A998,rawData!B:S,6,0))="","replacement@mail.com",TRIM(VLOOKUP(A998,rawData!B:S,6,0)))</f>
        <v>jennifer92@wong.biz</v>
      </c>
      <c r="D998" t="str">
        <f t="shared" si="30"/>
        <v>SouthClothing</v>
      </c>
      <c r="E998" t="str">
        <f>TRIM(VLOOKUP(A998,rawData!B:S,8,0))</f>
        <v>South</v>
      </c>
      <c r="F998" t="str">
        <f>TRIM(VLOOKUP(A998,rawData!B:S,9,0))</f>
        <v>Clothing</v>
      </c>
      <c r="G998" t="str">
        <f>IF(TRIM(VLOOKUP(A998,rawData!B:S,10,0))="","Blank",TRIM(VLOOKUP(A998,rawData!B:S,10,0)))</f>
        <v>Lawyer</v>
      </c>
      <c r="H998" s="9">
        <f>_xlfn.NUMBERVALUE(TRIM(VLOOKUP(A998,rawData!B:S,11,0)))</f>
        <v>19</v>
      </c>
      <c r="I998" s="9">
        <f>_xlfn.NUMBERVALUE(TRIM(VLOOKUP(A998,rawData!B:S,12,0)))</f>
        <v>302</v>
      </c>
      <c r="J998" s="9">
        <f>_xlfn.NUMBERVALUE(TRIM(VLOOKUP(A998,rawData!B:S,13,0)))</f>
        <v>5738</v>
      </c>
      <c r="K998" s="11">
        <f>DATE(VLOOKUP(A998,rawData!$B$2:$S$1011,17,0),VLOOKUP(A998,rawData!$B$2:$S$1011,16,0),VLOOKUP(A998,rawData!$B$2:$S$1011,15,0))</f>
        <v>45633</v>
      </c>
      <c r="L998" t="str">
        <f>TRIM(VLOOKUP(A998,rawData!B:S,18,0))</f>
        <v>Credit Card</v>
      </c>
      <c r="M998">
        <f t="shared" si="31"/>
        <v>12</v>
      </c>
    </row>
    <row r="999" spans="1:13" x14ac:dyDescent="0.2">
      <c r="A999" t="str">
        <f>TRIM(rawData!A551)</f>
        <v>4e31e406-cdcd-495a-8d8a-bbc1dc5eb694</v>
      </c>
      <c r="B999" t="str">
        <f>TRIM(VLOOKUP(A999,rawData!B:S,4,0))</f>
        <v>Jessica Medina</v>
      </c>
      <c r="C999" t="str">
        <f>IF(TRIM(VLOOKUP(A999,rawData!B:S,6,0))="","replacement@mail.com",TRIM(VLOOKUP(A999,rawData!B:S,6,0)))</f>
        <v>vwalker@yahoo.com</v>
      </c>
      <c r="D999" t="str">
        <f t="shared" si="30"/>
        <v>SouthClothing</v>
      </c>
      <c r="E999" t="str">
        <f>TRIM(VLOOKUP(A999,rawData!B:S,8,0))</f>
        <v>South</v>
      </c>
      <c r="F999" t="str">
        <f>TRIM(VLOOKUP(A999,rawData!B:S,9,0))</f>
        <v>Clothing</v>
      </c>
      <c r="G999" t="str">
        <f>IF(TRIM(VLOOKUP(A999,rawData!B:S,10,0))="","Blank",TRIM(VLOOKUP(A999,rawData!B:S,10,0)))</f>
        <v>Star</v>
      </c>
      <c r="H999" s="9">
        <f>_xlfn.NUMBERVALUE(TRIM(VLOOKUP(A999,rawData!B:S,11,0)))</f>
        <v>15</v>
      </c>
      <c r="I999" s="9">
        <f>_xlfn.NUMBERVALUE(TRIM(VLOOKUP(A999,rawData!B:S,12,0)))</f>
        <v>413.03</v>
      </c>
      <c r="J999" s="9">
        <f>_xlfn.NUMBERVALUE(TRIM(VLOOKUP(A999,rawData!B:S,13,0)))</f>
        <v>6195.45</v>
      </c>
      <c r="K999" s="11">
        <f>DATE(VLOOKUP(A999,rawData!$B$2:$S$1011,17,0),VLOOKUP(A999,rawData!$B$2:$S$1011,16,0),VLOOKUP(A999,rawData!$B$2:$S$1011,15,0))</f>
        <v>45633</v>
      </c>
      <c r="L999" t="str">
        <f>TRIM(VLOOKUP(A999,rawData!B:S,18,0))</f>
        <v>Bank Transfer</v>
      </c>
      <c r="M999">
        <f t="shared" si="31"/>
        <v>12</v>
      </c>
    </row>
    <row r="1000" spans="1:13" x14ac:dyDescent="0.2">
      <c r="A1000" t="str">
        <f>TRIM(rawData!A862)</f>
        <v>e0299ac3-7fef-4a21-b69a-396408a4c090</v>
      </c>
      <c r="B1000" t="str">
        <f>TRIM(VLOOKUP(A1000,rawData!B:S,4,0))</f>
        <v>Robert Humphrey</v>
      </c>
      <c r="C1000" t="str">
        <f>IF(TRIM(VLOOKUP(A1000,rawData!B:S,6,0))="","replacement@mail.com",TRIM(VLOOKUP(A1000,rawData!B:S,6,0)))</f>
        <v>mccarthyjessica@williams.info</v>
      </c>
      <c r="D1000" t="str">
        <f t="shared" si="30"/>
        <v>SouthFood</v>
      </c>
      <c r="E1000" t="str">
        <f>TRIM(VLOOKUP(A1000,rawData!B:S,8,0))</f>
        <v>South</v>
      </c>
      <c r="F1000" t="str">
        <f>TRIM(VLOOKUP(A1000,rawData!B:S,9,0))</f>
        <v>Food</v>
      </c>
      <c r="G1000" t="str">
        <f>IF(TRIM(VLOOKUP(A1000,rawData!B:S,10,0))="","Blank",TRIM(VLOOKUP(A1000,rawData!B:S,10,0)))</f>
        <v>Authority</v>
      </c>
      <c r="H1000" s="9">
        <f>_xlfn.NUMBERVALUE(TRIM(VLOOKUP(A1000,rawData!B:S,11,0)))</f>
        <v>19</v>
      </c>
      <c r="I1000" s="9">
        <f>_xlfn.NUMBERVALUE(TRIM(VLOOKUP(A1000,rawData!B:S,12,0)))</f>
        <v>351.92</v>
      </c>
      <c r="J1000" s="9">
        <f>_xlfn.NUMBERVALUE(TRIM(VLOOKUP(A1000,rawData!B:S,13,0)))</f>
        <v>6686.48</v>
      </c>
      <c r="K1000" s="11">
        <f>DATE(VLOOKUP(A1000,rawData!$B$2:$S$1011,17,0),VLOOKUP(A1000,rawData!$B$2:$S$1011,16,0),VLOOKUP(A1000,rawData!$B$2:$S$1011,15,0))</f>
        <v>45633</v>
      </c>
      <c r="L1000" t="str">
        <f>TRIM(VLOOKUP(A1000,rawData!B:S,18,0))</f>
        <v>Debit Card</v>
      </c>
      <c r="M1000">
        <f t="shared" si="31"/>
        <v>12</v>
      </c>
    </row>
    <row r="1001" spans="1:13" x14ac:dyDescent="0.2">
      <c r="A1001" t="str">
        <f>TRIM(rawData!A894)</f>
        <v>057fe7af-d525-4ba5-a6b7-ebf31f12d711</v>
      </c>
      <c r="B1001" t="str">
        <f>TRIM(VLOOKUP(A1001,rawData!B:S,4,0))</f>
        <v>Glenn Bell</v>
      </c>
      <c r="C1001" t="str">
        <f>IF(TRIM(VLOOKUP(A1001,rawData!B:S,6,0))="","replacement@mail.com",TRIM(VLOOKUP(A1001,rawData!B:S,6,0)))</f>
        <v>willistammy@gmail.com</v>
      </c>
      <c r="D1001" t="str">
        <f t="shared" si="30"/>
        <v>EastBooks</v>
      </c>
      <c r="E1001" t="str">
        <f>TRIM(VLOOKUP(A1001,rawData!B:S,8,0))</f>
        <v>East</v>
      </c>
      <c r="F1001" t="str">
        <f>TRIM(VLOOKUP(A1001,rawData!B:S,9,0))</f>
        <v>Books</v>
      </c>
      <c r="G1001" t="str">
        <f>IF(TRIM(VLOOKUP(A1001,rawData!B:S,10,0))="","Blank",TRIM(VLOOKUP(A1001,rawData!B:S,10,0)))</f>
        <v>Wait</v>
      </c>
      <c r="H1001" s="9">
        <f>_xlfn.NUMBERVALUE(TRIM(VLOOKUP(A1001,rawData!B:S,11,0)))</f>
        <v>18</v>
      </c>
      <c r="I1001" s="9">
        <f>_xlfn.NUMBERVALUE(TRIM(VLOOKUP(A1001,rawData!B:S,12,0)))</f>
        <v>486.86</v>
      </c>
      <c r="J1001" s="9">
        <f>_xlfn.NUMBERVALUE(TRIM(VLOOKUP(A1001,rawData!B:S,13,0)))</f>
        <v>8763.48</v>
      </c>
      <c r="K1001" s="11">
        <f>DATE(VLOOKUP(A1001,rawData!$B$2:$S$1011,17,0),VLOOKUP(A1001,rawData!$B$2:$S$1011,16,0),VLOOKUP(A1001,rawData!$B$2:$S$1011,15,0))</f>
        <v>45633</v>
      </c>
      <c r="L1001" t="str">
        <f>TRIM(VLOOKUP(A1001,rawData!B:S,18,0))</f>
        <v>Credit Card</v>
      </c>
      <c r="M1001">
        <f t="shared" si="31"/>
        <v>12</v>
      </c>
    </row>
  </sheetData>
  <sortState xmlns:xlrd2="http://schemas.microsoft.com/office/spreadsheetml/2017/richdata2" ref="A2:L1002">
    <sortCondition ref="K2:K1002"/>
  </sortState>
  <conditionalFormatting sqref="B1:B1048576">
    <cfRule type="expression" dxfId="0" priority="5">
      <formula>ISNUMBER(SUMPRODUCT(SEARCH(MID(B1,ROW(INDIRECT("1:"&amp;LEN(B1))),1), "abcdefghijklmnopqrstuvwxyzABCDEFGHIJKLMNOPQRSTUVWXYZ")))</formula>
    </cfRule>
  </conditionalFormatting>
  <dataValidations count="2">
    <dataValidation type="custom" allowBlank="1" showInputMessage="1" showErrorMessage="1" errorTitle="Alert" error="Please enter a valid email that contains the @ symbol" sqref="C1:C1048576" xr:uid="{7F3BA034-1AB0-4DD4-AC95-F2B0F8095F34}">
      <formula1>ISNUMBER(FIND("?@?",C1))</formula1>
    </dataValidation>
    <dataValidation type="decimal" operator="greaterThan" allowBlank="1" showInputMessage="1" showErrorMessage="1" errorTitle="Alert" error="Your value is negative or equal to zero. Please enter a positive value that is greater than zero." sqref="J1:J1048576" xr:uid="{597C645A-8FC0-4934-A1AD-D0F65E656361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3113-99D9-46F0-84F6-593DCA67AB0B}">
  <dimension ref="A1:B18"/>
  <sheetViews>
    <sheetView workbookViewId="0">
      <selection activeCell="G8" activeCellId="1" sqref="C8 G8"/>
    </sheetView>
  </sheetViews>
  <sheetFormatPr defaultRowHeight="12.75" x14ac:dyDescent="0.2"/>
  <cols>
    <col min="1" max="1" width="21.7109375" bestFit="1" customWidth="1"/>
    <col min="2" max="2" width="12" bestFit="1" customWidth="1"/>
  </cols>
  <sheetData>
    <row r="1" spans="1:2" x14ac:dyDescent="0.2">
      <c r="A1" s="21" t="s">
        <v>8</v>
      </c>
      <c r="B1" s="21"/>
    </row>
    <row r="3" spans="1:2" x14ac:dyDescent="0.2">
      <c r="A3" t="s">
        <v>3756</v>
      </c>
      <c r="B3">
        <v>2726.2146799999996</v>
      </c>
    </row>
    <row r="4" spans="1:2" x14ac:dyDescent="0.2">
      <c r="A4" t="s">
        <v>3757</v>
      </c>
      <c r="B4">
        <v>73.029321171020229</v>
      </c>
    </row>
    <row r="5" spans="1:2" x14ac:dyDescent="0.2">
      <c r="A5" t="s">
        <v>3758</v>
      </c>
      <c r="B5">
        <v>2078.2799999999997</v>
      </c>
    </row>
    <row r="6" spans="1:2" x14ac:dyDescent="0.2">
      <c r="A6" t="s">
        <v>3759</v>
      </c>
      <c r="B6" t="e">
        <v>#N/A</v>
      </c>
    </row>
    <row r="7" spans="1:2" x14ac:dyDescent="0.2">
      <c r="A7" t="s">
        <v>3755</v>
      </c>
      <c r="B7">
        <v>2309.3899087637892</v>
      </c>
    </row>
    <row r="8" spans="1:2" x14ac:dyDescent="0.2">
      <c r="A8" t="s">
        <v>3760</v>
      </c>
      <c r="B8">
        <v>5333281.750700023</v>
      </c>
    </row>
    <row r="9" spans="1:2" x14ac:dyDescent="0.2">
      <c r="A9" t="s">
        <v>3761</v>
      </c>
      <c r="B9">
        <v>-1.498450985132127E-2</v>
      </c>
    </row>
    <row r="10" spans="1:2" x14ac:dyDescent="0.2">
      <c r="A10" t="s">
        <v>3762</v>
      </c>
      <c r="B10">
        <v>0.92187535060433756</v>
      </c>
    </row>
    <row r="11" spans="1:2" x14ac:dyDescent="0.2">
      <c r="A11" t="s">
        <v>3763</v>
      </c>
      <c r="B11">
        <v>9825.67</v>
      </c>
    </row>
    <row r="12" spans="1:2" x14ac:dyDescent="0.2">
      <c r="A12" t="s">
        <v>3764</v>
      </c>
      <c r="B12">
        <v>19.53</v>
      </c>
    </row>
    <row r="13" spans="1:2" x14ac:dyDescent="0.2">
      <c r="A13" t="s">
        <v>3765</v>
      </c>
      <c r="B13">
        <v>9845.2000000000007</v>
      </c>
    </row>
    <row r="14" spans="1:2" x14ac:dyDescent="0.2">
      <c r="A14" t="s">
        <v>3766</v>
      </c>
      <c r="B14">
        <v>2726214.6799999997</v>
      </c>
    </row>
    <row r="15" spans="1:2" x14ac:dyDescent="0.2">
      <c r="A15" t="s">
        <v>3736</v>
      </c>
      <c r="B15">
        <v>1000</v>
      </c>
    </row>
    <row r="16" spans="1:2" x14ac:dyDescent="0.2">
      <c r="A16" t="s">
        <v>3767</v>
      </c>
      <c r="B16">
        <v>9845.2000000000007</v>
      </c>
    </row>
    <row r="17" spans="1:2" x14ac:dyDescent="0.2">
      <c r="A17" t="s">
        <v>3768</v>
      </c>
      <c r="B17">
        <v>19.53</v>
      </c>
    </row>
    <row r="18" spans="1:2" ht="13.5" thickBot="1" x14ac:dyDescent="0.25">
      <c r="A18" s="20" t="s">
        <v>3769</v>
      </c>
      <c r="B18" s="20">
        <v>143.30846481232476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75145-2467-4208-B1A1-33479C57F422}">
  <dimension ref="A1:B26"/>
  <sheetViews>
    <sheetView workbookViewId="0">
      <selection activeCell="A3" sqref="A3"/>
    </sheetView>
  </sheetViews>
  <sheetFormatPr defaultRowHeight="12.75" x14ac:dyDescent="0.2"/>
  <cols>
    <col min="1" max="1" width="14.7109375" bestFit="1" customWidth="1"/>
    <col min="2" max="2" width="18.42578125" bestFit="1" customWidth="1"/>
  </cols>
  <sheetData>
    <row r="1" spans="1:2" x14ac:dyDescent="0.2">
      <c r="A1" s="22" t="s">
        <v>3776</v>
      </c>
      <c r="B1" t="s">
        <v>3778</v>
      </c>
    </row>
    <row r="2" spans="1:2" x14ac:dyDescent="0.2">
      <c r="A2" s="23" t="s">
        <v>14</v>
      </c>
      <c r="B2">
        <v>682254.62</v>
      </c>
    </row>
    <row r="3" spans="1:2" x14ac:dyDescent="0.2">
      <c r="A3" s="24" t="s">
        <v>22</v>
      </c>
      <c r="B3">
        <v>190850.37</v>
      </c>
    </row>
    <row r="4" spans="1:2" x14ac:dyDescent="0.2">
      <c r="A4" s="24" t="s">
        <v>52</v>
      </c>
      <c r="B4">
        <v>156579.24</v>
      </c>
    </row>
    <row r="5" spans="1:2" x14ac:dyDescent="0.2">
      <c r="A5" s="24" t="s">
        <v>15</v>
      </c>
      <c r="B5">
        <v>117237.78</v>
      </c>
    </row>
    <row r="6" spans="1:2" x14ac:dyDescent="0.2">
      <c r="A6" s="24" t="s">
        <v>29</v>
      </c>
      <c r="B6">
        <v>126621.24000000002</v>
      </c>
    </row>
    <row r="7" spans="1:2" x14ac:dyDescent="0.2">
      <c r="A7" s="24" t="s">
        <v>42</v>
      </c>
      <c r="B7">
        <v>90965.99</v>
      </c>
    </row>
    <row r="8" spans="1:2" x14ac:dyDescent="0.2">
      <c r="A8" s="23" t="s">
        <v>69</v>
      </c>
      <c r="B8">
        <v>667385.91000000015</v>
      </c>
    </row>
    <row r="9" spans="1:2" x14ac:dyDescent="0.2">
      <c r="A9" s="24" t="s">
        <v>22</v>
      </c>
      <c r="B9">
        <v>151051.24</v>
      </c>
    </row>
    <row r="10" spans="1:2" x14ac:dyDescent="0.2">
      <c r="A10" s="24" t="s">
        <v>52</v>
      </c>
      <c r="B10">
        <v>144729.19</v>
      </c>
    </row>
    <row r="11" spans="1:2" x14ac:dyDescent="0.2">
      <c r="A11" s="24" t="s">
        <v>15</v>
      </c>
      <c r="B11">
        <v>91286.76</v>
      </c>
    </row>
    <row r="12" spans="1:2" x14ac:dyDescent="0.2">
      <c r="A12" s="24" t="s">
        <v>29</v>
      </c>
      <c r="B12">
        <v>159627.38</v>
      </c>
    </row>
    <row r="13" spans="1:2" x14ac:dyDescent="0.2">
      <c r="A13" s="24" t="s">
        <v>42</v>
      </c>
      <c r="B13">
        <v>120691.34000000003</v>
      </c>
    </row>
    <row r="14" spans="1:2" x14ac:dyDescent="0.2">
      <c r="A14" s="23" t="s">
        <v>28</v>
      </c>
      <c r="B14">
        <v>673729.55999999982</v>
      </c>
    </row>
    <row r="15" spans="1:2" x14ac:dyDescent="0.2">
      <c r="A15" s="24" t="s">
        <v>22</v>
      </c>
      <c r="B15">
        <v>119820.39000000003</v>
      </c>
    </row>
    <row r="16" spans="1:2" x14ac:dyDescent="0.2">
      <c r="A16" s="24" t="s">
        <v>52</v>
      </c>
      <c r="B16">
        <v>177067.21999999997</v>
      </c>
    </row>
    <row r="17" spans="1:2" x14ac:dyDescent="0.2">
      <c r="A17" s="24" t="s">
        <v>15</v>
      </c>
      <c r="B17">
        <v>116752.49000000002</v>
      </c>
    </row>
    <row r="18" spans="1:2" x14ac:dyDescent="0.2">
      <c r="A18" s="24" t="s">
        <v>29</v>
      </c>
      <c r="B18">
        <v>149935.24999999994</v>
      </c>
    </row>
    <row r="19" spans="1:2" x14ac:dyDescent="0.2">
      <c r="A19" s="24" t="s">
        <v>42</v>
      </c>
      <c r="B19">
        <v>110154.20999999999</v>
      </c>
    </row>
    <row r="20" spans="1:2" x14ac:dyDescent="0.2">
      <c r="A20" s="23" t="s">
        <v>36</v>
      </c>
      <c r="B20">
        <v>702844.59</v>
      </c>
    </row>
    <row r="21" spans="1:2" x14ac:dyDescent="0.2">
      <c r="A21" s="24" t="s">
        <v>22</v>
      </c>
      <c r="B21">
        <v>189803</v>
      </c>
    </row>
    <row r="22" spans="1:2" x14ac:dyDescent="0.2">
      <c r="A22" s="24" t="s">
        <v>52</v>
      </c>
      <c r="B22">
        <v>166266.93999999997</v>
      </c>
    </row>
    <row r="23" spans="1:2" x14ac:dyDescent="0.2">
      <c r="A23" s="24" t="s">
        <v>15</v>
      </c>
      <c r="B23">
        <v>120547.55999999998</v>
      </c>
    </row>
    <row r="24" spans="1:2" x14ac:dyDescent="0.2">
      <c r="A24" s="24" t="s">
        <v>29</v>
      </c>
      <c r="B24">
        <v>99348.469999999987</v>
      </c>
    </row>
    <row r="25" spans="1:2" x14ac:dyDescent="0.2">
      <c r="A25" s="24" t="s">
        <v>42</v>
      </c>
      <c r="B25">
        <v>126878.62000000001</v>
      </c>
    </row>
    <row r="26" spans="1:2" x14ac:dyDescent="0.2">
      <c r="A26" s="23" t="s">
        <v>3777</v>
      </c>
      <c r="B26">
        <v>2726214.68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03D1-BC8A-48D2-B578-81675AAC18CF}">
  <dimension ref="B3:I4"/>
  <sheetViews>
    <sheetView workbookViewId="0">
      <selection activeCell="D15" sqref="D15"/>
    </sheetView>
  </sheetViews>
  <sheetFormatPr defaultRowHeight="12.75" x14ac:dyDescent="0.2"/>
  <cols>
    <col min="2" max="2" width="26.140625" customWidth="1"/>
    <col min="3" max="3" width="26" customWidth="1"/>
    <col min="4" max="4" width="16.28515625" customWidth="1"/>
    <col min="5" max="5" width="35.28515625" customWidth="1"/>
    <col min="6" max="6" width="14.140625" customWidth="1"/>
    <col min="7" max="7" width="16.7109375" customWidth="1"/>
    <col min="9" max="9" width="16.5703125" customWidth="1"/>
  </cols>
  <sheetData>
    <row r="3" spans="2:9" x14ac:dyDescent="0.2">
      <c r="B3" t="s">
        <v>3738</v>
      </c>
      <c r="C3" t="s">
        <v>3739</v>
      </c>
      <c r="D3" t="s">
        <v>3741</v>
      </c>
      <c r="E3" t="s">
        <v>3740</v>
      </c>
      <c r="F3" t="s">
        <v>3743</v>
      </c>
      <c r="G3" t="s">
        <v>3744</v>
      </c>
      <c r="H3" t="s">
        <v>3745</v>
      </c>
      <c r="I3" t="s">
        <v>3755</v>
      </c>
    </row>
    <row r="4" spans="2:9" x14ac:dyDescent="0.2">
      <c r="B4" s="9">
        <f>SUM(cleanedDataSet!J:J)</f>
        <v>2726214.6800000016</v>
      </c>
      <c r="C4" s="9">
        <f>AVERAGE(cleanedDataSet!J:J)</f>
        <v>2726.2146800000014</v>
      </c>
      <c r="D4">
        <f>COUNTA(cleanedDataSet!A2:A1001)</f>
        <v>1000</v>
      </c>
      <c r="E4">
        <f>C4/D4</f>
        <v>2.7262146800000013</v>
      </c>
      <c r="F4" s="9">
        <f>MIN(cleanedDataSet!J:J)</f>
        <v>19.53</v>
      </c>
      <c r="G4" s="9">
        <f>MAX(cleanedDataSet!J:J)</f>
        <v>9845.2000000000007</v>
      </c>
      <c r="H4" s="9">
        <f>MEDIAN(cleanedDataSet!J:J)</f>
        <v>2078.2799999999997</v>
      </c>
      <c r="I4" s="9">
        <f>_xlfn.STDEV.P(cleanedDataSet!K:K)</f>
        <v>88.091666070066168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0C9FE-7FDC-4C16-B1AB-C7903328937B}">
  <dimension ref="A3:B7"/>
  <sheetViews>
    <sheetView workbookViewId="0">
      <selection activeCell="A3" sqref="A3"/>
    </sheetView>
  </sheetViews>
  <sheetFormatPr defaultRowHeight="12.75" x14ac:dyDescent="0.2"/>
  <cols>
    <col min="1" max="1" width="17.85546875" bestFit="1" customWidth="1"/>
    <col min="2" max="2" width="17.5703125" bestFit="1" customWidth="1"/>
  </cols>
  <sheetData>
    <row r="3" spans="1:2" x14ac:dyDescent="0.2">
      <c r="A3" s="22" t="s">
        <v>3742</v>
      </c>
      <c r="B3" t="s">
        <v>3770</v>
      </c>
    </row>
    <row r="4" spans="1:2" x14ac:dyDescent="0.2">
      <c r="A4" t="s">
        <v>3771</v>
      </c>
      <c r="B4">
        <v>113</v>
      </c>
    </row>
    <row r="5" spans="1:2" x14ac:dyDescent="0.2">
      <c r="A5" t="s">
        <v>3772</v>
      </c>
      <c r="B5">
        <v>147</v>
      </c>
    </row>
    <row r="6" spans="1:2" x14ac:dyDescent="0.2">
      <c r="A6" t="s">
        <v>3773</v>
      </c>
      <c r="B6">
        <v>289</v>
      </c>
    </row>
    <row r="7" spans="1:2" x14ac:dyDescent="0.2">
      <c r="A7" t="s">
        <v>3774</v>
      </c>
      <c r="B7">
        <v>451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F7030-37D2-4360-B68A-48854CF0D59B}">
  <dimension ref="A1:C1001"/>
  <sheetViews>
    <sheetView workbookViewId="0">
      <selection activeCell="C9" sqref="C9"/>
    </sheetView>
  </sheetViews>
  <sheetFormatPr defaultRowHeight="12.75" x14ac:dyDescent="0.2"/>
  <cols>
    <col min="1" max="1" width="36.140625" bestFit="1" customWidth="1"/>
    <col min="2" max="2" width="12.28515625" customWidth="1"/>
    <col min="3" max="3" width="17.85546875" bestFit="1" customWidth="1"/>
  </cols>
  <sheetData>
    <row r="1" spans="1:3" x14ac:dyDescent="0.2">
      <c r="A1" t="str">
        <f>cleanedDataSet!A1</f>
        <v>Transaction ID</v>
      </c>
      <c r="B1" t="str">
        <f>VLOOKUP(A1,cleanedDataSet!A:L,10,0)</f>
        <v>Total Sales</v>
      </c>
      <c r="C1" t="s">
        <v>3742</v>
      </c>
    </row>
    <row r="2" spans="1:3" x14ac:dyDescent="0.2">
      <c r="A2" t="str">
        <f>cleanedDataSet!A2</f>
        <v>21ee5517-943d-4896-9a7c-cd786cf1c3bb</v>
      </c>
      <c r="B2">
        <f>VLOOKUP(A2,cleanedDataSet!A:L,10,0)</f>
        <v>331.6</v>
      </c>
      <c r="C2" t="str">
        <f>IF(B2=AVERAGE(B:B),"AVERAGE",IF(AND(B2&lt;=AVERAGE(B:B),B2&gt;AVERAGE(B:B)-1000),"BELOW AVERAGE",IF(AND(B2&gt;=AVERAGE(B:B),B2&lt;AVERAGE(B:B)+1000),"ABOVE AVERAGE",IF(B2&lt;AVERAGE(B:B)-1000,"LOW",IF(B2&gt;AVERAGE(B:B)+1000,"HIGH","ERROR")))))</f>
        <v>LOW</v>
      </c>
    </row>
    <row r="3" spans="1:3" x14ac:dyDescent="0.2">
      <c r="A3" t="str">
        <f>cleanedDataSet!A3</f>
        <v>158b8521-c5d5-4bcc-b23e-5f331cabda22</v>
      </c>
      <c r="B3">
        <f>VLOOKUP(A3,cleanedDataSet!A:L,10,0)</f>
        <v>1156.5</v>
      </c>
      <c r="C3" t="str">
        <f t="shared" ref="C3:C66" si="0">IF(B3=AVERAGE(B:B),"AVERAGE",IF(AND(B3&lt;=AVERAGE(B:B),B3&gt;AVERAGE(B:B)-1000),"BELOW AVERAGE",IF(AND(B3&gt;=AVERAGE(B:B),B3&lt;AVERAGE(B:B)+1000),"ABOVE AVERAGE",IF(B3&lt;AVERAGE(B:B)-1000,"LOW",IF(B3&gt;AVERAGE(B:B)+1000,"HIGH","ERROR")))))</f>
        <v>LOW</v>
      </c>
    </row>
    <row r="4" spans="1:3" x14ac:dyDescent="0.2">
      <c r="A4" t="str">
        <f>cleanedDataSet!A4</f>
        <v>f02908d8-40f8-406a-a252-be9b3eafefa2</v>
      </c>
      <c r="B4">
        <f>VLOOKUP(A4,cleanedDataSet!A:L,10,0)</f>
        <v>1920.38</v>
      </c>
      <c r="C4" t="str">
        <f t="shared" si="0"/>
        <v>BELOW AVERAGE</v>
      </c>
    </row>
    <row r="5" spans="1:3" x14ac:dyDescent="0.2">
      <c r="A5" t="str">
        <f>cleanedDataSet!A5</f>
        <v>4925d52e-aa3d-4e47-8c90-19fd563c19a9</v>
      </c>
      <c r="B5">
        <f>VLOOKUP(A5,cleanedDataSet!A:L,10,0)</f>
        <v>6260</v>
      </c>
      <c r="C5" t="str">
        <f t="shared" si="0"/>
        <v>HIGH</v>
      </c>
    </row>
    <row r="6" spans="1:3" x14ac:dyDescent="0.2">
      <c r="A6" t="str">
        <f>cleanedDataSet!A6</f>
        <v>fe1f4335-ed07-4e90-b710-3109cfe28218</v>
      </c>
      <c r="B6">
        <f>VLOOKUP(A6,cleanedDataSet!A:L,10,0)</f>
        <v>57.12</v>
      </c>
      <c r="C6" t="str">
        <f t="shared" si="0"/>
        <v>LOW</v>
      </c>
    </row>
    <row r="7" spans="1:3" x14ac:dyDescent="0.2">
      <c r="A7" t="str">
        <f>cleanedDataSet!A7</f>
        <v>d3229b6b-478e-4eb5-9a0c-91f9ec22db4e</v>
      </c>
      <c r="B7">
        <f>VLOOKUP(A7,cleanedDataSet!A:L,10,0)</f>
        <v>2714.4</v>
      </c>
      <c r="C7" t="str">
        <f t="shared" si="0"/>
        <v>BELOW AVERAGE</v>
      </c>
    </row>
    <row r="8" spans="1:3" x14ac:dyDescent="0.2">
      <c r="A8" t="str">
        <f>cleanedDataSet!A8</f>
        <v>b3d56611-f754-4ef9-83ee-8b668deb7a53</v>
      </c>
      <c r="B8">
        <f>VLOOKUP(A8,cleanedDataSet!A:L,10,0)</f>
        <v>5834.23</v>
      </c>
      <c r="C8" t="str">
        <f t="shared" si="0"/>
        <v>HIGH</v>
      </c>
    </row>
    <row r="9" spans="1:3" x14ac:dyDescent="0.2">
      <c r="A9" t="str">
        <f>cleanedDataSet!A9</f>
        <v>a5d927ff-58cc-41e3-94f2-0a2dab3102e9</v>
      </c>
      <c r="B9">
        <f>VLOOKUP(A9,cleanedDataSet!A:L,10,0)</f>
        <v>6617.89</v>
      </c>
      <c r="C9" t="str">
        <f t="shared" si="0"/>
        <v>HIGH</v>
      </c>
    </row>
    <row r="10" spans="1:3" x14ac:dyDescent="0.2">
      <c r="A10" t="str">
        <f>cleanedDataSet!A10</f>
        <v>bf3299c2-ff32-4786-b1cf-f628fe0a3e7a</v>
      </c>
      <c r="B10">
        <f>VLOOKUP(A10,cleanedDataSet!A:L,10,0)</f>
        <v>164.5</v>
      </c>
      <c r="C10" t="str">
        <f t="shared" si="0"/>
        <v>LOW</v>
      </c>
    </row>
    <row r="11" spans="1:3" x14ac:dyDescent="0.2">
      <c r="A11" t="str">
        <f>cleanedDataSet!A11</f>
        <v>3b673403-8308-4c5c-b1c2-00a030943e04</v>
      </c>
      <c r="B11">
        <f>VLOOKUP(A11,cleanedDataSet!A:L,10,0)</f>
        <v>1513.74</v>
      </c>
      <c r="C11" t="str">
        <f t="shared" si="0"/>
        <v>LOW</v>
      </c>
    </row>
    <row r="12" spans="1:3" x14ac:dyDescent="0.2">
      <c r="A12" t="str">
        <f>cleanedDataSet!A12</f>
        <v>ed35526b-1809-4ce2-830e-177ccfda9f41</v>
      </c>
      <c r="B12">
        <f>VLOOKUP(A12,cleanedDataSet!A:L,10,0)</f>
        <v>2203.98</v>
      </c>
      <c r="C12" t="str">
        <f t="shared" si="0"/>
        <v>BELOW AVERAGE</v>
      </c>
    </row>
    <row r="13" spans="1:3" x14ac:dyDescent="0.2">
      <c r="A13" t="str">
        <f>cleanedDataSet!A13</f>
        <v>05ff055d-a098-4129-8612-bf73a8cc33a2</v>
      </c>
      <c r="B13">
        <f>VLOOKUP(A13,cleanedDataSet!A:L,10,0)</f>
        <v>2671.9</v>
      </c>
      <c r="C13" t="str">
        <f t="shared" si="0"/>
        <v>BELOW AVERAGE</v>
      </c>
    </row>
    <row r="14" spans="1:3" x14ac:dyDescent="0.2">
      <c r="A14" t="str">
        <f>cleanedDataSet!A14</f>
        <v>459ceaea-1deb-48f9-b046-87fb94cf9e85</v>
      </c>
      <c r="B14">
        <f>VLOOKUP(A14,cleanedDataSet!A:L,10,0)</f>
        <v>3089.87</v>
      </c>
      <c r="C14" t="str">
        <f t="shared" si="0"/>
        <v>ABOVE AVERAGE</v>
      </c>
    </row>
    <row r="15" spans="1:3" x14ac:dyDescent="0.2">
      <c r="A15" t="str">
        <f>cleanedDataSet!A15</f>
        <v>0dc09c72-5c72-47df-a73f-52221d1f2b17</v>
      </c>
      <c r="B15">
        <f>VLOOKUP(A15,cleanedDataSet!A:L,10,0)</f>
        <v>3370.07</v>
      </c>
      <c r="C15" t="str">
        <f t="shared" si="0"/>
        <v>ABOVE AVERAGE</v>
      </c>
    </row>
    <row r="16" spans="1:3" x14ac:dyDescent="0.2">
      <c r="A16" t="str">
        <f>cleanedDataSet!A16</f>
        <v>76f02c96-0b47-46c7-a012-7fba61d00469</v>
      </c>
      <c r="B16">
        <f>VLOOKUP(A16,cleanedDataSet!A:L,10,0)</f>
        <v>3449.4</v>
      </c>
      <c r="C16" t="str">
        <f t="shared" si="0"/>
        <v>ABOVE AVERAGE</v>
      </c>
    </row>
    <row r="17" spans="1:3" x14ac:dyDescent="0.2">
      <c r="A17" t="str">
        <f>cleanedDataSet!A17</f>
        <v>a4c1f929-6cf0-465f-a9ad-42ebc34ff113</v>
      </c>
      <c r="B17">
        <f>VLOOKUP(A17,cleanedDataSet!A:L,10,0)</f>
        <v>4594.2</v>
      </c>
      <c r="C17" t="str">
        <f t="shared" si="0"/>
        <v>HIGH</v>
      </c>
    </row>
    <row r="18" spans="1:3" x14ac:dyDescent="0.2">
      <c r="A18" t="str">
        <f>cleanedDataSet!A18</f>
        <v>be108e95-6d67-4c80-a79b-5239ade17bb0</v>
      </c>
      <c r="B18">
        <f>VLOOKUP(A18,cleanedDataSet!A:L,10,0)</f>
        <v>5508.48</v>
      </c>
      <c r="C18" t="str">
        <f t="shared" si="0"/>
        <v>HIGH</v>
      </c>
    </row>
    <row r="19" spans="1:3" x14ac:dyDescent="0.2">
      <c r="A19" t="str">
        <f>cleanedDataSet!A19</f>
        <v>a06718bf-2b5d-4b51-a48d-621d736dc150</v>
      </c>
      <c r="B19">
        <f>VLOOKUP(A19,cleanedDataSet!A:L,10,0)</f>
        <v>8104.58</v>
      </c>
      <c r="C19" t="str">
        <f t="shared" si="0"/>
        <v>HIGH</v>
      </c>
    </row>
    <row r="20" spans="1:3" x14ac:dyDescent="0.2">
      <c r="A20" t="str">
        <f>cleanedDataSet!A20</f>
        <v>5d67b412-f652-467e-b36b-909bdec07109</v>
      </c>
      <c r="B20">
        <f>VLOOKUP(A20,cleanedDataSet!A:L,10,0)</f>
        <v>8248.09</v>
      </c>
      <c r="C20" t="str">
        <f t="shared" si="0"/>
        <v>HIGH</v>
      </c>
    </row>
    <row r="21" spans="1:3" x14ac:dyDescent="0.2">
      <c r="A21" t="str">
        <f>cleanedDataSet!A21</f>
        <v>1ce54b44-2274-4b58-8610-e63965e4ade3</v>
      </c>
      <c r="B21">
        <f>VLOOKUP(A21,cleanedDataSet!A:L,10,0)</f>
        <v>88.71</v>
      </c>
      <c r="C21" t="str">
        <f t="shared" si="0"/>
        <v>LOW</v>
      </c>
    </row>
    <row r="22" spans="1:3" x14ac:dyDescent="0.2">
      <c r="A22" t="str">
        <f>cleanedDataSet!A22</f>
        <v>0f1a321d-11a2-45ed-9a91-85f433d90e73</v>
      </c>
      <c r="B22">
        <f>VLOOKUP(A22,cleanedDataSet!A:L,10,0)</f>
        <v>132.05000000000001</v>
      </c>
      <c r="C22" t="str">
        <f t="shared" si="0"/>
        <v>LOW</v>
      </c>
    </row>
    <row r="23" spans="1:3" x14ac:dyDescent="0.2">
      <c r="A23" t="str">
        <f>cleanedDataSet!A23</f>
        <v>80519b50-a6d3-47c2-aa39-c66e33acdd17</v>
      </c>
      <c r="B23">
        <f>VLOOKUP(A23,cleanedDataSet!A:L,10,0)</f>
        <v>1361.52</v>
      </c>
      <c r="C23" t="str">
        <f t="shared" si="0"/>
        <v>LOW</v>
      </c>
    </row>
    <row r="24" spans="1:3" x14ac:dyDescent="0.2">
      <c r="A24" t="str">
        <f>cleanedDataSet!A24</f>
        <v>b81da8a0-f595-4a47-8750-611f075cbb3c</v>
      </c>
      <c r="B24">
        <f>VLOOKUP(A24,cleanedDataSet!A:L,10,0)</f>
        <v>5738.69</v>
      </c>
      <c r="C24" t="str">
        <f t="shared" si="0"/>
        <v>HIGH</v>
      </c>
    </row>
    <row r="25" spans="1:3" x14ac:dyDescent="0.2">
      <c r="A25" t="str">
        <f>cleanedDataSet!A25</f>
        <v>4fa8c435-8fca-491e-847c-371991281751</v>
      </c>
      <c r="B25">
        <f>VLOOKUP(A25,cleanedDataSet!A:L,10,0)</f>
        <v>222.6</v>
      </c>
      <c r="C25" t="str">
        <f t="shared" si="0"/>
        <v>LOW</v>
      </c>
    </row>
    <row r="26" spans="1:3" x14ac:dyDescent="0.2">
      <c r="A26" t="str">
        <f>cleanedDataSet!A26</f>
        <v>98702051-5659-4c21-8c8b-91163a68a2e7</v>
      </c>
      <c r="B26">
        <f>VLOOKUP(A26,cleanedDataSet!A:L,10,0)</f>
        <v>516.32000000000005</v>
      </c>
      <c r="C26" t="str">
        <f t="shared" si="0"/>
        <v>LOW</v>
      </c>
    </row>
    <row r="27" spans="1:3" x14ac:dyDescent="0.2">
      <c r="A27" t="str">
        <f>cleanedDataSet!A27</f>
        <v>0f1c5206-48a1-4b7c-aa2e-fd0b8478f001</v>
      </c>
      <c r="B27">
        <f>VLOOKUP(A27,cleanedDataSet!A:L,10,0)</f>
        <v>2716.35</v>
      </c>
      <c r="C27" t="str">
        <f t="shared" si="0"/>
        <v>BELOW AVERAGE</v>
      </c>
    </row>
    <row r="28" spans="1:3" x14ac:dyDescent="0.2">
      <c r="A28" t="str">
        <f>cleanedDataSet!A28</f>
        <v>261e9d66-c3a5-48e5-9d6d-aea4a8fe0fde</v>
      </c>
      <c r="B28">
        <f>VLOOKUP(A28,cleanedDataSet!A:L,10,0)</f>
        <v>146.76</v>
      </c>
      <c r="C28" t="str">
        <f t="shared" si="0"/>
        <v>LOW</v>
      </c>
    </row>
    <row r="29" spans="1:3" x14ac:dyDescent="0.2">
      <c r="A29" t="str">
        <f>cleanedDataSet!A29</f>
        <v>7c854996-8531-4424-895e-ed5de2d446c7</v>
      </c>
      <c r="B29">
        <f>VLOOKUP(A29,cleanedDataSet!A:L,10,0)</f>
        <v>513.26</v>
      </c>
      <c r="C29" t="str">
        <f t="shared" si="0"/>
        <v>LOW</v>
      </c>
    </row>
    <row r="30" spans="1:3" x14ac:dyDescent="0.2">
      <c r="A30" t="str">
        <f>cleanedDataSet!A30</f>
        <v>cdcd4dca-11fa-4ef3-b5b9-b4f998b27122</v>
      </c>
      <c r="B30">
        <f>VLOOKUP(A30,cleanedDataSet!A:L,10,0)</f>
        <v>2367.2600000000002</v>
      </c>
      <c r="C30" t="str">
        <f t="shared" si="0"/>
        <v>BELOW AVERAGE</v>
      </c>
    </row>
    <row r="31" spans="1:3" x14ac:dyDescent="0.2">
      <c r="A31" t="str">
        <f>cleanedDataSet!A31</f>
        <v>de070892-6cad-45f9-9cff-90bcbf8452d2</v>
      </c>
      <c r="B31">
        <f>VLOOKUP(A31,cleanedDataSet!A:L,10,0)</f>
        <v>3318.28</v>
      </c>
      <c r="C31" t="str">
        <f t="shared" si="0"/>
        <v>ABOVE AVERAGE</v>
      </c>
    </row>
    <row r="32" spans="1:3" x14ac:dyDescent="0.2">
      <c r="A32" t="str">
        <f>cleanedDataSet!A32</f>
        <v>2c9fd721-5c70-4c37-a8d9-ee3acd6a4c01</v>
      </c>
      <c r="B32">
        <f>VLOOKUP(A32,cleanedDataSet!A:L,10,0)</f>
        <v>6135.9</v>
      </c>
      <c r="C32" t="str">
        <f t="shared" si="0"/>
        <v>HIGH</v>
      </c>
    </row>
    <row r="33" spans="1:3" x14ac:dyDescent="0.2">
      <c r="A33" t="str">
        <f>cleanedDataSet!A33</f>
        <v>d36cc214-7696-4ca6-a8b1-978a4b912be1</v>
      </c>
      <c r="B33">
        <f>VLOOKUP(A33,cleanedDataSet!A:L,10,0)</f>
        <v>6391.2</v>
      </c>
      <c r="C33" t="str">
        <f t="shared" si="0"/>
        <v>HIGH</v>
      </c>
    </row>
    <row r="34" spans="1:3" x14ac:dyDescent="0.2">
      <c r="A34" t="str">
        <f>cleanedDataSet!A34</f>
        <v>90bc8e42-a3a7-4bd5-bc0f-0319ed99cda0</v>
      </c>
      <c r="B34">
        <f>VLOOKUP(A34,cleanedDataSet!A:L,10,0)</f>
        <v>53.62</v>
      </c>
      <c r="C34" t="str">
        <f t="shared" si="0"/>
        <v>LOW</v>
      </c>
    </row>
    <row r="35" spans="1:3" x14ac:dyDescent="0.2">
      <c r="A35" t="str">
        <f>cleanedDataSet!A35</f>
        <v>1500ecef-7d33-4a65-8976-8227d136911f</v>
      </c>
      <c r="B35">
        <f>VLOOKUP(A35,cleanedDataSet!A:L,10,0)</f>
        <v>83.02</v>
      </c>
      <c r="C35" t="str">
        <f t="shared" si="0"/>
        <v>LOW</v>
      </c>
    </row>
    <row r="36" spans="1:3" x14ac:dyDescent="0.2">
      <c r="A36" t="str">
        <f>cleanedDataSet!A36</f>
        <v>8b4d67a3-cc97-49b8-b8e8-e3693f5735bf</v>
      </c>
      <c r="B36">
        <f>VLOOKUP(A36,cleanedDataSet!A:L,10,0)</f>
        <v>658.42</v>
      </c>
      <c r="C36" t="str">
        <f t="shared" si="0"/>
        <v>LOW</v>
      </c>
    </row>
    <row r="37" spans="1:3" x14ac:dyDescent="0.2">
      <c r="A37" t="str">
        <f>cleanedDataSet!A37</f>
        <v>59f5e44c-2c99-473e-a1c2-5f8b6b1b62d7</v>
      </c>
      <c r="B37">
        <f>VLOOKUP(A37,cleanedDataSet!A:L,10,0)</f>
        <v>2010.35</v>
      </c>
      <c r="C37" t="str">
        <f t="shared" si="0"/>
        <v>BELOW AVERAGE</v>
      </c>
    </row>
    <row r="38" spans="1:3" x14ac:dyDescent="0.2">
      <c r="A38" t="str">
        <f>cleanedDataSet!A38</f>
        <v>6ec2dd08-6cb8-41b0-a5ec-122039b486aa</v>
      </c>
      <c r="B38">
        <f>VLOOKUP(A38,cleanedDataSet!A:L,10,0)</f>
        <v>2892.24</v>
      </c>
      <c r="C38" t="str">
        <f t="shared" si="0"/>
        <v>ABOVE AVERAGE</v>
      </c>
    </row>
    <row r="39" spans="1:3" x14ac:dyDescent="0.2">
      <c r="A39" t="str">
        <f>cleanedDataSet!A39</f>
        <v>be6ec741-5612-4b72-8e59-4e96066fb8bd</v>
      </c>
      <c r="B39">
        <f>VLOOKUP(A39,cleanedDataSet!A:L,10,0)</f>
        <v>466.72</v>
      </c>
      <c r="C39" t="str">
        <f t="shared" si="0"/>
        <v>LOW</v>
      </c>
    </row>
    <row r="40" spans="1:3" x14ac:dyDescent="0.2">
      <c r="A40" t="str">
        <f>cleanedDataSet!A40</f>
        <v>dee9fe39-c954-47ca-ab9c-309a608db629</v>
      </c>
      <c r="B40">
        <f>VLOOKUP(A40,cleanedDataSet!A:L,10,0)</f>
        <v>1251.9000000000001</v>
      </c>
      <c r="C40" t="str">
        <f t="shared" si="0"/>
        <v>LOW</v>
      </c>
    </row>
    <row r="41" spans="1:3" x14ac:dyDescent="0.2">
      <c r="A41" t="str">
        <f>cleanedDataSet!A41</f>
        <v>ff0f3618-f755-48d0-86c3-e6a7a2567e5b</v>
      </c>
      <c r="B41">
        <f>VLOOKUP(A41,cleanedDataSet!A:L,10,0)</f>
        <v>7538.04</v>
      </c>
      <c r="C41" t="str">
        <f t="shared" si="0"/>
        <v>HIGH</v>
      </c>
    </row>
    <row r="42" spans="1:3" x14ac:dyDescent="0.2">
      <c r="A42" t="str">
        <f>cleanedDataSet!A42</f>
        <v>c9122341-16ba-4df0-b4db-9e6d11bb7f10</v>
      </c>
      <c r="B42">
        <f>VLOOKUP(A42,cleanedDataSet!A:L,10,0)</f>
        <v>1316.2</v>
      </c>
      <c r="C42" t="str">
        <f t="shared" si="0"/>
        <v>LOW</v>
      </c>
    </row>
    <row r="43" spans="1:3" x14ac:dyDescent="0.2">
      <c r="A43" t="str">
        <f>cleanedDataSet!A43</f>
        <v>70b3d4b5-1e08-4cd4-b470-0353ea4fa71f</v>
      </c>
      <c r="B43">
        <f>VLOOKUP(A43,cleanedDataSet!A:L,10,0)</f>
        <v>5721.6</v>
      </c>
      <c r="C43" t="str">
        <f t="shared" si="0"/>
        <v>HIGH</v>
      </c>
    </row>
    <row r="44" spans="1:3" x14ac:dyDescent="0.2">
      <c r="A44" t="str">
        <f>cleanedDataSet!A44</f>
        <v>14085d84-0871-4f3c-93f3-a3b1316398e1</v>
      </c>
      <c r="B44">
        <f>VLOOKUP(A44,cleanedDataSet!A:L,10,0)</f>
        <v>6955.2</v>
      </c>
      <c r="C44" t="str">
        <f t="shared" si="0"/>
        <v>HIGH</v>
      </c>
    </row>
    <row r="45" spans="1:3" x14ac:dyDescent="0.2">
      <c r="A45" t="str">
        <f>cleanedDataSet!A45</f>
        <v>b1da29d7-989a-4846-8b3f-124010bc815d</v>
      </c>
      <c r="B45">
        <f>VLOOKUP(A45,cleanedDataSet!A:L,10,0)</f>
        <v>9206.07</v>
      </c>
      <c r="C45" t="str">
        <f t="shared" si="0"/>
        <v>HIGH</v>
      </c>
    </row>
    <row r="46" spans="1:3" x14ac:dyDescent="0.2">
      <c r="A46" t="str">
        <f>cleanedDataSet!A46</f>
        <v>8f6ede96-9d2d-4f78-87ea-5f2d73c274eb</v>
      </c>
      <c r="B46">
        <f>VLOOKUP(A46,cleanedDataSet!A:L,10,0)</f>
        <v>507</v>
      </c>
      <c r="C46" t="str">
        <f t="shared" si="0"/>
        <v>LOW</v>
      </c>
    </row>
    <row r="47" spans="1:3" x14ac:dyDescent="0.2">
      <c r="A47" t="str">
        <f>cleanedDataSet!A47</f>
        <v>79ab1b26-057c-490f-bd35-76cef5c5106d</v>
      </c>
      <c r="B47">
        <f>VLOOKUP(A47,cleanedDataSet!A:L,10,0)</f>
        <v>1041.5</v>
      </c>
      <c r="C47" t="str">
        <f t="shared" si="0"/>
        <v>LOW</v>
      </c>
    </row>
    <row r="48" spans="1:3" x14ac:dyDescent="0.2">
      <c r="A48" t="str">
        <f>cleanedDataSet!A48</f>
        <v>86c7a098-81a4-45ca-beeb-d575d8e515ba</v>
      </c>
      <c r="B48">
        <f>VLOOKUP(A48,cleanedDataSet!A:L,10,0)</f>
        <v>1319.7</v>
      </c>
      <c r="C48" t="str">
        <f t="shared" si="0"/>
        <v>LOW</v>
      </c>
    </row>
    <row r="49" spans="1:3" x14ac:dyDescent="0.2">
      <c r="A49" t="str">
        <f>cleanedDataSet!A49</f>
        <v>d3c46506-0efd-4ae7-a642-3dcec0338cf1</v>
      </c>
      <c r="B49">
        <f>VLOOKUP(A49,cleanedDataSet!A:L,10,0)</f>
        <v>2243.64</v>
      </c>
      <c r="C49" t="str">
        <f t="shared" si="0"/>
        <v>BELOW AVERAGE</v>
      </c>
    </row>
    <row r="50" spans="1:3" x14ac:dyDescent="0.2">
      <c r="A50" t="str">
        <f>cleanedDataSet!A50</f>
        <v>9db143e9-4058-4a1d-afaf-f8856e58f915</v>
      </c>
      <c r="B50">
        <f>VLOOKUP(A50,cleanedDataSet!A:L,10,0)</f>
        <v>3079.08</v>
      </c>
      <c r="C50" t="str">
        <f t="shared" si="0"/>
        <v>ABOVE AVERAGE</v>
      </c>
    </row>
    <row r="51" spans="1:3" x14ac:dyDescent="0.2">
      <c r="A51" t="str">
        <f>cleanedDataSet!A51</f>
        <v>bb9bba65-e776-42f5-b795-c9a457550143</v>
      </c>
      <c r="B51">
        <f>VLOOKUP(A51,cleanedDataSet!A:L,10,0)</f>
        <v>95.4</v>
      </c>
      <c r="C51" t="str">
        <f t="shared" si="0"/>
        <v>LOW</v>
      </c>
    </row>
    <row r="52" spans="1:3" x14ac:dyDescent="0.2">
      <c r="A52" t="str">
        <f>cleanedDataSet!A52</f>
        <v>e81bf59c-af3f-4bbf-91c0-32f208108254</v>
      </c>
      <c r="B52">
        <f>VLOOKUP(A52,cleanedDataSet!A:L,10,0)</f>
        <v>115.2</v>
      </c>
      <c r="C52" t="str">
        <f t="shared" si="0"/>
        <v>LOW</v>
      </c>
    </row>
    <row r="53" spans="1:3" x14ac:dyDescent="0.2">
      <c r="A53" t="str">
        <f>cleanedDataSet!A53</f>
        <v>842689ed-7bb6-43b3-8470-d9b2f7466bb9</v>
      </c>
      <c r="B53">
        <f>VLOOKUP(A53,cleanedDataSet!A:L,10,0)</f>
        <v>684.25</v>
      </c>
      <c r="C53" t="str">
        <f t="shared" si="0"/>
        <v>LOW</v>
      </c>
    </row>
    <row r="54" spans="1:3" x14ac:dyDescent="0.2">
      <c r="A54" t="str">
        <f>cleanedDataSet!A54</f>
        <v>31e80c7d-07b9-4f2e-89f2-a570b941264a</v>
      </c>
      <c r="B54">
        <f>VLOOKUP(A54,cleanedDataSet!A:L,10,0)</f>
        <v>2190.12</v>
      </c>
      <c r="C54" t="str">
        <f t="shared" si="0"/>
        <v>BELOW AVERAGE</v>
      </c>
    </row>
    <row r="55" spans="1:3" x14ac:dyDescent="0.2">
      <c r="A55" t="str">
        <f>cleanedDataSet!A55</f>
        <v>d58205fc-893f-45f8-8f7e-f58d5a1fd889</v>
      </c>
      <c r="B55">
        <f>VLOOKUP(A55,cleanedDataSet!A:L,10,0)</f>
        <v>4441.4399999999996</v>
      </c>
      <c r="C55" t="str">
        <f t="shared" si="0"/>
        <v>HIGH</v>
      </c>
    </row>
    <row r="56" spans="1:3" x14ac:dyDescent="0.2">
      <c r="A56" t="str">
        <f>cleanedDataSet!A56</f>
        <v>08cf71f2-4768-4a43-9d13-326e236786e2</v>
      </c>
      <c r="B56">
        <f>VLOOKUP(A56,cleanedDataSet!A:L,10,0)</f>
        <v>7131.45</v>
      </c>
      <c r="C56" t="str">
        <f t="shared" si="0"/>
        <v>HIGH</v>
      </c>
    </row>
    <row r="57" spans="1:3" x14ac:dyDescent="0.2">
      <c r="A57" t="str">
        <f>cleanedDataSet!A57</f>
        <v>57314abe-2792-46e9-b7c4-8cbee407bd6b</v>
      </c>
      <c r="B57">
        <f>VLOOKUP(A57,cleanedDataSet!A:L,10,0)</f>
        <v>7230.8</v>
      </c>
      <c r="C57" t="str">
        <f t="shared" si="0"/>
        <v>HIGH</v>
      </c>
    </row>
    <row r="58" spans="1:3" x14ac:dyDescent="0.2">
      <c r="A58" t="str">
        <f>cleanedDataSet!A58</f>
        <v>1c4996a6-b4c7-43f4-b85d-4e916b7512a4</v>
      </c>
      <c r="B58">
        <f>VLOOKUP(A58,cleanedDataSet!A:L,10,0)</f>
        <v>396.72</v>
      </c>
      <c r="C58" t="str">
        <f t="shared" si="0"/>
        <v>LOW</v>
      </c>
    </row>
    <row r="59" spans="1:3" x14ac:dyDescent="0.2">
      <c r="A59" t="str">
        <f>cleanedDataSet!A59</f>
        <v>5c73a6a7-9739-44b3-98a2-16c1555a5964</v>
      </c>
      <c r="B59">
        <f>VLOOKUP(A59,cleanedDataSet!A:L,10,0)</f>
        <v>912</v>
      </c>
      <c r="C59" t="str">
        <f t="shared" si="0"/>
        <v>LOW</v>
      </c>
    </row>
    <row r="60" spans="1:3" x14ac:dyDescent="0.2">
      <c r="A60" t="str">
        <f>cleanedDataSet!A60</f>
        <v>8e6f23d1-9174-41d0-90f0-559b11019ad9</v>
      </c>
      <c r="B60">
        <f>VLOOKUP(A60,cleanedDataSet!A:L,10,0)</f>
        <v>1959.36</v>
      </c>
      <c r="C60" t="str">
        <f t="shared" si="0"/>
        <v>BELOW AVERAGE</v>
      </c>
    </row>
    <row r="61" spans="1:3" x14ac:dyDescent="0.2">
      <c r="A61" t="str">
        <f>cleanedDataSet!A61</f>
        <v>98586b5d-24e8-4442-a3ab-e3963e0829d0</v>
      </c>
      <c r="B61">
        <f>VLOOKUP(A61,cleanedDataSet!A:L,10,0)</f>
        <v>6163.78</v>
      </c>
      <c r="C61" t="str">
        <f t="shared" si="0"/>
        <v>HIGH</v>
      </c>
    </row>
    <row r="62" spans="1:3" x14ac:dyDescent="0.2">
      <c r="A62" t="str">
        <f>cleanedDataSet!A62</f>
        <v>dfe975e0-cced-402f-b45a-7294f7676188</v>
      </c>
      <c r="B62">
        <f>VLOOKUP(A62,cleanedDataSet!A:L,10,0)</f>
        <v>519.75</v>
      </c>
      <c r="C62" t="str">
        <f t="shared" si="0"/>
        <v>LOW</v>
      </c>
    </row>
    <row r="63" spans="1:3" x14ac:dyDescent="0.2">
      <c r="A63" t="str">
        <f>cleanedDataSet!A63</f>
        <v>d7eae0c5-0a0a-4e36-a767-85f71acbf16e</v>
      </c>
      <c r="B63">
        <f>VLOOKUP(A63,cleanedDataSet!A:L,10,0)</f>
        <v>1168.75</v>
      </c>
      <c r="C63" t="str">
        <f t="shared" si="0"/>
        <v>LOW</v>
      </c>
    </row>
    <row r="64" spans="1:3" x14ac:dyDescent="0.2">
      <c r="A64" t="str">
        <f>cleanedDataSet!A64</f>
        <v>46a41ab9-cbd0-4aaa-a6cf-476588d40b44</v>
      </c>
      <c r="B64">
        <f>VLOOKUP(A64,cleanedDataSet!A:L,10,0)</f>
        <v>1346.74</v>
      </c>
      <c r="C64" t="str">
        <f t="shared" si="0"/>
        <v>LOW</v>
      </c>
    </row>
    <row r="65" spans="1:3" x14ac:dyDescent="0.2">
      <c r="A65" t="str">
        <f>cleanedDataSet!A65</f>
        <v>127141e3-84a3-4c70-b38b-ecef6b657d50</v>
      </c>
      <c r="B65">
        <f>VLOOKUP(A65,cleanedDataSet!A:L,10,0)</f>
        <v>1707.3</v>
      </c>
      <c r="C65" t="str">
        <f t="shared" si="0"/>
        <v>LOW</v>
      </c>
    </row>
    <row r="66" spans="1:3" x14ac:dyDescent="0.2">
      <c r="A66" t="str">
        <f>cleanedDataSet!A66</f>
        <v>5b52e295-1faf-43a2-9c25-3c5403e96ec2</v>
      </c>
      <c r="B66">
        <f>VLOOKUP(A66,cleanedDataSet!A:L,10,0)</f>
        <v>3324.24</v>
      </c>
      <c r="C66" t="str">
        <f t="shared" si="0"/>
        <v>ABOVE AVERAGE</v>
      </c>
    </row>
    <row r="67" spans="1:3" x14ac:dyDescent="0.2">
      <c r="A67" t="str">
        <f>cleanedDataSet!A67</f>
        <v>3ba90b64-c9a0-4864-bcee-34a907c73eb9</v>
      </c>
      <c r="B67">
        <f>VLOOKUP(A67,cleanedDataSet!A:L,10,0)</f>
        <v>3871.5</v>
      </c>
      <c r="C67" t="str">
        <f t="shared" ref="C67:C130" si="1">IF(B67=AVERAGE(B:B),"AVERAGE",IF(AND(B67&lt;=AVERAGE(B:B),B67&gt;AVERAGE(B:B)-1000),"BELOW AVERAGE",IF(AND(B67&gt;=AVERAGE(B:B),B67&lt;AVERAGE(B:B)+1000),"ABOVE AVERAGE",IF(B67&lt;AVERAGE(B:B)-1000,"LOW",IF(B67&gt;AVERAGE(B:B)+1000,"HIGH","ERROR")))))</f>
        <v>HIGH</v>
      </c>
    </row>
    <row r="68" spans="1:3" x14ac:dyDescent="0.2">
      <c r="A68" t="str">
        <f>cleanedDataSet!A68</f>
        <v>dfbe1279-b0b5-4796-9e96-3ff753523fca</v>
      </c>
      <c r="B68">
        <f>VLOOKUP(A68,cleanedDataSet!A:L,10,0)</f>
        <v>480.53</v>
      </c>
      <c r="C68" t="str">
        <f t="shared" si="1"/>
        <v>LOW</v>
      </c>
    </row>
    <row r="69" spans="1:3" x14ac:dyDescent="0.2">
      <c r="A69" t="str">
        <f>cleanedDataSet!A69</f>
        <v>2d39bf64-32eb-4cce-80d1-5279e076dab2</v>
      </c>
      <c r="B69">
        <f>VLOOKUP(A69,cleanedDataSet!A:L,10,0)</f>
        <v>568.14</v>
      </c>
      <c r="C69" t="str">
        <f t="shared" si="1"/>
        <v>LOW</v>
      </c>
    </row>
    <row r="70" spans="1:3" x14ac:dyDescent="0.2">
      <c r="A70" t="str">
        <f>cleanedDataSet!A70</f>
        <v>c914d7f5-50a8-4179-95ca-429af92761fd</v>
      </c>
      <c r="B70">
        <f>VLOOKUP(A70,cleanedDataSet!A:L,10,0)</f>
        <v>1970.49</v>
      </c>
      <c r="C70" t="str">
        <f t="shared" si="1"/>
        <v>BELOW AVERAGE</v>
      </c>
    </row>
    <row r="71" spans="1:3" x14ac:dyDescent="0.2">
      <c r="A71" t="str">
        <f>cleanedDataSet!A71</f>
        <v>f8499420-38f0-4783-9ee3-b1e8b5ea4b9d</v>
      </c>
      <c r="B71">
        <f>VLOOKUP(A71,cleanedDataSet!A:L,10,0)</f>
        <v>2729.35</v>
      </c>
      <c r="C71" t="str">
        <f t="shared" si="1"/>
        <v>ABOVE AVERAGE</v>
      </c>
    </row>
    <row r="72" spans="1:3" x14ac:dyDescent="0.2">
      <c r="A72" t="str">
        <f>cleanedDataSet!A72</f>
        <v>25a6d09b-c041-4e9b-b17b-9f4e1baa7245</v>
      </c>
      <c r="B72">
        <f>VLOOKUP(A72,cleanedDataSet!A:L,10,0)</f>
        <v>2937.06</v>
      </c>
      <c r="C72" t="str">
        <f t="shared" si="1"/>
        <v>ABOVE AVERAGE</v>
      </c>
    </row>
    <row r="73" spans="1:3" x14ac:dyDescent="0.2">
      <c r="A73" t="str">
        <f>cleanedDataSet!A73</f>
        <v>7a348bab-fb02-4cde-af94-1c9b69aaeb67</v>
      </c>
      <c r="B73">
        <f>VLOOKUP(A73,cleanedDataSet!A:L,10,0)</f>
        <v>84.08</v>
      </c>
      <c r="C73" t="str">
        <f t="shared" si="1"/>
        <v>LOW</v>
      </c>
    </row>
    <row r="74" spans="1:3" x14ac:dyDescent="0.2">
      <c r="A74" t="str">
        <f>cleanedDataSet!A74</f>
        <v>59d1fa12-b8cc-4ac5-8b81-9a3b24aeb997</v>
      </c>
      <c r="B74">
        <f>VLOOKUP(A74,cleanedDataSet!A:L,10,0)</f>
        <v>1177.74</v>
      </c>
      <c r="C74" t="str">
        <f t="shared" si="1"/>
        <v>LOW</v>
      </c>
    </row>
    <row r="75" spans="1:3" x14ac:dyDescent="0.2">
      <c r="A75" t="str">
        <f>cleanedDataSet!A75</f>
        <v>9cd34870-3e67-42a7-981d-5f45e10a0e91</v>
      </c>
      <c r="B75">
        <f>VLOOKUP(A75,cleanedDataSet!A:L,10,0)</f>
        <v>2655.66</v>
      </c>
      <c r="C75" t="str">
        <f t="shared" si="1"/>
        <v>BELOW AVERAGE</v>
      </c>
    </row>
    <row r="76" spans="1:3" x14ac:dyDescent="0.2">
      <c r="A76" t="str">
        <f>cleanedDataSet!A76</f>
        <v>997d0ee2-fdc7-4ea9-b543-c36171743659</v>
      </c>
      <c r="B76">
        <f>VLOOKUP(A76,cleanedDataSet!A:L,10,0)</f>
        <v>573.04</v>
      </c>
      <c r="C76" t="str">
        <f t="shared" si="1"/>
        <v>LOW</v>
      </c>
    </row>
    <row r="77" spans="1:3" x14ac:dyDescent="0.2">
      <c r="A77" t="str">
        <f>cleanedDataSet!A77</f>
        <v>535115f9-f0c3-4f56-b179-0d3bb8262462</v>
      </c>
      <c r="B77">
        <f>VLOOKUP(A77,cleanedDataSet!A:L,10,0)</f>
        <v>1246.05</v>
      </c>
      <c r="C77" t="str">
        <f t="shared" si="1"/>
        <v>LOW</v>
      </c>
    </row>
    <row r="78" spans="1:3" x14ac:dyDescent="0.2">
      <c r="A78" t="str">
        <f>cleanedDataSet!A78</f>
        <v>f02a9a21-8b5a-4b31-9f4d-26b4eed2bf13</v>
      </c>
      <c r="B78">
        <f>VLOOKUP(A78,cleanedDataSet!A:L,10,0)</f>
        <v>2285.16</v>
      </c>
      <c r="C78" t="str">
        <f t="shared" si="1"/>
        <v>BELOW AVERAGE</v>
      </c>
    </row>
    <row r="79" spans="1:3" x14ac:dyDescent="0.2">
      <c r="A79" t="str">
        <f>cleanedDataSet!A79</f>
        <v>df1a0a2b-d8ed-4521-b589-5d87d81b6f6e</v>
      </c>
      <c r="B79">
        <f>VLOOKUP(A79,cleanedDataSet!A:L,10,0)</f>
        <v>2893.92</v>
      </c>
      <c r="C79" t="str">
        <f t="shared" si="1"/>
        <v>ABOVE AVERAGE</v>
      </c>
    </row>
    <row r="80" spans="1:3" x14ac:dyDescent="0.2">
      <c r="A80" t="str">
        <f>cleanedDataSet!A80</f>
        <v>ed6d350f-6d98-4777-ac91-73bcf6521fad</v>
      </c>
      <c r="B80">
        <f>VLOOKUP(A80,cleanedDataSet!A:L,10,0)</f>
        <v>3059.91</v>
      </c>
      <c r="C80" t="str">
        <f t="shared" si="1"/>
        <v>ABOVE AVERAGE</v>
      </c>
    </row>
    <row r="81" spans="1:3" x14ac:dyDescent="0.2">
      <c r="A81" t="str">
        <f>cleanedDataSet!A81</f>
        <v>f268b062-8b20-44d3-bbf1-3da3bc16a274</v>
      </c>
      <c r="B81">
        <f>VLOOKUP(A81,cleanedDataSet!A:L,10,0)</f>
        <v>70.36</v>
      </c>
      <c r="C81" t="str">
        <f t="shared" si="1"/>
        <v>LOW</v>
      </c>
    </row>
    <row r="82" spans="1:3" x14ac:dyDescent="0.2">
      <c r="A82" t="str">
        <f>cleanedDataSet!A82</f>
        <v>971ee3e4-5e5d-4d95-906a-9619be080fc5</v>
      </c>
      <c r="B82">
        <f>VLOOKUP(A82,cleanedDataSet!A:L,10,0)</f>
        <v>418.45</v>
      </c>
      <c r="C82" t="str">
        <f t="shared" si="1"/>
        <v>LOW</v>
      </c>
    </row>
    <row r="83" spans="1:3" x14ac:dyDescent="0.2">
      <c r="A83" t="str">
        <f>cleanedDataSet!A83</f>
        <v>17141a87-b3b2-434c-bd95-961d1118ad59</v>
      </c>
      <c r="B83">
        <f>VLOOKUP(A83,cleanedDataSet!A:L,10,0)</f>
        <v>886.46</v>
      </c>
      <c r="C83" t="str">
        <f t="shared" si="1"/>
        <v>LOW</v>
      </c>
    </row>
    <row r="84" spans="1:3" x14ac:dyDescent="0.2">
      <c r="A84" t="str">
        <f>cleanedDataSet!A84</f>
        <v>150c5ea6-2d31-49a9-8f91-9deb47da2fe5</v>
      </c>
      <c r="B84">
        <f>VLOOKUP(A84,cleanedDataSet!A:L,10,0)</f>
        <v>2290.35</v>
      </c>
      <c r="C84" t="str">
        <f t="shared" si="1"/>
        <v>BELOW AVERAGE</v>
      </c>
    </row>
    <row r="85" spans="1:3" x14ac:dyDescent="0.2">
      <c r="A85" t="str">
        <f>cleanedDataSet!A85</f>
        <v>e7482830-b11b-44e4-9b04-4c41e8cd0a4c</v>
      </c>
      <c r="B85">
        <f>VLOOKUP(A85,cleanedDataSet!A:L,10,0)</f>
        <v>2460.5700000000002</v>
      </c>
      <c r="C85" t="str">
        <f t="shared" si="1"/>
        <v>BELOW AVERAGE</v>
      </c>
    </row>
    <row r="86" spans="1:3" x14ac:dyDescent="0.2">
      <c r="A86" t="str">
        <f>cleanedDataSet!A86</f>
        <v>7ecc03bd-95b5-4046-a3e9-98cf40c1f67f</v>
      </c>
      <c r="B86">
        <f>VLOOKUP(A86,cleanedDataSet!A:L,10,0)</f>
        <v>4384.08</v>
      </c>
      <c r="C86" t="str">
        <f t="shared" si="1"/>
        <v>HIGH</v>
      </c>
    </row>
    <row r="87" spans="1:3" x14ac:dyDescent="0.2">
      <c r="A87" t="str">
        <f>cleanedDataSet!A87</f>
        <v>17e6323a-e6d3-45b6-a58f-e8f176c3ef3f</v>
      </c>
      <c r="B87">
        <f>VLOOKUP(A87,cleanedDataSet!A:L,10,0)</f>
        <v>8233.56</v>
      </c>
      <c r="C87" t="str">
        <f t="shared" si="1"/>
        <v>HIGH</v>
      </c>
    </row>
    <row r="88" spans="1:3" x14ac:dyDescent="0.2">
      <c r="A88" t="str">
        <f>cleanedDataSet!A88</f>
        <v>14f532d8-6151-4153-9e74-4af34c8d6a2d</v>
      </c>
      <c r="B88">
        <f>VLOOKUP(A88,cleanedDataSet!A:L,10,0)</f>
        <v>429.12</v>
      </c>
      <c r="C88" t="str">
        <f t="shared" si="1"/>
        <v>LOW</v>
      </c>
    </row>
    <row r="89" spans="1:3" x14ac:dyDescent="0.2">
      <c r="A89" t="str">
        <f>cleanedDataSet!A89</f>
        <v>272376c6-83f5-427e-b1f8-6e5cbde5026b</v>
      </c>
      <c r="B89">
        <f>VLOOKUP(A89,cleanedDataSet!A:L,10,0)</f>
        <v>3411.72</v>
      </c>
      <c r="C89" t="str">
        <f t="shared" si="1"/>
        <v>ABOVE AVERAGE</v>
      </c>
    </row>
    <row r="90" spans="1:3" x14ac:dyDescent="0.2">
      <c r="A90" t="str">
        <f>cleanedDataSet!A90</f>
        <v>d960c18c-ee73-4ee1-bf85-638ae7fe6409</v>
      </c>
      <c r="B90">
        <f>VLOOKUP(A90,cleanedDataSet!A:L,10,0)</f>
        <v>3817.56</v>
      </c>
      <c r="C90" t="str">
        <f t="shared" si="1"/>
        <v>HIGH</v>
      </c>
    </row>
    <row r="91" spans="1:3" x14ac:dyDescent="0.2">
      <c r="A91" t="str">
        <f>cleanedDataSet!A91</f>
        <v>6458bf6b-4149-4ba6-b06e-c67e87b90c97</v>
      </c>
      <c r="B91">
        <f>VLOOKUP(A91,cleanedDataSet!A:L,10,0)</f>
        <v>964.58</v>
      </c>
      <c r="C91" t="str">
        <f t="shared" si="1"/>
        <v>LOW</v>
      </c>
    </row>
    <row r="92" spans="1:3" x14ac:dyDescent="0.2">
      <c r="A92" t="str">
        <f>cleanedDataSet!A92</f>
        <v>b872738a-7117-489e-a6c7-b1a122bfed1b</v>
      </c>
      <c r="B92">
        <f>VLOOKUP(A92,cleanedDataSet!A:L,10,0)</f>
        <v>1078.56</v>
      </c>
      <c r="C92" t="str">
        <f t="shared" si="1"/>
        <v>LOW</v>
      </c>
    </row>
    <row r="93" spans="1:3" x14ac:dyDescent="0.2">
      <c r="A93" t="str">
        <f>cleanedDataSet!A93</f>
        <v>02e3a7d4-83c7-4a6a-813d-1110bbd0e95a</v>
      </c>
      <c r="B93">
        <f>VLOOKUP(A93,cleanedDataSet!A:L,10,0)</f>
        <v>2111.7199999999998</v>
      </c>
      <c r="C93" t="str">
        <f t="shared" si="1"/>
        <v>BELOW AVERAGE</v>
      </c>
    </row>
    <row r="94" spans="1:3" x14ac:dyDescent="0.2">
      <c r="A94" t="str">
        <f>cleanedDataSet!A94</f>
        <v>fa860af4-bfcf-4eab-89df-c4cfbc3457f5</v>
      </c>
      <c r="B94">
        <f>VLOOKUP(A94,cleanedDataSet!A:L,10,0)</f>
        <v>70.650000000000006</v>
      </c>
      <c r="C94" t="str">
        <f t="shared" si="1"/>
        <v>LOW</v>
      </c>
    </row>
    <row r="95" spans="1:3" x14ac:dyDescent="0.2">
      <c r="A95" t="str">
        <f>cleanedDataSet!A95</f>
        <v>22a5f945-99f4-49a0-b8d8-83be0dd0141d</v>
      </c>
      <c r="B95">
        <f>VLOOKUP(A95,cleanedDataSet!A:L,10,0)</f>
        <v>730.55</v>
      </c>
      <c r="C95" t="str">
        <f t="shared" si="1"/>
        <v>LOW</v>
      </c>
    </row>
    <row r="96" spans="1:3" x14ac:dyDescent="0.2">
      <c r="A96" t="str">
        <f>cleanedDataSet!A96</f>
        <v>c25bb845-441b-4776-a80a-ee185cf44bac</v>
      </c>
      <c r="B96">
        <f>VLOOKUP(A96,cleanedDataSet!A:L,10,0)</f>
        <v>145.08000000000001</v>
      </c>
      <c r="C96" t="str">
        <f t="shared" si="1"/>
        <v>LOW</v>
      </c>
    </row>
    <row r="97" spans="1:3" x14ac:dyDescent="0.2">
      <c r="A97" t="str">
        <f>cleanedDataSet!A97</f>
        <v>2cf44f9a-42c0-43f1-9993-477c015f937a</v>
      </c>
      <c r="B97">
        <f>VLOOKUP(A97,cleanedDataSet!A:L,10,0)</f>
        <v>992.05</v>
      </c>
      <c r="C97" t="str">
        <f t="shared" si="1"/>
        <v>LOW</v>
      </c>
    </row>
    <row r="98" spans="1:3" x14ac:dyDescent="0.2">
      <c r="A98" t="str">
        <f>cleanedDataSet!A98</f>
        <v>afffc930-c5c5-489c-a739-2e7d54c827a1</v>
      </c>
      <c r="B98">
        <f>VLOOKUP(A98,cleanedDataSet!A:L,10,0)</f>
        <v>1833.88</v>
      </c>
      <c r="C98" t="str">
        <f t="shared" si="1"/>
        <v>BELOW AVERAGE</v>
      </c>
    </row>
    <row r="99" spans="1:3" x14ac:dyDescent="0.2">
      <c r="A99" t="str">
        <f>cleanedDataSet!A99</f>
        <v>c64ef1f9-4bc1-4121-b3f7-659118534e7b</v>
      </c>
      <c r="B99">
        <f>VLOOKUP(A99,cleanedDataSet!A:L,10,0)</f>
        <v>2926.16</v>
      </c>
      <c r="C99" t="str">
        <f t="shared" si="1"/>
        <v>ABOVE AVERAGE</v>
      </c>
    </row>
    <row r="100" spans="1:3" x14ac:dyDescent="0.2">
      <c r="A100" t="str">
        <f>cleanedDataSet!A100</f>
        <v>80372f13-b7c8-4bac-94af-c67c6300b207</v>
      </c>
      <c r="B100">
        <f>VLOOKUP(A100,cleanedDataSet!A:L,10,0)</f>
        <v>8338.34</v>
      </c>
      <c r="C100" t="str">
        <f t="shared" si="1"/>
        <v>HIGH</v>
      </c>
    </row>
    <row r="101" spans="1:3" x14ac:dyDescent="0.2">
      <c r="A101" t="str">
        <f>cleanedDataSet!A101</f>
        <v>d08a4dc3-dae1-4d86-8795-66ff1c8dd9d8</v>
      </c>
      <c r="B101">
        <f>VLOOKUP(A101,cleanedDataSet!A:L,10,0)</f>
        <v>9816</v>
      </c>
      <c r="C101" t="str">
        <f t="shared" si="1"/>
        <v>HIGH</v>
      </c>
    </row>
    <row r="102" spans="1:3" x14ac:dyDescent="0.2">
      <c r="A102" t="str">
        <f>cleanedDataSet!A102</f>
        <v>bf96e5c2-b970-4888-ac82-5ca316888c87</v>
      </c>
      <c r="B102">
        <f>VLOOKUP(A102,cleanedDataSet!A:L,10,0)</f>
        <v>41.49</v>
      </c>
      <c r="C102" t="str">
        <f t="shared" si="1"/>
        <v>LOW</v>
      </c>
    </row>
    <row r="103" spans="1:3" x14ac:dyDescent="0.2">
      <c r="A103" t="str">
        <f>cleanedDataSet!A103</f>
        <v>47cf1e18-a890-4dff-a27a-2a08288419fd</v>
      </c>
      <c r="B103">
        <f>VLOOKUP(A103,cleanedDataSet!A:L,10,0)</f>
        <v>932.3</v>
      </c>
      <c r="C103" t="str">
        <f t="shared" si="1"/>
        <v>LOW</v>
      </c>
    </row>
    <row r="104" spans="1:3" x14ac:dyDescent="0.2">
      <c r="A104" t="str">
        <f>cleanedDataSet!A104</f>
        <v>15e3e853-116b-49c1-b7aa-fb17d8ae770d</v>
      </c>
      <c r="B104">
        <f>VLOOKUP(A104,cleanedDataSet!A:L,10,0)</f>
        <v>1587.67</v>
      </c>
      <c r="C104" t="str">
        <f t="shared" si="1"/>
        <v>LOW</v>
      </c>
    </row>
    <row r="105" spans="1:3" x14ac:dyDescent="0.2">
      <c r="A105" t="str">
        <f>cleanedDataSet!A105</f>
        <v>97e2cbf2-9ffb-470a-b728-743946cd83fb</v>
      </c>
      <c r="B105">
        <f>VLOOKUP(A105,cleanedDataSet!A:L,10,0)</f>
        <v>2089.23</v>
      </c>
      <c r="C105" t="str">
        <f t="shared" si="1"/>
        <v>BELOW AVERAGE</v>
      </c>
    </row>
    <row r="106" spans="1:3" x14ac:dyDescent="0.2">
      <c r="A106" t="str">
        <f>cleanedDataSet!A106</f>
        <v>d34fba74-8560-4db4-8b68-a557426c8e9a</v>
      </c>
      <c r="B106">
        <f>VLOOKUP(A106,cleanedDataSet!A:L,10,0)</f>
        <v>4551.43</v>
      </c>
      <c r="C106" t="str">
        <f t="shared" si="1"/>
        <v>HIGH</v>
      </c>
    </row>
    <row r="107" spans="1:3" x14ac:dyDescent="0.2">
      <c r="A107" t="str">
        <f>cleanedDataSet!A107</f>
        <v>be0fa309-2649-40d4-a1eb-77229a95896d</v>
      </c>
      <c r="B107">
        <f>VLOOKUP(A107,cleanedDataSet!A:L,10,0)</f>
        <v>993.6</v>
      </c>
      <c r="C107" t="str">
        <f t="shared" si="1"/>
        <v>LOW</v>
      </c>
    </row>
    <row r="108" spans="1:3" x14ac:dyDescent="0.2">
      <c r="A108" t="str">
        <f>cleanedDataSet!A108</f>
        <v>feefed38-ce99-4d19-9f2c-b74936a9d9c0</v>
      </c>
      <c r="B108">
        <f>VLOOKUP(A108,cleanedDataSet!A:L,10,0)</f>
        <v>5422.66</v>
      </c>
      <c r="C108" t="str">
        <f t="shared" si="1"/>
        <v>HIGH</v>
      </c>
    </row>
    <row r="109" spans="1:3" x14ac:dyDescent="0.2">
      <c r="A109" t="str">
        <f>cleanedDataSet!A109</f>
        <v>07a2a894-440f-4cc4-9b98-6d85c51776f6</v>
      </c>
      <c r="B109">
        <f>VLOOKUP(A109,cleanedDataSet!A:L,10,0)</f>
        <v>7479.75</v>
      </c>
      <c r="C109" t="str">
        <f t="shared" si="1"/>
        <v>HIGH</v>
      </c>
    </row>
    <row r="110" spans="1:3" x14ac:dyDescent="0.2">
      <c r="A110" t="str">
        <f>cleanedDataSet!A110</f>
        <v>e5e5ce50-5256-4140-a659-d20e0a9b20c6</v>
      </c>
      <c r="B110">
        <f>VLOOKUP(A110,cleanedDataSet!A:L,10,0)</f>
        <v>630.9</v>
      </c>
      <c r="C110" t="str">
        <f t="shared" si="1"/>
        <v>LOW</v>
      </c>
    </row>
    <row r="111" spans="1:3" x14ac:dyDescent="0.2">
      <c r="A111" t="str">
        <f>cleanedDataSet!A111</f>
        <v>f5c97027-b52a-4a38-9ae3-673df54f27b8</v>
      </c>
      <c r="B111">
        <f>VLOOKUP(A111,cleanedDataSet!A:L,10,0)</f>
        <v>3528.3</v>
      </c>
      <c r="C111" t="str">
        <f t="shared" si="1"/>
        <v>ABOVE AVERAGE</v>
      </c>
    </row>
    <row r="112" spans="1:3" x14ac:dyDescent="0.2">
      <c r="A112" t="str">
        <f>cleanedDataSet!A112</f>
        <v>196d3655-204e-44d2-aae3-e937084eb7cf</v>
      </c>
      <c r="B112">
        <f>VLOOKUP(A112,cleanedDataSet!A:L,10,0)</f>
        <v>341.58</v>
      </c>
      <c r="C112" t="str">
        <f t="shared" si="1"/>
        <v>LOW</v>
      </c>
    </row>
    <row r="113" spans="1:3" x14ac:dyDescent="0.2">
      <c r="A113" t="str">
        <f>cleanedDataSet!A113</f>
        <v>94c27b96-b18a-4019-90dd-d6fc1ec42bc1</v>
      </c>
      <c r="B113">
        <f>VLOOKUP(A113,cleanedDataSet!A:L,10,0)</f>
        <v>1584</v>
      </c>
      <c r="C113" t="str">
        <f t="shared" si="1"/>
        <v>LOW</v>
      </c>
    </row>
    <row r="114" spans="1:3" x14ac:dyDescent="0.2">
      <c r="A114" t="str">
        <f>cleanedDataSet!A114</f>
        <v>570722e1-a4d3-4cf9-b6f3-7938815aa7ae</v>
      </c>
      <c r="B114">
        <f>VLOOKUP(A114,cleanedDataSet!A:L,10,0)</f>
        <v>1713.58</v>
      </c>
      <c r="C114" t="str">
        <f t="shared" si="1"/>
        <v>LOW</v>
      </c>
    </row>
    <row r="115" spans="1:3" x14ac:dyDescent="0.2">
      <c r="A115" t="str">
        <f>cleanedDataSet!A115</f>
        <v>46471087-2267-435e-9046-344ddefb4f70</v>
      </c>
      <c r="B115">
        <f>VLOOKUP(A115,cleanedDataSet!A:L,10,0)</f>
        <v>3158.1</v>
      </c>
      <c r="C115" t="str">
        <f t="shared" si="1"/>
        <v>ABOVE AVERAGE</v>
      </c>
    </row>
    <row r="116" spans="1:3" x14ac:dyDescent="0.2">
      <c r="A116" t="str">
        <f>cleanedDataSet!A116</f>
        <v>a8299dc9-cf1e-4f08-9f96-914581571b45</v>
      </c>
      <c r="B116">
        <f>VLOOKUP(A116,cleanedDataSet!A:L,10,0)</f>
        <v>4760.7</v>
      </c>
      <c r="C116" t="str">
        <f t="shared" si="1"/>
        <v>HIGH</v>
      </c>
    </row>
    <row r="117" spans="1:3" x14ac:dyDescent="0.2">
      <c r="A117" t="str">
        <f>cleanedDataSet!A117</f>
        <v>f17500a1-ecd6-4949-9b8f-2d3ddbd9397b</v>
      </c>
      <c r="B117">
        <f>VLOOKUP(A117,cleanedDataSet!A:L,10,0)</f>
        <v>558.1</v>
      </c>
      <c r="C117" t="str">
        <f t="shared" si="1"/>
        <v>LOW</v>
      </c>
    </row>
    <row r="118" spans="1:3" x14ac:dyDescent="0.2">
      <c r="A118" t="str">
        <f>cleanedDataSet!A118</f>
        <v>9e6dc9cc-b4d2-418f-8b67-51f9c4643057</v>
      </c>
      <c r="B118">
        <f>VLOOKUP(A118,cleanedDataSet!A:L,10,0)</f>
        <v>604.22</v>
      </c>
      <c r="C118" t="str">
        <f t="shared" si="1"/>
        <v>LOW</v>
      </c>
    </row>
    <row r="119" spans="1:3" x14ac:dyDescent="0.2">
      <c r="A119" t="str">
        <f>cleanedDataSet!A119</f>
        <v>3d350525-4a9e-40ec-8122-66e5f9ed5f62</v>
      </c>
      <c r="B119">
        <f>VLOOKUP(A119,cleanedDataSet!A:L,10,0)</f>
        <v>837.09</v>
      </c>
      <c r="C119" t="str">
        <f t="shared" si="1"/>
        <v>LOW</v>
      </c>
    </row>
    <row r="120" spans="1:3" x14ac:dyDescent="0.2">
      <c r="A120" t="str">
        <f>cleanedDataSet!A120</f>
        <v>4ef3eba4-3bad-481c-b337-d44dbc970d9a</v>
      </c>
      <c r="B120">
        <f>VLOOKUP(A120,cleanedDataSet!A:L,10,0)</f>
        <v>876.98</v>
      </c>
      <c r="C120" t="str">
        <f t="shared" si="1"/>
        <v>LOW</v>
      </c>
    </row>
    <row r="121" spans="1:3" x14ac:dyDescent="0.2">
      <c r="A121" t="str">
        <f>cleanedDataSet!A121</f>
        <v>6d58dca3-9c47-4c78-bf6e-08b26be34f65</v>
      </c>
      <c r="B121">
        <f>VLOOKUP(A121,cleanedDataSet!A:L,10,0)</f>
        <v>981.44</v>
      </c>
      <c r="C121" t="str">
        <f t="shared" si="1"/>
        <v>LOW</v>
      </c>
    </row>
    <row r="122" spans="1:3" x14ac:dyDescent="0.2">
      <c r="A122" t="str">
        <f>cleanedDataSet!A122</f>
        <v>4e37f46a-cedd-457e-9c89-b373356a3fcb</v>
      </c>
      <c r="B122">
        <f>VLOOKUP(A122,cleanedDataSet!A:L,10,0)</f>
        <v>2902.79</v>
      </c>
      <c r="C122" t="str">
        <f t="shared" si="1"/>
        <v>ABOVE AVERAGE</v>
      </c>
    </row>
    <row r="123" spans="1:3" x14ac:dyDescent="0.2">
      <c r="A123" t="str">
        <f>cleanedDataSet!A123</f>
        <v>7ad7937c-a93f-4d76-ae20-243f74f53f2f</v>
      </c>
      <c r="B123">
        <f>VLOOKUP(A123,cleanedDataSet!A:L,10,0)</f>
        <v>4354.04</v>
      </c>
      <c r="C123" t="str">
        <f t="shared" si="1"/>
        <v>HIGH</v>
      </c>
    </row>
    <row r="124" spans="1:3" x14ac:dyDescent="0.2">
      <c r="A124" t="str">
        <f>cleanedDataSet!A124</f>
        <v>8f7d932c-1a35-40a0-9755-1fc33c4dc20c</v>
      </c>
      <c r="B124">
        <f>VLOOKUP(A124,cleanedDataSet!A:L,10,0)</f>
        <v>4495.53</v>
      </c>
      <c r="C124" t="str">
        <f t="shared" si="1"/>
        <v>HIGH</v>
      </c>
    </row>
    <row r="125" spans="1:3" x14ac:dyDescent="0.2">
      <c r="A125" t="str">
        <f>cleanedDataSet!A125</f>
        <v>92d41461-7a43-4c22-888f-11e3a83cb775</v>
      </c>
      <c r="B125">
        <f>VLOOKUP(A125,cleanedDataSet!A:L,10,0)</f>
        <v>2187.2399999999998</v>
      </c>
      <c r="C125" t="str">
        <f t="shared" si="1"/>
        <v>BELOW AVERAGE</v>
      </c>
    </row>
    <row r="126" spans="1:3" x14ac:dyDescent="0.2">
      <c r="A126" t="str">
        <f>cleanedDataSet!A126</f>
        <v>892a6942-8b15-4b56-8d67-869643ab5ccf</v>
      </c>
      <c r="B126">
        <f>VLOOKUP(A126,cleanedDataSet!A:L,10,0)</f>
        <v>2822.82</v>
      </c>
      <c r="C126" t="str">
        <f t="shared" si="1"/>
        <v>ABOVE AVERAGE</v>
      </c>
    </row>
    <row r="127" spans="1:3" x14ac:dyDescent="0.2">
      <c r="A127" t="str">
        <f>cleanedDataSet!A127</f>
        <v>40773584-7f32-4f65-b2e7-392a6e98072e</v>
      </c>
      <c r="B127">
        <f>VLOOKUP(A127,cleanedDataSet!A:L,10,0)</f>
        <v>1103.1600000000001</v>
      </c>
      <c r="C127" t="str">
        <f t="shared" si="1"/>
        <v>LOW</v>
      </c>
    </row>
    <row r="128" spans="1:3" x14ac:dyDescent="0.2">
      <c r="A128" t="str">
        <f>cleanedDataSet!A128</f>
        <v>a18db577-0ea7-4974-9742-88207516f36f</v>
      </c>
      <c r="B128">
        <f>VLOOKUP(A128,cleanedDataSet!A:L,10,0)</f>
        <v>1386.14</v>
      </c>
      <c r="C128" t="str">
        <f t="shared" si="1"/>
        <v>LOW</v>
      </c>
    </row>
    <row r="129" spans="1:3" x14ac:dyDescent="0.2">
      <c r="A129" t="str">
        <f>cleanedDataSet!A129</f>
        <v>30e03154-0710-441a-ac04-2b23a52063e7</v>
      </c>
      <c r="B129">
        <f>VLOOKUP(A129,cleanedDataSet!A:L,10,0)</f>
        <v>1815.19</v>
      </c>
      <c r="C129" t="str">
        <f t="shared" si="1"/>
        <v>BELOW AVERAGE</v>
      </c>
    </row>
    <row r="130" spans="1:3" x14ac:dyDescent="0.2">
      <c r="A130" t="str">
        <f>cleanedDataSet!A130</f>
        <v>86863dc8-af3e-4055-a6d8-72ed4e5b5ede</v>
      </c>
      <c r="B130">
        <f>VLOOKUP(A130,cleanedDataSet!A:L,10,0)</f>
        <v>2041.38</v>
      </c>
      <c r="C130" t="str">
        <f t="shared" si="1"/>
        <v>BELOW AVERAGE</v>
      </c>
    </row>
    <row r="131" spans="1:3" x14ac:dyDescent="0.2">
      <c r="A131" t="str">
        <f>cleanedDataSet!A131</f>
        <v>23cbc3d9-50b3-4d95-a9fb-67a1151dbd86</v>
      </c>
      <c r="B131">
        <f>VLOOKUP(A131,cleanedDataSet!A:L,10,0)</f>
        <v>4368.5600000000004</v>
      </c>
      <c r="C131" t="str">
        <f t="shared" ref="C131:C194" si="2">IF(B131=AVERAGE(B:B),"AVERAGE",IF(AND(B131&lt;=AVERAGE(B:B),B131&gt;AVERAGE(B:B)-1000),"BELOW AVERAGE",IF(AND(B131&gt;=AVERAGE(B:B),B131&lt;AVERAGE(B:B)+1000),"ABOVE AVERAGE",IF(B131&lt;AVERAGE(B:B)-1000,"LOW",IF(B131&gt;AVERAGE(B:B)+1000,"HIGH","ERROR")))))</f>
        <v>HIGH</v>
      </c>
    </row>
    <row r="132" spans="1:3" x14ac:dyDescent="0.2">
      <c r="A132" t="str">
        <f>cleanedDataSet!A132</f>
        <v>c88fa04c-2365-49de-997f-7c7111e9fb83</v>
      </c>
      <c r="B132">
        <f>VLOOKUP(A132,cleanedDataSet!A:L,10,0)</f>
        <v>4984.8999999999996</v>
      </c>
      <c r="C132" t="str">
        <f t="shared" si="2"/>
        <v>HIGH</v>
      </c>
    </row>
    <row r="133" spans="1:3" x14ac:dyDescent="0.2">
      <c r="A133" t="str">
        <f>cleanedDataSet!A133</f>
        <v>11dbef00-d09b-438f-bc39-4c648567e603</v>
      </c>
      <c r="B133">
        <f>VLOOKUP(A133,cleanedDataSet!A:L,10,0)</f>
        <v>5807.49</v>
      </c>
      <c r="C133" t="str">
        <f t="shared" si="2"/>
        <v>HIGH</v>
      </c>
    </row>
    <row r="134" spans="1:3" x14ac:dyDescent="0.2">
      <c r="A134" t="str">
        <f>cleanedDataSet!A134</f>
        <v>16a5c2ac-4faa-4fb4-a777-a55594410b47</v>
      </c>
      <c r="B134">
        <f>VLOOKUP(A134,cleanedDataSet!A:L,10,0)</f>
        <v>6331.2</v>
      </c>
      <c r="C134" t="str">
        <f t="shared" si="2"/>
        <v>HIGH</v>
      </c>
    </row>
    <row r="135" spans="1:3" x14ac:dyDescent="0.2">
      <c r="A135" t="str">
        <f>cleanedDataSet!A135</f>
        <v>59327c43-3537-4d20-94f5-acbf21f637f7</v>
      </c>
      <c r="B135">
        <f>VLOOKUP(A135,cleanedDataSet!A:L,10,0)</f>
        <v>41.73</v>
      </c>
      <c r="C135" t="str">
        <f t="shared" si="2"/>
        <v>LOW</v>
      </c>
    </row>
    <row r="136" spans="1:3" x14ac:dyDescent="0.2">
      <c r="A136" t="str">
        <f>cleanedDataSet!A136</f>
        <v>74913e90-d316-4508-82d9-60d60962e69d</v>
      </c>
      <c r="B136">
        <f>VLOOKUP(A136,cleanedDataSet!A:L,10,0)</f>
        <v>270.36</v>
      </c>
      <c r="C136" t="str">
        <f t="shared" si="2"/>
        <v>LOW</v>
      </c>
    </row>
    <row r="137" spans="1:3" x14ac:dyDescent="0.2">
      <c r="A137" t="str">
        <f>cleanedDataSet!A137</f>
        <v>d7828a64-6487-4e5b-88bb-72755da9b6f8</v>
      </c>
      <c r="B137">
        <f>VLOOKUP(A137,cleanedDataSet!A:L,10,0)</f>
        <v>763.75</v>
      </c>
      <c r="C137" t="str">
        <f t="shared" si="2"/>
        <v>LOW</v>
      </c>
    </row>
    <row r="138" spans="1:3" x14ac:dyDescent="0.2">
      <c r="A138" t="str">
        <f>cleanedDataSet!A138</f>
        <v>f0ebf5b5-07ce-4221-8c77-955df1254c7a</v>
      </c>
      <c r="B138">
        <f>VLOOKUP(A138,cleanedDataSet!A:L,10,0)</f>
        <v>780.03</v>
      </c>
      <c r="C138" t="str">
        <f t="shared" si="2"/>
        <v>LOW</v>
      </c>
    </row>
    <row r="139" spans="1:3" x14ac:dyDescent="0.2">
      <c r="A139" t="str">
        <f>cleanedDataSet!A139</f>
        <v>5491c4c5-5704-4078-9e16-107272c031a7</v>
      </c>
      <c r="B139">
        <f>VLOOKUP(A139,cleanedDataSet!A:L,10,0)</f>
        <v>1797.88</v>
      </c>
      <c r="C139" t="str">
        <f t="shared" si="2"/>
        <v>BELOW AVERAGE</v>
      </c>
    </row>
    <row r="140" spans="1:3" x14ac:dyDescent="0.2">
      <c r="A140" t="str">
        <f>cleanedDataSet!A140</f>
        <v>b3aa8402-b6ba-457b-a7a8-d87d6cbcbb0a</v>
      </c>
      <c r="B140">
        <f>VLOOKUP(A140,cleanedDataSet!A:L,10,0)</f>
        <v>2723.13</v>
      </c>
      <c r="C140" t="str">
        <f t="shared" si="2"/>
        <v>BELOW AVERAGE</v>
      </c>
    </row>
    <row r="141" spans="1:3" x14ac:dyDescent="0.2">
      <c r="A141" t="str">
        <f>cleanedDataSet!A141</f>
        <v>d4e39a26-9aa0-45df-a2f9-5d337d6c20e7</v>
      </c>
      <c r="B141">
        <f>VLOOKUP(A141,cleanedDataSet!A:L,10,0)</f>
        <v>4411.5600000000004</v>
      </c>
      <c r="C141" t="str">
        <f t="shared" si="2"/>
        <v>HIGH</v>
      </c>
    </row>
    <row r="142" spans="1:3" x14ac:dyDescent="0.2">
      <c r="A142" t="str">
        <f>cleanedDataSet!A142</f>
        <v>4984e78f-6231-40e2-b48a-aec6a5d1aa6e</v>
      </c>
      <c r="B142">
        <f>VLOOKUP(A142,cleanedDataSet!A:L,10,0)</f>
        <v>4544.93</v>
      </c>
      <c r="C142" t="str">
        <f t="shared" si="2"/>
        <v>HIGH</v>
      </c>
    </row>
    <row r="143" spans="1:3" x14ac:dyDescent="0.2">
      <c r="A143" t="str">
        <f>cleanedDataSet!A143</f>
        <v>3e735e0a-abdb-4076-987a-21ca2fabe901</v>
      </c>
      <c r="B143">
        <f>VLOOKUP(A143,cleanedDataSet!A:L,10,0)</f>
        <v>5389.02</v>
      </c>
      <c r="C143" t="str">
        <f t="shared" si="2"/>
        <v>HIGH</v>
      </c>
    </row>
    <row r="144" spans="1:3" x14ac:dyDescent="0.2">
      <c r="A144" t="str">
        <f>cleanedDataSet!A144</f>
        <v>29b45f8c-fe24-4277-85f6-e5582d07cf59</v>
      </c>
      <c r="B144">
        <f>VLOOKUP(A144,cleanedDataSet!A:L,10,0)</f>
        <v>7350.88</v>
      </c>
      <c r="C144" t="str">
        <f t="shared" si="2"/>
        <v>HIGH</v>
      </c>
    </row>
    <row r="145" spans="1:3" x14ac:dyDescent="0.2">
      <c r="A145" t="str">
        <f>cleanedDataSet!A145</f>
        <v>b549f84b-3ed9-4629-afdb-e829fba804ec</v>
      </c>
      <c r="B145">
        <f>VLOOKUP(A145,cleanedDataSet!A:L,10,0)</f>
        <v>103.88</v>
      </c>
      <c r="C145" t="str">
        <f t="shared" si="2"/>
        <v>LOW</v>
      </c>
    </row>
    <row r="146" spans="1:3" x14ac:dyDescent="0.2">
      <c r="A146" t="str">
        <f>cleanedDataSet!A146</f>
        <v>d8610af0-881c-427a-b7f0-ef52a0827451</v>
      </c>
      <c r="B146">
        <f>VLOOKUP(A146,cleanedDataSet!A:L,10,0)</f>
        <v>664.42</v>
      </c>
      <c r="C146" t="str">
        <f t="shared" si="2"/>
        <v>LOW</v>
      </c>
    </row>
    <row r="147" spans="1:3" x14ac:dyDescent="0.2">
      <c r="A147" t="str">
        <f>cleanedDataSet!A147</f>
        <v>70f7eb04-2411-4591-9cbb-6b6d13ee138c</v>
      </c>
      <c r="B147">
        <f>VLOOKUP(A147,cleanedDataSet!A:L,10,0)</f>
        <v>3597.22</v>
      </c>
      <c r="C147" t="str">
        <f t="shared" si="2"/>
        <v>ABOVE AVERAGE</v>
      </c>
    </row>
    <row r="148" spans="1:3" x14ac:dyDescent="0.2">
      <c r="A148" t="str">
        <f>cleanedDataSet!A148</f>
        <v>ff328138-5228-4048-949b-320fc32d682a</v>
      </c>
      <c r="B148">
        <f>VLOOKUP(A148,cleanedDataSet!A:L,10,0)</f>
        <v>970.44</v>
      </c>
      <c r="C148" t="str">
        <f t="shared" si="2"/>
        <v>LOW</v>
      </c>
    </row>
    <row r="149" spans="1:3" x14ac:dyDescent="0.2">
      <c r="A149" t="str">
        <f>cleanedDataSet!A149</f>
        <v>c5dd7221-5890-494a-8dcd-43cc5b64e0b5</v>
      </c>
      <c r="B149">
        <f>VLOOKUP(A149,cleanedDataSet!A:L,10,0)</f>
        <v>1188.48</v>
      </c>
      <c r="C149" t="str">
        <f t="shared" si="2"/>
        <v>LOW</v>
      </c>
    </row>
    <row r="150" spans="1:3" x14ac:dyDescent="0.2">
      <c r="A150" t="str">
        <f>cleanedDataSet!A150</f>
        <v>fc6e38ee-30a7-4512-9144-131444fce62e</v>
      </c>
      <c r="B150">
        <f>VLOOKUP(A150,cleanedDataSet!A:L,10,0)</f>
        <v>1291.77</v>
      </c>
      <c r="C150" t="str">
        <f t="shared" si="2"/>
        <v>LOW</v>
      </c>
    </row>
    <row r="151" spans="1:3" x14ac:dyDescent="0.2">
      <c r="A151" t="str">
        <f>cleanedDataSet!A151</f>
        <v>7850fdb9-56b9-459c-aae7-f8b98e857993</v>
      </c>
      <c r="B151">
        <f>VLOOKUP(A151,cleanedDataSet!A:L,10,0)</f>
        <v>1570.1</v>
      </c>
      <c r="C151" t="str">
        <f t="shared" si="2"/>
        <v>LOW</v>
      </c>
    </row>
    <row r="152" spans="1:3" x14ac:dyDescent="0.2">
      <c r="A152" t="str">
        <f>cleanedDataSet!A152</f>
        <v>b6cc11dc-2d73-4a34-abcd-d0eefdc5375f</v>
      </c>
      <c r="B152">
        <f>VLOOKUP(A152,cleanedDataSet!A:L,10,0)</f>
        <v>2085.9</v>
      </c>
      <c r="C152" t="str">
        <f t="shared" si="2"/>
        <v>BELOW AVERAGE</v>
      </c>
    </row>
    <row r="153" spans="1:3" x14ac:dyDescent="0.2">
      <c r="A153" t="str">
        <f>cleanedDataSet!A153</f>
        <v>cd013f89-b7b9-4f6b-bea9-e71c50aabecc</v>
      </c>
      <c r="B153">
        <f>VLOOKUP(A153,cleanedDataSet!A:L,10,0)</f>
        <v>5070.38</v>
      </c>
      <c r="C153" t="str">
        <f t="shared" si="2"/>
        <v>HIGH</v>
      </c>
    </row>
    <row r="154" spans="1:3" x14ac:dyDescent="0.2">
      <c r="A154" t="str">
        <f>cleanedDataSet!A154</f>
        <v>0145f800-4a7e-47f1-8615-843ecf2bc7bd</v>
      </c>
      <c r="B154">
        <f>VLOOKUP(A154,cleanedDataSet!A:L,10,0)</f>
        <v>490.4</v>
      </c>
      <c r="C154" t="str">
        <f t="shared" si="2"/>
        <v>LOW</v>
      </c>
    </row>
    <row r="155" spans="1:3" x14ac:dyDescent="0.2">
      <c r="A155" t="str">
        <f>cleanedDataSet!A155</f>
        <v>0b2375fe-e819-4066-b039-fc3b09e73de5</v>
      </c>
      <c r="B155">
        <f>VLOOKUP(A155,cleanedDataSet!A:L,10,0)</f>
        <v>2875.4</v>
      </c>
      <c r="C155" t="str">
        <f t="shared" si="2"/>
        <v>ABOVE AVERAGE</v>
      </c>
    </row>
    <row r="156" spans="1:3" x14ac:dyDescent="0.2">
      <c r="A156" t="str">
        <f>cleanedDataSet!A156</f>
        <v>fc335056-2ab7-4ea3-820b-a916ab9da1e0</v>
      </c>
      <c r="B156">
        <f>VLOOKUP(A156,cleanedDataSet!A:L,10,0)</f>
        <v>692.04</v>
      </c>
      <c r="C156" t="str">
        <f t="shared" si="2"/>
        <v>LOW</v>
      </c>
    </row>
    <row r="157" spans="1:3" x14ac:dyDescent="0.2">
      <c r="A157" t="str">
        <f>cleanedDataSet!A157</f>
        <v>ca510b5c-9cad-414e-b1ff-f223a332abb1</v>
      </c>
      <c r="B157">
        <f>VLOOKUP(A157,cleanedDataSet!A:L,10,0)</f>
        <v>1480.15</v>
      </c>
      <c r="C157" t="str">
        <f t="shared" si="2"/>
        <v>LOW</v>
      </c>
    </row>
    <row r="158" spans="1:3" x14ac:dyDescent="0.2">
      <c r="A158" t="str">
        <f>cleanedDataSet!A158</f>
        <v>01cb8d2a-9060-4d5c-8faa-b568ae7dccfa</v>
      </c>
      <c r="B158">
        <f>VLOOKUP(A158,cleanedDataSet!A:L,10,0)</f>
        <v>1751.49</v>
      </c>
      <c r="C158" t="str">
        <f t="shared" si="2"/>
        <v>BELOW AVERAGE</v>
      </c>
    </row>
    <row r="159" spans="1:3" x14ac:dyDescent="0.2">
      <c r="A159" t="str">
        <f>cleanedDataSet!A159</f>
        <v>f7e3f20f-0948-4ade-b51d-69858b2a686a</v>
      </c>
      <c r="B159">
        <f>VLOOKUP(A159,cleanedDataSet!A:L,10,0)</f>
        <v>2115.12</v>
      </c>
      <c r="C159" t="str">
        <f t="shared" si="2"/>
        <v>BELOW AVERAGE</v>
      </c>
    </row>
    <row r="160" spans="1:3" x14ac:dyDescent="0.2">
      <c r="A160" t="str">
        <f>cleanedDataSet!A160</f>
        <v>7afeb6a9-201c-4547-94da-686621c6da1b</v>
      </c>
      <c r="B160">
        <f>VLOOKUP(A160,cleanedDataSet!A:L,10,0)</f>
        <v>5362.02</v>
      </c>
      <c r="C160" t="str">
        <f t="shared" si="2"/>
        <v>HIGH</v>
      </c>
    </row>
    <row r="161" spans="1:3" x14ac:dyDescent="0.2">
      <c r="A161" t="str">
        <f>cleanedDataSet!A161</f>
        <v>4c7c76dd-b4c9-4188-b9f4-501bd9aa1e25</v>
      </c>
      <c r="B161">
        <f>VLOOKUP(A161,cleanedDataSet!A:L,10,0)</f>
        <v>5777.52</v>
      </c>
      <c r="C161" t="str">
        <f t="shared" si="2"/>
        <v>HIGH</v>
      </c>
    </row>
    <row r="162" spans="1:3" x14ac:dyDescent="0.2">
      <c r="A162" t="str">
        <f>cleanedDataSet!A162</f>
        <v>d9e4850e-9975-495b-b98c-d64b310e48fd</v>
      </c>
      <c r="B162">
        <f>VLOOKUP(A162,cleanedDataSet!A:L,10,0)</f>
        <v>8015.67</v>
      </c>
      <c r="C162" t="str">
        <f t="shared" si="2"/>
        <v>HIGH</v>
      </c>
    </row>
    <row r="163" spans="1:3" x14ac:dyDescent="0.2">
      <c r="A163" t="str">
        <f>cleanedDataSet!A163</f>
        <v>04bb61ae-6b58-4bf6-8b1e-c3bf2989d913</v>
      </c>
      <c r="B163">
        <f>VLOOKUP(A163,cleanedDataSet!A:L,10,0)</f>
        <v>1607.16</v>
      </c>
      <c r="C163" t="str">
        <f t="shared" si="2"/>
        <v>LOW</v>
      </c>
    </row>
    <row r="164" spans="1:3" x14ac:dyDescent="0.2">
      <c r="A164" t="str">
        <f>cleanedDataSet!A164</f>
        <v>b891bdff-da95-4bf1-b7bf-ac0594f32bf1</v>
      </c>
      <c r="B164">
        <f>VLOOKUP(A164,cleanedDataSet!A:L,10,0)</f>
        <v>2828.49</v>
      </c>
      <c r="C164" t="str">
        <f t="shared" si="2"/>
        <v>ABOVE AVERAGE</v>
      </c>
    </row>
    <row r="165" spans="1:3" x14ac:dyDescent="0.2">
      <c r="A165" t="str">
        <f>cleanedDataSet!A165</f>
        <v>4ec00b13-b0c9-4a55-b130-f7dbe4a57334</v>
      </c>
      <c r="B165">
        <f>VLOOKUP(A165,cleanedDataSet!A:L,10,0)</f>
        <v>4211.8999999999996</v>
      </c>
      <c r="C165" t="str">
        <f t="shared" si="2"/>
        <v>HIGH</v>
      </c>
    </row>
    <row r="166" spans="1:3" x14ac:dyDescent="0.2">
      <c r="A166" t="str">
        <f>cleanedDataSet!A166</f>
        <v>b49cafbc-631c-473b-ba3c-6494ff09055f</v>
      </c>
      <c r="B166">
        <f>VLOOKUP(A166,cleanedDataSet!A:L,10,0)</f>
        <v>8320.6</v>
      </c>
      <c r="C166" t="str">
        <f t="shared" si="2"/>
        <v>HIGH</v>
      </c>
    </row>
    <row r="167" spans="1:3" x14ac:dyDescent="0.2">
      <c r="A167" t="str">
        <f>cleanedDataSet!A167</f>
        <v>c91ca10c-0bda-4ba3-8970-cee3b351e432</v>
      </c>
      <c r="B167">
        <f>VLOOKUP(A167,cleanedDataSet!A:L,10,0)</f>
        <v>1090.48</v>
      </c>
      <c r="C167" t="str">
        <f t="shared" si="2"/>
        <v>LOW</v>
      </c>
    </row>
    <row r="168" spans="1:3" x14ac:dyDescent="0.2">
      <c r="A168" t="str">
        <f>cleanedDataSet!A168</f>
        <v>d8681147-8b7b-40ba-9605-c28f912741d3</v>
      </c>
      <c r="B168">
        <f>VLOOKUP(A168,cleanedDataSet!A:L,10,0)</f>
        <v>2603.44</v>
      </c>
      <c r="C168" t="str">
        <f t="shared" si="2"/>
        <v>BELOW AVERAGE</v>
      </c>
    </row>
    <row r="169" spans="1:3" x14ac:dyDescent="0.2">
      <c r="A169" t="str">
        <f>cleanedDataSet!A169</f>
        <v>5228dd81-5768-476f-a82f-e19a37b80469</v>
      </c>
      <c r="B169">
        <f>VLOOKUP(A169,cleanedDataSet!A:L,10,0)</f>
        <v>858.21</v>
      </c>
      <c r="C169" t="str">
        <f t="shared" si="2"/>
        <v>LOW</v>
      </c>
    </row>
    <row r="170" spans="1:3" x14ac:dyDescent="0.2">
      <c r="A170" t="str">
        <f>cleanedDataSet!A170</f>
        <v>dc675c79-dbc0-4423-bf41-69119c7df68c</v>
      </c>
      <c r="B170">
        <f>VLOOKUP(A170,cleanedDataSet!A:L,10,0)</f>
        <v>1591.8</v>
      </c>
      <c r="C170" t="str">
        <f t="shared" si="2"/>
        <v>LOW</v>
      </c>
    </row>
    <row r="171" spans="1:3" x14ac:dyDescent="0.2">
      <c r="A171" t="str">
        <f>cleanedDataSet!A171</f>
        <v>4efcc832-fb9e-4ce2-86fc-9b19fc34cc46</v>
      </c>
      <c r="B171">
        <f>VLOOKUP(A171,cleanedDataSet!A:L,10,0)</f>
        <v>2348.19</v>
      </c>
      <c r="C171" t="str">
        <f t="shared" si="2"/>
        <v>BELOW AVERAGE</v>
      </c>
    </row>
    <row r="172" spans="1:3" x14ac:dyDescent="0.2">
      <c r="A172" t="str">
        <f>cleanedDataSet!A172</f>
        <v>7d1706da-6735-4ffe-94ae-f316a44e0d81</v>
      </c>
      <c r="B172">
        <f>VLOOKUP(A172,cleanedDataSet!A:L,10,0)</f>
        <v>2387.8000000000002</v>
      </c>
      <c r="C172" t="str">
        <f t="shared" si="2"/>
        <v>BELOW AVERAGE</v>
      </c>
    </row>
    <row r="173" spans="1:3" x14ac:dyDescent="0.2">
      <c r="A173" t="str">
        <f>cleanedDataSet!A173</f>
        <v>2574fbb2-96dd-47ae-b235-21f1d27e5223</v>
      </c>
      <c r="B173">
        <f>VLOOKUP(A173,cleanedDataSet!A:L,10,0)</f>
        <v>242.35</v>
      </c>
      <c r="C173" t="str">
        <f t="shared" si="2"/>
        <v>LOW</v>
      </c>
    </row>
    <row r="174" spans="1:3" x14ac:dyDescent="0.2">
      <c r="A174" t="str">
        <f>cleanedDataSet!A174</f>
        <v>9772131c-361e-4be8-af35-1ca27e6106de</v>
      </c>
      <c r="B174">
        <f>VLOOKUP(A174,cleanedDataSet!A:L,10,0)</f>
        <v>666.72</v>
      </c>
      <c r="C174" t="str">
        <f t="shared" si="2"/>
        <v>LOW</v>
      </c>
    </row>
    <row r="175" spans="1:3" x14ac:dyDescent="0.2">
      <c r="A175" t="str">
        <f>cleanedDataSet!A175</f>
        <v>9056fb36-e663-42ec-b07a-94dcda158d53</v>
      </c>
      <c r="B175">
        <f>VLOOKUP(A175,cleanedDataSet!A:L,10,0)</f>
        <v>1036.44</v>
      </c>
      <c r="C175" t="str">
        <f t="shared" si="2"/>
        <v>LOW</v>
      </c>
    </row>
    <row r="176" spans="1:3" x14ac:dyDescent="0.2">
      <c r="A176" t="str">
        <f>cleanedDataSet!A176</f>
        <v>1b10aaae-d2c0-41f0-940c-32196d666243</v>
      </c>
      <c r="B176">
        <f>VLOOKUP(A176,cleanedDataSet!A:L,10,0)</f>
        <v>1770.9</v>
      </c>
      <c r="C176" t="str">
        <f t="shared" si="2"/>
        <v>BELOW AVERAGE</v>
      </c>
    </row>
    <row r="177" spans="1:3" x14ac:dyDescent="0.2">
      <c r="A177" t="str">
        <f>cleanedDataSet!A177</f>
        <v>d9e18e37-8e9e-4c81-a1d7-d3874b4a9b35</v>
      </c>
      <c r="B177">
        <f>VLOOKUP(A177,cleanedDataSet!A:L,10,0)</f>
        <v>1904.16</v>
      </c>
      <c r="C177" t="str">
        <f t="shared" si="2"/>
        <v>BELOW AVERAGE</v>
      </c>
    </row>
    <row r="178" spans="1:3" x14ac:dyDescent="0.2">
      <c r="A178" t="str">
        <f>cleanedDataSet!A178</f>
        <v>d28a0d8c-4fe4-4330-88b3-394c9252d9a5</v>
      </c>
      <c r="B178">
        <f>VLOOKUP(A178,cleanedDataSet!A:L,10,0)</f>
        <v>2112.15</v>
      </c>
      <c r="C178" t="str">
        <f t="shared" si="2"/>
        <v>BELOW AVERAGE</v>
      </c>
    </row>
    <row r="179" spans="1:3" x14ac:dyDescent="0.2">
      <c r="A179" t="str">
        <f>cleanedDataSet!A179</f>
        <v>dbfc794f-a4ad-4b65-934c-6df5f0be897e</v>
      </c>
      <c r="B179">
        <f>VLOOKUP(A179,cleanedDataSet!A:L,10,0)</f>
        <v>3258.22</v>
      </c>
      <c r="C179" t="str">
        <f t="shared" si="2"/>
        <v>ABOVE AVERAGE</v>
      </c>
    </row>
    <row r="180" spans="1:3" x14ac:dyDescent="0.2">
      <c r="A180" t="str">
        <f>cleanedDataSet!A180</f>
        <v>f430ed2c-49bd-426a-b84f-7f65b838c876</v>
      </c>
      <c r="B180">
        <f>VLOOKUP(A180,cleanedDataSet!A:L,10,0)</f>
        <v>4230.8500000000004</v>
      </c>
      <c r="C180" t="str">
        <f t="shared" si="2"/>
        <v>HIGH</v>
      </c>
    </row>
    <row r="181" spans="1:3" x14ac:dyDescent="0.2">
      <c r="A181" t="str">
        <f>cleanedDataSet!A181</f>
        <v>7b665e8e-eddb-442f-9270-1a2c9dcfa4ae</v>
      </c>
      <c r="B181">
        <f>VLOOKUP(A181,cleanedDataSet!A:L,10,0)</f>
        <v>5514.12</v>
      </c>
      <c r="C181" t="str">
        <f t="shared" si="2"/>
        <v>HIGH</v>
      </c>
    </row>
    <row r="182" spans="1:3" x14ac:dyDescent="0.2">
      <c r="A182" t="str">
        <f>cleanedDataSet!A182</f>
        <v>ce825a7b-65e8-4c90-8bac-6f1df11c43a6</v>
      </c>
      <c r="B182">
        <f>VLOOKUP(A182,cleanedDataSet!A:L,10,0)</f>
        <v>699.5</v>
      </c>
      <c r="C182" t="str">
        <f t="shared" si="2"/>
        <v>LOW</v>
      </c>
    </row>
    <row r="183" spans="1:3" x14ac:dyDescent="0.2">
      <c r="A183" t="str">
        <f>cleanedDataSet!A183</f>
        <v>63c06136-0c91-4a15-884c-787dd884ad57</v>
      </c>
      <c r="B183">
        <f>VLOOKUP(A183,cleanedDataSet!A:L,10,0)</f>
        <v>1575.36</v>
      </c>
      <c r="C183" t="str">
        <f t="shared" si="2"/>
        <v>LOW</v>
      </c>
    </row>
    <row r="184" spans="1:3" x14ac:dyDescent="0.2">
      <c r="A184" t="str">
        <f>cleanedDataSet!A184</f>
        <v>30a304ed-d210-4be6-b124-5c15396cd97b</v>
      </c>
      <c r="B184">
        <f>VLOOKUP(A184,cleanedDataSet!A:L,10,0)</f>
        <v>1642.14</v>
      </c>
      <c r="C184" t="str">
        <f t="shared" si="2"/>
        <v>LOW</v>
      </c>
    </row>
    <row r="185" spans="1:3" x14ac:dyDescent="0.2">
      <c r="A185" t="str">
        <f>cleanedDataSet!A185</f>
        <v>de3b0417-5c0e-4888-b889-4941a50e15f8</v>
      </c>
      <c r="B185">
        <f>VLOOKUP(A185,cleanedDataSet!A:L,10,0)</f>
        <v>2460.58</v>
      </c>
      <c r="C185" t="str">
        <f t="shared" si="2"/>
        <v>BELOW AVERAGE</v>
      </c>
    </row>
    <row r="186" spans="1:3" x14ac:dyDescent="0.2">
      <c r="A186" t="str">
        <f>cleanedDataSet!A186</f>
        <v>be399d6a-1ffd-4c00-8985-5a62c30efe20</v>
      </c>
      <c r="B186">
        <f>VLOOKUP(A186,cleanedDataSet!A:L,10,0)</f>
        <v>2750.28</v>
      </c>
      <c r="C186" t="str">
        <f t="shared" si="2"/>
        <v>ABOVE AVERAGE</v>
      </c>
    </row>
    <row r="187" spans="1:3" x14ac:dyDescent="0.2">
      <c r="A187" t="str">
        <f>cleanedDataSet!A187</f>
        <v>816d62e5-3d4d-41ff-a967-4d59997132fd</v>
      </c>
      <c r="B187">
        <f>VLOOKUP(A187,cleanedDataSet!A:L,10,0)</f>
        <v>8628.7999999999993</v>
      </c>
      <c r="C187" t="str">
        <f t="shared" si="2"/>
        <v>HIGH</v>
      </c>
    </row>
    <row r="188" spans="1:3" x14ac:dyDescent="0.2">
      <c r="A188" t="str">
        <f>cleanedDataSet!A188</f>
        <v>09020df5-de1c-4c22-9887-1b260814d164</v>
      </c>
      <c r="B188">
        <f>VLOOKUP(A188,cleanedDataSet!A:L,10,0)</f>
        <v>4187.95</v>
      </c>
      <c r="C188" t="str">
        <f t="shared" si="2"/>
        <v>HIGH</v>
      </c>
    </row>
    <row r="189" spans="1:3" x14ac:dyDescent="0.2">
      <c r="A189" t="str">
        <f>cleanedDataSet!A189</f>
        <v>b5b7a382-75f3-4e4e-806a-69ca85bef6c7</v>
      </c>
      <c r="B189">
        <f>VLOOKUP(A189,cleanedDataSet!A:L,10,0)</f>
        <v>4226</v>
      </c>
      <c r="C189" t="str">
        <f t="shared" si="2"/>
        <v>HIGH</v>
      </c>
    </row>
    <row r="190" spans="1:3" x14ac:dyDescent="0.2">
      <c r="A190" t="str">
        <f>cleanedDataSet!A190</f>
        <v>0419b513-caec-4883-b241-cf857310e319</v>
      </c>
      <c r="B190">
        <f>VLOOKUP(A190,cleanedDataSet!A:L,10,0)</f>
        <v>5807.16</v>
      </c>
      <c r="C190" t="str">
        <f t="shared" si="2"/>
        <v>HIGH</v>
      </c>
    </row>
    <row r="191" spans="1:3" x14ac:dyDescent="0.2">
      <c r="A191" t="str">
        <f>cleanedDataSet!A191</f>
        <v>8e15bd3d-47f8-440c-836d-b2ca82bcb7c1</v>
      </c>
      <c r="B191">
        <f>VLOOKUP(A191,cleanedDataSet!A:L,10,0)</f>
        <v>475.8</v>
      </c>
      <c r="C191" t="str">
        <f t="shared" si="2"/>
        <v>LOW</v>
      </c>
    </row>
    <row r="192" spans="1:3" x14ac:dyDescent="0.2">
      <c r="A192" t="str">
        <f>cleanedDataSet!A192</f>
        <v>f264c73b-e57d-4545-8f60-d4cba3bf5f21</v>
      </c>
      <c r="B192">
        <f>VLOOKUP(A192,cleanedDataSet!A:L,10,0)</f>
        <v>1066.94</v>
      </c>
      <c r="C192" t="str">
        <f t="shared" si="2"/>
        <v>LOW</v>
      </c>
    </row>
    <row r="193" spans="1:3" x14ac:dyDescent="0.2">
      <c r="A193" t="str">
        <f>cleanedDataSet!A193</f>
        <v>0f24e5ea-74bc-4def-ab16-e8eece4384d6</v>
      </c>
      <c r="B193">
        <f>VLOOKUP(A193,cleanedDataSet!A:L,10,0)</f>
        <v>2124.7199999999998</v>
      </c>
      <c r="C193" t="str">
        <f t="shared" si="2"/>
        <v>BELOW AVERAGE</v>
      </c>
    </row>
    <row r="194" spans="1:3" x14ac:dyDescent="0.2">
      <c r="A194" t="str">
        <f>cleanedDataSet!A194</f>
        <v>69202789-5e47-477e-89f7-e6fac997c845</v>
      </c>
      <c r="B194">
        <f>VLOOKUP(A194,cleanedDataSet!A:L,10,0)</f>
        <v>4243.8</v>
      </c>
      <c r="C194" t="str">
        <f t="shared" si="2"/>
        <v>HIGH</v>
      </c>
    </row>
    <row r="195" spans="1:3" x14ac:dyDescent="0.2">
      <c r="A195" t="str">
        <f>cleanedDataSet!A195</f>
        <v>107402ce-602d-4c93-9476-dfe9d10640e2</v>
      </c>
      <c r="B195">
        <f>VLOOKUP(A195,cleanedDataSet!A:L,10,0)</f>
        <v>609.70000000000005</v>
      </c>
      <c r="C195" t="str">
        <f t="shared" ref="C195:C258" si="3">IF(B195=AVERAGE(B:B),"AVERAGE",IF(AND(B195&lt;=AVERAGE(B:B),B195&gt;AVERAGE(B:B)-1000),"BELOW AVERAGE",IF(AND(B195&gt;=AVERAGE(B:B),B195&lt;AVERAGE(B:B)+1000),"ABOVE AVERAGE",IF(B195&lt;AVERAGE(B:B)-1000,"LOW",IF(B195&gt;AVERAGE(B:B)+1000,"HIGH","ERROR")))))</f>
        <v>LOW</v>
      </c>
    </row>
    <row r="196" spans="1:3" x14ac:dyDescent="0.2">
      <c r="A196" t="str">
        <f>cleanedDataSet!A196</f>
        <v>a21c4653-0d1c-46eb-ba76-6639dfb833e3</v>
      </c>
      <c r="B196">
        <f>VLOOKUP(A196,cleanedDataSet!A:L,10,0)</f>
        <v>1262.19</v>
      </c>
      <c r="C196" t="str">
        <f t="shared" si="3"/>
        <v>LOW</v>
      </c>
    </row>
    <row r="197" spans="1:3" x14ac:dyDescent="0.2">
      <c r="A197" t="str">
        <f>cleanedDataSet!A197</f>
        <v>04def61b-9d05-4e9f-a125-fe0cfb93ebe9</v>
      </c>
      <c r="B197">
        <f>VLOOKUP(A197,cleanedDataSet!A:L,10,0)</f>
        <v>1463.68</v>
      </c>
      <c r="C197" t="str">
        <f t="shared" si="3"/>
        <v>LOW</v>
      </c>
    </row>
    <row r="198" spans="1:3" x14ac:dyDescent="0.2">
      <c r="A198" t="str">
        <f>cleanedDataSet!A198</f>
        <v>951cf246-47c9-472f-9dcb-0ed044ffd911</v>
      </c>
      <c r="B198">
        <f>VLOOKUP(A198,cleanedDataSet!A:L,10,0)</f>
        <v>1759.4</v>
      </c>
      <c r="C198" t="str">
        <f t="shared" si="3"/>
        <v>BELOW AVERAGE</v>
      </c>
    </row>
    <row r="199" spans="1:3" x14ac:dyDescent="0.2">
      <c r="A199" t="str">
        <f>cleanedDataSet!A199</f>
        <v>cd57c04f-2c9c-409f-8c7c-388005e1cbd8</v>
      </c>
      <c r="B199">
        <f>VLOOKUP(A199,cleanedDataSet!A:L,10,0)</f>
        <v>3289.68</v>
      </c>
      <c r="C199" t="str">
        <f t="shared" si="3"/>
        <v>ABOVE AVERAGE</v>
      </c>
    </row>
    <row r="200" spans="1:3" x14ac:dyDescent="0.2">
      <c r="A200" t="str">
        <f>cleanedDataSet!A200</f>
        <v>d3026602-0e2d-4be6-bd0c-1f88e59afab8</v>
      </c>
      <c r="B200">
        <f>VLOOKUP(A200,cleanedDataSet!A:L,10,0)</f>
        <v>3522.3</v>
      </c>
      <c r="C200" t="str">
        <f t="shared" si="3"/>
        <v>ABOVE AVERAGE</v>
      </c>
    </row>
    <row r="201" spans="1:3" x14ac:dyDescent="0.2">
      <c r="A201" t="str">
        <f>cleanedDataSet!A201</f>
        <v>d05f6126-8bd3-4016-9ef6-d305a5126953</v>
      </c>
      <c r="B201">
        <f>VLOOKUP(A201,cleanedDataSet!A:L,10,0)</f>
        <v>7270.16</v>
      </c>
      <c r="C201" t="str">
        <f t="shared" si="3"/>
        <v>HIGH</v>
      </c>
    </row>
    <row r="202" spans="1:3" x14ac:dyDescent="0.2">
      <c r="A202" t="str">
        <f>cleanedDataSet!A202</f>
        <v>2919b7e1-0a9c-46a6-9eeb-abf990c4c068</v>
      </c>
      <c r="B202">
        <f>VLOOKUP(A202,cleanedDataSet!A:L,10,0)</f>
        <v>406.98</v>
      </c>
      <c r="C202" t="str">
        <f t="shared" si="3"/>
        <v>LOW</v>
      </c>
    </row>
    <row r="203" spans="1:3" x14ac:dyDescent="0.2">
      <c r="A203" t="str">
        <f>cleanedDataSet!A203</f>
        <v>94d8208a-204e-4160-8726-c504ad5e92cf</v>
      </c>
      <c r="B203">
        <f>VLOOKUP(A203,cleanedDataSet!A:L,10,0)</f>
        <v>1559.16</v>
      </c>
      <c r="C203" t="str">
        <f t="shared" si="3"/>
        <v>LOW</v>
      </c>
    </row>
    <row r="204" spans="1:3" x14ac:dyDescent="0.2">
      <c r="A204" t="str">
        <f>cleanedDataSet!A204</f>
        <v>eb136f3e-a81f-4cb8-850e-067041ee7f1d</v>
      </c>
      <c r="B204">
        <f>VLOOKUP(A204,cleanedDataSet!A:L,10,0)</f>
        <v>1702.85</v>
      </c>
      <c r="C204" t="str">
        <f t="shared" si="3"/>
        <v>LOW</v>
      </c>
    </row>
    <row r="205" spans="1:3" x14ac:dyDescent="0.2">
      <c r="A205" t="str">
        <f>cleanedDataSet!A205</f>
        <v>2f6f1d6d-70ec-48e5-aad4-766f9cbf6a66</v>
      </c>
      <c r="B205">
        <f>VLOOKUP(A205,cleanedDataSet!A:L,10,0)</f>
        <v>3869.69</v>
      </c>
      <c r="C205" t="str">
        <f t="shared" si="3"/>
        <v>HIGH</v>
      </c>
    </row>
    <row r="206" spans="1:3" x14ac:dyDescent="0.2">
      <c r="A206" t="str">
        <f>cleanedDataSet!A206</f>
        <v>134a23e5-314d-47c3-89b3-c1da73c16cb7</v>
      </c>
      <c r="B206">
        <f>VLOOKUP(A206,cleanedDataSet!A:L,10,0)</f>
        <v>880.75</v>
      </c>
      <c r="C206" t="str">
        <f t="shared" si="3"/>
        <v>LOW</v>
      </c>
    </row>
    <row r="207" spans="1:3" x14ac:dyDescent="0.2">
      <c r="A207" t="str">
        <f>cleanedDataSet!A207</f>
        <v>90e8aa87-439a-438e-9200-21929a18ef03</v>
      </c>
      <c r="B207">
        <f>VLOOKUP(A207,cleanedDataSet!A:L,10,0)</f>
        <v>791.01</v>
      </c>
      <c r="C207" t="str">
        <f t="shared" si="3"/>
        <v>LOW</v>
      </c>
    </row>
    <row r="208" spans="1:3" x14ac:dyDescent="0.2">
      <c r="A208" t="str">
        <f>cleanedDataSet!A208</f>
        <v>b59e2e92-ed24-433f-bae1-46feb4f5394c</v>
      </c>
      <c r="B208">
        <f>VLOOKUP(A208,cleanedDataSet!A:L,10,0)</f>
        <v>1134.1199999999999</v>
      </c>
      <c r="C208" t="str">
        <f t="shared" si="3"/>
        <v>LOW</v>
      </c>
    </row>
    <row r="209" spans="1:3" x14ac:dyDescent="0.2">
      <c r="A209" t="str">
        <f>cleanedDataSet!A209</f>
        <v>404efd69-e3a2-400e-9e1c-790f3cfb7ea7</v>
      </c>
      <c r="B209">
        <f>VLOOKUP(A209,cleanedDataSet!A:L,10,0)</f>
        <v>410.79</v>
      </c>
      <c r="C209" t="str">
        <f t="shared" si="3"/>
        <v>LOW</v>
      </c>
    </row>
    <row r="210" spans="1:3" x14ac:dyDescent="0.2">
      <c r="A210" t="str">
        <f>cleanedDataSet!A210</f>
        <v>8086eaeb-163d-4e4a-a974-1bdd5aca9f32</v>
      </c>
      <c r="B210">
        <f>VLOOKUP(A210,cleanedDataSet!A:L,10,0)</f>
        <v>906.81</v>
      </c>
      <c r="C210" t="str">
        <f t="shared" si="3"/>
        <v>LOW</v>
      </c>
    </row>
    <row r="211" spans="1:3" x14ac:dyDescent="0.2">
      <c r="A211" t="str">
        <f>cleanedDataSet!A211</f>
        <v>fd6e06c5-af87-4d71-8095-4edf774abad1</v>
      </c>
      <c r="B211">
        <f>VLOOKUP(A211,cleanedDataSet!A:L,10,0)</f>
        <v>1576.24</v>
      </c>
      <c r="C211" t="str">
        <f t="shared" si="3"/>
        <v>LOW</v>
      </c>
    </row>
    <row r="212" spans="1:3" x14ac:dyDescent="0.2">
      <c r="A212" t="str">
        <f>cleanedDataSet!A212</f>
        <v>57bd94c0-ea79-4a73-b42f-0c6ffe4f093a</v>
      </c>
      <c r="B212">
        <f>VLOOKUP(A212,cleanedDataSet!A:L,10,0)</f>
        <v>2527.6799999999998</v>
      </c>
      <c r="C212" t="str">
        <f t="shared" si="3"/>
        <v>BELOW AVERAGE</v>
      </c>
    </row>
    <row r="213" spans="1:3" x14ac:dyDescent="0.2">
      <c r="A213" t="str">
        <f>cleanedDataSet!A213</f>
        <v>214b5894-c4f5-415d-8e07-41909cf94392</v>
      </c>
      <c r="B213">
        <f>VLOOKUP(A213,cleanedDataSet!A:L,10,0)</f>
        <v>96.12</v>
      </c>
      <c r="C213" t="str">
        <f t="shared" si="3"/>
        <v>LOW</v>
      </c>
    </row>
    <row r="214" spans="1:3" x14ac:dyDescent="0.2">
      <c r="A214" t="str">
        <f>cleanedDataSet!A214</f>
        <v>2e3538ef-03a2-4540-b66d-e93d552bb111</v>
      </c>
      <c r="B214">
        <f>VLOOKUP(A214,cleanedDataSet!A:L,10,0)</f>
        <v>103.84</v>
      </c>
      <c r="C214" t="str">
        <f t="shared" si="3"/>
        <v>LOW</v>
      </c>
    </row>
    <row r="215" spans="1:3" x14ac:dyDescent="0.2">
      <c r="A215" t="str">
        <f>cleanedDataSet!A215</f>
        <v>7f615091-dd1b-418d-972d-3d537ed3c861</v>
      </c>
      <c r="B215">
        <f>VLOOKUP(A215,cleanedDataSet!A:L,10,0)</f>
        <v>1420.4</v>
      </c>
      <c r="C215" t="str">
        <f t="shared" si="3"/>
        <v>LOW</v>
      </c>
    </row>
    <row r="216" spans="1:3" x14ac:dyDescent="0.2">
      <c r="A216" t="str">
        <f>cleanedDataSet!A216</f>
        <v>87a85c0e-48c7-425f-9b6a-87817ccfd138</v>
      </c>
      <c r="B216">
        <f>VLOOKUP(A216,cleanedDataSet!A:L,10,0)</f>
        <v>2312.1</v>
      </c>
      <c r="C216" t="str">
        <f t="shared" si="3"/>
        <v>BELOW AVERAGE</v>
      </c>
    </row>
    <row r="217" spans="1:3" x14ac:dyDescent="0.2">
      <c r="A217" t="str">
        <f>cleanedDataSet!A217</f>
        <v>b16b182c-fea8-4803-a4f5-abf7a1733e42</v>
      </c>
      <c r="B217">
        <f>VLOOKUP(A217,cleanedDataSet!A:L,10,0)</f>
        <v>4234.05</v>
      </c>
      <c r="C217" t="str">
        <f t="shared" si="3"/>
        <v>HIGH</v>
      </c>
    </row>
    <row r="218" spans="1:3" x14ac:dyDescent="0.2">
      <c r="A218" t="str">
        <f>cleanedDataSet!A218</f>
        <v>d70bff9c-33eb-41ba-9dd3-4bceab12eb30</v>
      </c>
      <c r="B218">
        <f>VLOOKUP(A218,cleanedDataSet!A:L,10,0)</f>
        <v>476.4</v>
      </c>
      <c r="C218" t="str">
        <f t="shared" si="3"/>
        <v>LOW</v>
      </c>
    </row>
    <row r="219" spans="1:3" x14ac:dyDescent="0.2">
      <c r="A219" t="str">
        <f>cleanedDataSet!A219</f>
        <v>6863d769-f438-41f1-bbef-5f4032076761</v>
      </c>
      <c r="B219">
        <f>VLOOKUP(A219,cleanedDataSet!A:L,10,0)</f>
        <v>884.58</v>
      </c>
      <c r="C219" t="str">
        <f t="shared" si="3"/>
        <v>LOW</v>
      </c>
    </row>
    <row r="220" spans="1:3" x14ac:dyDescent="0.2">
      <c r="A220" t="str">
        <f>cleanedDataSet!A220</f>
        <v>a17b4d42-473c-4450-bb95-163d264c8762</v>
      </c>
      <c r="B220">
        <f>VLOOKUP(A220,cleanedDataSet!A:L,10,0)</f>
        <v>2264.16</v>
      </c>
      <c r="C220" t="str">
        <f t="shared" si="3"/>
        <v>BELOW AVERAGE</v>
      </c>
    </row>
    <row r="221" spans="1:3" x14ac:dyDescent="0.2">
      <c r="A221" t="str">
        <f>cleanedDataSet!A221</f>
        <v>8bebdde7-e022-4103-811c-c45d6d10d82d</v>
      </c>
      <c r="B221">
        <f>VLOOKUP(A221,cleanedDataSet!A:L,10,0)</f>
        <v>3446</v>
      </c>
      <c r="C221" t="str">
        <f t="shared" si="3"/>
        <v>ABOVE AVERAGE</v>
      </c>
    </row>
    <row r="222" spans="1:3" x14ac:dyDescent="0.2">
      <c r="A222" t="str">
        <f>cleanedDataSet!A222</f>
        <v>3bcf9491-322c-4701-81fe-825429937422</v>
      </c>
      <c r="B222">
        <f>VLOOKUP(A222,cleanedDataSet!A:L,10,0)</f>
        <v>454.09</v>
      </c>
      <c r="C222" t="str">
        <f t="shared" si="3"/>
        <v>LOW</v>
      </c>
    </row>
    <row r="223" spans="1:3" x14ac:dyDescent="0.2">
      <c r="A223" t="str">
        <f>cleanedDataSet!A223</f>
        <v>98e6348a-a8b3-40de-a46e-0883cd5e5b75</v>
      </c>
      <c r="B223">
        <f>VLOOKUP(A223,cleanedDataSet!A:L,10,0)</f>
        <v>2162.88</v>
      </c>
      <c r="C223" t="str">
        <f t="shared" si="3"/>
        <v>BELOW AVERAGE</v>
      </c>
    </row>
    <row r="224" spans="1:3" x14ac:dyDescent="0.2">
      <c r="A224" t="str">
        <f>cleanedDataSet!A224</f>
        <v>0ea2279c-21e5-454d-802d-c2ffc8c512dd</v>
      </c>
      <c r="B224">
        <f>VLOOKUP(A224,cleanedDataSet!A:L,10,0)</f>
        <v>5890.14</v>
      </c>
      <c r="C224" t="str">
        <f t="shared" si="3"/>
        <v>HIGH</v>
      </c>
    </row>
    <row r="225" spans="1:3" x14ac:dyDescent="0.2">
      <c r="A225" t="str">
        <f>cleanedDataSet!A225</f>
        <v>e3bc719f-f97e-4232-a26c-d35bacfedabb</v>
      </c>
      <c r="B225">
        <f>VLOOKUP(A225,cleanedDataSet!A:L,10,0)</f>
        <v>6836.39</v>
      </c>
      <c r="C225" t="str">
        <f t="shared" si="3"/>
        <v>HIGH</v>
      </c>
    </row>
    <row r="226" spans="1:3" x14ac:dyDescent="0.2">
      <c r="A226" t="str">
        <f>cleanedDataSet!A226</f>
        <v>ef3a1483-65d8-460a-a8af-f91c0f66c5a6</v>
      </c>
      <c r="B226">
        <f>VLOOKUP(A226,cleanedDataSet!A:L,10,0)</f>
        <v>7150.03</v>
      </c>
      <c r="C226" t="str">
        <f t="shared" si="3"/>
        <v>HIGH</v>
      </c>
    </row>
    <row r="227" spans="1:3" x14ac:dyDescent="0.2">
      <c r="A227" t="str">
        <f>cleanedDataSet!A227</f>
        <v>a4cb67a2-9964-4c7e-9bf1-7ff76296be77</v>
      </c>
      <c r="B227">
        <f>VLOOKUP(A227,cleanedDataSet!A:L,10,0)</f>
        <v>64.36</v>
      </c>
      <c r="C227" t="str">
        <f t="shared" si="3"/>
        <v>LOW</v>
      </c>
    </row>
    <row r="228" spans="1:3" x14ac:dyDescent="0.2">
      <c r="A228" t="str">
        <f>cleanedDataSet!A228</f>
        <v>d7a607cf-1789-4547-8429-2531fe7639e5</v>
      </c>
      <c r="B228">
        <f>VLOOKUP(A228,cleanedDataSet!A:L,10,0)</f>
        <v>613.69000000000005</v>
      </c>
      <c r="C228" t="str">
        <f t="shared" si="3"/>
        <v>LOW</v>
      </c>
    </row>
    <row r="229" spans="1:3" x14ac:dyDescent="0.2">
      <c r="A229" t="str">
        <f>cleanedDataSet!A229</f>
        <v>f94daa0e-31d1-4750-8831-229c5d579164</v>
      </c>
      <c r="B229">
        <f>VLOOKUP(A229,cleanedDataSet!A:L,10,0)</f>
        <v>648.24</v>
      </c>
      <c r="C229" t="str">
        <f t="shared" si="3"/>
        <v>LOW</v>
      </c>
    </row>
    <row r="230" spans="1:3" x14ac:dyDescent="0.2">
      <c r="A230" t="str">
        <f>cleanedDataSet!A230</f>
        <v>46768b61-3549-4dba-bb6b-e5f9056c93fe</v>
      </c>
      <c r="B230">
        <f>VLOOKUP(A230,cleanedDataSet!A:L,10,0)</f>
        <v>1122.5</v>
      </c>
      <c r="C230" t="str">
        <f t="shared" si="3"/>
        <v>LOW</v>
      </c>
    </row>
    <row r="231" spans="1:3" x14ac:dyDescent="0.2">
      <c r="A231" t="str">
        <f>cleanedDataSet!A231</f>
        <v>7a5d576b-3b5e-4725-af08-0ae4b9ed6323</v>
      </c>
      <c r="B231">
        <f>VLOOKUP(A231,cleanedDataSet!A:L,10,0)</f>
        <v>1229.48</v>
      </c>
      <c r="C231" t="str">
        <f t="shared" si="3"/>
        <v>LOW</v>
      </c>
    </row>
    <row r="232" spans="1:3" x14ac:dyDescent="0.2">
      <c r="A232" t="str">
        <f>cleanedDataSet!A232</f>
        <v>8ace5ed8-6ffc-4a4f-a5e7-1e22ea352127</v>
      </c>
      <c r="B232">
        <f>VLOOKUP(A232,cleanedDataSet!A:L,10,0)</f>
        <v>2163.59</v>
      </c>
      <c r="C232" t="str">
        <f t="shared" si="3"/>
        <v>BELOW AVERAGE</v>
      </c>
    </row>
    <row r="233" spans="1:3" x14ac:dyDescent="0.2">
      <c r="A233" t="str">
        <f>cleanedDataSet!A233</f>
        <v>8b22d060-ff0b-4044-a041-33b7193744c2</v>
      </c>
      <c r="B233">
        <f>VLOOKUP(A233,cleanedDataSet!A:L,10,0)</f>
        <v>2229.36</v>
      </c>
      <c r="C233" t="str">
        <f t="shared" si="3"/>
        <v>BELOW AVERAGE</v>
      </c>
    </row>
    <row r="234" spans="1:3" x14ac:dyDescent="0.2">
      <c r="A234" t="str">
        <f>cleanedDataSet!A234</f>
        <v>1e36c837-b2cb-4818-8537-4c956a617586</v>
      </c>
      <c r="B234">
        <f>VLOOKUP(A234,cleanedDataSet!A:L,10,0)</f>
        <v>3473.77</v>
      </c>
      <c r="C234" t="str">
        <f t="shared" si="3"/>
        <v>ABOVE AVERAGE</v>
      </c>
    </row>
    <row r="235" spans="1:3" x14ac:dyDescent="0.2">
      <c r="A235" t="str">
        <f>cleanedDataSet!A235</f>
        <v>9b07e10f-9d04-40a2-bd42-24cc7141fa78</v>
      </c>
      <c r="B235">
        <f>VLOOKUP(A235,cleanedDataSet!A:L,10,0)</f>
        <v>1090.24</v>
      </c>
      <c r="C235" t="str">
        <f t="shared" si="3"/>
        <v>LOW</v>
      </c>
    </row>
    <row r="236" spans="1:3" x14ac:dyDescent="0.2">
      <c r="A236" t="str">
        <f>cleanedDataSet!A236</f>
        <v>48a4e03a-5bc2-44d8-8683-319f29fb52dc</v>
      </c>
      <c r="B236">
        <f>VLOOKUP(A236,cleanedDataSet!A:L,10,0)</f>
        <v>1625.54</v>
      </c>
      <c r="C236" t="str">
        <f t="shared" si="3"/>
        <v>LOW</v>
      </c>
    </row>
    <row r="237" spans="1:3" x14ac:dyDescent="0.2">
      <c r="A237" t="str">
        <f>cleanedDataSet!A237</f>
        <v>03cc385c-2403-4c12-a168-205ac9ba8503</v>
      </c>
      <c r="B237">
        <f>VLOOKUP(A237,cleanedDataSet!A:L,10,0)</f>
        <v>2820.51</v>
      </c>
      <c r="C237" t="str">
        <f t="shared" si="3"/>
        <v>ABOVE AVERAGE</v>
      </c>
    </row>
    <row r="238" spans="1:3" x14ac:dyDescent="0.2">
      <c r="A238" t="str">
        <f>cleanedDataSet!A238</f>
        <v>bf0d25c4-77d0-4bf3-a121-237990bafc3f</v>
      </c>
      <c r="B238">
        <f>VLOOKUP(A238,cleanedDataSet!A:L,10,0)</f>
        <v>3094.88</v>
      </c>
      <c r="C238" t="str">
        <f t="shared" si="3"/>
        <v>ABOVE AVERAGE</v>
      </c>
    </row>
    <row r="239" spans="1:3" x14ac:dyDescent="0.2">
      <c r="A239" t="str">
        <f>cleanedDataSet!A239</f>
        <v>32c796af-a2c4-4e19-b480-e7e2ea3730b9</v>
      </c>
      <c r="B239">
        <f>VLOOKUP(A239,cleanedDataSet!A:L,10,0)</f>
        <v>3973.92</v>
      </c>
      <c r="C239" t="str">
        <f t="shared" si="3"/>
        <v>HIGH</v>
      </c>
    </row>
    <row r="240" spans="1:3" x14ac:dyDescent="0.2">
      <c r="A240" t="str">
        <f>cleanedDataSet!A240</f>
        <v>ec3a2e7f-5827-4657-9540-0f8bd747be61</v>
      </c>
      <c r="B240">
        <f>VLOOKUP(A240,cleanedDataSet!A:L,10,0)</f>
        <v>609</v>
      </c>
      <c r="C240" t="str">
        <f t="shared" si="3"/>
        <v>LOW</v>
      </c>
    </row>
    <row r="241" spans="1:3" x14ac:dyDescent="0.2">
      <c r="A241" t="str">
        <f>cleanedDataSet!A241</f>
        <v>3880d1f4-918a-4d08-a8d4-a3f9bf125907</v>
      </c>
      <c r="B241">
        <f>VLOOKUP(A241,cleanedDataSet!A:L,10,0)</f>
        <v>1456.9</v>
      </c>
      <c r="C241" t="str">
        <f t="shared" si="3"/>
        <v>LOW</v>
      </c>
    </row>
    <row r="242" spans="1:3" x14ac:dyDescent="0.2">
      <c r="A242" t="str">
        <f>cleanedDataSet!A242</f>
        <v>a5bf7a59-1f6f-4c57-bf24-dba072246dff</v>
      </c>
      <c r="B242">
        <f>VLOOKUP(A242,cleanedDataSet!A:L,10,0)</f>
        <v>2105.8200000000002</v>
      </c>
      <c r="C242" t="str">
        <f t="shared" si="3"/>
        <v>BELOW AVERAGE</v>
      </c>
    </row>
    <row r="243" spans="1:3" x14ac:dyDescent="0.2">
      <c r="A243" t="str">
        <f>cleanedDataSet!A243</f>
        <v>c78ac756-918c-4580-83c2-48fa8cf6a8d9</v>
      </c>
      <c r="B243">
        <f>VLOOKUP(A243,cleanedDataSet!A:L,10,0)</f>
        <v>3467.66</v>
      </c>
      <c r="C243" t="str">
        <f t="shared" si="3"/>
        <v>ABOVE AVERAGE</v>
      </c>
    </row>
    <row r="244" spans="1:3" x14ac:dyDescent="0.2">
      <c r="A244" t="str">
        <f>cleanedDataSet!A244</f>
        <v>d49194ff-d732-40ef-aab2-3c2802d5427c</v>
      </c>
      <c r="B244">
        <f>VLOOKUP(A244,cleanedDataSet!A:L,10,0)</f>
        <v>807</v>
      </c>
      <c r="C244" t="str">
        <f t="shared" si="3"/>
        <v>LOW</v>
      </c>
    </row>
    <row r="245" spans="1:3" x14ac:dyDescent="0.2">
      <c r="A245" t="str">
        <f>cleanedDataSet!A245</f>
        <v>678d84de-d0d7-4049-a96b-86805f08c170</v>
      </c>
      <c r="B245">
        <f>VLOOKUP(A245,cleanedDataSet!A:L,10,0)</f>
        <v>95.71</v>
      </c>
      <c r="C245" t="str">
        <f t="shared" si="3"/>
        <v>LOW</v>
      </c>
    </row>
    <row r="246" spans="1:3" x14ac:dyDescent="0.2">
      <c r="A246" t="str">
        <f>cleanedDataSet!A246</f>
        <v>404a14f6-9c08-4fa2-ac9b-e8a3444d815c</v>
      </c>
      <c r="B246">
        <f>VLOOKUP(A246,cleanedDataSet!A:L,10,0)</f>
        <v>374.15</v>
      </c>
      <c r="C246" t="str">
        <f t="shared" si="3"/>
        <v>LOW</v>
      </c>
    </row>
    <row r="247" spans="1:3" x14ac:dyDescent="0.2">
      <c r="A247" t="str">
        <f>cleanedDataSet!A247</f>
        <v>0944b90f-1b69-4f90-aac6-4dd90fb9c946</v>
      </c>
      <c r="B247">
        <f>VLOOKUP(A247,cleanedDataSet!A:L,10,0)</f>
        <v>1131.2</v>
      </c>
      <c r="C247" t="str">
        <f t="shared" si="3"/>
        <v>LOW</v>
      </c>
    </row>
    <row r="248" spans="1:3" x14ac:dyDescent="0.2">
      <c r="A248" t="str">
        <f>cleanedDataSet!A248</f>
        <v>04260320-e925-472b-a0b4-f291613cc9b4</v>
      </c>
      <c r="B248">
        <f>VLOOKUP(A248,cleanedDataSet!A:L,10,0)</f>
        <v>1148.1600000000001</v>
      </c>
      <c r="C248" t="str">
        <f t="shared" si="3"/>
        <v>LOW</v>
      </c>
    </row>
    <row r="249" spans="1:3" x14ac:dyDescent="0.2">
      <c r="A249" t="str">
        <f>cleanedDataSet!A249</f>
        <v>a7aca816-5614-46dc-a918-e344477f2e47</v>
      </c>
      <c r="B249">
        <f>VLOOKUP(A249,cleanedDataSet!A:L,10,0)</f>
        <v>3544.44</v>
      </c>
      <c r="C249" t="str">
        <f t="shared" si="3"/>
        <v>ABOVE AVERAGE</v>
      </c>
    </row>
    <row r="250" spans="1:3" x14ac:dyDescent="0.2">
      <c r="A250" t="str">
        <f>cleanedDataSet!A250</f>
        <v>61babec6-7656-4cea-b347-eac163ccc894</v>
      </c>
      <c r="B250">
        <f>VLOOKUP(A250,cleanedDataSet!A:L,10,0)</f>
        <v>4772.46</v>
      </c>
      <c r="C250" t="str">
        <f t="shared" si="3"/>
        <v>HIGH</v>
      </c>
    </row>
    <row r="251" spans="1:3" x14ac:dyDescent="0.2">
      <c r="A251" t="str">
        <f>cleanedDataSet!A251</f>
        <v>d015bd30-e610-429a-9c32-8479d1ee6631</v>
      </c>
      <c r="B251">
        <f>VLOOKUP(A251,cleanedDataSet!A:L,10,0)</f>
        <v>5408.76</v>
      </c>
      <c r="C251" t="str">
        <f t="shared" si="3"/>
        <v>HIGH</v>
      </c>
    </row>
    <row r="252" spans="1:3" x14ac:dyDescent="0.2">
      <c r="A252" t="str">
        <f>cleanedDataSet!A252</f>
        <v>e6748f23-a2c2-4b84-b9f3-e3e1f5a10730</v>
      </c>
      <c r="B252">
        <f>VLOOKUP(A252,cleanedDataSet!A:L,10,0)</f>
        <v>7395.84</v>
      </c>
      <c r="C252" t="str">
        <f t="shared" si="3"/>
        <v>HIGH</v>
      </c>
    </row>
    <row r="253" spans="1:3" x14ac:dyDescent="0.2">
      <c r="A253" t="str">
        <f>cleanedDataSet!A253</f>
        <v>ac798f69-634e-4f9d-a4cd-3328c76e0cbf</v>
      </c>
      <c r="B253">
        <f>VLOOKUP(A253,cleanedDataSet!A:L,10,0)</f>
        <v>7512.81</v>
      </c>
      <c r="C253" t="str">
        <f t="shared" si="3"/>
        <v>HIGH</v>
      </c>
    </row>
    <row r="254" spans="1:3" x14ac:dyDescent="0.2">
      <c r="A254" t="str">
        <f>cleanedDataSet!A254</f>
        <v>1db8ad83-51e6-4ee6-940f-267fb89f8a80</v>
      </c>
      <c r="B254">
        <f>VLOOKUP(A254,cleanedDataSet!A:L,10,0)</f>
        <v>7687.68</v>
      </c>
      <c r="C254" t="str">
        <f t="shared" si="3"/>
        <v>HIGH</v>
      </c>
    </row>
    <row r="255" spans="1:3" x14ac:dyDescent="0.2">
      <c r="A255" t="str">
        <f>cleanedDataSet!A255</f>
        <v>340e141e-180a-4ffd-88a2-629ca1b5ff2a</v>
      </c>
      <c r="B255">
        <f>VLOOKUP(A255,cleanedDataSet!A:L,10,0)</f>
        <v>7803.51</v>
      </c>
      <c r="C255" t="str">
        <f t="shared" si="3"/>
        <v>HIGH</v>
      </c>
    </row>
    <row r="256" spans="1:3" x14ac:dyDescent="0.2">
      <c r="A256" t="str">
        <f>cleanedDataSet!A256</f>
        <v>b0b52f5b-d620-41cd-a27d-5616afb50279</v>
      </c>
      <c r="B256">
        <f>VLOOKUP(A256,cleanedDataSet!A:L,10,0)</f>
        <v>8126.28</v>
      </c>
      <c r="C256" t="str">
        <f t="shared" si="3"/>
        <v>HIGH</v>
      </c>
    </row>
    <row r="257" spans="1:3" x14ac:dyDescent="0.2">
      <c r="A257" t="str">
        <f>cleanedDataSet!A257</f>
        <v>f0f4ee8a-aa2f-402f-8b9c-be0686737382</v>
      </c>
      <c r="B257">
        <f>VLOOKUP(A257,cleanedDataSet!A:L,10,0)</f>
        <v>1535.16</v>
      </c>
      <c r="C257" t="str">
        <f t="shared" si="3"/>
        <v>LOW</v>
      </c>
    </row>
    <row r="258" spans="1:3" x14ac:dyDescent="0.2">
      <c r="A258" t="str">
        <f>cleanedDataSet!A258</f>
        <v>b61f6fd3-1280-4f7f-a01b-aefe593224a5</v>
      </c>
      <c r="B258">
        <f>VLOOKUP(A258,cleanedDataSet!A:L,10,0)</f>
        <v>2536</v>
      </c>
      <c r="C258" t="str">
        <f t="shared" si="3"/>
        <v>BELOW AVERAGE</v>
      </c>
    </row>
    <row r="259" spans="1:3" x14ac:dyDescent="0.2">
      <c r="A259" t="str">
        <f>cleanedDataSet!A259</f>
        <v>544e4ab2-0689-4177-9308-c087cfa20004</v>
      </c>
      <c r="B259">
        <f>VLOOKUP(A259,cleanedDataSet!A:L,10,0)</f>
        <v>4149.2700000000004</v>
      </c>
      <c r="C259" t="str">
        <f t="shared" ref="C259:C322" si="4">IF(B259=AVERAGE(B:B),"AVERAGE",IF(AND(B259&lt;=AVERAGE(B:B),B259&gt;AVERAGE(B:B)-1000),"BELOW AVERAGE",IF(AND(B259&gt;=AVERAGE(B:B),B259&lt;AVERAGE(B:B)+1000),"ABOVE AVERAGE",IF(B259&lt;AVERAGE(B:B)-1000,"LOW",IF(B259&gt;AVERAGE(B:B)+1000,"HIGH","ERROR")))))</f>
        <v>HIGH</v>
      </c>
    </row>
    <row r="260" spans="1:3" x14ac:dyDescent="0.2">
      <c r="A260" t="str">
        <f>cleanedDataSet!A260</f>
        <v>d5d387ba-52e7-4041-8fef-813480eba0db</v>
      </c>
      <c r="B260">
        <f>VLOOKUP(A260,cleanedDataSet!A:L,10,0)</f>
        <v>5325.92</v>
      </c>
      <c r="C260" t="str">
        <f t="shared" si="4"/>
        <v>HIGH</v>
      </c>
    </row>
    <row r="261" spans="1:3" x14ac:dyDescent="0.2">
      <c r="A261" t="str">
        <f>cleanedDataSet!A261</f>
        <v>8773c499-6682-4de8-89a1-c76f9b822f11</v>
      </c>
      <c r="B261">
        <f>VLOOKUP(A261,cleanedDataSet!A:L,10,0)</f>
        <v>1914.3</v>
      </c>
      <c r="C261" t="str">
        <f t="shared" si="4"/>
        <v>BELOW AVERAGE</v>
      </c>
    </row>
    <row r="262" spans="1:3" x14ac:dyDescent="0.2">
      <c r="A262" t="str">
        <f>cleanedDataSet!A262</f>
        <v>d3af595d-383d-40c9-8047-5bc62aac8011</v>
      </c>
      <c r="B262">
        <f>VLOOKUP(A262,cleanedDataSet!A:L,10,0)</f>
        <v>2812.4</v>
      </c>
      <c r="C262" t="str">
        <f t="shared" si="4"/>
        <v>ABOVE AVERAGE</v>
      </c>
    </row>
    <row r="263" spans="1:3" x14ac:dyDescent="0.2">
      <c r="A263" t="str">
        <f>cleanedDataSet!A263</f>
        <v>890992ce-5686-4d73-938d-9c350d2ad2fc</v>
      </c>
      <c r="B263">
        <f>VLOOKUP(A263,cleanedDataSet!A:L,10,0)</f>
        <v>3481.94</v>
      </c>
      <c r="C263" t="str">
        <f t="shared" si="4"/>
        <v>ABOVE AVERAGE</v>
      </c>
    </row>
    <row r="264" spans="1:3" x14ac:dyDescent="0.2">
      <c r="A264" t="str">
        <f>cleanedDataSet!A264</f>
        <v>5eba0fd1-96a3-4d2a-89ef-ca01b08d3674</v>
      </c>
      <c r="B264">
        <f>VLOOKUP(A264,cleanedDataSet!A:L,10,0)</f>
        <v>4989.4799999999996</v>
      </c>
      <c r="C264" t="str">
        <f t="shared" si="4"/>
        <v>HIGH</v>
      </c>
    </row>
    <row r="265" spans="1:3" x14ac:dyDescent="0.2">
      <c r="A265" t="str">
        <f>cleanedDataSet!A265</f>
        <v>b806af28-68d3-4a90-b86e-a2bc472f6edf</v>
      </c>
      <c r="B265">
        <f>VLOOKUP(A265,cleanedDataSet!A:L,10,0)</f>
        <v>8254.4</v>
      </c>
      <c r="C265" t="str">
        <f t="shared" si="4"/>
        <v>HIGH</v>
      </c>
    </row>
    <row r="266" spans="1:3" x14ac:dyDescent="0.2">
      <c r="A266" t="str">
        <f>cleanedDataSet!A266</f>
        <v>17631b7e-1a2f-45e8-beab-6d7c9743bc66</v>
      </c>
      <c r="B266">
        <f>VLOOKUP(A266,cleanedDataSet!A:L,10,0)</f>
        <v>184.34</v>
      </c>
      <c r="C266" t="str">
        <f t="shared" si="4"/>
        <v>LOW</v>
      </c>
    </row>
    <row r="267" spans="1:3" x14ac:dyDescent="0.2">
      <c r="A267" t="str">
        <f>cleanedDataSet!A267</f>
        <v>6bd911ca-6dbd-4cee-91ae-7df61fa4a803</v>
      </c>
      <c r="B267">
        <f>VLOOKUP(A267,cleanedDataSet!A:L,10,0)</f>
        <v>695.38</v>
      </c>
      <c r="C267" t="str">
        <f t="shared" si="4"/>
        <v>LOW</v>
      </c>
    </row>
    <row r="268" spans="1:3" x14ac:dyDescent="0.2">
      <c r="A268" t="str">
        <f>cleanedDataSet!A268</f>
        <v>8c7ea407-868d-4fa8-87c3-1ba8ae026a63</v>
      </c>
      <c r="B268">
        <f>VLOOKUP(A268,cleanedDataSet!A:L,10,0)</f>
        <v>1032.8399999999999</v>
      </c>
      <c r="C268" t="str">
        <f t="shared" si="4"/>
        <v>LOW</v>
      </c>
    </row>
    <row r="269" spans="1:3" x14ac:dyDescent="0.2">
      <c r="A269" t="str">
        <f>cleanedDataSet!A269</f>
        <v>2048191a-7591-46ef-a03a-879b8e2e31fb</v>
      </c>
      <c r="B269">
        <f>VLOOKUP(A269,cleanedDataSet!A:L,10,0)</f>
        <v>1581</v>
      </c>
      <c r="C269" t="str">
        <f t="shared" si="4"/>
        <v>LOW</v>
      </c>
    </row>
    <row r="270" spans="1:3" x14ac:dyDescent="0.2">
      <c r="A270" t="str">
        <f>cleanedDataSet!A270</f>
        <v>5636c8a5-c058-4e40-8904-bd7dbc37fd69</v>
      </c>
      <c r="B270">
        <f>VLOOKUP(A270,cleanedDataSet!A:L,10,0)</f>
        <v>6518.14</v>
      </c>
      <c r="C270" t="str">
        <f t="shared" si="4"/>
        <v>HIGH</v>
      </c>
    </row>
    <row r="271" spans="1:3" x14ac:dyDescent="0.2">
      <c r="A271" t="str">
        <f>cleanedDataSet!A271</f>
        <v>c68da45a-f3a8-4166-93c8-4f6df1d987dc</v>
      </c>
      <c r="B271">
        <f>VLOOKUP(A271,cleanedDataSet!A:L,10,0)</f>
        <v>1255.04</v>
      </c>
      <c r="C271" t="str">
        <f t="shared" si="4"/>
        <v>LOW</v>
      </c>
    </row>
    <row r="272" spans="1:3" x14ac:dyDescent="0.2">
      <c r="A272" t="str">
        <f>cleanedDataSet!A272</f>
        <v>a7314de5-1a93-471f-bdbb-00cba8dc42a0</v>
      </c>
      <c r="B272">
        <f>VLOOKUP(A272,cleanedDataSet!A:L,10,0)</f>
        <v>1584.1</v>
      </c>
      <c r="C272" t="str">
        <f t="shared" si="4"/>
        <v>LOW</v>
      </c>
    </row>
    <row r="273" spans="1:3" x14ac:dyDescent="0.2">
      <c r="A273" t="str">
        <f>cleanedDataSet!A273</f>
        <v>38c4cb30-2e29-4df6-859a-e9a6a3b6cfd9</v>
      </c>
      <c r="B273">
        <f>VLOOKUP(A273,cleanedDataSet!A:L,10,0)</f>
        <v>7594.4</v>
      </c>
      <c r="C273" t="str">
        <f t="shared" si="4"/>
        <v>HIGH</v>
      </c>
    </row>
    <row r="274" spans="1:3" x14ac:dyDescent="0.2">
      <c r="A274" t="str">
        <f>cleanedDataSet!A274</f>
        <v>26468dbc-4fc8-4082-a7cb-93297842625e</v>
      </c>
      <c r="B274">
        <f>VLOOKUP(A274,cleanedDataSet!A:L,10,0)</f>
        <v>8467.6</v>
      </c>
      <c r="C274" t="str">
        <f t="shared" si="4"/>
        <v>HIGH</v>
      </c>
    </row>
    <row r="275" spans="1:3" x14ac:dyDescent="0.2">
      <c r="A275" t="str">
        <f>cleanedDataSet!A275</f>
        <v>9d71effb-7d05-473e-b7b5-664ab32d5f8f</v>
      </c>
      <c r="B275">
        <f>VLOOKUP(A275,cleanedDataSet!A:L,10,0)</f>
        <v>400.88</v>
      </c>
      <c r="C275" t="str">
        <f t="shared" si="4"/>
        <v>LOW</v>
      </c>
    </row>
    <row r="276" spans="1:3" x14ac:dyDescent="0.2">
      <c r="A276" t="str">
        <f>cleanedDataSet!A276</f>
        <v>e07532a1-337c-4e51-81fb-eccd74c38e98</v>
      </c>
      <c r="B276">
        <f>VLOOKUP(A276,cleanedDataSet!A:L,10,0)</f>
        <v>795.27</v>
      </c>
      <c r="C276" t="str">
        <f t="shared" si="4"/>
        <v>LOW</v>
      </c>
    </row>
    <row r="277" spans="1:3" x14ac:dyDescent="0.2">
      <c r="A277" t="str">
        <f>cleanedDataSet!A277</f>
        <v>1f9dd982-6d16-4486-8cb0-f1a716ffda8f</v>
      </c>
      <c r="B277">
        <f>VLOOKUP(A277,cleanedDataSet!A:L,10,0)</f>
        <v>1204.02</v>
      </c>
      <c r="C277" t="str">
        <f t="shared" si="4"/>
        <v>LOW</v>
      </c>
    </row>
    <row r="278" spans="1:3" x14ac:dyDescent="0.2">
      <c r="A278" t="str">
        <f>cleanedDataSet!A278</f>
        <v>5e198bfd-bc54-4266-9f28-be769389dd1b</v>
      </c>
      <c r="B278">
        <f>VLOOKUP(A278,cleanedDataSet!A:L,10,0)</f>
        <v>9219.18</v>
      </c>
      <c r="C278" t="str">
        <f t="shared" si="4"/>
        <v>HIGH</v>
      </c>
    </row>
    <row r="279" spans="1:3" x14ac:dyDescent="0.2">
      <c r="A279" t="str">
        <f>cleanedDataSet!A279</f>
        <v>ea074e6b-f82b-4002-a65b-bfed1ac99b42</v>
      </c>
      <c r="B279">
        <f>VLOOKUP(A279,cleanedDataSet!A:L,10,0)</f>
        <v>186.8</v>
      </c>
      <c r="C279" t="str">
        <f t="shared" si="4"/>
        <v>LOW</v>
      </c>
    </row>
    <row r="280" spans="1:3" x14ac:dyDescent="0.2">
      <c r="A280" t="str">
        <f>cleanedDataSet!A280</f>
        <v>1780e2fc-ea45-419b-b4e6-f43ab0c9a9c5</v>
      </c>
      <c r="B280">
        <f>VLOOKUP(A280,cleanedDataSet!A:L,10,0)</f>
        <v>909.18</v>
      </c>
      <c r="C280" t="str">
        <f t="shared" si="4"/>
        <v>LOW</v>
      </c>
    </row>
    <row r="281" spans="1:3" x14ac:dyDescent="0.2">
      <c r="A281" t="str">
        <f>cleanedDataSet!A281</f>
        <v>d0873aae-ad3e-4ca4-b1f9-e473051bc104</v>
      </c>
      <c r="B281">
        <f>VLOOKUP(A281,cleanedDataSet!A:L,10,0)</f>
        <v>1900.44</v>
      </c>
      <c r="C281" t="str">
        <f t="shared" si="4"/>
        <v>BELOW AVERAGE</v>
      </c>
    </row>
    <row r="282" spans="1:3" x14ac:dyDescent="0.2">
      <c r="A282" t="str">
        <f>cleanedDataSet!A282</f>
        <v>90e7f876-5f5a-4c48-8d7f-11191397bfb3</v>
      </c>
      <c r="B282">
        <f>VLOOKUP(A282,cleanedDataSet!A:L,10,0)</f>
        <v>2731.85</v>
      </c>
      <c r="C282" t="str">
        <f t="shared" si="4"/>
        <v>ABOVE AVERAGE</v>
      </c>
    </row>
    <row r="283" spans="1:3" x14ac:dyDescent="0.2">
      <c r="A283" t="str">
        <f>cleanedDataSet!A283</f>
        <v>02cf2c5e-dfd1-4417-b31c-28fd746f4412</v>
      </c>
      <c r="B283">
        <f>VLOOKUP(A283,cleanedDataSet!A:L,10,0)</f>
        <v>2888.48</v>
      </c>
      <c r="C283" t="str">
        <f t="shared" si="4"/>
        <v>ABOVE AVERAGE</v>
      </c>
    </row>
    <row r="284" spans="1:3" x14ac:dyDescent="0.2">
      <c r="A284" t="str">
        <f>cleanedDataSet!A284</f>
        <v>d9eb9612-3583-485b-916b-0895e5e19b74</v>
      </c>
      <c r="B284">
        <f>VLOOKUP(A284,cleanedDataSet!A:L,10,0)</f>
        <v>4160.96</v>
      </c>
      <c r="C284" t="str">
        <f t="shared" si="4"/>
        <v>HIGH</v>
      </c>
    </row>
    <row r="285" spans="1:3" x14ac:dyDescent="0.2">
      <c r="A285" t="str">
        <f>cleanedDataSet!A285</f>
        <v>015b6766-387a-45dd-9ce1-320597fd2e2b</v>
      </c>
      <c r="B285">
        <f>VLOOKUP(A285,cleanedDataSet!A:L,10,0)</f>
        <v>5171.43</v>
      </c>
      <c r="C285" t="str">
        <f t="shared" si="4"/>
        <v>HIGH</v>
      </c>
    </row>
    <row r="286" spans="1:3" x14ac:dyDescent="0.2">
      <c r="A286" t="str">
        <f>cleanedDataSet!A286</f>
        <v>6326f58f-7def-4195-b252-70f323a102d8</v>
      </c>
      <c r="B286">
        <f>VLOOKUP(A286,cleanedDataSet!A:L,10,0)</f>
        <v>7124.32</v>
      </c>
      <c r="C286" t="str">
        <f t="shared" si="4"/>
        <v>HIGH</v>
      </c>
    </row>
    <row r="287" spans="1:3" x14ac:dyDescent="0.2">
      <c r="A287" t="str">
        <f>cleanedDataSet!A287</f>
        <v>04164495-fbb0-4e07-b89d-11e88e991411</v>
      </c>
      <c r="B287">
        <f>VLOOKUP(A287,cleanedDataSet!A:L,10,0)</f>
        <v>2297.8200000000002</v>
      </c>
      <c r="C287" t="str">
        <f t="shared" si="4"/>
        <v>BELOW AVERAGE</v>
      </c>
    </row>
    <row r="288" spans="1:3" x14ac:dyDescent="0.2">
      <c r="A288" t="str">
        <f>cleanedDataSet!A288</f>
        <v>c3a91223-3ba3-4ce4-aa1a-ab916399af9b</v>
      </c>
      <c r="B288">
        <f>VLOOKUP(A288,cleanedDataSet!A:L,10,0)</f>
        <v>2338.3200000000002</v>
      </c>
      <c r="C288" t="str">
        <f t="shared" si="4"/>
        <v>BELOW AVERAGE</v>
      </c>
    </row>
    <row r="289" spans="1:3" x14ac:dyDescent="0.2">
      <c r="A289" t="str">
        <f>cleanedDataSet!A289</f>
        <v>384f5d33-1cd4-464e-a4d6-c2f963a37c62</v>
      </c>
      <c r="B289">
        <f>VLOOKUP(A289,cleanedDataSet!A:L,10,0)</f>
        <v>98.01</v>
      </c>
      <c r="C289" t="str">
        <f t="shared" si="4"/>
        <v>LOW</v>
      </c>
    </row>
    <row r="290" spans="1:3" x14ac:dyDescent="0.2">
      <c r="A290" t="str">
        <f>cleanedDataSet!A290</f>
        <v>a294bcef-25c7-40c0-9bab-d7c2d55999c9</v>
      </c>
      <c r="B290">
        <f>VLOOKUP(A290,cleanedDataSet!A:L,10,0)</f>
        <v>587.79</v>
      </c>
      <c r="C290" t="str">
        <f t="shared" si="4"/>
        <v>LOW</v>
      </c>
    </row>
    <row r="291" spans="1:3" x14ac:dyDescent="0.2">
      <c r="A291" t="str">
        <f>cleanedDataSet!A291</f>
        <v>1e4ab913-8f1d-48bd-8966-0a2030ed6140</v>
      </c>
      <c r="B291">
        <f>VLOOKUP(A291,cleanedDataSet!A:L,10,0)</f>
        <v>1139.43</v>
      </c>
      <c r="C291" t="str">
        <f t="shared" si="4"/>
        <v>LOW</v>
      </c>
    </row>
    <row r="292" spans="1:3" x14ac:dyDescent="0.2">
      <c r="A292" t="str">
        <f>cleanedDataSet!A292</f>
        <v>fc4d9e10-8ed5-404f-b982-7bf2d7304b6a</v>
      </c>
      <c r="B292">
        <f>VLOOKUP(A292,cleanedDataSet!A:L,10,0)</f>
        <v>1340.64</v>
      </c>
      <c r="C292" t="str">
        <f t="shared" si="4"/>
        <v>LOW</v>
      </c>
    </row>
    <row r="293" spans="1:3" x14ac:dyDescent="0.2">
      <c r="A293" t="str">
        <f>cleanedDataSet!A293</f>
        <v>2703cc75-338a-48fe-98d7-eaabfe9af427</v>
      </c>
      <c r="B293">
        <f>VLOOKUP(A293,cleanedDataSet!A:L,10,0)</f>
        <v>127.48</v>
      </c>
      <c r="C293" t="str">
        <f t="shared" si="4"/>
        <v>LOW</v>
      </c>
    </row>
    <row r="294" spans="1:3" x14ac:dyDescent="0.2">
      <c r="A294" t="str">
        <f>cleanedDataSet!A294</f>
        <v>862e8443-b50d-4f6e-aaed-aa2441a124fc</v>
      </c>
      <c r="B294">
        <f>VLOOKUP(A294,cleanedDataSet!A:L,10,0)</f>
        <v>4865.04</v>
      </c>
      <c r="C294" t="str">
        <f t="shared" si="4"/>
        <v>HIGH</v>
      </c>
    </row>
    <row r="295" spans="1:3" x14ac:dyDescent="0.2">
      <c r="A295" t="str">
        <f>cleanedDataSet!A295</f>
        <v>0a889b68-d40b-4579-9403-1faf50318486</v>
      </c>
      <c r="B295">
        <f>VLOOKUP(A295,cleanedDataSet!A:L,10,0)</f>
        <v>5947.76</v>
      </c>
      <c r="C295" t="str">
        <f t="shared" si="4"/>
        <v>HIGH</v>
      </c>
    </row>
    <row r="296" spans="1:3" x14ac:dyDescent="0.2">
      <c r="A296" t="str">
        <f>cleanedDataSet!A296</f>
        <v>4e35c177-6354-4f58-a6d1-d221e0acf404</v>
      </c>
      <c r="B296">
        <f>VLOOKUP(A296,cleanedDataSet!A:L,10,0)</f>
        <v>7314.05</v>
      </c>
      <c r="C296" t="str">
        <f t="shared" si="4"/>
        <v>HIGH</v>
      </c>
    </row>
    <row r="297" spans="1:3" x14ac:dyDescent="0.2">
      <c r="A297" t="str">
        <f>cleanedDataSet!A297</f>
        <v>dd1f753e-54b6-4f2a-925d-4506a9545079</v>
      </c>
      <c r="B297">
        <f>VLOOKUP(A297,cleanedDataSet!A:L,10,0)</f>
        <v>80.63</v>
      </c>
      <c r="C297" t="str">
        <f t="shared" si="4"/>
        <v>LOW</v>
      </c>
    </row>
    <row r="298" spans="1:3" x14ac:dyDescent="0.2">
      <c r="A298" t="str">
        <f>cleanedDataSet!A298</f>
        <v>a3b42b45-ceb0-4eff-a23e-0aba0cc48ee9</v>
      </c>
      <c r="B298">
        <f>VLOOKUP(A298,cleanedDataSet!A:L,10,0)</f>
        <v>965.58</v>
      </c>
      <c r="C298" t="str">
        <f t="shared" si="4"/>
        <v>LOW</v>
      </c>
    </row>
    <row r="299" spans="1:3" x14ac:dyDescent="0.2">
      <c r="A299" t="str">
        <f>cleanedDataSet!A299</f>
        <v>6704d27b-fa38-4cc3-9a2a-c98f626d1325</v>
      </c>
      <c r="B299">
        <f>VLOOKUP(A299,cleanedDataSet!A:L,10,0)</f>
        <v>4029.63</v>
      </c>
      <c r="C299" t="str">
        <f t="shared" si="4"/>
        <v>HIGH</v>
      </c>
    </row>
    <row r="300" spans="1:3" x14ac:dyDescent="0.2">
      <c r="A300" t="str">
        <f>cleanedDataSet!A300</f>
        <v>cd22a590-eb8e-4f04-8631-9527ae333862</v>
      </c>
      <c r="B300">
        <f>VLOOKUP(A300,cleanedDataSet!A:L,10,0)</f>
        <v>3298.75</v>
      </c>
      <c r="C300" t="str">
        <f t="shared" si="4"/>
        <v>ABOVE AVERAGE</v>
      </c>
    </row>
    <row r="301" spans="1:3" x14ac:dyDescent="0.2">
      <c r="A301" t="str">
        <f>cleanedDataSet!A301</f>
        <v>b9ea62e1-b0c9-4f55-b4f0-e6087f6014d9</v>
      </c>
      <c r="B301">
        <f>VLOOKUP(A301,cleanedDataSet!A:L,10,0)</f>
        <v>416.67</v>
      </c>
      <c r="C301" t="str">
        <f t="shared" si="4"/>
        <v>LOW</v>
      </c>
    </row>
    <row r="302" spans="1:3" x14ac:dyDescent="0.2">
      <c r="A302" t="str">
        <f>cleanedDataSet!A302</f>
        <v>34cbef6b-bbd7-46e2-930d-a94137ddec9e</v>
      </c>
      <c r="B302">
        <f>VLOOKUP(A302,cleanedDataSet!A:L,10,0)</f>
        <v>1074.8399999999999</v>
      </c>
      <c r="C302" t="str">
        <f t="shared" si="4"/>
        <v>LOW</v>
      </c>
    </row>
    <row r="303" spans="1:3" x14ac:dyDescent="0.2">
      <c r="A303" t="str">
        <f>cleanedDataSet!A303</f>
        <v>bf10a2db-b6cb-4de5-9a3b-b61958fd488a</v>
      </c>
      <c r="B303">
        <f>VLOOKUP(A303,cleanedDataSet!A:L,10,0)</f>
        <v>4871.8999999999996</v>
      </c>
      <c r="C303" t="str">
        <f t="shared" si="4"/>
        <v>HIGH</v>
      </c>
    </row>
    <row r="304" spans="1:3" x14ac:dyDescent="0.2">
      <c r="A304" t="str">
        <f>cleanedDataSet!A304</f>
        <v>be349a70-04a4-4dbe-84c8-07b6ef8cbb75</v>
      </c>
      <c r="B304">
        <f>VLOOKUP(A304,cleanedDataSet!A:L,10,0)</f>
        <v>7570.78</v>
      </c>
      <c r="C304" t="str">
        <f t="shared" si="4"/>
        <v>HIGH</v>
      </c>
    </row>
    <row r="305" spans="1:3" x14ac:dyDescent="0.2">
      <c r="A305" t="str">
        <f>cleanedDataSet!A305</f>
        <v>99f22f68-607b-49be-87b4-c16799bf9231</v>
      </c>
      <c r="B305">
        <f>VLOOKUP(A305,cleanedDataSet!A:L,10,0)</f>
        <v>1020.16</v>
      </c>
      <c r="C305" t="str">
        <f t="shared" si="4"/>
        <v>LOW</v>
      </c>
    </row>
    <row r="306" spans="1:3" x14ac:dyDescent="0.2">
      <c r="A306" t="str">
        <f>cleanedDataSet!A306</f>
        <v>85bac5f7-7f5f-4892-9b0f-f7c244c38c08</v>
      </c>
      <c r="B306">
        <f>VLOOKUP(A306,cleanedDataSet!A:L,10,0)</f>
        <v>1363.18</v>
      </c>
      <c r="C306" t="str">
        <f t="shared" si="4"/>
        <v>LOW</v>
      </c>
    </row>
    <row r="307" spans="1:3" x14ac:dyDescent="0.2">
      <c r="A307" t="str">
        <f>cleanedDataSet!A307</f>
        <v>03cc7451-8fc8-42d4-bca9-d5af08a67abc</v>
      </c>
      <c r="B307">
        <f>VLOOKUP(A307,cleanedDataSet!A:L,10,0)</f>
        <v>2758.32</v>
      </c>
      <c r="C307" t="str">
        <f t="shared" si="4"/>
        <v>ABOVE AVERAGE</v>
      </c>
    </row>
    <row r="308" spans="1:3" x14ac:dyDescent="0.2">
      <c r="A308" t="str">
        <f>cleanedDataSet!A308</f>
        <v>3d84bea5-22e1-4669-84dd-c4591f34bae2</v>
      </c>
      <c r="B308">
        <f>VLOOKUP(A308,cleanedDataSet!A:L,10,0)</f>
        <v>4836.07</v>
      </c>
      <c r="C308" t="str">
        <f t="shared" si="4"/>
        <v>HIGH</v>
      </c>
    </row>
    <row r="309" spans="1:3" x14ac:dyDescent="0.2">
      <c r="A309" t="str">
        <f>cleanedDataSet!A309</f>
        <v>d3082ae3-b8b5-45e2-be46-7cd9a06be45b</v>
      </c>
      <c r="B309">
        <f>VLOOKUP(A309,cleanedDataSet!A:L,10,0)</f>
        <v>5252.52</v>
      </c>
      <c r="C309" t="str">
        <f t="shared" si="4"/>
        <v>HIGH</v>
      </c>
    </row>
    <row r="310" spans="1:3" x14ac:dyDescent="0.2">
      <c r="A310" t="str">
        <f>cleanedDataSet!A310</f>
        <v>9f5b9982-87af-4f52-b4e5-c0dc6eac632e</v>
      </c>
      <c r="B310">
        <f>VLOOKUP(A310,cleanedDataSet!A:L,10,0)</f>
        <v>637.84</v>
      </c>
      <c r="C310" t="str">
        <f t="shared" si="4"/>
        <v>LOW</v>
      </c>
    </row>
    <row r="311" spans="1:3" x14ac:dyDescent="0.2">
      <c r="A311" t="str">
        <f>cleanedDataSet!A311</f>
        <v>15b81e08-4795-40f9-b094-aa06e5d1e680</v>
      </c>
      <c r="B311">
        <f>VLOOKUP(A311,cleanedDataSet!A:L,10,0)</f>
        <v>951.48</v>
      </c>
      <c r="C311" t="str">
        <f t="shared" si="4"/>
        <v>LOW</v>
      </c>
    </row>
    <row r="312" spans="1:3" x14ac:dyDescent="0.2">
      <c r="A312" t="str">
        <f>cleanedDataSet!A312</f>
        <v>71c1a3bf-387b-41bd-a3ad-643627d87fbe</v>
      </c>
      <c r="B312">
        <f>VLOOKUP(A312,cleanedDataSet!A:L,10,0)</f>
        <v>1894.53</v>
      </c>
      <c r="C312" t="str">
        <f t="shared" si="4"/>
        <v>BELOW AVERAGE</v>
      </c>
    </row>
    <row r="313" spans="1:3" x14ac:dyDescent="0.2">
      <c r="A313" t="str">
        <f>cleanedDataSet!A313</f>
        <v>85b50594-a758-4280-819d-aa5b874656e7</v>
      </c>
      <c r="B313">
        <f>VLOOKUP(A313,cleanedDataSet!A:L,10,0)</f>
        <v>5584.84</v>
      </c>
      <c r="C313" t="str">
        <f t="shared" si="4"/>
        <v>HIGH</v>
      </c>
    </row>
    <row r="314" spans="1:3" x14ac:dyDescent="0.2">
      <c r="A314" t="str">
        <f>cleanedDataSet!A314</f>
        <v>6e96a68b-824e-4dd6-ac31-1c502eb65939</v>
      </c>
      <c r="B314">
        <f>VLOOKUP(A314,cleanedDataSet!A:L,10,0)</f>
        <v>673.02</v>
      </c>
      <c r="C314" t="str">
        <f t="shared" si="4"/>
        <v>LOW</v>
      </c>
    </row>
    <row r="315" spans="1:3" x14ac:dyDescent="0.2">
      <c r="A315" t="str">
        <f>cleanedDataSet!A315</f>
        <v>e295462d-f4e6-4d5d-9be8-0c1dd74e0239</v>
      </c>
      <c r="B315">
        <f>VLOOKUP(A315,cleanedDataSet!A:L,10,0)</f>
        <v>1379.68</v>
      </c>
      <c r="C315" t="str">
        <f t="shared" si="4"/>
        <v>LOW</v>
      </c>
    </row>
    <row r="316" spans="1:3" x14ac:dyDescent="0.2">
      <c r="A316" t="str">
        <f>cleanedDataSet!A316</f>
        <v>4d3355be-335f-49e1-a1f8-61aa868bf8c8</v>
      </c>
      <c r="B316">
        <f>VLOOKUP(A316,cleanedDataSet!A:L,10,0)</f>
        <v>3614.8</v>
      </c>
      <c r="C316" t="str">
        <f t="shared" si="4"/>
        <v>ABOVE AVERAGE</v>
      </c>
    </row>
    <row r="317" spans="1:3" x14ac:dyDescent="0.2">
      <c r="A317" t="str">
        <f>cleanedDataSet!A317</f>
        <v>fc55fa6d-0d29-4356-b906-60f7339c3eb2</v>
      </c>
      <c r="B317">
        <f>VLOOKUP(A317,cleanedDataSet!A:L,10,0)</f>
        <v>494.2</v>
      </c>
      <c r="C317" t="str">
        <f t="shared" si="4"/>
        <v>LOW</v>
      </c>
    </row>
    <row r="318" spans="1:3" x14ac:dyDescent="0.2">
      <c r="A318" t="str">
        <f>cleanedDataSet!A318</f>
        <v>4e550a7b-2634-494a-86b7-ffe40d7d8437</v>
      </c>
      <c r="B318">
        <f>VLOOKUP(A318,cleanedDataSet!A:L,10,0)</f>
        <v>5412</v>
      </c>
      <c r="C318" t="str">
        <f t="shared" si="4"/>
        <v>HIGH</v>
      </c>
    </row>
    <row r="319" spans="1:3" x14ac:dyDescent="0.2">
      <c r="A319" t="str">
        <f>cleanedDataSet!A319</f>
        <v>04f10ba0-0866-4578-8b9f-2fa8b992a35f</v>
      </c>
      <c r="B319">
        <f>VLOOKUP(A319,cleanedDataSet!A:L,10,0)</f>
        <v>6868.32</v>
      </c>
      <c r="C319" t="str">
        <f t="shared" si="4"/>
        <v>HIGH</v>
      </c>
    </row>
    <row r="320" spans="1:3" x14ac:dyDescent="0.2">
      <c r="A320" t="str">
        <f>cleanedDataSet!A320</f>
        <v>b559c28e-d9f0-428f-bb93-db86bcd79a59</v>
      </c>
      <c r="B320">
        <f>VLOOKUP(A320,cleanedDataSet!A:L,10,0)</f>
        <v>2115.2399999999998</v>
      </c>
      <c r="C320" t="str">
        <f t="shared" si="4"/>
        <v>BELOW AVERAGE</v>
      </c>
    </row>
    <row r="321" spans="1:3" x14ac:dyDescent="0.2">
      <c r="A321" t="str">
        <f>cleanedDataSet!A321</f>
        <v>09a0c687-3279-4def-baad-6d79f75db014</v>
      </c>
      <c r="B321">
        <f>VLOOKUP(A321,cleanedDataSet!A:L,10,0)</f>
        <v>3428.55</v>
      </c>
      <c r="C321" t="str">
        <f t="shared" si="4"/>
        <v>ABOVE AVERAGE</v>
      </c>
    </row>
    <row r="322" spans="1:3" x14ac:dyDescent="0.2">
      <c r="A322" t="str">
        <f>cleanedDataSet!A322</f>
        <v>73f0594e-eb01-45fd-afbb-e7975bdae0d7</v>
      </c>
      <c r="B322">
        <f>VLOOKUP(A322,cleanedDataSet!A:L,10,0)</f>
        <v>5617.95</v>
      </c>
      <c r="C322" t="str">
        <f t="shared" si="4"/>
        <v>HIGH</v>
      </c>
    </row>
    <row r="323" spans="1:3" x14ac:dyDescent="0.2">
      <c r="A323" t="str">
        <f>cleanedDataSet!A323</f>
        <v>bd5f1d54-5aa9-4108-9f4a-24bb57ee12c7</v>
      </c>
      <c r="B323">
        <f>VLOOKUP(A323,cleanedDataSet!A:L,10,0)</f>
        <v>557.64</v>
      </c>
      <c r="C323" t="str">
        <f t="shared" ref="C323:C386" si="5">IF(B323=AVERAGE(B:B),"AVERAGE",IF(AND(B323&lt;=AVERAGE(B:B),B323&gt;AVERAGE(B:B)-1000),"BELOW AVERAGE",IF(AND(B323&gt;=AVERAGE(B:B),B323&lt;AVERAGE(B:B)+1000),"ABOVE AVERAGE",IF(B323&lt;AVERAGE(B:B)-1000,"LOW",IF(B323&gt;AVERAGE(B:B)+1000,"HIGH","ERROR")))))</f>
        <v>LOW</v>
      </c>
    </row>
    <row r="324" spans="1:3" x14ac:dyDescent="0.2">
      <c r="A324" t="str">
        <f>cleanedDataSet!A324</f>
        <v>1a513bd4-b0e2-435b-a6fb-d9a08ebcdf2f</v>
      </c>
      <c r="B324">
        <f>VLOOKUP(A324,cleanedDataSet!A:L,10,0)</f>
        <v>1665.54</v>
      </c>
      <c r="C324" t="str">
        <f t="shared" si="5"/>
        <v>LOW</v>
      </c>
    </row>
    <row r="325" spans="1:3" x14ac:dyDescent="0.2">
      <c r="A325" t="str">
        <f>cleanedDataSet!A325</f>
        <v>40406052-1897-4526-a0d6-c26b01d97d78</v>
      </c>
      <c r="B325">
        <f>VLOOKUP(A325,cleanedDataSet!A:L,10,0)</f>
        <v>3887.65</v>
      </c>
      <c r="C325" t="str">
        <f t="shared" si="5"/>
        <v>HIGH</v>
      </c>
    </row>
    <row r="326" spans="1:3" x14ac:dyDescent="0.2">
      <c r="A326" t="str">
        <f>cleanedDataSet!A326</f>
        <v>d03f8f5d-6723-4d82-951d-6025281200b1</v>
      </c>
      <c r="B326">
        <f>VLOOKUP(A326,cleanedDataSet!A:L,10,0)</f>
        <v>4672.8999999999996</v>
      </c>
      <c r="C326" t="str">
        <f t="shared" si="5"/>
        <v>HIGH</v>
      </c>
    </row>
    <row r="327" spans="1:3" x14ac:dyDescent="0.2">
      <c r="A327" t="str">
        <f>cleanedDataSet!A327</f>
        <v>2281d5a8-bf3e-4c82-af6d-99f6f4e390ef</v>
      </c>
      <c r="B327">
        <f>VLOOKUP(A327,cleanedDataSet!A:L,10,0)</f>
        <v>377.52</v>
      </c>
      <c r="C327" t="str">
        <f t="shared" si="5"/>
        <v>LOW</v>
      </c>
    </row>
    <row r="328" spans="1:3" x14ac:dyDescent="0.2">
      <c r="A328" t="str">
        <f>cleanedDataSet!A328</f>
        <v>ccc44304-5b31-4542-9968-c34e038c749f</v>
      </c>
      <c r="B328">
        <f>VLOOKUP(A328,cleanedDataSet!A:L,10,0)</f>
        <v>419.55</v>
      </c>
      <c r="C328" t="str">
        <f t="shared" si="5"/>
        <v>LOW</v>
      </c>
    </row>
    <row r="329" spans="1:3" x14ac:dyDescent="0.2">
      <c r="A329" t="str">
        <f>cleanedDataSet!A329</f>
        <v>fc58fa6e-7aec-4961-b2ae-a7e8eacd081b</v>
      </c>
      <c r="B329">
        <f>VLOOKUP(A329,cleanedDataSet!A:L,10,0)</f>
        <v>1832.26</v>
      </c>
      <c r="C329" t="str">
        <f t="shared" si="5"/>
        <v>BELOW AVERAGE</v>
      </c>
    </row>
    <row r="330" spans="1:3" x14ac:dyDescent="0.2">
      <c r="A330" t="str">
        <f>cleanedDataSet!A330</f>
        <v>35722e30-1923-4866-a074-d895e1b04672</v>
      </c>
      <c r="B330">
        <f>VLOOKUP(A330,cleanedDataSet!A:L,10,0)</f>
        <v>1959.43</v>
      </c>
      <c r="C330" t="str">
        <f t="shared" si="5"/>
        <v>BELOW AVERAGE</v>
      </c>
    </row>
    <row r="331" spans="1:3" x14ac:dyDescent="0.2">
      <c r="A331" t="str">
        <f>cleanedDataSet!A331</f>
        <v>5dfa2e15-5bef-4d72-9379-45d47dd21baa</v>
      </c>
      <c r="B331">
        <f>VLOOKUP(A331,cleanedDataSet!A:L,10,0)</f>
        <v>2642.48</v>
      </c>
      <c r="C331" t="str">
        <f t="shared" si="5"/>
        <v>BELOW AVERAGE</v>
      </c>
    </row>
    <row r="332" spans="1:3" x14ac:dyDescent="0.2">
      <c r="A332" t="str">
        <f>cleanedDataSet!A332</f>
        <v>8812539c-ea09-4336-b6f4-c26dfb410e24</v>
      </c>
      <c r="B332">
        <f>VLOOKUP(A332,cleanedDataSet!A:L,10,0)</f>
        <v>3713.92</v>
      </c>
      <c r="C332" t="str">
        <f t="shared" si="5"/>
        <v>ABOVE AVERAGE</v>
      </c>
    </row>
    <row r="333" spans="1:3" x14ac:dyDescent="0.2">
      <c r="A333" t="str">
        <f>cleanedDataSet!A333</f>
        <v>04719f6f-f6c3-403b-9e8d-4348c9f2a1ac</v>
      </c>
      <c r="B333">
        <f>VLOOKUP(A333,cleanedDataSet!A:L,10,0)</f>
        <v>8408.4</v>
      </c>
      <c r="C333" t="str">
        <f t="shared" si="5"/>
        <v>HIGH</v>
      </c>
    </row>
    <row r="334" spans="1:3" x14ac:dyDescent="0.2">
      <c r="A334" t="str">
        <f>cleanedDataSet!A334</f>
        <v>28c8e7cf-86c3-4335-85f0-072caeae8818</v>
      </c>
      <c r="B334">
        <f>VLOOKUP(A334,cleanedDataSet!A:L,10,0)</f>
        <v>3378.41</v>
      </c>
      <c r="C334" t="str">
        <f t="shared" si="5"/>
        <v>ABOVE AVERAGE</v>
      </c>
    </row>
    <row r="335" spans="1:3" x14ac:dyDescent="0.2">
      <c r="A335" t="str">
        <f>cleanedDataSet!A335</f>
        <v>26c68af6-35f2-42e2-9978-55f1c6110298</v>
      </c>
      <c r="B335">
        <f>VLOOKUP(A335,cleanedDataSet!A:L,10,0)</f>
        <v>3859.83</v>
      </c>
      <c r="C335" t="str">
        <f t="shared" si="5"/>
        <v>HIGH</v>
      </c>
    </row>
    <row r="336" spans="1:3" x14ac:dyDescent="0.2">
      <c r="A336" t="str">
        <f>cleanedDataSet!A336</f>
        <v>177b06cf-cd6d-4e93-9462-50d9085fbb48</v>
      </c>
      <c r="B336">
        <f>VLOOKUP(A336,cleanedDataSet!A:L,10,0)</f>
        <v>5242.1000000000004</v>
      </c>
      <c r="C336" t="str">
        <f t="shared" si="5"/>
        <v>HIGH</v>
      </c>
    </row>
    <row r="337" spans="1:3" x14ac:dyDescent="0.2">
      <c r="A337" t="str">
        <f>cleanedDataSet!A337</f>
        <v>6752560e-5fdc-444a-a743-60f1e7a6046d</v>
      </c>
      <c r="B337">
        <f>VLOOKUP(A337,cleanedDataSet!A:L,10,0)</f>
        <v>6588.15</v>
      </c>
      <c r="C337" t="str">
        <f t="shared" si="5"/>
        <v>HIGH</v>
      </c>
    </row>
    <row r="338" spans="1:3" x14ac:dyDescent="0.2">
      <c r="A338" t="str">
        <f>cleanedDataSet!A338</f>
        <v>7870ac15-4a23-4ead-8cf5-00ada0befc47</v>
      </c>
      <c r="B338">
        <f>VLOOKUP(A338,cleanedDataSet!A:L,10,0)</f>
        <v>646.44000000000005</v>
      </c>
      <c r="C338" t="str">
        <f t="shared" si="5"/>
        <v>LOW</v>
      </c>
    </row>
    <row r="339" spans="1:3" x14ac:dyDescent="0.2">
      <c r="A339" t="str">
        <f>cleanedDataSet!A339</f>
        <v>16e5536b-e4b7-423f-90b9-08409335d87f</v>
      </c>
      <c r="B339">
        <f>VLOOKUP(A339,cleanedDataSet!A:L,10,0)</f>
        <v>2352.3000000000002</v>
      </c>
      <c r="C339" t="str">
        <f t="shared" si="5"/>
        <v>BELOW AVERAGE</v>
      </c>
    </row>
    <row r="340" spans="1:3" x14ac:dyDescent="0.2">
      <c r="A340" t="str">
        <f>cleanedDataSet!A340</f>
        <v>6d7d9a6d-8df5-4283-bf1c-c57abf546707</v>
      </c>
      <c r="B340">
        <f>VLOOKUP(A340,cleanedDataSet!A:L,10,0)</f>
        <v>2929.68</v>
      </c>
      <c r="C340" t="str">
        <f t="shared" si="5"/>
        <v>ABOVE AVERAGE</v>
      </c>
    </row>
    <row r="341" spans="1:3" x14ac:dyDescent="0.2">
      <c r="A341" t="str">
        <f>cleanedDataSet!A341</f>
        <v>e300e189-7b81-45c6-9c6a-82640c387c9f</v>
      </c>
      <c r="B341">
        <f>VLOOKUP(A341,cleanedDataSet!A:L,10,0)</f>
        <v>4826.04</v>
      </c>
      <c r="C341" t="str">
        <f t="shared" si="5"/>
        <v>HIGH</v>
      </c>
    </row>
    <row r="342" spans="1:3" x14ac:dyDescent="0.2">
      <c r="A342" t="str">
        <f>cleanedDataSet!A342</f>
        <v>1868e144-2532-4aad-a4fb-83e3cab9be58</v>
      </c>
      <c r="B342">
        <f>VLOOKUP(A342,cleanedDataSet!A:L,10,0)</f>
        <v>710.5</v>
      </c>
      <c r="C342" t="str">
        <f t="shared" si="5"/>
        <v>LOW</v>
      </c>
    </row>
    <row r="343" spans="1:3" x14ac:dyDescent="0.2">
      <c r="A343" t="str">
        <f>cleanedDataSet!A343</f>
        <v>3a115531-92f5-4d83-a911-c6be6a90a72f</v>
      </c>
      <c r="B343">
        <f>VLOOKUP(A343,cleanedDataSet!A:L,10,0)</f>
        <v>1366.64</v>
      </c>
      <c r="C343" t="str">
        <f t="shared" si="5"/>
        <v>LOW</v>
      </c>
    </row>
    <row r="344" spans="1:3" x14ac:dyDescent="0.2">
      <c r="A344" t="str">
        <f>cleanedDataSet!A344</f>
        <v>83098ffa-202b-47de-9bc7-42f62c32aa27</v>
      </c>
      <c r="B344">
        <f>VLOOKUP(A344,cleanedDataSet!A:L,10,0)</f>
        <v>4633.16</v>
      </c>
      <c r="C344" t="str">
        <f t="shared" si="5"/>
        <v>HIGH</v>
      </c>
    </row>
    <row r="345" spans="1:3" x14ac:dyDescent="0.2">
      <c r="A345" t="str">
        <f>cleanedDataSet!A345</f>
        <v>c4a338c6-0ed9-4f3a-b96c-32292be1c951</v>
      </c>
      <c r="B345">
        <f>VLOOKUP(A345,cleanedDataSet!A:L,10,0)</f>
        <v>6210.9</v>
      </c>
      <c r="C345" t="str">
        <f t="shared" si="5"/>
        <v>HIGH</v>
      </c>
    </row>
    <row r="346" spans="1:3" x14ac:dyDescent="0.2">
      <c r="A346" t="str">
        <f>cleanedDataSet!A346</f>
        <v>7eb7ea5c-f41c-4499-bcd8-45f1bc796774</v>
      </c>
      <c r="B346">
        <f>VLOOKUP(A346,cleanedDataSet!A:L,10,0)</f>
        <v>2837.4</v>
      </c>
      <c r="C346" t="str">
        <f t="shared" si="5"/>
        <v>ABOVE AVERAGE</v>
      </c>
    </row>
    <row r="347" spans="1:3" x14ac:dyDescent="0.2">
      <c r="A347" t="str">
        <f>cleanedDataSet!A347</f>
        <v>21a341ed-ab3f-40e9-ba64-53dc11a4a2a5</v>
      </c>
      <c r="B347">
        <f>VLOOKUP(A347,cleanedDataSet!A:L,10,0)</f>
        <v>5554.08</v>
      </c>
      <c r="C347" t="str">
        <f t="shared" si="5"/>
        <v>HIGH</v>
      </c>
    </row>
    <row r="348" spans="1:3" x14ac:dyDescent="0.2">
      <c r="A348" t="str">
        <f>cleanedDataSet!A348</f>
        <v>f0e50c50-8ff2-4bc0-8bb3-5f4fe86efca7</v>
      </c>
      <c r="B348">
        <f>VLOOKUP(A348,cleanedDataSet!A:L,10,0)</f>
        <v>193.3</v>
      </c>
      <c r="C348" t="str">
        <f t="shared" si="5"/>
        <v>LOW</v>
      </c>
    </row>
    <row r="349" spans="1:3" x14ac:dyDescent="0.2">
      <c r="A349" t="str">
        <f>cleanedDataSet!A349</f>
        <v>9429b680-f329-4fc8-83db-2b813683fc7b</v>
      </c>
      <c r="B349">
        <f>VLOOKUP(A349,cleanedDataSet!A:L,10,0)</f>
        <v>321.36</v>
      </c>
      <c r="C349" t="str">
        <f t="shared" si="5"/>
        <v>LOW</v>
      </c>
    </row>
    <row r="350" spans="1:3" x14ac:dyDescent="0.2">
      <c r="A350" t="str">
        <f>cleanedDataSet!A350</f>
        <v>e22a9a32-8b32-4385-aba5-29865eb222de</v>
      </c>
      <c r="B350">
        <f>VLOOKUP(A350,cleanedDataSet!A:L,10,0)</f>
        <v>1154.8</v>
      </c>
      <c r="C350" t="str">
        <f t="shared" si="5"/>
        <v>LOW</v>
      </c>
    </row>
    <row r="351" spans="1:3" x14ac:dyDescent="0.2">
      <c r="A351" t="str">
        <f>cleanedDataSet!A351</f>
        <v>edc4f885-086a-42b4-97e4-ec805cceef72</v>
      </c>
      <c r="B351">
        <f>VLOOKUP(A351,cleanedDataSet!A:L,10,0)</f>
        <v>3866.04</v>
      </c>
      <c r="C351" t="str">
        <f t="shared" si="5"/>
        <v>HIGH</v>
      </c>
    </row>
    <row r="352" spans="1:3" x14ac:dyDescent="0.2">
      <c r="A352" t="str">
        <f>cleanedDataSet!A352</f>
        <v>08af26b0-eb5f-421f-8179-9254126b20e9</v>
      </c>
      <c r="B352">
        <f>VLOOKUP(A352,cleanedDataSet!A:L,10,0)</f>
        <v>332.64</v>
      </c>
      <c r="C352" t="str">
        <f t="shared" si="5"/>
        <v>LOW</v>
      </c>
    </row>
    <row r="353" spans="1:3" x14ac:dyDescent="0.2">
      <c r="A353" t="str">
        <f>cleanedDataSet!A353</f>
        <v>b0c8d782-a6cb-4021-8f2d-b77501b84eb1</v>
      </c>
      <c r="B353">
        <f>VLOOKUP(A353,cleanedDataSet!A:L,10,0)</f>
        <v>996.38</v>
      </c>
      <c r="C353" t="str">
        <f t="shared" si="5"/>
        <v>LOW</v>
      </c>
    </row>
    <row r="354" spans="1:3" x14ac:dyDescent="0.2">
      <c r="A354" t="str">
        <f>cleanedDataSet!A354</f>
        <v>8cacb3d2-b708-4721-a587-8456d8328855</v>
      </c>
      <c r="B354">
        <f>VLOOKUP(A354,cleanedDataSet!A:L,10,0)</f>
        <v>3760.92</v>
      </c>
      <c r="C354" t="str">
        <f t="shared" si="5"/>
        <v>HIGH</v>
      </c>
    </row>
    <row r="355" spans="1:3" x14ac:dyDescent="0.2">
      <c r="A355" t="str">
        <f>cleanedDataSet!A355</f>
        <v>da96e884-6be1-4106-a31e-f3c2bf15dd3d</v>
      </c>
      <c r="B355">
        <f>VLOOKUP(A355,cleanedDataSet!A:L,10,0)</f>
        <v>2582.9</v>
      </c>
      <c r="C355" t="str">
        <f t="shared" si="5"/>
        <v>BELOW AVERAGE</v>
      </c>
    </row>
    <row r="356" spans="1:3" x14ac:dyDescent="0.2">
      <c r="A356" t="str">
        <f>cleanedDataSet!A356</f>
        <v>dff10267-69f1-43b0-b043-66ec37b3e26e</v>
      </c>
      <c r="B356">
        <f>VLOOKUP(A356,cleanedDataSet!A:L,10,0)</f>
        <v>3032.88</v>
      </c>
      <c r="C356" t="str">
        <f t="shared" si="5"/>
        <v>ABOVE AVERAGE</v>
      </c>
    </row>
    <row r="357" spans="1:3" x14ac:dyDescent="0.2">
      <c r="A357" t="str">
        <f>cleanedDataSet!A357</f>
        <v>66765428-f608-44af-8bd3-dde55f2dd64b</v>
      </c>
      <c r="B357">
        <f>VLOOKUP(A357,cleanedDataSet!A:L,10,0)</f>
        <v>3208.24</v>
      </c>
      <c r="C357" t="str">
        <f t="shared" si="5"/>
        <v>ABOVE AVERAGE</v>
      </c>
    </row>
    <row r="358" spans="1:3" x14ac:dyDescent="0.2">
      <c r="A358" t="str">
        <f>cleanedDataSet!A358</f>
        <v>51a55b05-312e-45ea-926e-6a1fce208063</v>
      </c>
      <c r="B358">
        <f>VLOOKUP(A358,cleanedDataSet!A:L,10,0)</f>
        <v>744.93</v>
      </c>
      <c r="C358" t="str">
        <f t="shared" si="5"/>
        <v>LOW</v>
      </c>
    </row>
    <row r="359" spans="1:3" x14ac:dyDescent="0.2">
      <c r="A359" t="str">
        <f>cleanedDataSet!A359</f>
        <v>66815f75-03e2-47e6-bbed-963f5dafdc77</v>
      </c>
      <c r="B359">
        <f>VLOOKUP(A359,cleanedDataSet!A:L,10,0)</f>
        <v>1278.1199999999999</v>
      </c>
      <c r="C359" t="str">
        <f t="shared" si="5"/>
        <v>LOW</v>
      </c>
    </row>
    <row r="360" spans="1:3" x14ac:dyDescent="0.2">
      <c r="A360" t="str">
        <f>cleanedDataSet!A360</f>
        <v>f387e550-a944-44d2-8ee9-aaaf79ab908d</v>
      </c>
      <c r="B360">
        <f>VLOOKUP(A360,cleanedDataSet!A:L,10,0)</f>
        <v>2284.81</v>
      </c>
      <c r="C360" t="str">
        <f t="shared" si="5"/>
        <v>BELOW AVERAGE</v>
      </c>
    </row>
    <row r="361" spans="1:3" x14ac:dyDescent="0.2">
      <c r="A361" t="str">
        <f>cleanedDataSet!A361</f>
        <v>d5a5e7f7-decb-476d-a03d-d192b89ded59</v>
      </c>
      <c r="B361">
        <f>VLOOKUP(A361,cleanedDataSet!A:L,10,0)</f>
        <v>3840.12</v>
      </c>
      <c r="C361" t="str">
        <f t="shared" si="5"/>
        <v>HIGH</v>
      </c>
    </row>
    <row r="362" spans="1:3" x14ac:dyDescent="0.2">
      <c r="A362" t="str">
        <f>cleanedDataSet!A362</f>
        <v>000f100d-3884-4bc4-bf24-d8923206e603</v>
      </c>
      <c r="B362">
        <f>VLOOKUP(A362,cleanedDataSet!A:L,10,0)</f>
        <v>1431.81</v>
      </c>
      <c r="C362" t="str">
        <f t="shared" si="5"/>
        <v>LOW</v>
      </c>
    </row>
    <row r="363" spans="1:3" x14ac:dyDescent="0.2">
      <c r="A363" t="str">
        <f>cleanedDataSet!A363</f>
        <v>186926c3-4d30-4acc-8a30-224026a847ac</v>
      </c>
      <c r="B363">
        <f>VLOOKUP(A363,cleanedDataSet!A:L,10,0)</f>
        <v>2460.66</v>
      </c>
      <c r="C363" t="str">
        <f t="shared" si="5"/>
        <v>BELOW AVERAGE</v>
      </c>
    </row>
    <row r="364" spans="1:3" x14ac:dyDescent="0.2">
      <c r="A364" t="str">
        <f>cleanedDataSet!A364</f>
        <v>335ade39-a695-4ace-89fe-257871bc9f53</v>
      </c>
      <c r="B364">
        <f>VLOOKUP(A364,cleanedDataSet!A:L,10,0)</f>
        <v>160.80000000000001</v>
      </c>
      <c r="C364" t="str">
        <f t="shared" si="5"/>
        <v>LOW</v>
      </c>
    </row>
    <row r="365" spans="1:3" x14ac:dyDescent="0.2">
      <c r="A365" t="str">
        <f>cleanedDataSet!A365</f>
        <v>8991c5fa-23b8-4098-9271-8369afaf9d63</v>
      </c>
      <c r="B365">
        <f>VLOOKUP(A365,cleanedDataSet!A:L,10,0)</f>
        <v>948.09</v>
      </c>
      <c r="C365" t="str">
        <f t="shared" si="5"/>
        <v>LOW</v>
      </c>
    </row>
    <row r="366" spans="1:3" x14ac:dyDescent="0.2">
      <c r="A366" t="str">
        <f>cleanedDataSet!A366</f>
        <v>90e8632e-83e5-4ac5-ae52-675a800d69a7</v>
      </c>
      <c r="B366">
        <f>VLOOKUP(A366,cleanedDataSet!A:L,10,0)</f>
        <v>1022.96</v>
      </c>
      <c r="C366" t="str">
        <f t="shared" si="5"/>
        <v>LOW</v>
      </c>
    </row>
    <row r="367" spans="1:3" x14ac:dyDescent="0.2">
      <c r="A367" t="str">
        <f>cleanedDataSet!A367</f>
        <v>6f3da19e-735a-46e3-a331-fb806eda168d</v>
      </c>
      <c r="B367">
        <f>VLOOKUP(A367,cleanedDataSet!A:L,10,0)</f>
        <v>1403.36</v>
      </c>
      <c r="C367" t="str">
        <f t="shared" si="5"/>
        <v>LOW</v>
      </c>
    </row>
    <row r="368" spans="1:3" x14ac:dyDescent="0.2">
      <c r="A368" t="str">
        <f>cleanedDataSet!A368</f>
        <v>a137b068-558c-444e-8392-09f24907a0ef</v>
      </c>
      <c r="B368">
        <f>VLOOKUP(A368,cleanedDataSet!A:L,10,0)</f>
        <v>1995.12</v>
      </c>
      <c r="C368" t="str">
        <f t="shared" si="5"/>
        <v>BELOW AVERAGE</v>
      </c>
    </row>
    <row r="369" spans="1:3" x14ac:dyDescent="0.2">
      <c r="A369" t="str">
        <f>cleanedDataSet!A369</f>
        <v>d654dce6-db82-4b0f-9e31-ccd4e30d557d</v>
      </c>
      <c r="B369">
        <f>VLOOKUP(A369,cleanedDataSet!A:L,10,0)</f>
        <v>115.07</v>
      </c>
      <c r="C369" t="str">
        <f t="shared" si="5"/>
        <v>LOW</v>
      </c>
    </row>
    <row r="370" spans="1:3" x14ac:dyDescent="0.2">
      <c r="A370" t="str">
        <f>cleanedDataSet!A370</f>
        <v>f2eb6f06-6088-400b-bfac-0d392d6e4b2d</v>
      </c>
      <c r="B370">
        <f>VLOOKUP(A370,cleanedDataSet!A:L,10,0)</f>
        <v>155.61000000000001</v>
      </c>
      <c r="C370" t="str">
        <f t="shared" si="5"/>
        <v>LOW</v>
      </c>
    </row>
    <row r="371" spans="1:3" x14ac:dyDescent="0.2">
      <c r="A371" t="str">
        <f>cleanedDataSet!A371</f>
        <v>6cbbc343-732e-4173-b91c-c37eda2ef24f</v>
      </c>
      <c r="B371">
        <f>VLOOKUP(A371,cleanedDataSet!A:L,10,0)</f>
        <v>1565.85</v>
      </c>
      <c r="C371" t="str">
        <f t="shared" si="5"/>
        <v>LOW</v>
      </c>
    </row>
    <row r="372" spans="1:3" x14ac:dyDescent="0.2">
      <c r="A372" t="str">
        <f>cleanedDataSet!A372</f>
        <v>960d41c8-7d70-4173-ad2e-59043fc42a3f</v>
      </c>
      <c r="B372">
        <f>VLOOKUP(A372,cleanedDataSet!A:L,10,0)</f>
        <v>4218.6000000000004</v>
      </c>
      <c r="C372" t="str">
        <f t="shared" si="5"/>
        <v>HIGH</v>
      </c>
    </row>
    <row r="373" spans="1:3" x14ac:dyDescent="0.2">
      <c r="A373" t="str">
        <f>cleanedDataSet!A373</f>
        <v>c55e4861-506e-4733-8e4e-ac7fb311ee3c</v>
      </c>
      <c r="B373">
        <f>VLOOKUP(A373,cleanedDataSet!A:L,10,0)</f>
        <v>4332.0600000000004</v>
      </c>
      <c r="C373" t="str">
        <f t="shared" si="5"/>
        <v>HIGH</v>
      </c>
    </row>
    <row r="374" spans="1:3" x14ac:dyDescent="0.2">
      <c r="A374" t="str">
        <f>cleanedDataSet!A374</f>
        <v>2e545f6c-29fb-4104-9fc6-e73dcd2b3fe5</v>
      </c>
      <c r="B374">
        <f>VLOOKUP(A374,cleanedDataSet!A:L,10,0)</f>
        <v>5323.2</v>
      </c>
      <c r="C374" t="str">
        <f t="shared" si="5"/>
        <v>HIGH</v>
      </c>
    </row>
    <row r="375" spans="1:3" x14ac:dyDescent="0.2">
      <c r="A375" t="str">
        <f>cleanedDataSet!A375</f>
        <v>2db751f6-9c30-46f2-9d38-c63b77d777ff</v>
      </c>
      <c r="B375">
        <f>VLOOKUP(A375,cleanedDataSet!A:L,10,0)</f>
        <v>6271.35</v>
      </c>
      <c r="C375" t="str">
        <f t="shared" si="5"/>
        <v>HIGH</v>
      </c>
    </row>
    <row r="376" spans="1:3" x14ac:dyDescent="0.2">
      <c r="A376" t="str">
        <f>cleanedDataSet!A376</f>
        <v>ebc2343d-723e-4dd6-9c73-5e7ae7ed9a5f</v>
      </c>
      <c r="B376">
        <f>VLOOKUP(A376,cleanedDataSet!A:L,10,0)</f>
        <v>195.41</v>
      </c>
      <c r="C376" t="str">
        <f t="shared" si="5"/>
        <v>LOW</v>
      </c>
    </row>
    <row r="377" spans="1:3" x14ac:dyDescent="0.2">
      <c r="A377" t="str">
        <f>cleanedDataSet!A377</f>
        <v>9233277d-966a-4e18-8e52-7c13710ab9a5</v>
      </c>
      <c r="B377">
        <f>VLOOKUP(A377,cleanedDataSet!A:L,10,0)</f>
        <v>1382.43</v>
      </c>
      <c r="C377" t="str">
        <f t="shared" si="5"/>
        <v>LOW</v>
      </c>
    </row>
    <row r="378" spans="1:3" x14ac:dyDescent="0.2">
      <c r="A378" t="str">
        <f>cleanedDataSet!A378</f>
        <v>6334126c-974b-44bb-8ae5-d03d1ba8a1fd</v>
      </c>
      <c r="B378">
        <f>VLOOKUP(A378,cleanedDataSet!A:L,10,0)</f>
        <v>3951.43</v>
      </c>
      <c r="C378" t="str">
        <f t="shared" si="5"/>
        <v>HIGH</v>
      </c>
    </row>
    <row r="379" spans="1:3" x14ac:dyDescent="0.2">
      <c r="A379" t="str">
        <f>cleanedDataSet!A379</f>
        <v>20d4c1b1-7ade-4115-ab9c-6b2b98bb8566</v>
      </c>
      <c r="B379">
        <f>VLOOKUP(A379,cleanedDataSet!A:L,10,0)</f>
        <v>1053.3599999999999</v>
      </c>
      <c r="C379" t="str">
        <f t="shared" si="5"/>
        <v>LOW</v>
      </c>
    </row>
    <row r="380" spans="1:3" x14ac:dyDescent="0.2">
      <c r="A380" t="str">
        <f>cleanedDataSet!A380</f>
        <v>0e4cb661-bd1f-4c19-92f1-d2e36c6a2d24</v>
      </c>
      <c r="B380">
        <f>VLOOKUP(A380,cleanedDataSet!A:L,10,0)</f>
        <v>1146.24</v>
      </c>
      <c r="C380" t="str">
        <f t="shared" si="5"/>
        <v>LOW</v>
      </c>
    </row>
    <row r="381" spans="1:3" x14ac:dyDescent="0.2">
      <c r="A381" t="str">
        <f>cleanedDataSet!A381</f>
        <v>a519e5bd-3cd8-47af-acf5-b36c719dedcd</v>
      </c>
      <c r="B381">
        <f>VLOOKUP(A381,cleanedDataSet!A:L,10,0)</f>
        <v>2500.6799999999998</v>
      </c>
      <c r="C381" t="str">
        <f t="shared" si="5"/>
        <v>BELOW AVERAGE</v>
      </c>
    </row>
    <row r="382" spans="1:3" x14ac:dyDescent="0.2">
      <c r="A382" t="str">
        <f>cleanedDataSet!A382</f>
        <v>abd9ad38-af24-42e3-86db-2447bc0b6167</v>
      </c>
      <c r="B382">
        <f>VLOOKUP(A382,cleanedDataSet!A:L,10,0)</f>
        <v>3343.04</v>
      </c>
      <c r="C382" t="str">
        <f t="shared" si="5"/>
        <v>ABOVE AVERAGE</v>
      </c>
    </row>
    <row r="383" spans="1:3" x14ac:dyDescent="0.2">
      <c r="A383" t="str">
        <f>cleanedDataSet!A383</f>
        <v>20fd2410-5f9e-49bc-a96f-22e4b989bca5</v>
      </c>
      <c r="B383">
        <f>VLOOKUP(A383,cleanedDataSet!A:L,10,0)</f>
        <v>164.97</v>
      </c>
      <c r="C383" t="str">
        <f t="shared" si="5"/>
        <v>LOW</v>
      </c>
    </row>
    <row r="384" spans="1:3" x14ac:dyDescent="0.2">
      <c r="A384" t="str">
        <f>cleanedDataSet!A384</f>
        <v>8c1ede6a-5331-4dda-aac5-a36fb6a8b3ea</v>
      </c>
      <c r="B384">
        <f>VLOOKUP(A384,cleanedDataSet!A:L,10,0)</f>
        <v>174.3</v>
      </c>
      <c r="C384" t="str">
        <f t="shared" si="5"/>
        <v>LOW</v>
      </c>
    </row>
    <row r="385" spans="1:3" x14ac:dyDescent="0.2">
      <c r="A385" t="str">
        <f>cleanedDataSet!A385</f>
        <v>dc934496-fab2-4ac0-b4b7-aef0e764d54c</v>
      </c>
      <c r="B385">
        <f>VLOOKUP(A385,cleanedDataSet!A:L,10,0)</f>
        <v>1493.52</v>
      </c>
      <c r="C385" t="str">
        <f t="shared" si="5"/>
        <v>LOW</v>
      </c>
    </row>
    <row r="386" spans="1:3" x14ac:dyDescent="0.2">
      <c r="A386" t="str">
        <f>cleanedDataSet!A386</f>
        <v>8368460e-7d62-467d-bfb5-da62a2811607</v>
      </c>
      <c r="B386">
        <f>VLOOKUP(A386,cleanedDataSet!A:L,10,0)</f>
        <v>6076.95</v>
      </c>
      <c r="C386" t="str">
        <f t="shared" si="5"/>
        <v>HIGH</v>
      </c>
    </row>
    <row r="387" spans="1:3" x14ac:dyDescent="0.2">
      <c r="A387" t="str">
        <f>cleanedDataSet!A387</f>
        <v>0277a54a-ae6b-473d-8529-197956ef8f45</v>
      </c>
      <c r="B387">
        <f>VLOOKUP(A387,cleanedDataSet!A:L,10,0)</f>
        <v>506.04</v>
      </c>
      <c r="C387" t="str">
        <f t="shared" ref="C387:C450" si="6">IF(B387=AVERAGE(B:B),"AVERAGE",IF(AND(B387&lt;=AVERAGE(B:B),B387&gt;AVERAGE(B:B)-1000),"BELOW AVERAGE",IF(AND(B387&gt;=AVERAGE(B:B),B387&lt;AVERAGE(B:B)+1000),"ABOVE AVERAGE",IF(B387&lt;AVERAGE(B:B)-1000,"LOW",IF(B387&gt;AVERAGE(B:B)+1000,"HIGH","ERROR")))))</f>
        <v>LOW</v>
      </c>
    </row>
    <row r="388" spans="1:3" x14ac:dyDescent="0.2">
      <c r="A388" t="str">
        <f>cleanedDataSet!A388</f>
        <v>8f3cc6a4-b78b-4648-8933-9d797339d098</v>
      </c>
      <c r="B388">
        <f>VLOOKUP(A388,cleanedDataSet!A:L,10,0)</f>
        <v>1292.76</v>
      </c>
      <c r="C388" t="str">
        <f t="shared" si="6"/>
        <v>LOW</v>
      </c>
    </row>
    <row r="389" spans="1:3" x14ac:dyDescent="0.2">
      <c r="A389" t="str">
        <f>cleanedDataSet!A389</f>
        <v>f8a75c18-dc31-455b-8204-d5df3736ff28</v>
      </c>
      <c r="B389">
        <f>VLOOKUP(A389,cleanedDataSet!A:L,10,0)</f>
        <v>1835.96</v>
      </c>
      <c r="C389" t="str">
        <f t="shared" si="6"/>
        <v>BELOW AVERAGE</v>
      </c>
    </row>
    <row r="390" spans="1:3" x14ac:dyDescent="0.2">
      <c r="A390" t="str">
        <f>cleanedDataSet!A390</f>
        <v>33f9ec05-bb1d-4831-aeef-3f9a60da1bbc</v>
      </c>
      <c r="B390">
        <f>VLOOKUP(A390,cleanedDataSet!A:L,10,0)</f>
        <v>3215.42</v>
      </c>
      <c r="C390" t="str">
        <f t="shared" si="6"/>
        <v>ABOVE AVERAGE</v>
      </c>
    </row>
    <row r="391" spans="1:3" x14ac:dyDescent="0.2">
      <c r="A391" t="str">
        <f>cleanedDataSet!A391</f>
        <v>c7d8f64d-9552-44ad-8111-0a5ef8429acf</v>
      </c>
      <c r="B391">
        <f>VLOOKUP(A391,cleanedDataSet!A:L,10,0)</f>
        <v>8205.2999999999993</v>
      </c>
      <c r="C391" t="str">
        <f t="shared" si="6"/>
        <v>HIGH</v>
      </c>
    </row>
    <row r="392" spans="1:3" x14ac:dyDescent="0.2">
      <c r="A392" t="str">
        <f>cleanedDataSet!A392</f>
        <v>71832b1b-11be-4103-a4a3-4ce65db3096a</v>
      </c>
      <c r="B392">
        <f>VLOOKUP(A392,cleanedDataSet!A:L,10,0)</f>
        <v>759.96</v>
      </c>
      <c r="C392" t="str">
        <f t="shared" si="6"/>
        <v>LOW</v>
      </c>
    </row>
    <row r="393" spans="1:3" x14ac:dyDescent="0.2">
      <c r="A393" t="str">
        <f>cleanedDataSet!A393</f>
        <v>b4711cb7-2967-44c5-bb69-fbfe336494af</v>
      </c>
      <c r="B393">
        <f>VLOOKUP(A393,cleanedDataSet!A:L,10,0)</f>
        <v>1130.4000000000001</v>
      </c>
      <c r="C393" t="str">
        <f t="shared" si="6"/>
        <v>LOW</v>
      </c>
    </row>
    <row r="394" spans="1:3" x14ac:dyDescent="0.2">
      <c r="A394" t="str">
        <f>cleanedDataSet!A394</f>
        <v>1c1eb49b-b20f-4551-a63f-daffe4015628</v>
      </c>
      <c r="B394">
        <f>VLOOKUP(A394,cleanedDataSet!A:L,10,0)</f>
        <v>1205.4000000000001</v>
      </c>
      <c r="C394" t="str">
        <f t="shared" si="6"/>
        <v>LOW</v>
      </c>
    </row>
    <row r="395" spans="1:3" x14ac:dyDescent="0.2">
      <c r="A395" t="str">
        <f>cleanedDataSet!A395</f>
        <v>b85739d4-630a-41c4-b54a-ae62c730819f</v>
      </c>
      <c r="B395">
        <f>VLOOKUP(A395,cleanedDataSet!A:L,10,0)</f>
        <v>3307.01</v>
      </c>
      <c r="C395" t="str">
        <f t="shared" si="6"/>
        <v>ABOVE AVERAGE</v>
      </c>
    </row>
    <row r="396" spans="1:3" x14ac:dyDescent="0.2">
      <c r="A396" t="str">
        <f>cleanedDataSet!A396</f>
        <v>bf594274-2408-4cba-87e4-c73b017c4355</v>
      </c>
      <c r="B396">
        <f>VLOOKUP(A396,cleanedDataSet!A:L,10,0)</f>
        <v>534.38</v>
      </c>
      <c r="C396" t="str">
        <f t="shared" si="6"/>
        <v>LOW</v>
      </c>
    </row>
    <row r="397" spans="1:3" x14ac:dyDescent="0.2">
      <c r="A397" t="str">
        <f>cleanedDataSet!A397</f>
        <v>be53afe5-d862-48ff-8228-e2a1e8804929</v>
      </c>
      <c r="B397">
        <f>VLOOKUP(A397,cleanedDataSet!A:L,10,0)</f>
        <v>1958.3</v>
      </c>
      <c r="C397" t="str">
        <f t="shared" si="6"/>
        <v>BELOW AVERAGE</v>
      </c>
    </row>
    <row r="398" spans="1:3" x14ac:dyDescent="0.2">
      <c r="A398" t="str">
        <f>cleanedDataSet!A398</f>
        <v>71a80423-5e6a-428f-9e74-112f3f7546fb</v>
      </c>
      <c r="B398">
        <f>VLOOKUP(A398,cleanedDataSet!A:L,10,0)</f>
        <v>3165.75</v>
      </c>
      <c r="C398" t="str">
        <f t="shared" si="6"/>
        <v>ABOVE AVERAGE</v>
      </c>
    </row>
    <row r="399" spans="1:3" x14ac:dyDescent="0.2">
      <c r="A399" t="str">
        <f>cleanedDataSet!A399</f>
        <v>9867cd9c-7a6b-4218-9ba5-3578837e30b4</v>
      </c>
      <c r="B399">
        <f>VLOOKUP(A399,cleanedDataSet!A:L,10,0)</f>
        <v>8717.7999999999993</v>
      </c>
      <c r="C399" t="str">
        <f t="shared" si="6"/>
        <v>HIGH</v>
      </c>
    </row>
    <row r="400" spans="1:3" x14ac:dyDescent="0.2">
      <c r="A400" t="str">
        <f>cleanedDataSet!A400</f>
        <v>768795bd-f9a6-438a-b36c-aed905ff6dfc</v>
      </c>
      <c r="B400">
        <f>VLOOKUP(A400,cleanedDataSet!A:L,10,0)</f>
        <v>146.62</v>
      </c>
      <c r="C400" t="str">
        <f t="shared" si="6"/>
        <v>LOW</v>
      </c>
    </row>
    <row r="401" spans="1:3" x14ac:dyDescent="0.2">
      <c r="A401" t="str">
        <f>cleanedDataSet!A401</f>
        <v>d441f5ee-a996-4c63-ba00-efa99873f561</v>
      </c>
      <c r="B401">
        <f>VLOOKUP(A401,cleanedDataSet!A:L,10,0)</f>
        <v>504.9</v>
      </c>
      <c r="C401" t="str">
        <f t="shared" si="6"/>
        <v>LOW</v>
      </c>
    </row>
    <row r="402" spans="1:3" x14ac:dyDescent="0.2">
      <c r="A402" t="str">
        <f>cleanedDataSet!A402</f>
        <v>ffbeb929-ed17-4f6d-bd93-bcae58f830b4</v>
      </c>
      <c r="B402">
        <f>VLOOKUP(A402,cleanedDataSet!A:L,10,0)</f>
        <v>680.6</v>
      </c>
      <c r="C402" t="str">
        <f t="shared" si="6"/>
        <v>LOW</v>
      </c>
    </row>
    <row r="403" spans="1:3" x14ac:dyDescent="0.2">
      <c r="A403" t="str">
        <f>cleanedDataSet!A403</f>
        <v>bd024272-3416-49c4-9533-77b59ce26a5e</v>
      </c>
      <c r="B403">
        <f>VLOOKUP(A403,cleanedDataSet!A:L,10,0)</f>
        <v>1674.72</v>
      </c>
      <c r="C403" t="str">
        <f t="shared" si="6"/>
        <v>LOW</v>
      </c>
    </row>
    <row r="404" spans="1:3" x14ac:dyDescent="0.2">
      <c r="A404" t="str">
        <f>cleanedDataSet!A404</f>
        <v>0be2dc68-ba99-4af8-bef1-6aa41711313f</v>
      </c>
      <c r="B404">
        <f>VLOOKUP(A404,cleanedDataSet!A:L,10,0)</f>
        <v>2426.9499999999998</v>
      </c>
      <c r="C404" t="str">
        <f t="shared" si="6"/>
        <v>BELOW AVERAGE</v>
      </c>
    </row>
    <row r="405" spans="1:3" x14ac:dyDescent="0.2">
      <c r="A405" t="str">
        <f>cleanedDataSet!A405</f>
        <v>e2d215b8-8dea-4ec8-87bd-8bfe289a4034</v>
      </c>
      <c r="B405">
        <f>VLOOKUP(A405,cleanedDataSet!A:L,10,0)</f>
        <v>3629.84</v>
      </c>
      <c r="C405" t="str">
        <f t="shared" si="6"/>
        <v>ABOVE AVERAGE</v>
      </c>
    </row>
    <row r="406" spans="1:3" x14ac:dyDescent="0.2">
      <c r="A406" t="str">
        <f>cleanedDataSet!A406</f>
        <v>bd66c898-b1be-4fd3-a7de-55e996f212aa</v>
      </c>
      <c r="B406">
        <f>VLOOKUP(A406,cleanedDataSet!A:L,10,0)</f>
        <v>3837.51</v>
      </c>
      <c r="C406" t="str">
        <f t="shared" si="6"/>
        <v>HIGH</v>
      </c>
    </row>
    <row r="407" spans="1:3" x14ac:dyDescent="0.2">
      <c r="A407" t="str">
        <f>cleanedDataSet!A407</f>
        <v>0d8a5f2a-801f-4970-9c63-ed8c683727a0</v>
      </c>
      <c r="B407">
        <f>VLOOKUP(A407,cleanedDataSet!A:L,10,0)</f>
        <v>4649.37</v>
      </c>
      <c r="C407" t="str">
        <f t="shared" si="6"/>
        <v>HIGH</v>
      </c>
    </row>
    <row r="408" spans="1:3" x14ac:dyDescent="0.2">
      <c r="A408" t="str">
        <f>cleanedDataSet!A408</f>
        <v>fecd7803-7198-4439-8e36-c1ada82afeed</v>
      </c>
      <c r="B408">
        <f>VLOOKUP(A408,cleanedDataSet!A:L,10,0)</f>
        <v>870.2</v>
      </c>
      <c r="C408" t="str">
        <f t="shared" si="6"/>
        <v>LOW</v>
      </c>
    </row>
    <row r="409" spans="1:3" x14ac:dyDescent="0.2">
      <c r="A409" t="str">
        <f>cleanedDataSet!A409</f>
        <v>6411624a-7659-4c16-a35e-04e95a865ea0</v>
      </c>
      <c r="B409">
        <f>VLOOKUP(A409,cleanedDataSet!A:L,10,0)</f>
        <v>724.32</v>
      </c>
      <c r="C409" t="str">
        <f t="shared" si="6"/>
        <v>LOW</v>
      </c>
    </row>
    <row r="410" spans="1:3" x14ac:dyDescent="0.2">
      <c r="A410" t="str">
        <f>cleanedDataSet!A410</f>
        <v>83a95a7e-2575-4cee-b011-abb7da731132</v>
      </c>
      <c r="B410">
        <f>VLOOKUP(A410,cleanedDataSet!A:L,10,0)</f>
        <v>9845.2000000000007</v>
      </c>
      <c r="C410" t="str">
        <f t="shared" si="6"/>
        <v>HIGH</v>
      </c>
    </row>
    <row r="411" spans="1:3" x14ac:dyDescent="0.2">
      <c r="A411" t="str">
        <f>cleanedDataSet!A411</f>
        <v>5b44ed62-3757-463b-9fef-e9c8d7b33ffa</v>
      </c>
      <c r="B411">
        <f>VLOOKUP(A411,cleanedDataSet!A:L,10,0)</f>
        <v>55.32</v>
      </c>
      <c r="C411" t="str">
        <f t="shared" si="6"/>
        <v>LOW</v>
      </c>
    </row>
    <row r="412" spans="1:3" x14ac:dyDescent="0.2">
      <c r="A412" t="str">
        <f>cleanedDataSet!A412</f>
        <v>142e89de-9a6e-453f-9c1c-06c3be0525a4</v>
      </c>
      <c r="B412">
        <f>VLOOKUP(A412,cleanedDataSet!A:L,10,0)</f>
        <v>1671.24</v>
      </c>
      <c r="C412" t="str">
        <f t="shared" si="6"/>
        <v>LOW</v>
      </c>
    </row>
    <row r="413" spans="1:3" x14ac:dyDescent="0.2">
      <c r="A413" t="str">
        <f>cleanedDataSet!A413</f>
        <v>3151700e-2531-482f-a9d5-89ac9e5c7cd6</v>
      </c>
      <c r="B413">
        <f>VLOOKUP(A413,cleanedDataSet!A:L,10,0)</f>
        <v>1847.52</v>
      </c>
      <c r="C413" t="str">
        <f t="shared" si="6"/>
        <v>BELOW AVERAGE</v>
      </c>
    </row>
    <row r="414" spans="1:3" x14ac:dyDescent="0.2">
      <c r="A414" t="str">
        <f>cleanedDataSet!A414</f>
        <v>7a89152d-1cfa-4f36-b448-b504c2408829</v>
      </c>
      <c r="B414">
        <f>VLOOKUP(A414,cleanedDataSet!A:L,10,0)</f>
        <v>2546.5</v>
      </c>
      <c r="C414" t="str">
        <f t="shared" si="6"/>
        <v>BELOW AVERAGE</v>
      </c>
    </row>
    <row r="415" spans="1:3" x14ac:dyDescent="0.2">
      <c r="A415" t="str">
        <f>cleanedDataSet!A415</f>
        <v>6eb2c71c-b33f-4197-b001-4c63ee8610a3</v>
      </c>
      <c r="B415">
        <f>VLOOKUP(A415,cleanedDataSet!A:L,10,0)</f>
        <v>4474.53</v>
      </c>
      <c r="C415" t="str">
        <f t="shared" si="6"/>
        <v>HIGH</v>
      </c>
    </row>
    <row r="416" spans="1:3" x14ac:dyDescent="0.2">
      <c r="A416" t="str">
        <f>cleanedDataSet!A416</f>
        <v>6da75d84-3645-45ea-883e-76126a752562</v>
      </c>
      <c r="B416">
        <f>VLOOKUP(A416,cleanedDataSet!A:L,10,0)</f>
        <v>969.42</v>
      </c>
      <c r="C416" t="str">
        <f t="shared" si="6"/>
        <v>LOW</v>
      </c>
    </row>
    <row r="417" spans="1:3" x14ac:dyDescent="0.2">
      <c r="A417" t="str">
        <f>cleanedDataSet!A417</f>
        <v>e1f21f48-6622-40f6-952f-e8243fc21710</v>
      </c>
      <c r="B417">
        <f>VLOOKUP(A417,cleanedDataSet!A:L,10,0)</f>
        <v>2005.2</v>
      </c>
      <c r="C417" t="str">
        <f t="shared" si="6"/>
        <v>BELOW AVERAGE</v>
      </c>
    </row>
    <row r="418" spans="1:3" x14ac:dyDescent="0.2">
      <c r="A418" t="str">
        <f>cleanedDataSet!A418</f>
        <v>50493203-42c0-4cd1-8ece-987fade4e556</v>
      </c>
      <c r="B418">
        <f>VLOOKUP(A418,cleanedDataSet!A:L,10,0)</f>
        <v>204.68</v>
      </c>
      <c r="C418" t="str">
        <f t="shared" si="6"/>
        <v>LOW</v>
      </c>
    </row>
    <row r="419" spans="1:3" x14ac:dyDescent="0.2">
      <c r="A419" t="str">
        <f>cleanedDataSet!A419</f>
        <v>7bc79658-f6cd-438e-8b01-7c164e0c1d74</v>
      </c>
      <c r="B419">
        <f>VLOOKUP(A419,cleanedDataSet!A:L,10,0)</f>
        <v>208.66</v>
      </c>
      <c r="C419" t="str">
        <f t="shared" si="6"/>
        <v>LOW</v>
      </c>
    </row>
    <row r="420" spans="1:3" x14ac:dyDescent="0.2">
      <c r="A420" t="str">
        <f>cleanedDataSet!A420</f>
        <v>e3ac8b2d-f99d-4723-bc58-dd111e2256f9</v>
      </c>
      <c r="B420">
        <f>VLOOKUP(A420,cleanedDataSet!A:L,10,0)</f>
        <v>219</v>
      </c>
      <c r="C420" t="str">
        <f t="shared" si="6"/>
        <v>LOW</v>
      </c>
    </row>
    <row r="421" spans="1:3" x14ac:dyDescent="0.2">
      <c r="A421" t="str">
        <f>cleanedDataSet!A421</f>
        <v>5ad566c9-30c0-4154-a24c-3c3f6e30f19a</v>
      </c>
      <c r="B421">
        <f>VLOOKUP(A421,cleanedDataSet!A:L,10,0)</f>
        <v>336.48</v>
      </c>
      <c r="C421" t="str">
        <f t="shared" si="6"/>
        <v>LOW</v>
      </c>
    </row>
    <row r="422" spans="1:3" x14ac:dyDescent="0.2">
      <c r="A422" t="str">
        <f>cleanedDataSet!A422</f>
        <v>ca2a1513-b46e-4ed7-bbe9-89dfabf25c07</v>
      </c>
      <c r="B422">
        <f>VLOOKUP(A422,cleanedDataSet!A:L,10,0)</f>
        <v>2816.58</v>
      </c>
      <c r="C422" t="str">
        <f t="shared" si="6"/>
        <v>ABOVE AVERAGE</v>
      </c>
    </row>
    <row r="423" spans="1:3" x14ac:dyDescent="0.2">
      <c r="A423" t="str">
        <f>cleanedDataSet!A423</f>
        <v>1baa09aa-f4aa-4e32-8480-97b874aca4be</v>
      </c>
      <c r="B423">
        <f>VLOOKUP(A423,cleanedDataSet!A:L,10,0)</f>
        <v>5345.16</v>
      </c>
      <c r="C423" t="str">
        <f t="shared" si="6"/>
        <v>HIGH</v>
      </c>
    </row>
    <row r="424" spans="1:3" x14ac:dyDescent="0.2">
      <c r="A424" t="str">
        <f>cleanedDataSet!A424</f>
        <v>b5e380b7-b205-4e37-9201-646077f3cec1</v>
      </c>
      <c r="B424">
        <f>VLOOKUP(A424,cleanedDataSet!A:L,10,0)</f>
        <v>6299.1</v>
      </c>
      <c r="C424" t="str">
        <f t="shared" si="6"/>
        <v>HIGH</v>
      </c>
    </row>
    <row r="425" spans="1:3" x14ac:dyDescent="0.2">
      <c r="A425" t="str">
        <f>cleanedDataSet!A425</f>
        <v>dd07a16f-e7bb-4865-9436-ba87841c7f22</v>
      </c>
      <c r="B425">
        <f>VLOOKUP(A425,cleanedDataSet!A:L,10,0)</f>
        <v>772.66</v>
      </c>
      <c r="C425" t="str">
        <f t="shared" si="6"/>
        <v>LOW</v>
      </c>
    </row>
    <row r="426" spans="1:3" x14ac:dyDescent="0.2">
      <c r="A426" t="str">
        <f>cleanedDataSet!A426</f>
        <v>ff66ea16-25e7-49c6-b8a9-459b0dc583ce</v>
      </c>
      <c r="B426">
        <f>VLOOKUP(A426,cleanedDataSet!A:L,10,0)</f>
        <v>1047.2</v>
      </c>
      <c r="C426" t="str">
        <f t="shared" si="6"/>
        <v>LOW</v>
      </c>
    </row>
    <row r="427" spans="1:3" x14ac:dyDescent="0.2">
      <c r="A427" t="str">
        <f>cleanedDataSet!A427</f>
        <v>349db6ee-8951-4ebb-9354-4e8f67131811</v>
      </c>
      <c r="B427">
        <f>VLOOKUP(A427,cleanedDataSet!A:L,10,0)</f>
        <v>1319.8</v>
      </c>
      <c r="C427" t="str">
        <f t="shared" si="6"/>
        <v>LOW</v>
      </c>
    </row>
    <row r="428" spans="1:3" x14ac:dyDescent="0.2">
      <c r="A428" t="str">
        <f>cleanedDataSet!A428</f>
        <v>572adb31-19e1-40f7-aed3-2f6c1a7e001a</v>
      </c>
      <c r="B428">
        <f>VLOOKUP(A428,cleanedDataSet!A:L,10,0)</f>
        <v>2259.35</v>
      </c>
      <c r="C428" t="str">
        <f t="shared" si="6"/>
        <v>BELOW AVERAGE</v>
      </c>
    </row>
    <row r="429" spans="1:3" x14ac:dyDescent="0.2">
      <c r="A429" t="str">
        <f>cleanedDataSet!A429</f>
        <v>2dc57029-f1e4-4db0-906e-5e41322c0e55</v>
      </c>
      <c r="B429">
        <f>VLOOKUP(A429,cleanedDataSet!A:L,10,0)</f>
        <v>4530.1000000000004</v>
      </c>
      <c r="C429" t="str">
        <f t="shared" si="6"/>
        <v>HIGH</v>
      </c>
    </row>
    <row r="430" spans="1:3" x14ac:dyDescent="0.2">
      <c r="A430" t="str">
        <f>cleanedDataSet!A430</f>
        <v>f1c9563d-39cb-4c25-806c-08bb1bab52a1</v>
      </c>
      <c r="B430">
        <f>VLOOKUP(A430,cleanedDataSet!A:L,10,0)</f>
        <v>4851.6000000000004</v>
      </c>
      <c r="C430" t="str">
        <f t="shared" si="6"/>
        <v>HIGH</v>
      </c>
    </row>
    <row r="431" spans="1:3" x14ac:dyDescent="0.2">
      <c r="A431" t="str">
        <f>cleanedDataSet!A431</f>
        <v>7e67ebe2-d27d-4b05-8884-49f8b8ae0b8a</v>
      </c>
      <c r="B431">
        <f>VLOOKUP(A431,cleanedDataSet!A:L,10,0)</f>
        <v>394.4</v>
      </c>
      <c r="C431" t="str">
        <f t="shared" si="6"/>
        <v>LOW</v>
      </c>
    </row>
    <row r="432" spans="1:3" x14ac:dyDescent="0.2">
      <c r="A432" t="str">
        <f>cleanedDataSet!A432</f>
        <v>87e83a1c-76e8-4cd4-8190-596deb49ea19</v>
      </c>
      <c r="B432">
        <f>VLOOKUP(A432,cleanedDataSet!A:L,10,0)</f>
        <v>940.23</v>
      </c>
      <c r="C432" t="str">
        <f t="shared" si="6"/>
        <v>LOW</v>
      </c>
    </row>
    <row r="433" spans="1:3" x14ac:dyDescent="0.2">
      <c r="A433" t="str">
        <f>cleanedDataSet!A433</f>
        <v>5ca59098-1fdf-4caf-8cb5-1976c594caf4</v>
      </c>
      <c r="B433">
        <f>VLOOKUP(A433,cleanedDataSet!A:L,10,0)</f>
        <v>1509.34</v>
      </c>
      <c r="C433" t="str">
        <f t="shared" si="6"/>
        <v>LOW</v>
      </c>
    </row>
    <row r="434" spans="1:3" x14ac:dyDescent="0.2">
      <c r="A434" t="str">
        <f>cleanedDataSet!A434</f>
        <v>5ce0db45-193d-4324-9316-236a314d5c0e</v>
      </c>
      <c r="B434">
        <f>VLOOKUP(A434,cleanedDataSet!A:L,10,0)</f>
        <v>1690.65</v>
      </c>
      <c r="C434" t="str">
        <f t="shared" si="6"/>
        <v>LOW</v>
      </c>
    </row>
    <row r="435" spans="1:3" x14ac:dyDescent="0.2">
      <c r="A435" t="str">
        <f>cleanedDataSet!A435</f>
        <v>2b036418-4a0d-4f8b-a099-8c35193da58a</v>
      </c>
      <c r="B435">
        <f>VLOOKUP(A435,cleanedDataSet!A:L,10,0)</f>
        <v>1858.85</v>
      </c>
      <c r="C435" t="str">
        <f t="shared" si="6"/>
        <v>BELOW AVERAGE</v>
      </c>
    </row>
    <row r="436" spans="1:3" x14ac:dyDescent="0.2">
      <c r="A436" t="str">
        <f>cleanedDataSet!A436</f>
        <v>b62ce26c-2948-4169-adf6-3cbabc3f1793</v>
      </c>
      <c r="B436">
        <f>VLOOKUP(A436,cleanedDataSet!A:L,10,0)</f>
        <v>265.95</v>
      </c>
      <c r="C436" t="str">
        <f t="shared" si="6"/>
        <v>LOW</v>
      </c>
    </row>
    <row r="437" spans="1:3" x14ac:dyDescent="0.2">
      <c r="A437" t="str">
        <f>cleanedDataSet!A437</f>
        <v>08067ad9-d240-4fb2-b537-6696d3ee6fea</v>
      </c>
      <c r="B437">
        <f>VLOOKUP(A437,cleanedDataSet!A:L,10,0)</f>
        <v>501.03</v>
      </c>
      <c r="C437" t="str">
        <f t="shared" si="6"/>
        <v>LOW</v>
      </c>
    </row>
    <row r="438" spans="1:3" x14ac:dyDescent="0.2">
      <c r="A438" t="str">
        <f>cleanedDataSet!A438</f>
        <v>92ed5fbc-ebe7-44cb-965e-fd7d6d4d53f7</v>
      </c>
      <c r="B438">
        <f>VLOOKUP(A438,cleanedDataSet!A:L,10,0)</f>
        <v>1053.3900000000001</v>
      </c>
      <c r="C438" t="str">
        <f t="shared" si="6"/>
        <v>LOW</v>
      </c>
    </row>
    <row r="439" spans="1:3" x14ac:dyDescent="0.2">
      <c r="A439" t="str">
        <f>cleanedDataSet!A439</f>
        <v>114a591c-d759-4278-a59e-54b18f750056</v>
      </c>
      <c r="B439">
        <f>VLOOKUP(A439,cleanedDataSet!A:L,10,0)</f>
        <v>2386.9299999999998</v>
      </c>
      <c r="C439" t="str">
        <f t="shared" si="6"/>
        <v>BELOW AVERAGE</v>
      </c>
    </row>
    <row r="440" spans="1:3" x14ac:dyDescent="0.2">
      <c r="A440" t="str">
        <f>cleanedDataSet!A440</f>
        <v>e1f56f5a-6110-412f-85d1-e9bcf674c984</v>
      </c>
      <c r="B440">
        <f>VLOOKUP(A440,cleanedDataSet!A:L,10,0)</f>
        <v>4850.0200000000004</v>
      </c>
      <c r="C440" t="str">
        <f t="shared" si="6"/>
        <v>HIGH</v>
      </c>
    </row>
    <row r="441" spans="1:3" x14ac:dyDescent="0.2">
      <c r="A441" t="str">
        <f>cleanedDataSet!A441</f>
        <v>3f241003-0919-43f0-be3a-94fb9b841a6a</v>
      </c>
      <c r="B441">
        <f>VLOOKUP(A441,cleanedDataSet!A:L,10,0)</f>
        <v>349.44</v>
      </c>
      <c r="C441" t="str">
        <f t="shared" si="6"/>
        <v>LOW</v>
      </c>
    </row>
    <row r="442" spans="1:3" x14ac:dyDescent="0.2">
      <c r="A442" t="str">
        <f>cleanedDataSet!A442</f>
        <v>e5e8b3c7-82cc-464c-8aae-8188c9110f80</v>
      </c>
      <c r="B442">
        <f>VLOOKUP(A442,cleanedDataSet!A:L,10,0)</f>
        <v>3161.4</v>
      </c>
      <c r="C442" t="str">
        <f t="shared" si="6"/>
        <v>ABOVE AVERAGE</v>
      </c>
    </row>
    <row r="443" spans="1:3" x14ac:dyDescent="0.2">
      <c r="A443" t="str">
        <f>cleanedDataSet!A443</f>
        <v>73f66ded-0937-4cd8-b1e8-3d439ace76a8</v>
      </c>
      <c r="B443">
        <f>VLOOKUP(A443,cleanedDataSet!A:L,10,0)</f>
        <v>7470.4</v>
      </c>
      <c r="C443" t="str">
        <f t="shared" si="6"/>
        <v>HIGH</v>
      </c>
    </row>
    <row r="444" spans="1:3" x14ac:dyDescent="0.2">
      <c r="A444" t="str">
        <f>cleanedDataSet!A444</f>
        <v>23ae3c82-3355-4768-bf3e-e700b70ef140</v>
      </c>
      <c r="B444">
        <f>VLOOKUP(A444,cleanedDataSet!A:L,10,0)</f>
        <v>8001.28</v>
      </c>
      <c r="C444" t="str">
        <f t="shared" si="6"/>
        <v>HIGH</v>
      </c>
    </row>
    <row r="445" spans="1:3" x14ac:dyDescent="0.2">
      <c r="A445" t="str">
        <f>cleanedDataSet!A445</f>
        <v>0873e89e-7f1c-4597-82ff-5524c98351da</v>
      </c>
      <c r="B445">
        <f>VLOOKUP(A445,cleanedDataSet!A:L,10,0)</f>
        <v>1018.68</v>
      </c>
      <c r="C445" t="str">
        <f t="shared" si="6"/>
        <v>LOW</v>
      </c>
    </row>
    <row r="446" spans="1:3" x14ac:dyDescent="0.2">
      <c r="A446" t="str">
        <f>cleanedDataSet!A446</f>
        <v>89f7713f-6596-4592-b3a9-b3e4aabaad96</v>
      </c>
      <c r="B446">
        <f>VLOOKUP(A446,cleanedDataSet!A:L,10,0)</f>
        <v>5260.36</v>
      </c>
      <c r="C446" t="str">
        <f t="shared" si="6"/>
        <v>HIGH</v>
      </c>
    </row>
    <row r="447" spans="1:3" x14ac:dyDescent="0.2">
      <c r="A447" t="str">
        <f>cleanedDataSet!A447</f>
        <v>a2ea7aac-8cb8-414e-b8f4-c2155c7aca60</v>
      </c>
      <c r="B447">
        <f>VLOOKUP(A447,cleanedDataSet!A:L,10,0)</f>
        <v>142.65</v>
      </c>
      <c r="C447" t="str">
        <f t="shared" si="6"/>
        <v>LOW</v>
      </c>
    </row>
    <row r="448" spans="1:3" x14ac:dyDescent="0.2">
      <c r="A448" t="str">
        <f>cleanedDataSet!A448</f>
        <v>80259164-ee13-4c56-8c93-6258bf465f64</v>
      </c>
      <c r="B448">
        <f>VLOOKUP(A448,cleanedDataSet!A:L,10,0)</f>
        <v>448.59</v>
      </c>
      <c r="C448" t="str">
        <f t="shared" si="6"/>
        <v>LOW</v>
      </c>
    </row>
    <row r="449" spans="1:3" x14ac:dyDescent="0.2">
      <c r="A449" t="str">
        <f>cleanedDataSet!A449</f>
        <v>d109c928-a137-4607-858c-6c40a5791e2a</v>
      </c>
      <c r="B449">
        <f>VLOOKUP(A449,cleanedDataSet!A:L,10,0)</f>
        <v>1182.6600000000001</v>
      </c>
      <c r="C449" t="str">
        <f t="shared" si="6"/>
        <v>LOW</v>
      </c>
    </row>
    <row r="450" spans="1:3" x14ac:dyDescent="0.2">
      <c r="A450" t="str">
        <f>cleanedDataSet!A450</f>
        <v>00ee2ed3-59e4-41bd-b194-d47f5b01c8dd</v>
      </c>
      <c r="B450">
        <f>VLOOKUP(A450,cleanedDataSet!A:L,10,0)</f>
        <v>2647.28</v>
      </c>
      <c r="C450" t="str">
        <f t="shared" si="6"/>
        <v>BELOW AVERAGE</v>
      </c>
    </row>
    <row r="451" spans="1:3" x14ac:dyDescent="0.2">
      <c r="A451" t="str">
        <f>cleanedDataSet!A451</f>
        <v>d37020fe-3b1d-41ba-93d4-4488f5379bf9</v>
      </c>
      <c r="B451">
        <f>VLOOKUP(A451,cleanedDataSet!A:L,10,0)</f>
        <v>2721.6</v>
      </c>
      <c r="C451" t="str">
        <f t="shared" ref="C451:C514" si="7">IF(B451=AVERAGE(B:B),"AVERAGE",IF(AND(B451&lt;=AVERAGE(B:B),B451&gt;AVERAGE(B:B)-1000),"BELOW AVERAGE",IF(AND(B451&gt;=AVERAGE(B:B),B451&lt;AVERAGE(B:B)+1000),"ABOVE AVERAGE",IF(B451&lt;AVERAGE(B:B)-1000,"LOW",IF(B451&gt;AVERAGE(B:B)+1000,"HIGH","ERROR")))))</f>
        <v>BELOW AVERAGE</v>
      </c>
    </row>
    <row r="452" spans="1:3" x14ac:dyDescent="0.2">
      <c r="A452" t="str">
        <f>cleanedDataSet!A452</f>
        <v>e6b2f917-12b3-40a8-8ad7-2ccd4e7ce061</v>
      </c>
      <c r="B452">
        <f>VLOOKUP(A452,cleanedDataSet!A:L,10,0)</f>
        <v>3540.3</v>
      </c>
      <c r="C452" t="str">
        <f t="shared" si="7"/>
        <v>ABOVE AVERAGE</v>
      </c>
    </row>
    <row r="453" spans="1:3" x14ac:dyDescent="0.2">
      <c r="A453" t="str">
        <f>cleanedDataSet!A453</f>
        <v>65d38c2b-30f7-42f7-b20c-27ee854c188c</v>
      </c>
      <c r="B453">
        <f>VLOOKUP(A453,cleanedDataSet!A:L,10,0)</f>
        <v>4945.2</v>
      </c>
      <c r="C453" t="str">
        <f t="shared" si="7"/>
        <v>HIGH</v>
      </c>
    </row>
    <row r="454" spans="1:3" x14ac:dyDescent="0.2">
      <c r="A454" t="str">
        <f>cleanedDataSet!A454</f>
        <v>c7b70011-1358-4c9d-a72f-48dc539b4bb6</v>
      </c>
      <c r="B454">
        <f>VLOOKUP(A454,cleanedDataSet!A:L,10,0)</f>
        <v>8857</v>
      </c>
      <c r="C454" t="str">
        <f t="shared" si="7"/>
        <v>HIGH</v>
      </c>
    </row>
    <row r="455" spans="1:3" x14ac:dyDescent="0.2">
      <c r="A455" t="str">
        <f>cleanedDataSet!A455</f>
        <v>81ea19f5-9a25-4852-873c-76a28af74ad9</v>
      </c>
      <c r="B455">
        <f>VLOOKUP(A455,cleanedDataSet!A:L,10,0)</f>
        <v>9797</v>
      </c>
      <c r="C455" t="str">
        <f t="shared" si="7"/>
        <v>HIGH</v>
      </c>
    </row>
    <row r="456" spans="1:3" x14ac:dyDescent="0.2">
      <c r="A456" t="str">
        <f>cleanedDataSet!A456</f>
        <v>b1866f13-2b0d-4fc5-a3ad-7178b6496b49</v>
      </c>
      <c r="B456">
        <f>VLOOKUP(A456,cleanedDataSet!A:L,10,0)</f>
        <v>831.84</v>
      </c>
      <c r="C456" t="str">
        <f t="shared" si="7"/>
        <v>LOW</v>
      </c>
    </row>
    <row r="457" spans="1:3" x14ac:dyDescent="0.2">
      <c r="A457" t="str">
        <f>cleanedDataSet!A457</f>
        <v>838bbf3a-7e39-4478-8de9-45a42d0061cd</v>
      </c>
      <c r="B457">
        <f>VLOOKUP(A457,cleanedDataSet!A:L,10,0)</f>
        <v>1984.8</v>
      </c>
      <c r="C457" t="str">
        <f t="shared" si="7"/>
        <v>BELOW AVERAGE</v>
      </c>
    </row>
    <row r="458" spans="1:3" x14ac:dyDescent="0.2">
      <c r="A458" t="str">
        <f>cleanedDataSet!A458</f>
        <v>da7f83ee-3cd6-4aca-832c-e7b1de87a346</v>
      </c>
      <c r="B458">
        <f>VLOOKUP(A458,cleanedDataSet!A:L,10,0)</f>
        <v>2300.21</v>
      </c>
      <c r="C458" t="str">
        <f t="shared" si="7"/>
        <v>BELOW AVERAGE</v>
      </c>
    </row>
    <row r="459" spans="1:3" x14ac:dyDescent="0.2">
      <c r="A459" t="str">
        <f>cleanedDataSet!A459</f>
        <v>a97dc5d0-402c-478f-a78d-4eb6bba34fdd</v>
      </c>
      <c r="B459">
        <f>VLOOKUP(A459,cleanedDataSet!A:L,10,0)</f>
        <v>2385.6</v>
      </c>
      <c r="C459" t="str">
        <f t="shared" si="7"/>
        <v>BELOW AVERAGE</v>
      </c>
    </row>
    <row r="460" spans="1:3" x14ac:dyDescent="0.2">
      <c r="A460" t="str">
        <f>cleanedDataSet!A460</f>
        <v>fd6acbe2-ce6f-4138-a6d2-d4cd3b3e8adb</v>
      </c>
      <c r="B460">
        <f>VLOOKUP(A460,cleanedDataSet!A:L,10,0)</f>
        <v>3454.57</v>
      </c>
      <c r="C460" t="str">
        <f t="shared" si="7"/>
        <v>ABOVE AVERAGE</v>
      </c>
    </row>
    <row r="461" spans="1:3" x14ac:dyDescent="0.2">
      <c r="A461" t="str">
        <f>cleanedDataSet!A461</f>
        <v>15ce523b-762f-4167-9ed4-8421fa518b93</v>
      </c>
      <c r="B461">
        <f>VLOOKUP(A461,cleanedDataSet!A:L,10,0)</f>
        <v>7108.2</v>
      </c>
      <c r="C461" t="str">
        <f t="shared" si="7"/>
        <v>HIGH</v>
      </c>
    </row>
    <row r="462" spans="1:3" x14ac:dyDescent="0.2">
      <c r="A462" t="str">
        <f>cleanedDataSet!A462</f>
        <v>8f84fa8a-1715-418b-9c61-e509442c2c41</v>
      </c>
      <c r="B462">
        <f>VLOOKUP(A462,cleanedDataSet!A:L,10,0)</f>
        <v>755.76</v>
      </c>
      <c r="C462" t="str">
        <f t="shared" si="7"/>
        <v>LOW</v>
      </c>
    </row>
    <row r="463" spans="1:3" x14ac:dyDescent="0.2">
      <c r="A463" t="str">
        <f>cleanedDataSet!A463</f>
        <v>798943aa-be82-4296-8d51-2af05b80a83f</v>
      </c>
      <c r="B463">
        <f>VLOOKUP(A463,cleanedDataSet!A:L,10,0)</f>
        <v>1557.92</v>
      </c>
      <c r="C463" t="str">
        <f t="shared" si="7"/>
        <v>LOW</v>
      </c>
    </row>
    <row r="464" spans="1:3" x14ac:dyDescent="0.2">
      <c r="A464" t="str">
        <f>cleanedDataSet!A464</f>
        <v>276c33f1-a80a-490b-b556-6062b8b20785</v>
      </c>
      <c r="B464">
        <f>VLOOKUP(A464,cleanedDataSet!A:L,10,0)</f>
        <v>4056.16</v>
      </c>
      <c r="C464" t="str">
        <f t="shared" si="7"/>
        <v>HIGH</v>
      </c>
    </row>
    <row r="465" spans="1:3" x14ac:dyDescent="0.2">
      <c r="A465" t="str">
        <f>cleanedDataSet!A465</f>
        <v>45750459-88cf-4106-8f06-98c1aebe2a0b</v>
      </c>
      <c r="B465">
        <f>VLOOKUP(A465,cleanedDataSet!A:L,10,0)</f>
        <v>249.97</v>
      </c>
      <c r="C465" t="str">
        <f t="shared" si="7"/>
        <v>LOW</v>
      </c>
    </row>
    <row r="466" spans="1:3" x14ac:dyDescent="0.2">
      <c r="A466" t="str">
        <f>cleanedDataSet!A466</f>
        <v>72dc7027-c689-4c32-a38f-06dae8a519e3</v>
      </c>
      <c r="B466">
        <f>VLOOKUP(A466,cleanedDataSet!A:L,10,0)</f>
        <v>1878.66</v>
      </c>
      <c r="C466" t="str">
        <f t="shared" si="7"/>
        <v>BELOW AVERAGE</v>
      </c>
    </row>
    <row r="467" spans="1:3" x14ac:dyDescent="0.2">
      <c r="A467" t="str">
        <f>cleanedDataSet!A467</f>
        <v>0ab4e39b-3731-4ec2-bc3d-0c9d586e8b86</v>
      </c>
      <c r="B467">
        <f>VLOOKUP(A467,cleanedDataSet!A:L,10,0)</f>
        <v>5865.34</v>
      </c>
      <c r="C467" t="str">
        <f t="shared" si="7"/>
        <v>HIGH</v>
      </c>
    </row>
    <row r="468" spans="1:3" x14ac:dyDescent="0.2">
      <c r="A468" t="str">
        <f>cleanedDataSet!A468</f>
        <v>3ece8111-2afc-402e-a7e8-a68ef9c495e1</v>
      </c>
      <c r="B468">
        <f>VLOOKUP(A468,cleanedDataSet!A:L,10,0)</f>
        <v>192.01</v>
      </c>
      <c r="C468" t="str">
        <f t="shared" si="7"/>
        <v>LOW</v>
      </c>
    </row>
    <row r="469" spans="1:3" x14ac:dyDescent="0.2">
      <c r="A469" t="str">
        <f>cleanedDataSet!A469</f>
        <v>7ff807f1-2ac0-4966-840f-fbc420977ebe</v>
      </c>
      <c r="B469">
        <f>VLOOKUP(A469,cleanedDataSet!A:L,10,0)</f>
        <v>2361.1</v>
      </c>
      <c r="C469" t="str">
        <f t="shared" si="7"/>
        <v>BELOW AVERAGE</v>
      </c>
    </row>
    <row r="470" spans="1:3" x14ac:dyDescent="0.2">
      <c r="A470" t="str">
        <f>cleanedDataSet!A470</f>
        <v>7c2d03ad-4b8b-4d38-8452-bbff9ecf5cd7</v>
      </c>
      <c r="B470">
        <f>VLOOKUP(A470,cleanedDataSet!A:L,10,0)</f>
        <v>4981.6000000000004</v>
      </c>
      <c r="C470" t="str">
        <f t="shared" si="7"/>
        <v>HIGH</v>
      </c>
    </row>
    <row r="471" spans="1:3" x14ac:dyDescent="0.2">
      <c r="A471" t="str">
        <f>cleanedDataSet!A471</f>
        <v>02da6b72-9594-4421-ac71-d11662cdfd11</v>
      </c>
      <c r="B471">
        <f>VLOOKUP(A471,cleanedDataSet!A:L,10,0)</f>
        <v>97.95</v>
      </c>
      <c r="C471" t="str">
        <f t="shared" si="7"/>
        <v>LOW</v>
      </c>
    </row>
    <row r="472" spans="1:3" x14ac:dyDescent="0.2">
      <c r="A472" t="str">
        <f>cleanedDataSet!A472</f>
        <v>24f383e7-14ce-43c0-a576-e1e26aebd6fb</v>
      </c>
      <c r="B472">
        <f>VLOOKUP(A472,cleanedDataSet!A:L,10,0)</f>
        <v>778.28</v>
      </c>
      <c r="C472" t="str">
        <f t="shared" si="7"/>
        <v>LOW</v>
      </c>
    </row>
    <row r="473" spans="1:3" x14ac:dyDescent="0.2">
      <c r="A473" t="str">
        <f>cleanedDataSet!A473</f>
        <v>509d5ab4-6495-4067-b0e8-22231c326c79</v>
      </c>
      <c r="B473">
        <f>VLOOKUP(A473,cleanedDataSet!A:L,10,0)</f>
        <v>1682.85</v>
      </c>
      <c r="C473" t="str">
        <f t="shared" si="7"/>
        <v>LOW</v>
      </c>
    </row>
    <row r="474" spans="1:3" x14ac:dyDescent="0.2">
      <c r="A474" t="str">
        <f>cleanedDataSet!A474</f>
        <v>d1478ff2-cb48-481e-9e7d-c46a3fd15817</v>
      </c>
      <c r="B474">
        <f>VLOOKUP(A474,cleanedDataSet!A:L,10,0)</f>
        <v>4259.3100000000004</v>
      </c>
      <c r="C474" t="str">
        <f t="shared" si="7"/>
        <v>HIGH</v>
      </c>
    </row>
    <row r="475" spans="1:3" x14ac:dyDescent="0.2">
      <c r="A475" t="str">
        <f>cleanedDataSet!A475</f>
        <v>9a21d0ee-6c59-4454-be44-0d47dea7f99f</v>
      </c>
      <c r="B475">
        <f>VLOOKUP(A475,cleanedDataSet!A:L,10,0)</f>
        <v>4706.3500000000004</v>
      </c>
      <c r="C475" t="str">
        <f t="shared" si="7"/>
        <v>HIGH</v>
      </c>
    </row>
    <row r="476" spans="1:3" x14ac:dyDescent="0.2">
      <c r="A476" t="str">
        <f>cleanedDataSet!A476</f>
        <v>3eb1aefd-28a7-49e2-be44-2cea938065ad</v>
      </c>
      <c r="B476">
        <f>VLOOKUP(A476,cleanedDataSet!A:L,10,0)</f>
        <v>201.3</v>
      </c>
      <c r="C476" t="str">
        <f t="shared" si="7"/>
        <v>LOW</v>
      </c>
    </row>
    <row r="477" spans="1:3" x14ac:dyDescent="0.2">
      <c r="A477" t="str">
        <f>cleanedDataSet!A477</f>
        <v>c75b8272-52d5-4d34-8457-13137ad87ff1</v>
      </c>
      <c r="B477">
        <f>VLOOKUP(A477,cleanedDataSet!A:L,10,0)</f>
        <v>527.44000000000005</v>
      </c>
      <c r="C477" t="str">
        <f t="shared" si="7"/>
        <v>LOW</v>
      </c>
    </row>
    <row r="478" spans="1:3" x14ac:dyDescent="0.2">
      <c r="A478" t="str">
        <f>cleanedDataSet!A478</f>
        <v>eca1b806-bace-4733-acf0-01cf3b584937</v>
      </c>
      <c r="B478">
        <f>VLOOKUP(A478,cleanedDataSet!A:L,10,0)</f>
        <v>1239.76</v>
      </c>
      <c r="C478" t="str">
        <f t="shared" si="7"/>
        <v>LOW</v>
      </c>
    </row>
    <row r="479" spans="1:3" x14ac:dyDescent="0.2">
      <c r="A479" t="str">
        <f>cleanedDataSet!A479</f>
        <v>b44ce855-3db4-4de7-9744-442517902659</v>
      </c>
      <c r="B479">
        <f>VLOOKUP(A479,cleanedDataSet!A:L,10,0)</f>
        <v>191.04</v>
      </c>
      <c r="C479" t="str">
        <f t="shared" si="7"/>
        <v>LOW</v>
      </c>
    </row>
    <row r="480" spans="1:3" x14ac:dyDescent="0.2">
      <c r="A480" t="str">
        <f>cleanedDataSet!A480</f>
        <v>3b194c7f-282d-473c-83c9-e21c84f77ef3</v>
      </c>
      <c r="B480">
        <f>VLOOKUP(A480,cleanedDataSet!A:L,10,0)</f>
        <v>800.52</v>
      </c>
      <c r="C480" t="str">
        <f t="shared" si="7"/>
        <v>LOW</v>
      </c>
    </row>
    <row r="481" spans="1:3" x14ac:dyDescent="0.2">
      <c r="A481" t="str">
        <f>cleanedDataSet!A481</f>
        <v>eb4956d1-7bf1-41a6-a35e-cfa85088979f</v>
      </c>
      <c r="B481">
        <f>VLOOKUP(A481,cleanedDataSet!A:L,10,0)</f>
        <v>3689.4</v>
      </c>
      <c r="C481" t="str">
        <f t="shared" si="7"/>
        <v>ABOVE AVERAGE</v>
      </c>
    </row>
    <row r="482" spans="1:3" x14ac:dyDescent="0.2">
      <c r="A482" t="str">
        <f>cleanedDataSet!A482</f>
        <v>c3f4f332-5d13-455d-baef-92960dc1b926</v>
      </c>
      <c r="B482">
        <f>VLOOKUP(A482,cleanedDataSet!A:L,10,0)</f>
        <v>4831.3500000000004</v>
      </c>
      <c r="C482" t="str">
        <f t="shared" si="7"/>
        <v>HIGH</v>
      </c>
    </row>
    <row r="483" spans="1:3" x14ac:dyDescent="0.2">
      <c r="A483" t="str">
        <f>cleanedDataSet!A483</f>
        <v>b01c88ac-e64a-484d-90b3-a947785e0dae</v>
      </c>
      <c r="B483">
        <f>VLOOKUP(A483,cleanedDataSet!A:L,10,0)</f>
        <v>8401.6</v>
      </c>
      <c r="C483" t="str">
        <f t="shared" si="7"/>
        <v>HIGH</v>
      </c>
    </row>
    <row r="484" spans="1:3" x14ac:dyDescent="0.2">
      <c r="A484" t="str">
        <f>cleanedDataSet!A484</f>
        <v>061fe2ef-c5c4-4309-b1c0-e4639e970c64</v>
      </c>
      <c r="B484">
        <f>VLOOKUP(A484,cleanedDataSet!A:L,10,0)</f>
        <v>189.37</v>
      </c>
      <c r="C484" t="str">
        <f t="shared" si="7"/>
        <v>LOW</v>
      </c>
    </row>
    <row r="485" spans="1:3" x14ac:dyDescent="0.2">
      <c r="A485" t="str">
        <f>cleanedDataSet!A485</f>
        <v>8763aa88-4016-486e-8172-48fe89153b7f</v>
      </c>
      <c r="B485">
        <f>VLOOKUP(A485,cleanedDataSet!A:L,10,0)</f>
        <v>1010.1</v>
      </c>
      <c r="C485" t="str">
        <f t="shared" si="7"/>
        <v>LOW</v>
      </c>
    </row>
    <row r="486" spans="1:3" x14ac:dyDescent="0.2">
      <c r="A486" t="str">
        <f>cleanedDataSet!A486</f>
        <v>91ae8c3e-aafd-431e-b3e4-0df7fe33d9d6</v>
      </c>
      <c r="B486">
        <f>VLOOKUP(A486,cleanedDataSet!A:L,10,0)</f>
        <v>4379.0600000000004</v>
      </c>
      <c r="C486" t="str">
        <f t="shared" si="7"/>
        <v>HIGH</v>
      </c>
    </row>
    <row r="487" spans="1:3" x14ac:dyDescent="0.2">
      <c r="A487" t="str">
        <f>cleanedDataSet!A487</f>
        <v>f72242e9-eede-4f80-bfd9-987ce832fa24</v>
      </c>
      <c r="B487">
        <f>VLOOKUP(A487,cleanedDataSet!A:L,10,0)</f>
        <v>4881.58</v>
      </c>
      <c r="C487" t="str">
        <f t="shared" si="7"/>
        <v>HIGH</v>
      </c>
    </row>
    <row r="488" spans="1:3" x14ac:dyDescent="0.2">
      <c r="A488" t="str">
        <f>cleanedDataSet!A488</f>
        <v>edc69acb-ff8c-4b9d-a87f-79c62127ac94</v>
      </c>
      <c r="B488">
        <f>VLOOKUP(A488,cleanedDataSet!A:L,10,0)</f>
        <v>3179.77</v>
      </c>
      <c r="C488" t="str">
        <f t="shared" si="7"/>
        <v>ABOVE AVERAGE</v>
      </c>
    </row>
    <row r="489" spans="1:3" x14ac:dyDescent="0.2">
      <c r="A489" t="str">
        <f>cleanedDataSet!A489</f>
        <v>ea7d2394-f204-4678-aa69-8e6c0c5dfeb3</v>
      </c>
      <c r="B489">
        <f>VLOOKUP(A489,cleanedDataSet!A:L,10,0)</f>
        <v>3293.84</v>
      </c>
      <c r="C489" t="str">
        <f t="shared" si="7"/>
        <v>ABOVE AVERAGE</v>
      </c>
    </row>
    <row r="490" spans="1:3" x14ac:dyDescent="0.2">
      <c r="A490" t="str">
        <f>cleanedDataSet!A490</f>
        <v>5e4bd0a6-158c-4944-9eb8-dfc969fc782d</v>
      </c>
      <c r="B490">
        <f>VLOOKUP(A490,cleanedDataSet!A:L,10,0)</f>
        <v>4200.7</v>
      </c>
      <c r="C490" t="str">
        <f t="shared" si="7"/>
        <v>HIGH</v>
      </c>
    </row>
    <row r="491" spans="1:3" x14ac:dyDescent="0.2">
      <c r="A491" t="str">
        <f>cleanedDataSet!A491</f>
        <v>8e31ae12-065d-4023-88c6-05ca88307d41</v>
      </c>
      <c r="B491">
        <f>VLOOKUP(A491,cleanedDataSet!A:L,10,0)</f>
        <v>325.68</v>
      </c>
      <c r="C491" t="str">
        <f t="shared" si="7"/>
        <v>LOW</v>
      </c>
    </row>
    <row r="492" spans="1:3" x14ac:dyDescent="0.2">
      <c r="A492" t="str">
        <f>cleanedDataSet!A492</f>
        <v>864415eb-caa1-4967-b40a-82d1e9e1cce5</v>
      </c>
      <c r="B492">
        <f>VLOOKUP(A492,cleanedDataSet!A:L,10,0)</f>
        <v>477.03</v>
      </c>
      <c r="C492" t="str">
        <f t="shared" si="7"/>
        <v>LOW</v>
      </c>
    </row>
    <row r="493" spans="1:3" x14ac:dyDescent="0.2">
      <c r="A493" t="str">
        <f>cleanedDataSet!A493</f>
        <v>b39ef46a-bd09-4968-ba86-c35b7a41bae7</v>
      </c>
      <c r="B493">
        <f>VLOOKUP(A493,cleanedDataSet!A:L,10,0)</f>
        <v>4925.47</v>
      </c>
      <c r="C493" t="str">
        <f t="shared" si="7"/>
        <v>HIGH</v>
      </c>
    </row>
    <row r="494" spans="1:3" x14ac:dyDescent="0.2">
      <c r="A494" t="str">
        <f>cleanedDataSet!A494</f>
        <v>81371b15-889f-431e-8151-9436d749ba19</v>
      </c>
      <c r="B494">
        <f>VLOOKUP(A494,cleanedDataSet!A:L,10,0)</f>
        <v>6431.75</v>
      </c>
      <c r="C494" t="str">
        <f t="shared" si="7"/>
        <v>HIGH</v>
      </c>
    </row>
    <row r="495" spans="1:3" x14ac:dyDescent="0.2">
      <c r="A495" t="str">
        <f>cleanedDataSet!A495</f>
        <v>f7b13b6f-2dbb-4af0-9127-bc938599d39a</v>
      </c>
      <c r="B495">
        <f>VLOOKUP(A495,cleanedDataSet!A:L,10,0)</f>
        <v>6919.6</v>
      </c>
      <c r="C495" t="str">
        <f t="shared" si="7"/>
        <v>HIGH</v>
      </c>
    </row>
    <row r="496" spans="1:3" x14ac:dyDescent="0.2">
      <c r="A496" t="str">
        <f>cleanedDataSet!A496</f>
        <v>1bd3a05a-f0a6-4471-8895-08f0676add0b</v>
      </c>
      <c r="B496">
        <f>VLOOKUP(A496,cleanedDataSet!A:L,10,0)</f>
        <v>149.30000000000001</v>
      </c>
      <c r="C496" t="str">
        <f t="shared" si="7"/>
        <v>LOW</v>
      </c>
    </row>
    <row r="497" spans="1:3" x14ac:dyDescent="0.2">
      <c r="A497" t="str">
        <f>cleanedDataSet!A497</f>
        <v>d47ef56f-370e-456b-bf58-8a5440270b85</v>
      </c>
      <c r="B497">
        <f>VLOOKUP(A497,cleanedDataSet!A:L,10,0)</f>
        <v>453.78</v>
      </c>
      <c r="C497" t="str">
        <f t="shared" si="7"/>
        <v>LOW</v>
      </c>
    </row>
    <row r="498" spans="1:3" x14ac:dyDescent="0.2">
      <c r="A498" t="str">
        <f>cleanedDataSet!A498</f>
        <v>89f26e08-8089-45d8-87ec-5e1ca45c52c2</v>
      </c>
      <c r="B498">
        <f>VLOOKUP(A498,cleanedDataSet!A:L,10,0)</f>
        <v>976.2</v>
      </c>
      <c r="C498" t="str">
        <f t="shared" si="7"/>
        <v>LOW</v>
      </c>
    </row>
    <row r="499" spans="1:3" x14ac:dyDescent="0.2">
      <c r="A499" t="str">
        <f>cleanedDataSet!A499</f>
        <v>9f0e1bd2-4b2e-4b79-8f4f-75d45ce62082</v>
      </c>
      <c r="B499">
        <f>VLOOKUP(A499,cleanedDataSet!A:L,10,0)</f>
        <v>2161.1799999999998</v>
      </c>
      <c r="C499" t="str">
        <f t="shared" si="7"/>
        <v>BELOW AVERAGE</v>
      </c>
    </row>
    <row r="500" spans="1:3" x14ac:dyDescent="0.2">
      <c r="A500" t="str">
        <f>cleanedDataSet!A500</f>
        <v>ea2b401c-7102-4871-ac5d-2c36eb1483ad</v>
      </c>
      <c r="B500">
        <f>VLOOKUP(A500,cleanedDataSet!A:L,10,0)</f>
        <v>2360.27</v>
      </c>
      <c r="C500" t="str">
        <f t="shared" si="7"/>
        <v>BELOW AVERAGE</v>
      </c>
    </row>
    <row r="501" spans="1:3" x14ac:dyDescent="0.2">
      <c r="A501" t="str">
        <f>cleanedDataSet!A501</f>
        <v>7accdd3c-18f8-4775-8462-0d9c034107df</v>
      </c>
      <c r="B501">
        <f>VLOOKUP(A501,cleanedDataSet!A:L,10,0)</f>
        <v>3094.29</v>
      </c>
      <c r="C501" t="str">
        <f t="shared" si="7"/>
        <v>ABOVE AVERAGE</v>
      </c>
    </row>
    <row r="502" spans="1:3" x14ac:dyDescent="0.2">
      <c r="A502" t="str">
        <f>cleanedDataSet!A502</f>
        <v>9b5d0407-8ba8-4daa-884b-38dc8e17de47</v>
      </c>
      <c r="B502">
        <f>VLOOKUP(A502,cleanedDataSet!A:L,10,0)</f>
        <v>3579.95</v>
      </c>
      <c r="C502" t="str">
        <f t="shared" si="7"/>
        <v>ABOVE AVERAGE</v>
      </c>
    </row>
    <row r="503" spans="1:3" x14ac:dyDescent="0.2">
      <c r="A503" t="str">
        <f>cleanedDataSet!A503</f>
        <v>c2d13feb-afd9-4188-828c-49c18df2fa9d</v>
      </c>
      <c r="B503">
        <f>VLOOKUP(A503,cleanedDataSet!A:L,10,0)</f>
        <v>5374.74</v>
      </c>
      <c r="C503" t="str">
        <f t="shared" si="7"/>
        <v>HIGH</v>
      </c>
    </row>
    <row r="504" spans="1:3" x14ac:dyDescent="0.2">
      <c r="A504" t="str">
        <f>cleanedDataSet!A504</f>
        <v>64c0ce79-3f8f-4793-a915-e7faf98687da</v>
      </c>
      <c r="B504">
        <f>VLOOKUP(A504,cleanedDataSet!A:L,10,0)</f>
        <v>287.43</v>
      </c>
      <c r="C504" t="str">
        <f t="shared" si="7"/>
        <v>LOW</v>
      </c>
    </row>
    <row r="505" spans="1:3" x14ac:dyDescent="0.2">
      <c r="A505" t="str">
        <f>cleanedDataSet!A505</f>
        <v>5e176416-f9c8-4159-985e-110b1b344791</v>
      </c>
      <c r="B505">
        <f>VLOOKUP(A505,cleanedDataSet!A:L,10,0)</f>
        <v>2613.96</v>
      </c>
      <c r="C505" t="str">
        <f t="shared" si="7"/>
        <v>BELOW AVERAGE</v>
      </c>
    </row>
    <row r="506" spans="1:3" x14ac:dyDescent="0.2">
      <c r="A506" t="str">
        <f>cleanedDataSet!A506</f>
        <v>a8b1309c-29fc-4927-ac75-518105a03fe8</v>
      </c>
      <c r="B506">
        <f>VLOOKUP(A506,cleanedDataSet!A:L,10,0)</f>
        <v>4999.67</v>
      </c>
      <c r="C506" t="str">
        <f t="shared" si="7"/>
        <v>HIGH</v>
      </c>
    </row>
    <row r="507" spans="1:3" x14ac:dyDescent="0.2">
      <c r="A507" t="str">
        <f>cleanedDataSet!A507</f>
        <v>10829418-9e55-4ad1-9e7d-37d5f480e798</v>
      </c>
      <c r="B507">
        <f>VLOOKUP(A507,cleanedDataSet!A:L,10,0)</f>
        <v>2527.1999999999998</v>
      </c>
      <c r="C507" t="str">
        <f t="shared" si="7"/>
        <v>BELOW AVERAGE</v>
      </c>
    </row>
    <row r="508" spans="1:3" x14ac:dyDescent="0.2">
      <c r="A508" t="str">
        <f>cleanedDataSet!A508</f>
        <v>5ea383b4-756c-4188-8fa1-d261c3e58a17</v>
      </c>
      <c r="B508">
        <f>VLOOKUP(A508,cleanedDataSet!A:L,10,0)</f>
        <v>3123.89</v>
      </c>
      <c r="C508" t="str">
        <f t="shared" si="7"/>
        <v>ABOVE AVERAGE</v>
      </c>
    </row>
    <row r="509" spans="1:3" x14ac:dyDescent="0.2">
      <c r="A509" t="str">
        <f>cleanedDataSet!A509</f>
        <v>996c217a-4646-4499-a4ed-4957f04f00b5</v>
      </c>
      <c r="B509">
        <f>VLOOKUP(A509,cleanedDataSet!A:L,10,0)</f>
        <v>3124.72</v>
      </c>
      <c r="C509" t="str">
        <f t="shared" si="7"/>
        <v>ABOVE AVERAGE</v>
      </c>
    </row>
    <row r="510" spans="1:3" x14ac:dyDescent="0.2">
      <c r="A510" t="str">
        <f>cleanedDataSet!A510</f>
        <v>698a4b5c-38e8-44c3-a76d-94042f10f65e</v>
      </c>
      <c r="B510">
        <f>VLOOKUP(A510,cleanedDataSet!A:L,10,0)</f>
        <v>409.36</v>
      </c>
      <c r="C510" t="str">
        <f t="shared" si="7"/>
        <v>LOW</v>
      </c>
    </row>
    <row r="511" spans="1:3" x14ac:dyDescent="0.2">
      <c r="A511" t="str">
        <f>cleanedDataSet!A511</f>
        <v>ef3cc1d1-2d68-43f5-acb5-9efbd40548ef</v>
      </c>
      <c r="B511">
        <f>VLOOKUP(A511,cleanedDataSet!A:L,10,0)</f>
        <v>3373.86</v>
      </c>
      <c r="C511" t="str">
        <f t="shared" si="7"/>
        <v>ABOVE AVERAGE</v>
      </c>
    </row>
    <row r="512" spans="1:3" x14ac:dyDescent="0.2">
      <c r="A512" t="str">
        <f>cleanedDataSet!A512</f>
        <v>a9ae1d2d-a9a5-4d1c-a421-4278c803d9b2</v>
      </c>
      <c r="B512">
        <f>VLOOKUP(A512,cleanedDataSet!A:L,10,0)</f>
        <v>4141.54</v>
      </c>
      <c r="C512" t="str">
        <f t="shared" si="7"/>
        <v>HIGH</v>
      </c>
    </row>
    <row r="513" spans="1:3" x14ac:dyDescent="0.2">
      <c r="A513" t="str">
        <f>cleanedDataSet!A513</f>
        <v>6689c231-b65a-4d57-8c95-37daa0fef99d</v>
      </c>
      <c r="B513">
        <f>VLOOKUP(A513,cleanedDataSet!A:L,10,0)</f>
        <v>35.76</v>
      </c>
      <c r="C513" t="str">
        <f t="shared" si="7"/>
        <v>LOW</v>
      </c>
    </row>
    <row r="514" spans="1:3" x14ac:dyDescent="0.2">
      <c r="A514" t="str">
        <f>cleanedDataSet!A514</f>
        <v>de3da624-e758-4772-9ac9-126ade978660</v>
      </c>
      <c r="B514">
        <f>VLOOKUP(A514,cleanedDataSet!A:L,10,0)</f>
        <v>4310.18</v>
      </c>
      <c r="C514" t="str">
        <f t="shared" si="7"/>
        <v>HIGH</v>
      </c>
    </row>
    <row r="515" spans="1:3" x14ac:dyDescent="0.2">
      <c r="A515" t="str">
        <f>cleanedDataSet!A515</f>
        <v>3cc76361-37e4-44e8-85e7-5a770ec49cc4</v>
      </c>
      <c r="B515">
        <f>VLOOKUP(A515,cleanedDataSet!A:L,10,0)</f>
        <v>5031.6000000000004</v>
      </c>
      <c r="C515" t="str">
        <f t="shared" ref="C515:C578" si="8">IF(B515=AVERAGE(B:B),"AVERAGE",IF(AND(B515&lt;=AVERAGE(B:B),B515&gt;AVERAGE(B:B)-1000),"BELOW AVERAGE",IF(AND(B515&gt;=AVERAGE(B:B),B515&lt;AVERAGE(B:B)+1000),"ABOVE AVERAGE",IF(B515&lt;AVERAGE(B:B)-1000,"LOW",IF(B515&gt;AVERAGE(B:B)+1000,"HIGH","ERROR")))))</f>
        <v>HIGH</v>
      </c>
    </row>
    <row r="516" spans="1:3" x14ac:dyDescent="0.2">
      <c r="A516" t="str">
        <f>cleanedDataSet!A516</f>
        <v>194a8df7-e899-4333-98e0-a2872fffed1e</v>
      </c>
      <c r="B516">
        <f>VLOOKUP(A516,cleanedDataSet!A:L,10,0)</f>
        <v>7448.04</v>
      </c>
      <c r="C516" t="str">
        <f t="shared" si="8"/>
        <v>HIGH</v>
      </c>
    </row>
    <row r="517" spans="1:3" x14ac:dyDescent="0.2">
      <c r="A517" t="str">
        <f>cleanedDataSet!A517</f>
        <v>a5e51652-727a-482a-8499-567bc094eea3</v>
      </c>
      <c r="B517">
        <f>VLOOKUP(A517,cleanedDataSet!A:L,10,0)</f>
        <v>8967.7800000000007</v>
      </c>
      <c r="C517" t="str">
        <f t="shared" si="8"/>
        <v>HIGH</v>
      </c>
    </row>
    <row r="518" spans="1:3" x14ac:dyDescent="0.2">
      <c r="A518" t="str">
        <f>cleanedDataSet!A518</f>
        <v>0de47c03-7581-41b0-a37b-62810e2a202b</v>
      </c>
      <c r="B518">
        <f>VLOOKUP(A518,cleanedDataSet!A:L,10,0)</f>
        <v>93.96</v>
      </c>
      <c r="C518" t="str">
        <f t="shared" si="8"/>
        <v>LOW</v>
      </c>
    </row>
    <row r="519" spans="1:3" x14ac:dyDescent="0.2">
      <c r="A519" t="str">
        <f>cleanedDataSet!A519</f>
        <v>f5a420cd-e4e3-4623-9fa9-57edabd03d79</v>
      </c>
      <c r="B519">
        <f>VLOOKUP(A519,cleanedDataSet!A:L,10,0)</f>
        <v>98.18</v>
      </c>
      <c r="C519" t="str">
        <f t="shared" si="8"/>
        <v>LOW</v>
      </c>
    </row>
    <row r="520" spans="1:3" x14ac:dyDescent="0.2">
      <c r="A520" t="str">
        <f>cleanedDataSet!A520</f>
        <v>4047675a-c53f-4bab-abab-7b977a917b92</v>
      </c>
      <c r="B520">
        <f>VLOOKUP(A520,cleanedDataSet!A:L,10,0)</f>
        <v>512.16</v>
      </c>
      <c r="C520" t="str">
        <f t="shared" si="8"/>
        <v>LOW</v>
      </c>
    </row>
    <row r="521" spans="1:3" x14ac:dyDescent="0.2">
      <c r="A521" t="str">
        <f>cleanedDataSet!A521</f>
        <v>3c50ae90-8b58-46c4-b221-cf71df6edfb1</v>
      </c>
      <c r="B521">
        <f>VLOOKUP(A521,cleanedDataSet!A:L,10,0)</f>
        <v>1403.94</v>
      </c>
      <c r="C521" t="str">
        <f t="shared" si="8"/>
        <v>LOW</v>
      </c>
    </row>
    <row r="522" spans="1:3" x14ac:dyDescent="0.2">
      <c r="A522" t="str">
        <f>cleanedDataSet!A522</f>
        <v>6a60de1f-b9c3-4a9a-97dc-29d09f5390f7</v>
      </c>
      <c r="B522">
        <f>VLOOKUP(A522,cleanedDataSet!A:L,10,0)</f>
        <v>3657.94</v>
      </c>
      <c r="C522" t="str">
        <f t="shared" si="8"/>
        <v>ABOVE AVERAGE</v>
      </c>
    </row>
    <row r="523" spans="1:3" x14ac:dyDescent="0.2">
      <c r="A523" t="str">
        <f>cleanedDataSet!A523</f>
        <v>fef3b0b4-4ca7-48c5-9b56-89401288688d</v>
      </c>
      <c r="B523">
        <f>VLOOKUP(A523,cleanedDataSet!A:L,10,0)</f>
        <v>4635.8</v>
      </c>
      <c r="C523" t="str">
        <f t="shared" si="8"/>
        <v>HIGH</v>
      </c>
    </row>
    <row r="524" spans="1:3" x14ac:dyDescent="0.2">
      <c r="A524" t="str">
        <f>cleanedDataSet!A524</f>
        <v>2a6d2415-e95a-4ce0-ab0b-246554589ecd</v>
      </c>
      <c r="B524">
        <f>VLOOKUP(A524,cleanedDataSet!A:L,10,0)</f>
        <v>1415.04</v>
      </c>
      <c r="C524" t="str">
        <f t="shared" si="8"/>
        <v>LOW</v>
      </c>
    </row>
    <row r="525" spans="1:3" x14ac:dyDescent="0.2">
      <c r="A525" t="str">
        <f>cleanedDataSet!A525</f>
        <v>89dc4128-14ac-4aa4-ba70-ac0bf854aed6</v>
      </c>
      <c r="B525">
        <f>VLOOKUP(A525,cleanedDataSet!A:L,10,0)</f>
        <v>1424.75</v>
      </c>
      <c r="C525" t="str">
        <f t="shared" si="8"/>
        <v>LOW</v>
      </c>
    </row>
    <row r="526" spans="1:3" x14ac:dyDescent="0.2">
      <c r="A526" t="str">
        <f>cleanedDataSet!A526</f>
        <v>fc0e3318-5834-4250-8763-2f3efaec47db</v>
      </c>
      <c r="B526">
        <f>VLOOKUP(A526,cleanedDataSet!A:L,10,0)</f>
        <v>1462.16</v>
      </c>
      <c r="C526" t="str">
        <f t="shared" si="8"/>
        <v>LOW</v>
      </c>
    </row>
    <row r="527" spans="1:3" x14ac:dyDescent="0.2">
      <c r="A527" t="str">
        <f>cleanedDataSet!A527</f>
        <v>5eb03040-b449-4a5a-b155-48605d8602c6</v>
      </c>
      <c r="B527">
        <f>VLOOKUP(A527,cleanedDataSet!A:L,10,0)</f>
        <v>4408.05</v>
      </c>
      <c r="C527" t="str">
        <f t="shared" si="8"/>
        <v>HIGH</v>
      </c>
    </row>
    <row r="528" spans="1:3" x14ac:dyDescent="0.2">
      <c r="A528" t="str">
        <f>cleanedDataSet!A528</f>
        <v>f8861965-d75f-4626-9234-c702ef85372c</v>
      </c>
      <c r="B528">
        <f>VLOOKUP(A528,cleanedDataSet!A:L,10,0)</f>
        <v>5517.35</v>
      </c>
      <c r="C528" t="str">
        <f t="shared" si="8"/>
        <v>HIGH</v>
      </c>
    </row>
    <row r="529" spans="1:3" x14ac:dyDescent="0.2">
      <c r="A529" t="str">
        <f>cleanedDataSet!A529</f>
        <v>0ef64f40-08fa-4c64-a66d-a2abee57d9cf</v>
      </c>
      <c r="B529">
        <f>VLOOKUP(A529,cleanedDataSet!A:L,10,0)</f>
        <v>5844.48</v>
      </c>
      <c r="C529" t="str">
        <f t="shared" si="8"/>
        <v>HIGH</v>
      </c>
    </row>
    <row r="530" spans="1:3" x14ac:dyDescent="0.2">
      <c r="A530" t="str">
        <f>cleanedDataSet!A530</f>
        <v>259ede61-646d-450f-abb3-9a64a9037b6e</v>
      </c>
      <c r="B530">
        <f>VLOOKUP(A530,cleanedDataSet!A:L,10,0)</f>
        <v>401.2</v>
      </c>
      <c r="C530" t="str">
        <f t="shared" si="8"/>
        <v>LOW</v>
      </c>
    </row>
    <row r="531" spans="1:3" x14ac:dyDescent="0.2">
      <c r="A531" t="str">
        <f>cleanedDataSet!A531</f>
        <v>a45f6fb0-a027-43c7-bdd6-415a041eef01</v>
      </c>
      <c r="B531">
        <f>VLOOKUP(A531,cleanedDataSet!A:L,10,0)</f>
        <v>986.25</v>
      </c>
      <c r="C531" t="str">
        <f t="shared" si="8"/>
        <v>LOW</v>
      </c>
    </row>
    <row r="532" spans="1:3" x14ac:dyDescent="0.2">
      <c r="A532" t="str">
        <f>cleanedDataSet!A532</f>
        <v>387b9ce0-1ec8-4337-ba2c-767db41fc3a3</v>
      </c>
      <c r="B532">
        <f>VLOOKUP(A532,cleanedDataSet!A:L,10,0)</f>
        <v>8106.3</v>
      </c>
      <c r="C532" t="str">
        <f t="shared" si="8"/>
        <v>HIGH</v>
      </c>
    </row>
    <row r="533" spans="1:3" x14ac:dyDescent="0.2">
      <c r="A533" t="str">
        <f>cleanedDataSet!A533</f>
        <v>185211c8-91dc-4022-a3af-ed922f0cb002</v>
      </c>
      <c r="B533">
        <f>VLOOKUP(A533,cleanedDataSet!A:L,10,0)</f>
        <v>81.56</v>
      </c>
      <c r="C533" t="str">
        <f t="shared" si="8"/>
        <v>LOW</v>
      </c>
    </row>
    <row r="534" spans="1:3" x14ac:dyDescent="0.2">
      <c r="A534" t="str">
        <f>cleanedDataSet!A534</f>
        <v>d327a671-ebba-440f-b667-30cd5e772aba</v>
      </c>
      <c r="B534">
        <f>VLOOKUP(A534,cleanedDataSet!A:L,10,0)</f>
        <v>345.72</v>
      </c>
      <c r="C534" t="str">
        <f t="shared" si="8"/>
        <v>LOW</v>
      </c>
    </row>
    <row r="535" spans="1:3" x14ac:dyDescent="0.2">
      <c r="A535" t="str">
        <f>cleanedDataSet!A535</f>
        <v>c649575e-578e-422a-beb4-87d0830f36ec</v>
      </c>
      <c r="B535">
        <f>VLOOKUP(A535,cleanedDataSet!A:L,10,0)</f>
        <v>942.8</v>
      </c>
      <c r="C535" t="str">
        <f t="shared" si="8"/>
        <v>LOW</v>
      </c>
    </row>
    <row r="536" spans="1:3" x14ac:dyDescent="0.2">
      <c r="A536" t="str">
        <f>cleanedDataSet!A536</f>
        <v>dfe4148d-2436-456b-ab44-7a6a788e2a9c</v>
      </c>
      <c r="B536">
        <f>VLOOKUP(A536,cleanedDataSet!A:L,10,0)</f>
        <v>2149.56</v>
      </c>
      <c r="C536" t="str">
        <f t="shared" si="8"/>
        <v>BELOW AVERAGE</v>
      </c>
    </row>
    <row r="537" spans="1:3" x14ac:dyDescent="0.2">
      <c r="A537" t="str">
        <f>cleanedDataSet!A537</f>
        <v>80d6c0a2-e8ea-43c3-921a-c8c6d0bb93c4</v>
      </c>
      <c r="B537">
        <f>VLOOKUP(A537,cleanedDataSet!A:L,10,0)</f>
        <v>3493</v>
      </c>
      <c r="C537" t="str">
        <f t="shared" si="8"/>
        <v>ABOVE AVERAGE</v>
      </c>
    </row>
    <row r="538" spans="1:3" x14ac:dyDescent="0.2">
      <c r="A538" t="str">
        <f>cleanedDataSet!A538</f>
        <v>c797e560-a75d-4e18-b4d1-31ed2c8e9bfc</v>
      </c>
      <c r="B538">
        <f>VLOOKUP(A538,cleanedDataSet!A:L,10,0)</f>
        <v>5221.0600000000004</v>
      </c>
      <c r="C538" t="str">
        <f t="shared" si="8"/>
        <v>HIGH</v>
      </c>
    </row>
    <row r="539" spans="1:3" x14ac:dyDescent="0.2">
      <c r="A539" t="str">
        <f>cleanedDataSet!A539</f>
        <v>d32ddf62-7777-4d86-885e-f5b903f24492</v>
      </c>
      <c r="B539">
        <f>VLOOKUP(A539,cleanedDataSet!A:L,10,0)</f>
        <v>5691.6</v>
      </c>
      <c r="C539" t="str">
        <f t="shared" si="8"/>
        <v>HIGH</v>
      </c>
    </row>
    <row r="540" spans="1:3" x14ac:dyDescent="0.2">
      <c r="A540" t="str">
        <f>cleanedDataSet!A540</f>
        <v>2be41320-464e-4666-bee0-037bea0d2ad2</v>
      </c>
      <c r="B540">
        <f>VLOOKUP(A540,cleanedDataSet!A:L,10,0)</f>
        <v>7788.78</v>
      </c>
      <c r="C540" t="str">
        <f t="shared" si="8"/>
        <v>HIGH</v>
      </c>
    </row>
    <row r="541" spans="1:3" x14ac:dyDescent="0.2">
      <c r="A541" t="str">
        <f>cleanedDataSet!A541</f>
        <v>6e8743b0-c409-41a6-91f6-301622a3e735</v>
      </c>
      <c r="B541">
        <f>VLOOKUP(A541,cleanedDataSet!A:L,10,0)</f>
        <v>904.67</v>
      </c>
      <c r="C541" t="str">
        <f t="shared" si="8"/>
        <v>LOW</v>
      </c>
    </row>
    <row r="542" spans="1:3" x14ac:dyDescent="0.2">
      <c r="A542" t="str">
        <f>cleanedDataSet!A542</f>
        <v>3df309b1-3f23-4d5c-a421-45883c0bd45d</v>
      </c>
      <c r="B542">
        <f>VLOOKUP(A542,cleanedDataSet!A:L,10,0)</f>
        <v>2094.7199999999998</v>
      </c>
      <c r="C542" t="str">
        <f t="shared" si="8"/>
        <v>BELOW AVERAGE</v>
      </c>
    </row>
    <row r="543" spans="1:3" x14ac:dyDescent="0.2">
      <c r="A543" t="str">
        <f>cleanedDataSet!A543</f>
        <v>22321ef5-7a0f-47c3-8e05-d996d72dfb36</v>
      </c>
      <c r="B543">
        <f>VLOOKUP(A543,cleanedDataSet!A:L,10,0)</f>
        <v>2994.97</v>
      </c>
      <c r="C543" t="str">
        <f t="shared" si="8"/>
        <v>ABOVE AVERAGE</v>
      </c>
    </row>
    <row r="544" spans="1:3" x14ac:dyDescent="0.2">
      <c r="A544" t="str">
        <f>cleanedDataSet!A544</f>
        <v>1ba9fa2a-a413-4f50-814f-2380bfdfb7f2</v>
      </c>
      <c r="B544">
        <f>VLOOKUP(A544,cleanedDataSet!A:L,10,0)</f>
        <v>3124.64</v>
      </c>
      <c r="C544" t="str">
        <f t="shared" si="8"/>
        <v>ABOVE AVERAGE</v>
      </c>
    </row>
    <row r="545" spans="1:3" x14ac:dyDescent="0.2">
      <c r="A545" t="str">
        <f>cleanedDataSet!A545</f>
        <v>c17b1cc2-81d6-42d3-b567-991fdced3e91</v>
      </c>
      <c r="B545">
        <f>VLOOKUP(A545,cleanedDataSet!A:L,10,0)</f>
        <v>3458.42</v>
      </c>
      <c r="C545" t="str">
        <f t="shared" si="8"/>
        <v>ABOVE AVERAGE</v>
      </c>
    </row>
    <row r="546" spans="1:3" x14ac:dyDescent="0.2">
      <c r="A546" t="str">
        <f>cleanedDataSet!A546</f>
        <v>7abfff35-ede0-4913-90ba-663d991677f6</v>
      </c>
      <c r="B546">
        <f>VLOOKUP(A546,cleanedDataSet!A:L,10,0)</f>
        <v>5436.36</v>
      </c>
      <c r="C546" t="str">
        <f t="shared" si="8"/>
        <v>HIGH</v>
      </c>
    </row>
    <row r="547" spans="1:3" x14ac:dyDescent="0.2">
      <c r="A547" t="str">
        <f>cleanedDataSet!A547</f>
        <v>e433237a-e809-4318-8875-483ab371198a</v>
      </c>
      <c r="B547">
        <f>VLOOKUP(A547,cleanedDataSet!A:L,10,0)</f>
        <v>5578.6</v>
      </c>
      <c r="C547" t="str">
        <f t="shared" si="8"/>
        <v>HIGH</v>
      </c>
    </row>
    <row r="548" spans="1:3" x14ac:dyDescent="0.2">
      <c r="A548" t="str">
        <f>cleanedDataSet!A548</f>
        <v>0374631e-2c2f-4f51-b318-76668e4170e5</v>
      </c>
      <c r="B548">
        <f>VLOOKUP(A548,cleanedDataSet!A:L,10,0)</f>
        <v>292.95999999999998</v>
      </c>
      <c r="C548" t="str">
        <f t="shared" si="8"/>
        <v>LOW</v>
      </c>
    </row>
    <row r="549" spans="1:3" x14ac:dyDescent="0.2">
      <c r="A549" t="str">
        <f>cleanedDataSet!A549</f>
        <v>ed3763f7-17ad-4e76-a433-d4e7729fdd3e</v>
      </c>
      <c r="B549">
        <f>VLOOKUP(A549,cleanedDataSet!A:L,10,0)</f>
        <v>378.52</v>
      </c>
      <c r="C549" t="str">
        <f t="shared" si="8"/>
        <v>LOW</v>
      </c>
    </row>
    <row r="550" spans="1:3" x14ac:dyDescent="0.2">
      <c r="A550" t="str">
        <f>cleanedDataSet!A550</f>
        <v>6ec83a35-e960-4f88-97cc-878f4cc420fd</v>
      </c>
      <c r="B550">
        <f>VLOOKUP(A550,cleanedDataSet!A:L,10,0)</f>
        <v>381.99</v>
      </c>
      <c r="C550" t="str">
        <f t="shared" si="8"/>
        <v>LOW</v>
      </c>
    </row>
    <row r="551" spans="1:3" x14ac:dyDescent="0.2">
      <c r="A551" t="str">
        <f>cleanedDataSet!A551</f>
        <v>e4f92591-b986-4b57-a4ef-20eadca8ccf9</v>
      </c>
      <c r="B551">
        <f>VLOOKUP(A551,cleanedDataSet!A:L,10,0)</f>
        <v>1335.35</v>
      </c>
      <c r="C551" t="str">
        <f t="shared" si="8"/>
        <v>LOW</v>
      </c>
    </row>
    <row r="552" spans="1:3" x14ac:dyDescent="0.2">
      <c r="A552" t="str">
        <f>cleanedDataSet!A552</f>
        <v>1b333e3a-e2af-47f6-8e32-889d999239c1</v>
      </c>
      <c r="B552">
        <f>VLOOKUP(A552,cleanedDataSet!A:L,10,0)</f>
        <v>2445.3000000000002</v>
      </c>
      <c r="C552" t="str">
        <f t="shared" si="8"/>
        <v>BELOW AVERAGE</v>
      </c>
    </row>
    <row r="553" spans="1:3" x14ac:dyDescent="0.2">
      <c r="A553" t="str">
        <f>cleanedDataSet!A553</f>
        <v>4decf5b1-7ef8-4b86-a7ea-4300e3adb94c</v>
      </c>
      <c r="B553">
        <f>VLOOKUP(A553,cleanedDataSet!A:L,10,0)</f>
        <v>2796.29</v>
      </c>
      <c r="C553" t="str">
        <f t="shared" si="8"/>
        <v>ABOVE AVERAGE</v>
      </c>
    </row>
    <row r="554" spans="1:3" x14ac:dyDescent="0.2">
      <c r="A554" t="str">
        <f>cleanedDataSet!A554</f>
        <v>1ea5a53d-237b-49d5-b76d-2474baaca10e</v>
      </c>
      <c r="B554">
        <f>VLOOKUP(A554,cleanedDataSet!A:L,10,0)</f>
        <v>3631.65</v>
      </c>
      <c r="C554" t="str">
        <f t="shared" si="8"/>
        <v>ABOVE AVERAGE</v>
      </c>
    </row>
    <row r="555" spans="1:3" x14ac:dyDescent="0.2">
      <c r="A555" t="str">
        <f>cleanedDataSet!A555</f>
        <v>71a5c51e-227d-4d63-846d-543973b0adb2</v>
      </c>
      <c r="B555">
        <f>VLOOKUP(A555,cleanedDataSet!A:L,10,0)</f>
        <v>4765.67</v>
      </c>
      <c r="C555" t="str">
        <f t="shared" si="8"/>
        <v>HIGH</v>
      </c>
    </row>
    <row r="556" spans="1:3" x14ac:dyDescent="0.2">
      <c r="A556" t="str">
        <f>cleanedDataSet!A556</f>
        <v>8752c927-25b2-40be-9228-c021d9629b0b</v>
      </c>
      <c r="B556">
        <f>VLOOKUP(A556,cleanedDataSet!A:L,10,0)</f>
        <v>7622.64</v>
      </c>
      <c r="C556" t="str">
        <f t="shared" si="8"/>
        <v>HIGH</v>
      </c>
    </row>
    <row r="557" spans="1:3" x14ac:dyDescent="0.2">
      <c r="A557" t="str">
        <f>cleanedDataSet!A557</f>
        <v>87692797-1572-42d6-8cb2-0cb13f3187a0</v>
      </c>
      <c r="B557">
        <f>VLOOKUP(A557,cleanedDataSet!A:L,10,0)</f>
        <v>8428.77</v>
      </c>
      <c r="C557" t="str">
        <f t="shared" si="8"/>
        <v>HIGH</v>
      </c>
    </row>
    <row r="558" spans="1:3" x14ac:dyDescent="0.2">
      <c r="A558" t="str">
        <f>cleanedDataSet!A558</f>
        <v>2efde03d-2a2e-44bd-ac4e-8c5cf2ee6f77</v>
      </c>
      <c r="B558">
        <f>VLOOKUP(A558,cleanedDataSet!A:L,10,0)</f>
        <v>610.44000000000005</v>
      </c>
      <c r="C558" t="str">
        <f t="shared" si="8"/>
        <v>LOW</v>
      </c>
    </row>
    <row r="559" spans="1:3" x14ac:dyDescent="0.2">
      <c r="A559" t="str">
        <f>cleanedDataSet!A559</f>
        <v>d841d238-86b8-4ce4-b7b8-bb47fc9bd60c</v>
      </c>
      <c r="B559">
        <f>VLOOKUP(A559,cleanedDataSet!A:L,10,0)</f>
        <v>1683.09</v>
      </c>
      <c r="C559" t="str">
        <f t="shared" si="8"/>
        <v>LOW</v>
      </c>
    </row>
    <row r="560" spans="1:3" x14ac:dyDescent="0.2">
      <c r="A560" t="str">
        <f>cleanedDataSet!A560</f>
        <v>b1d9ec78-44df-4049-94bc-0b1f37c46164</v>
      </c>
      <c r="B560">
        <f>VLOOKUP(A560,cleanedDataSet!A:L,10,0)</f>
        <v>4373.7</v>
      </c>
      <c r="C560" t="str">
        <f t="shared" si="8"/>
        <v>HIGH</v>
      </c>
    </row>
    <row r="561" spans="1:3" x14ac:dyDescent="0.2">
      <c r="A561" t="str">
        <f>cleanedDataSet!A561</f>
        <v>b2001b1c-8089-45f8-b7ae-78aa8898f54e</v>
      </c>
      <c r="B561">
        <f>VLOOKUP(A561,cleanedDataSet!A:L,10,0)</f>
        <v>4458.16</v>
      </c>
      <c r="C561" t="str">
        <f t="shared" si="8"/>
        <v>HIGH</v>
      </c>
    </row>
    <row r="562" spans="1:3" x14ac:dyDescent="0.2">
      <c r="A562" t="str">
        <f>cleanedDataSet!A562</f>
        <v>2c5589cb-2988-4e93-af5b-2a672b710da5</v>
      </c>
      <c r="B562">
        <f>VLOOKUP(A562,cleanedDataSet!A:L,10,0)</f>
        <v>7229.42</v>
      </c>
      <c r="C562" t="str">
        <f t="shared" si="8"/>
        <v>HIGH</v>
      </c>
    </row>
    <row r="563" spans="1:3" x14ac:dyDescent="0.2">
      <c r="A563" t="str">
        <f>cleanedDataSet!A563</f>
        <v>4231aaba-5475-4bfa-83be-58773a5d511b</v>
      </c>
      <c r="B563">
        <f>VLOOKUP(A563,cleanedDataSet!A:L,10,0)</f>
        <v>75.2</v>
      </c>
      <c r="C563" t="str">
        <f t="shared" si="8"/>
        <v>LOW</v>
      </c>
    </row>
    <row r="564" spans="1:3" x14ac:dyDescent="0.2">
      <c r="A564" t="str">
        <f>cleanedDataSet!A564</f>
        <v>bd240ed0-65a6-4813-ac31-dd4833f982e2</v>
      </c>
      <c r="B564">
        <f>VLOOKUP(A564,cleanedDataSet!A:L,10,0)</f>
        <v>79.56</v>
      </c>
      <c r="C564" t="str">
        <f t="shared" si="8"/>
        <v>LOW</v>
      </c>
    </row>
    <row r="565" spans="1:3" x14ac:dyDescent="0.2">
      <c r="A565" t="str">
        <f>cleanedDataSet!A565</f>
        <v>a7a73c08-c0ca-4f7e-9278-db2c125306a0</v>
      </c>
      <c r="B565">
        <f>VLOOKUP(A565,cleanedDataSet!A:L,10,0)</f>
        <v>578.17999999999995</v>
      </c>
      <c r="C565" t="str">
        <f t="shared" si="8"/>
        <v>LOW</v>
      </c>
    </row>
    <row r="566" spans="1:3" x14ac:dyDescent="0.2">
      <c r="A566" t="str">
        <f>cleanedDataSet!A566</f>
        <v>d922570e-1d15-4c01-a5a7-765c1e50e954</v>
      </c>
      <c r="B566">
        <f>VLOOKUP(A566,cleanedDataSet!A:L,10,0)</f>
        <v>2568.6999999999998</v>
      </c>
      <c r="C566" t="str">
        <f t="shared" si="8"/>
        <v>BELOW AVERAGE</v>
      </c>
    </row>
    <row r="567" spans="1:3" x14ac:dyDescent="0.2">
      <c r="A567" t="str">
        <f>cleanedDataSet!A567</f>
        <v>6a36dfa6-c5e0-4fb1-bc57-9edd2ad92b62</v>
      </c>
      <c r="B567">
        <f>VLOOKUP(A567,cleanedDataSet!A:L,10,0)</f>
        <v>3640.68</v>
      </c>
      <c r="C567" t="str">
        <f t="shared" si="8"/>
        <v>ABOVE AVERAGE</v>
      </c>
    </row>
    <row r="568" spans="1:3" x14ac:dyDescent="0.2">
      <c r="A568" t="str">
        <f>cleanedDataSet!A568</f>
        <v>74558763-458e-45a0-9e0f-e0109a3cc9a7</v>
      </c>
      <c r="B568">
        <f>VLOOKUP(A568,cleanedDataSet!A:L,10,0)</f>
        <v>1497.7</v>
      </c>
      <c r="C568" t="str">
        <f t="shared" si="8"/>
        <v>LOW</v>
      </c>
    </row>
    <row r="569" spans="1:3" x14ac:dyDescent="0.2">
      <c r="A569" t="str">
        <f>cleanedDataSet!A569</f>
        <v>f9da9c14-afb7-4fa6-a53d-39bf8c31940f</v>
      </c>
      <c r="B569">
        <f>VLOOKUP(A569,cleanedDataSet!A:L,10,0)</f>
        <v>1858.15</v>
      </c>
      <c r="C569" t="str">
        <f t="shared" si="8"/>
        <v>BELOW AVERAGE</v>
      </c>
    </row>
    <row r="570" spans="1:3" x14ac:dyDescent="0.2">
      <c r="A570" t="str">
        <f>cleanedDataSet!A570</f>
        <v>ecfeed3a-832c-4091-beb7-1a8c56a33c07</v>
      </c>
      <c r="B570">
        <f>VLOOKUP(A570,cleanedDataSet!A:L,10,0)</f>
        <v>1902.4</v>
      </c>
      <c r="C570" t="str">
        <f t="shared" si="8"/>
        <v>BELOW AVERAGE</v>
      </c>
    </row>
    <row r="571" spans="1:3" x14ac:dyDescent="0.2">
      <c r="A571" t="str">
        <f>cleanedDataSet!A571</f>
        <v>fc1ad139-1d44-4d09-b195-95f64abc3c38</v>
      </c>
      <c r="B571">
        <f>VLOOKUP(A571,cleanedDataSet!A:L,10,0)</f>
        <v>2094.3000000000002</v>
      </c>
      <c r="C571" t="str">
        <f t="shared" si="8"/>
        <v>BELOW AVERAGE</v>
      </c>
    </row>
    <row r="572" spans="1:3" x14ac:dyDescent="0.2">
      <c r="A572" t="str">
        <f>cleanedDataSet!A572</f>
        <v>02dfb4aa-166d-4280-b3c7-b5e405d683ef</v>
      </c>
      <c r="B572">
        <f>VLOOKUP(A572,cleanedDataSet!A:L,10,0)</f>
        <v>2260.8000000000002</v>
      </c>
      <c r="C572" t="str">
        <f t="shared" si="8"/>
        <v>BELOW AVERAGE</v>
      </c>
    </row>
    <row r="573" spans="1:3" x14ac:dyDescent="0.2">
      <c r="A573" t="str">
        <f>cleanedDataSet!A573</f>
        <v>81838c55-d879-4aa0-86eb-e4fc231db1d7</v>
      </c>
      <c r="B573">
        <f>VLOOKUP(A573,cleanedDataSet!A:L,10,0)</f>
        <v>8542.98</v>
      </c>
      <c r="C573" t="str">
        <f t="shared" si="8"/>
        <v>HIGH</v>
      </c>
    </row>
    <row r="574" spans="1:3" x14ac:dyDescent="0.2">
      <c r="A574" t="str">
        <f>cleanedDataSet!A574</f>
        <v>fdb36cf3-509e-4175-8192-266e85edfaf7</v>
      </c>
      <c r="B574">
        <f>VLOOKUP(A574,cleanedDataSet!A:L,10,0)</f>
        <v>1193.92</v>
      </c>
      <c r="C574" t="str">
        <f t="shared" si="8"/>
        <v>LOW</v>
      </c>
    </row>
    <row r="575" spans="1:3" x14ac:dyDescent="0.2">
      <c r="A575" t="str">
        <f>cleanedDataSet!A575</f>
        <v>125d69aa-b9d3-432e-94e7-9c3ff08ef058</v>
      </c>
      <c r="B575">
        <f>VLOOKUP(A575,cleanedDataSet!A:L,10,0)</f>
        <v>1222</v>
      </c>
      <c r="C575" t="str">
        <f t="shared" si="8"/>
        <v>LOW</v>
      </c>
    </row>
    <row r="576" spans="1:3" x14ac:dyDescent="0.2">
      <c r="A576" t="str">
        <f>cleanedDataSet!A576</f>
        <v>13057b97-c8d4-495b-9ad5-416afc9f3520</v>
      </c>
      <c r="B576">
        <f>VLOOKUP(A576,cleanedDataSet!A:L,10,0)</f>
        <v>1685.16</v>
      </c>
      <c r="C576" t="str">
        <f t="shared" si="8"/>
        <v>LOW</v>
      </c>
    </row>
    <row r="577" spans="1:3" x14ac:dyDescent="0.2">
      <c r="A577" t="str">
        <f>cleanedDataSet!A577</f>
        <v>333bb91c-fbfe-479c-9536-ca5ab421725c</v>
      </c>
      <c r="B577">
        <f>VLOOKUP(A577,cleanedDataSet!A:L,10,0)</f>
        <v>3120.52</v>
      </c>
      <c r="C577" t="str">
        <f t="shared" si="8"/>
        <v>ABOVE AVERAGE</v>
      </c>
    </row>
    <row r="578" spans="1:3" x14ac:dyDescent="0.2">
      <c r="A578" t="str">
        <f>cleanedDataSet!A578</f>
        <v>88b3933d-3e1a-401b-a189-f3c4b4644344</v>
      </c>
      <c r="B578">
        <f>VLOOKUP(A578,cleanedDataSet!A:L,10,0)</f>
        <v>6272.37</v>
      </c>
      <c r="C578" t="str">
        <f t="shared" si="8"/>
        <v>HIGH</v>
      </c>
    </row>
    <row r="579" spans="1:3" x14ac:dyDescent="0.2">
      <c r="A579" t="str">
        <f>cleanedDataSet!A579</f>
        <v>767d7698-b736-454e-b1a7-a0edaf1c191c</v>
      </c>
      <c r="B579">
        <f>VLOOKUP(A579,cleanedDataSet!A:L,10,0)</f>
        <v>7506</v>
      </c>
      <c r="C579" t="str">
        <f t="shared" ref="C579:C642" si="9">IF(B579=AVERAGE(B:B),"AVERAGE",IF(AND(B579&lt;=AVERAGE(B:B),B579&gt;AVERAGE(B:B)-1000),"BELOW AVERAGE",IF(AND(B579&gt;=AVERAGE(B:B),B579&lt;AVERAGE(B:B)+1000),"ABOVE AVERAGE",IF(B579&lt;AVERAGE(B:B)-1000,"LOW",IF(B579&gt;AVERAGE(B:B)+1000,"HIGH","ERROR")))))</f>
        <v>HIGH</v>
      </c>
    </row>
    <row r="580" spans="1:3" x14ac:dyDescent="0.2">
      <c r="A580" t="str">
        <f>cleanedDataSet!A580</f>
        <v>7d268eea-2f43-4aab-9442-af9a57da0dce</v>
      </c>
      <c r="B580">
        <f>VLOOKUP(A580,cleanedDataSet!A:L,10,0)</f>
        <v>119.47</v>
      </c>
      <c r="C580" t="str">
        <f t="shared" si="9"/>
        <v>LOW</v>
      </c>
    </row>
    <row r="581" spans="1:3" x14ac:dyDescent="0.2">
      <c r="A581" t="str">
        <f>cleanedDataSet!A581</f>
        <v>25cc9bda-3f24-49e3-a510-d6ee0f5097f6</v>
      </c>
      <c r="B581">
        <f>VLOOKUP(A581,cleanedDataSet!A:L,10,0)</f>
        <v>788.05</v>
      </c>
      <c r="C581" t="str">
        <f t="shared" si="9"/>
        <v>LOW</v>
      </c>
    </row>
    <row r="582" spans="1:3" x14ac:dyDescent="0.2">
      <c r="A582" t="str">
        <f>cleanedDataSet!A582</f>
        <v>7c35f664-e554-4173-b1fa-6eae722d01c9</v>
      </c>
      <c r="B582">
        <f>VLOOKUP(A582,cleanedDataSet!A:L,10,0)</f>
        <v>927.2</v>
      </c>
      <c r="C582" t="str">
        <f t="shared" si="9"/>
        <v>LOW</v>
      </c>
    </row>
    <row r="583" spans="1:3" x14ac:dyDescent="0.2">
      <c r="A583" t="str">
        <f>cleanedDataSet!A583</f>
        <v>960e57cf-676c-4361-af66-a78b646f0916</v>
      </c>
      <c r="B583">
        <f>VLOOKUP(A583,cleanedDataSet!A:L,10,0)</f>
        <v>966.15</v>
      </c>
      <c r="C583" t="str">
        <f t="shared" si="9"/>
        <v>LOW</v>
      </c>
    </row>
    <row r="584" spans="1:3" x14ac:dyDescent="0.2">
      <c r="A584" t="str">
        <f>cleanedDataSet!A584</f>
        <v>34bf3b36-8928-4f60-88f3-82cc7ac64b2e</v>
      </c>
      <c r="B584">
        <f>VLOOKUP(A584,cleanedDataSet!A:L,10,0)</f>
        <v>3160.56</v>
      </c>
      <c r="C584" t="str">
        <f t="shared" si="9"/>
        <v>ABOVE AVERAGE</v>
      </c>
    </row>
    <row r="585" spans="1:3" x14ac:dyDescent="0.2">
      <c r="A585" t="str">
        <f>cleanedDataSet!A585</f>
        <v>e981216f-2e6e-4576-a19c-5a0a2ee62023</v>
      </c>
      <c r="B585">
        <f>VLOOKUP(A585,cleanedDataSet!A:L,10,0)</f>
        <v>3225.2</v>
      </c>
      <c r="C585" t="str">
        <f t="shared" si="9"/>
        <v>ABOVE AVERAGE</v>
      </c>
    </row>
    <row r="586" spans="1:3" x14ac:dyDescent="0.2">
      <c r="A586" t="str">
        <f>cleanedDataSet!A586</f>
        <v>ea75ce0a-0133-4670-866a-2ccf776dd3fa</v>
      </c>
      <c r="B586">
        <f>VLOOKUP(A586,cleanedDataSet!A:L,10,0)</f>
        <v>847.98</v>
      </c>
      <c r="C586" t="str">
        <f t="shared" si="9"/>
        <v>LOW</v>
      </c>
    </row>
    <row r="587" spans="1:3" x14ac:dyDescent="0.2">
      <c r="A587" t="str">
        <f>cleanedDataSet!A587</f>
        <v>bc6bdeb6-d711-4a64-bcec-1625ab436bd4</v>
      </c>
      <c r="B587">
        <f>VLOOKUP(A587,cleanedDataSet!A:L,10,0)</f>
        <v>1606.72</v>
      </c>
      <c r="C587" t="str">
        <f t="shared" si="9"/>
        <v>LOW</v>
      </c>
    </row>
    <row r="588" spans="1:3" x14ac:dyDescent="0.2">
      <c r="A588" t="str">
        <f>cleanedDataSet!A588</f>
        <v>5d125a5b-3db3-49d4-9c43-1a5e293ee43a</v>
      </c>
      <c r="B588">
        <f>VLOOKUP(A588,cleanedDataSet!A:L,10,0)</f>
        <v>3258.48</v>
      </c>
      <c r="C588" t="str">
        <f t="shared" si="9"/>
        <v>ABOVE AVERAGE</v>
      </c>
    </row>
    <row r="589" spans="1:3" x14ac:dyDescent="0.2">
      <c r="A589" t="str">
        <f>cleanedDataSet!A589</f>
        <v>ddf377f0-2e2b-4ffe-88c6-c284c1d7acd5</v>
      </c>
      <c r="B589">
        <f>VLOOKUP(A589,cleanedDataSet!A:L,10,0)</f>
        <v>5399.36</v>
      </c>
      <c r="C589" t="str">
        <f t="shared" si="9"/>
        <v>HIGH</v>
      </c>
    </row>
    <row r="590" spans="1:3" x14ac:dyDescent="0.2">
      <c r="A590" t="str">
        <f>cleanedDataSet!A590</f>
        <v>f836b83d-ec5e-4ae8-a409-719836269b1d</v>
      </c>
      <c r="B590">
        <f>VLOOKUP(A590,cleanedDataSet!A:L,10,0)</f>
        <v>7681.32</v>
      </c>
      <c r="C590" t="str">
        <f t="shared" si="9"/>
        <v>HIGH</v>
      </c>
    </row>
    <row r="591" spans="1:3" x14ac:dyDescent="0.2">
      <c r="A591" t="str">
        <f>cleanedDataSet!A591</f>
        <v>b65c63e0-24f6-46e7-8433-dbbf4ed6dd6e</v>
      </c>
      <c r="B591">
        <f>VLOOKUP(A591,cleanedDataSet!A:L,10,0)</f>
        <v>184.85</v>
      </c>
      <c r="C591" t="str">
        <f t="shared" si="9"/>
        <v>LOW</v>
      </c>
    </row>
    <row r="592" spans="1:3" x14ac:dyDescent="0.2">
      <c r="A592" t="str">
        <f>cleanedDataSet!A592</f>
        <v>6c08c067-4c32-48d9-9877-03fdb80c6a92</v>
      </c>
      <c r="B592">
        <f>VLOOKUP(A592,cleanedDataSet!A:L,10,0)</f>
        <v>214.78</v>
      </c>
      <c r="C592" t="str">
        <f t="shared" si="9"/>
        <v>LOW</v>
      </c>
    </row>
    <row r="593" spans="1:3" x14ac:dyDescent="0.2">
      <c r="A593" t="str">
        <f>cleanedDataSet!A593</f>
        <v>a03469e6-af34-4315-b272-4a201a1f5b47</v>
      </c>
      <c r="B593">
        <f>VLOOKUP(A593,cleanedDataSet!A:L,10,0)</f>
        <v>1009.8</v>
      </c>
      <c r="C593" t="str">
        <f t="shared" si="9"/>
        <v>LOW</v>
      </c>
    </row>
    <row r="594" spans="1:3" x14ac:dyDescent="0.2">
      <c r="A594" t="str">
        <f>cleanedDataSet!A594</f>
        <v>70172ed9-fc69-4ae9-b5a4-6f147655570b</v>
      </c>
      <c r="B594">
        <f>VLOOKUP(A594,cleanedDataSet!A:L,10,0)</f>
        <v>1228.83</v>
      </c>
      <c r="C594" t="str">
        <f t="shared" si="9"/>
        <v>LOW</v>
      </c>
    </row>
    <row r="595" spans="1:3" x14ac:dyDescent="0.2">
      <c r="A595" t="str">
        <f>cleanedDataSet!A595</f>
        <v>f847f7e9-34af-427c-ab30-627a50485ca2</v>
      </c>
      <c r="B595">
        <f>VLOOKUP(A595,cleanedDataSet!A:L,10,0)</f>
        <v>5985</v>
      </c>
      <c r="C595" t="str">
        <f t="shared" si="9"/>
        <v>HIGH</v>
      </c>
    </row>
    <row r="596" spans="1:3" x14ac:dyDescent="0.2">
      <c r="A596" t="str">
        <f>cleanedDataSet!A596</f>
        <v>7de433d6-7cca-42af-a5ac-87f2c13069a2</v>
      </c>
      <c r="B596">
        <f>VLOOKUP(A596,cleanedDataSet!A:L,10,0)</f>
        <v>1393.16</v>
      </c>
      <c r="C596" t="str">
        <f t="shared" si="9"/>
        <v>LOW</v>
      </c>
    </row>
    <row r="597" spans="1:3" x14ac:dyDescent="0.2">
      <c r="A597" t="str">
        <f>cleanedDataSet!A597</f>
        <v>516ab947-2a4b-4d35-8bed-97c0e5515a26</v>
      </c>
      <c r="B597">
        <f>VLOOKUP(A597,cleanedDataSet!A:L,10,0)</f>
        <v>5735.7</v>
      </c>
      <c r="C597" t="str">
        <f t="shared" si="9"/>
        <v>HIGH</v>
      </c>
    </row>
    <row r="598" spans="1:3" x14ac:dyDescent="0.2">
      <c r="A598" t="str">
        <f>cleanedDataSet!A598</f>
        <v>88d968d8-0bc6-419e-b7f0-6b9c67ebb4a0</v>
      </c>
      <c r="B598">
        <f>VLOOKUP(A598,cleanedDataSet!A:L,10,0)</f>
        <v>7724.32</v>
      </c>
      <c r="C598" t="str">
        <f t="shared" si="9"/>
        <v>HIGH</v>
      </c>
    </row>
    <row r="599" spans="1:3" x14ac:dyDescent="0.2">
      <c r="A599" t="str">
        <f>cleanedDataSet!A599</f>
        <v>f94f2c28-07fa-4953-8706-0ba41917141d</v>
      </c>
      <c r="B599">
        <f>VLOOKUP(A599,cleanedDataSet!A:L,10,0)</f>
        <v>85.8</v>
      </c>
      <c r="C599" t="str">
        <f t="shared" si="9"/>
        <v>LOW</v>
      </c>
    </row>
    <row r="600" spans="1:3" x14ac:dyDescent="0.2">
      <c r="A600" t="str">
        <f>cleanedDataSet!A600</f>
        <v>25a50a9f-7eb2-4eee-beb8-300870b333a5</v>
      </c>
      <c r="B600">
        <f>VLOOKUP(A600,cleanedDataSet!A:L,10,0)</f>
        <v>667.98</v>
      </c>
      <c r="C600" t="str">
        <f t="shared" si="9"/>
        <v>LOW</v>
      </c>
    </row>
    <row r="601" spans="1:3" x14ac:dyDescent="0.2">
      <c r="A601" t="str">
        <f>cleanedDataSet!A601</f>
        <v>77319327-e362-4f1a-9762-465c89a86c71</v>
      </c>
      <c r="B601">
        <f>VLOOKUP(A601,cleanedDataSet!A:L,10,0)</f>
        <v>1651.8</v>
      </c>
      <c r="C601" t="str">
        <f t="shared" si="9"/>
        <v>LOW</v>
      </c>
    </row>
    <row r="602" spans="1:3" x14ac:dyDescent="0.2">
      <c r="A602" t="str">
        <f>cleanedDataSet!A602</f>
        <v>e061ad69-c1f1-43d6-960e-14cffa30a38f</v>
      </c>
      <c r="B602">
        <f>VLOOKUP(A602,cleanedDataSet!A:L,10,0)</f>
        <v>3525.12</v>
      </c>
      <c r="C602" t="str">
        <f t="shared" si="9"/>
        <v>ABOVE AVERAGE</v>
      </c>
    </row>
    <row r="603" spans="1:3" x14ac:dyDescent="0.2">
      <c r="A603" t="str">
        <f>cleanedDataSet!A603</f>
        <v>69d5e434-1300-4614-bdfe-d512685fd155</v>
      </c>
      <c r="B603">
        <f>VLOOKUP(A603,cleanedDataSet!A:L,10,0)</f>
        <v>6214.46</v>
      </c>
      <c r="C603" t="str">
        <f t="shared" si="9"/>
        <v>HIGH</v>
      </c>
    </row>
    <row r="604" spans="1:3" x14ac:dyDescent="0.2">
      <c r="A604" t="str">
        <f>cleanedDataSet!A604</f>
        <v>98c71b71-a97a-4907-843c-a3fadab1845b</v>
      </c>
      <c r="B604">
        <f>VLOOKUP(A604,cleanedDataSet!A:L,10,0)</f>
        <v>8589.2000000000007</v>
      </c>
      <c r="C604" t="str">
        <f t="shared" si="9"/>
        <v>HIGH</v>
      </c>
    </row>
    <row r="605" spans="1:3" x14ac:dyDescent="0.2">
      <c r="A605" t="str">
        <f>cleanedDataSet!A605</f>
        <v>f32b8eb0-87d0-480d-bb8c-91fd519db9a1</v>
      </c>
      <c r="B605">
        <f>VLOOKUP(A605,cleanedDataSet!A:L,10,0)</f>
        <v>106.44</v>
      </c>
      <c r="C605" t="str">
        <f t="shared" si="9"/>
        <v>LOW</v>
      </c>
    </row>
    <row r="606" spans="1:3" x14ac:dyDescent="0.2">
      <c r="A606" t="str">
        <f>cleanedDataSet!A606</f>
        <v>368566c0-40f6-4f59-88c4-64882105a67b</v>
      </c>
      <c r="B606">
        <f>VLOOKUP(A606,cleanedDataSet!A:L,10,0)</f>
        <v>1724.12</v>
      </c>
      <c r="C606" t="str">
        <f t="shared" si="9"/>
        <v>LOW</v>
      </c>
    </row>
    <row r="607" spans="1:3" x14ac:dyDescent="0.2">
      <c r="A607" t="str">
        <f>cleanedDataSet!A607</f>
        <v>35d759ca-379f-481c-b61c-5377b770ff52</v>
      </c>
      <c r="B607">
        <f>VLOOKUP(A607,cleanedDataSet!A:L,10,0)</f>
        <v>4392.6400000000003</v>
      </c>
      <c r="C607" t="str">
        <f t="shared" si="9"/>
        <v>HIGH</v>
      </c>
    </row>
    <row r="608" spans="1:3" x14ac:dyDescent="0.2">
      <c r="A608" t="str">
        <f>cleanedDataSet!A608</f>
        <v>8922db80-f43c-4463-957d-14b8c552b6d9</v>
      </c>
      <c r="B608">
        <f>VLOOKUP(A608,cleanedDataSet!A:L,10,0)</f>
        <v>4943.8999999999996</v>
      </c>
      <c r="C608" t="str">
        <f t="shared" si="9"/>
        <v>HIGH</v>
      </c>
    </row>
    <row r="609" spans="1:3" x14ac:dyDescent="0.2">
      <c r="A609" t="str">
        <f>cleanedDataSet!A609</f>
        <v>8ff2a55e-4aa1-4369-b260-991f153becdd</v>
      </c>
      <c r="B609">
        <f>VLOOKUP(A609,cleanedDataSet!A:L,10,0)</f>
        <v>6601.28</v>
      </c>
      <c r="C609" t="str">
        <f t="shared" si="9"/>
        <v>HIGH</v>
      </c>
    </row>
    <row r="610" spans="1:3" x14ac:dyDescent="0.2">
      <c r="A610" t="str">
        <f>cleanedDataSet!A610</f>
        <v>efba13f8-eb7c-4a8e-b903-3694032dfd80</v>
      </c>
      <c r="B610">
        <f>VLOOKUP(A610,cleanedDataSet!A:L,10,0)</f>
        <v>85.51</v>
      </c>
      <c r="C610" t="str">
        <f t="shared" si="9"/>
        <v>LOW</v>
      </c>
    </row>
    <row r="611" spans="1:3" x14ac:dyDescent="0.2">
      <c r="A611" t="str">
        <f>cleanedDataSet!A611</f>
        <v>36a95210-92d2-4866-a65f-b68c793b655f</v>
      </c>
      <c r="B611">
        <f>VLOOKUP(A611,cleanedDataSet!A:L,10,0)</f>
        <v>1028.8399999999999</v>
      </c>
      <c r="C611" t="str">
        <f t="shared" si="9"/>
        <v>LOW</v>
      </c>
    </row>
    <row r="612" spans="1:3" x14ac:dyDescent="0.2">
      <c r="A612" t="str">
        <f>cleanedDataSet!A612</f>
        <v>44f43ff0-c5b5-4135-a8f3-2c48522e48d1</v>
      </c>
      <c r="B612">
        <f>VLOOKUP(A612,cleanedDataSet!A:L,10,0)</f>
        <v>1982.16</v>
      </c>
      <c r="C612" t="str">
        <f t="shared" si="9"/>
        <v>BELOW AVERAGE</v>
      </c>
    </row>
    <row r="613" spans="1:3" x14ac:dyDescent="0.2">
      <c r="A613" t="str">
        <f>cleanedDataSet!A613</f>
        <v>68cc203f-fd71-4254-bc00-0d687a1bbb56</v>
      </c>
      <c r="B613">
        <f>VLOOKUP(A613,cleanedDataSet!A:L,10,0)</f>
        <v>3968.69</v>
      </c>
      <c r="C613" t="str">
        <f t="shared" si="9"/>
        <v>HIGH</v>
      </c>
    </row>
    <row r="614" spans="1:3" x14ac:dyDescent="0.2">
      <c r="A614" t="str">
        <f>cleanedDataSet!A614</f>
        <v>f7c7539f-46a2-41ad-8d44-563f99a0e96a</v>
      </c>
      <c r="B614">
        <f>VLOOKUP(A614,cleanedDataSet!A:L,10,0)</f>
        <v>385.56</v>
      </c>
      <c r="C614" t="str">
        <f t="shared" si="9"/>
        <v>LOW</v>
      </c>
    </row>
    <row r="615" spans="1:3" x14ac:dyDescent="0.2">
      <c r="A615" t="str">
        <f>cleanedDataSet!A615</f>
        <v>9671e0ea-1150-4a7d-abaa-87fdcc4376b2</v>
      </c>
      <c r="B615">
        <f>VLOOKUP(A615,cleanedDataSet!A:L,10,0)</f>
        <v>2772.9</v>
      </c>
      <c r="C615" t="str">
        <f t="shared" si="9"/>
        <v>ABOVE AVERAGE</v>
      </c>
    </row>
    <row r="616" spans="1:3" x14ac:dyDescent="0.2">
      <c r="A616" t="str">
        <f>cleanedDataSet!A616</f>
        <v>79640813-5470-4676-a331-ab9e2e72e4a3</v>
      </c>
      <c r="B616">
        <f>VLOOKUP(A616,cleanedDataSet!A:L,10,0)</f>
        <v>4311</v>
      </c>
      <c r="C616" t="str">
        <f t="shared" si="9"/>
        <v>HIGH</v>
      </c>
    </row>
    <row r="617" spans="1:3" x14ac:dyDescent="0.2">
      <c r="A617" t="str">
        <f>cleanedDataSet!A617</f>
        <v>cb0fad61-6f7b-4159-a615-2cffa9e9bf95</v>
      </c>
      <c r="B617">
        <f>VLOOKUP(A617,cleanedDataSet!A:L,10,0)</f>
        <v>5591.04</v>
      </c>
      <c r="C617" t="str">
        <f t="shared" si="9"/>
        <v>HIGH</v>
      </c>
    </row>
    <row r="618" spans="1:3" x14ac:dyDescent="0.2">
      <c r="A618" t="str">
        <f>cleanedDataSet!A618</f>
        <v>b9f3f0a3-69b4-4aa1-ab67-6a5ac82c1bb9</v>
      </c>
      <c r="B618">
        <f>VLOOKUP(A618,cleanedDataSet!A:L,10,0)</f>
        <v>5918.31</v>
      </c>
      <c r="C618" t="str">
        <f t="shared" si="9"/>
        <v>HIGH</v>
      </c>
    </row>
    <row r="619" spans="1:3" x14ac:dyDescent="0.2">
      <c r="A619" t="str">
        <f>cleanedDataSet!A619</f>
        <v>0bd0e4fa-3f00-4989-80bd-a779f1e92148</v>
      </c>
      <c r="B619">
        <f>VLOOKUP(A619,cleanedDataSet!A:L,10,0)</f>
        <v>572.70000000000005</v>
      </c>
      <c r="C619" t="str">
        <f t="shared" si="9"/>
        <v>LOW</v>
      </c>
    </row>
    <row r="620" spans="1:3" x14ac:dyDescent="0.2">
      <c r="A620" t="str">
        <f>cleanedDataSet!A620</f>
        <v>d01b955d-b352-4d86-9209-8e8f1e1a4332</v>
      </c>
      <c r="B620">
        <f>VLOOKUP(A620,cleanedDataSet!A:L,10,0)</f>
        <v>894.9</v>
      </c>
      <c r="C620" t="str">
        <f t="shared" si="9"/>
        <v>LOW</v>
      </c>
    </row>
    <row r="621" spans="1:3" x14ac:dyDescent="0.2">
      <c r="A621" t="str">
        <f>cleanedDataSet!A621</f>
        <v>63b1f3b9-1649-4135-9462-e3bce8a9e20a</v>
      </c>
      <c r="B621">
        <f>VLOOKUP(A621,cleanedDataSet!A:L,10,0)</f>
        <v>1551.69</v>
      </c>
      <c r="C621" t="str">
        <f t="shared" si="9"/>
        <v>LOW</v>
      </c>
    </row>
    <row r="622" spans="1:3" x14ac:dyDescent="0.2">
      <c r="A622" t="str">
        <f>cleanedDataSet!A622</f>
        <v>33f7eae4-a0e4-4db8-aa98-bb3d304bb139</v>
      </c>
      <c r="B622">
        <f>VLOOKUP(A622,cleanedDataSet!A:L,10,0)</f>
        <v>2007</v>
      </c>
      <c r="C622" t="str">
        <f t="shared" si="9"/>
        <v>BELOW AVERAGE</v>
      </c>
    </row>
    <row r="623" spans="1:3" x14ac:dyDescent="0.2">
      <c r="A623" t="str">
        <f>cleanedDataSet!A623</f>
        <v>c1f85607-6242-4b7a-854f-d78df3d16240</v>
      </c>
      <c r="B623">
        <f>VLOOKUP(A623,cleanedDataSet!A:L,10,0)</f>
        <v>2878.72</v>
      </c>
      <c r="C623" t="str">
        <f t="shared" si="9"/>
        <v>ABOVE AVERAGE</v>
      </c>
    </row>
    <row r="624" spans="1:3" x14ac:dyDescent="0.2">
      <c r="A624" t="str">
        <f>cleanedDataSet!A624</f>
        <v>302985f1-444d-42d2-aa79-c558e10e384f</v>
      </c>
      <c r="B624">
        <f>VLOOKUP(A624,cleanedDataSet!A:L,10,0)</f>
        <v>3511.12</v>
      </c>
      <c r="C624" t="str">
        <f t="shared" si="9"/>
        <v>ABOVE AVERAGE</v>
      </c>
    </row>
    <row r="625" spans="1:3" x14ac:dyDescent="0.2">
      <c r="A625" t="str">
        <f>cleanedDataSet!A625</f>
        <v>c6c5cc48-814e-488a-9b2b-48b7dbd5f1e1</v>
      </c>
      <c r="B625">
        <f>VLOOKUP(A625,cleanedDataSet!A:L,10,0)</f>
        <v>6360.15</v>
      </c>
      <c r="C625" t="str">
        <f t="shared" si="9"/>
        <v>HIGH</v>
      </c>
    </row>
    <row r="626" spans="1:3" x14ac:dyDescent="0.2">
      <c r="A626" t="str">
        <f>cleanedDataSet!A626</f>
        <v>d9bc266d-2b0b-41ee-8470-d2bac4da3f45</v>
      </c>
      <c r="B626">
        <f>VLOOKUP(A626,cleanedDataSet!A:L,10,0)</f>
        <v>2427.5</v>
      </c>
      <c r="C626" t="str">
        <f t="shared" si="9"/>
        <v>BELOW AVERAGE</v>
      </c>
    </row>
    <row r="627" spans="1:3" x14ac:dyDescent="0.2">
      <c r="A627" t="str">
        <f>cleanedDataSet!A627</f>
        <v>fa8a4e8a-b41b-4a1b-9a78-f8b1711872db</v>
      </c>
      <c r="B627">
        <f>VLOOKUP(A627,cleanedDataSet!A:L,10,0)</f>
        <v>4473.8999999999996</v>
      </c>
      <c r="C627" t="str">
        <f t="shared" si="9"/>
        <v>HIGH</v>
      </c>
    </row>
    <row r="628" spans="1:3" x14ac:dyDescent="0.2">
      <c r="A628" t="str">
        <f>cleanedDataSet!A628</f>
        <v>746abd20-bfff-4467-bf81-556fe2a6e644</v>
      </c>
      <c r="B628">
        <f>VLOOKUP(A628,cleanedDataSet!A:L,10,0)</f>
        <v>7823.36</v>
      </c>
      <c r="C628" t="str">
        <f t="shared" si="9"/>
        <v>HIGH</v>
      </c>
    </row>
    <row r="629" spans="1:3" x14ac:dyDescent="0.2">
      <c r="A629" t="str">
        <f>cleanedDataSet!A629</f>
        <v>3b331ce2-5212-4ecd-8694-407c86cf2b3a</v>
      </c>
      <c r="B629">
        <f>VLOOKUP(A629,cleanedDataSet!A:L,10,0)</f>
        <v>580.88</v>
      </c>
      <c r="C629" t="str">
        <f t="shared" si="9"/>
        <v>LOW</v>
      </c>
    </row>
    <row r="630" spans="1:3" x14ac:dyDescent="0.2">
      <c r="A630" t="str">
        <f>cleanedDataSet!A630</f>
        <v>fa617904-8305-4840-af41-19bea0d43526</v>
      </c>
      <c r="B630">
        <f>VLOOKUP(A630,cleanedDataSet!A:L,10,0)</f>
        <v>745.2</v>
      </c>
      <c r="C630" t="str">
        <f t="shared" si="9"/>
        <v>LOW</v>
      </c>
    </row>
    <row r="631" spans="1:3" x14ac:dyDescent="0.2">
      <c r="A631" t="str">
        <f>cleanedDataSet!A631</f>
        <v>90343119-8799-4556-a61d-c2ab5d30d98c</v>
      </c>
      <c r="B631">
        <f>VLOOKUP(A631,cleanedDataSet!A:L,10,0)</f>
        <v>2381.4699999999998</v>
      </c>
      <c r="C631" t="str">
        <f t="shared" si="9"/>
        <v>BELOW AVERAGE</v>
      </c>
    </row>
    <row r="632" spans="1:3" x14ac:dyDescent="0.2">
      <c r="A632" t="str">
        <f>cleanedDataSet!A632</f>
        <v>b16746ce-33cf-4e51-b902-2b0f78e28cc6</v>
      </c>
      <c r="B632">
        <f>VLOOKUP(A632,cleanedDataSet!A:L,10,0)</f>
        <v>4323.1499999999996</v>
      </c>
      <c r="C632" t="str">
        <f t="shared" si="9"/>
        <v>HIGH</v>
      </c>
    </row>
    <row r="633" spans="1:3" x14ac:dyDescent="0.2">
      <c r="A633" t="str">
        <f>cleanedDataSet!A633</f>
        <v>87e3ddbc-24f2-4ed9-ac58-165dbe978c74</v>
      </c>
      <c r="B633">
        <f>VLOOKUP(A633,cleanedDataSet!A:L,10,0)</f>
        <v>5072</v>
      </c>
      <c r="C633" t="str">
        <f t="shared" si="9"/>
        <v>HIGH</v>
      </c>
    </row>
    <row r="634" spans="1:3" x14ac:dyDescent="0.2">
      <c r="A634" t="str">
        <f>cleanedDataSet!A634</f>
        <v>38b5f699-b33e-46f9-8d42-cc4d407b9068</v>
      </c>
      <c r="B634">
        <f>VLOOKUP(A634,cleanedDataSet!A:L,10,0)</f>
        <v>6884.83</v>
      </c>
      <c r="C634" t="str">
        <f t="shared" si="9"/>
        <v>HIGH</v>
      </c>
    </row>
    <row r="635" spans="1:3" x14ac:dyDescent="0.2">
      <c r="A635" t="str">
        <f>cleanedDataSet!A635</f>
        <v>9af46425-aaf5-4d90-8fa1-bd92f66b36d8</v>
      </c>
      <c r="B635">
        <f>VLOOKUP(A635,cleanedDataSet!A:L,10,0)</f>
        <v>7662.24</v>
      </c>
      <c r="C635" t="str">
        <f t="shared" si="9"/>
        <v>HIGH</v>
      </c>
    </row>
    <row r="636" spans="1:3" x14ac:dyDescent="0.2">
      <c r="A636" t="str">
        <f>cleanedDataSet!A636</f>
        <v>2da458f5-61b3-45ae-8b36-c3987659cd3f</v>
      </c>
      <c r="B636">
        <f>VLOOKUP(A636,cleanedDataSet!A:L,10,0)</f>
        <v>447.52</v>
      </c>
      <c r="C636" t="str">
        <f t="shared" si="9"/>
        <v>LOW</v>
      </c>
    </row>
    <row r="637" spans="1:3" x14ac:dyDescent="0.2">
      <c r="A637" t="str">
        <f>cleanedDataSet!A637</f>
        <v>5480152a-9351-41e2-8581-d5a00abbd73d</v>
      </c>
      <c r="B637">
        <f>VLOOKUP(A637,cleanedDataSet!A:L,10,0)</f>
        <v>496.26</v>
      </c>
      <c r="C637" t="str">
        <f t="shared" si="9"/>
        <v>LOW</v>
      </c>
    </row>
    <row r="638" spans="1:3" x14ac:dyDescent="0.2">
      <c r="A638" t="str">
        <f>cleanedDataSet!A638</f>
        <v>68a873be-d278-4a27-9bb2-ecc3948aaebf</v>
      </c>
      <c r="B638">
        <f>VLOOKUP(A638,cleanedDataSet!A:L,10,0)</f>
        <v>693.72</v>
      </c>
      <c r="C638" t="str">
        <f t="shared" si="9"/>
        <v>LOW</v>
      </c>
    </row>
    <row r="639" spans="1:3" x14ac:dyDescent="0.2">
      <c r="A639" t="str">
        <f>cleanedDataSet!A639</f>
        <v>1dae53b6-a495-4fcf-8c99-611b930e41fd</v>
      </c>
      <c r="B639">
        <f>VLOOKUP(A639,cleanedDataSet!A:L,10,0)</f>
        <v>1482.32</v>
      </c>
      <c r="C639" t="str">
        <f t="shared" si="9"/>
        <v>LOW</v>
      </c>
    </row>
    <row r="640" spans="1:3" x14ac:dyDescent="0.2">
      <c r="A640" t="str">
        <f>cleanedDataSet!A640</f>
        <v>3bf93333-1dda-4b1f-97bb-e9f75520e0e6</v>
      </c>
      <c r="B640">
        <f>VLOOKUP(A640,cleanedDataSet!A:L,10,0)</f>
        <v>5388.36</v>
      </c>
      <c r="C640" t="str">
        <f t="shared" si="9"/>
        <v>HIGH</v>
      </c>
    </row>
    <row r="641" spans="1:3" x14ac:dyDescent="0.2">
      <c r="A641" t="str">
        <f>cleanedDataSet!A641</f>
        <v>9d282d34-039a-4228-87b5-905617e61b91</v>
      </c>
      <c r="B641">
        <f>VLOOKUP(A641,cleanedDataSet!A:L,10,0)</f>
        <v>5398.2</v>
      </c>
      <c r="C641" t="str">
        <f t="shared" si="9"/>
        <v>HIGH</v>
      </c>
    </row>
    <row r="642" spans="1:3" x14ac:dyDescent="0.2">
      <c r="A642" t="str">
        <f>cleanedDataSet!A642</f>
        <v>65d41d8f-38c9-49d7-9329-3ef6ac6171e6</v>
      </c>
      <c r="B642">
        <f>VLOOKUP(A642,cleanedDataSet!A:L,10,0)</f>
        <v>6212.96</v>
      </c>
      <c r="C642" t="str">
        <f t="shared" si="9"/>
        <v>HIGH</v>
      </c>
    </row>
    <row r="643" spans="1:3" x14ac:dyDescent="0.2">
      <c r="A643" t="str">
        <f>cleanedDataSet!A643</f>
        <v>aff05c32-42c1-42af-a6cc-e5bf3da20292</v>
      </c>
      <c r="B643">
        <f>VLOOKUP(A643,cleanedDataSet!A:L,10,0)</f>
        <v>9724.4</v>
      </c>
      <c r="C643" t="str">
        <f t="shared" ref="C643:C706" si="10">IF(B643=AVERAGE(B:B),"AVERAGE",IF(AND(B643&lt;=AVERAGE(B:B),B643&gt;AVERAGE(B:B)-1000),"BELOW AVERAGE",IF(AND(B643&gt;=AVERAGE(B:B),B643&lt;AVERAGE(B:B)+1000),"ABOVE AVERAGE",IF(B643&lt;AVERAGE(B:B)-1000,"LOW",IF(B643&gt;AVERAGE(B:B)+1000,"HIGH","ERROR")))))</f>
        <v>HIGH</v>
      </c>
    </row>
    <row r="644" spans="1:3" x14ac:dyDescent="0.2">
      <c r="A644" t="str">
        <f>cleanedDataSet!A644</f>
        <v>3ac084a7-7c94-46ad-bf19-6dd1b552f7c1</v>
      </c>
      <c r="B644">
        <f>VLOOKUP(A644,cleanedDataSet!A:L,10,0)</f>
        <v>258.37</v>
      </c>
      <c r="C644" t="str">
        <f t="shared" si="10"/>
        <v>LOW</v>
      </c>
    </row>
    <row r="645" spans="1:3" x14ac:dyDescent="0.2">
      <c r="A645" t="str">
        <f>cleanedDataSet!A645</f>
        <v>65ef8dbb-e00b-49ab-bc2c-395c69ea319e</v>
      </c>
      <c r="B645">
        <f>VLOOKUP(A645,cleanedDataSet!A:L,10,0)</f>
        <v>1925.28</v>
      </c>
      <c r="C645" t="str">
        <f t="shared" si="10"/>
        <v>BELOW AVERAGE</v>
      </c>
    </row>
    <row r="646" spans="1:3" x14ac:dyDescent="0.2">
      <c r="A646" t="str">
        <f>cleanedDataSet!A646</f>
        <v>d66ec550-3bd2-4874-b934-54344480f6ae</v>
      </c>
      <c r="B646">
        <f>VLOOKUP(A646,cleanedDataSet!A:L,10,0)</f>
        <v>3612.62</v>
      </c>
      <c r="C646" t="str">
        <f t="shared" si="10"/>
        <v>ABOVE AVERAGE</v>
      </c>
    </row>
    <row r="647" spans="1:3" x14ac:dyDescent="0.2">
      <c r="A647" t="str">
        <f>cleanedDataSet!A647</f>
        <v>b4bd0a71-af52-42d2-9595-ec99be104c45</v>
      </c>
      <c r="B647">
        <f>VLOOKUP(A647,cleanedDataSet!A:L,10,0)</f>
        <v>5066.6000000000004</v>
      </c>
      <c r="C647" t="str">
        <f t="shared" si="10"/>
        <v>HIGH</v>
      </c>
    </row>
    <row r="648" spans="1:3" x14ac:dyDescent="0.2">
      <c r="A648" t="str">
        <f>cleanedDataSet!A648</f>
        <v>bfe84eaf-cba2-4c2b-b2b2-16cf857d576c</v>
      </c>
      <c r="B648">
        <f>VLOOKUP(A648,cleanedDataSet!A:L,10,0)</f>
        <v>291.48</v>
      </c>
      <c r="C648" t="str">
        <f t="shared" si="10"/>
        <v>LOW</v>
      </c>
    </row>
    <row r="649" spans="1:3" x14ac:dyDescent="0.2">
      <c r="A649" t="str">
        <f>cleanedDataSet!A649</f>
        <v>8b4378c1-cbbf-42f6-b5d2-fdf84df522c7</v>
      </c>
      <c r="B649">
        <f>VLOOKUP(A649,cleanedDataSet!A:L,10,0)</f>
        <v>398.7</v>
      </c>
      <c r="C649" t="str">
        <f t="shared" si="10"/>
        <v>LOW</v>
      </c>
    </row>
    <row r="650" spans="1:3" x14ac:dyDescent="0.2">
      <c r="A650" t="str">
        <f>cleanedDataSet!A650</f>
        <v>48c13222-6a6d-4fa4-9ec7-70099b34ec77</v>
      </c>
      <c r="B650">
        <f>VLOOKUP(A650,cleanedDataSet!A:L,10,0)</f>
        <v>1147.4000000000001</v>
      </c>
      <c r="C650" t="str">
        <f t="shared" si="10"/>
        <v>LOW</v>
      </c>
    </row>
    <row r="651" spans="1:3" x14ac:dyDescent="0.2">
      <c r="A651" t="str">
        <f>cleanedDataSet!A651</f>
        <v>cb1896eb-30a4-4832-94d1-9aa328dc9a33</v>
      </c>
      <c r="B651">
        <f>VLOOKUP(A651,cleanedDataSet!A:L,10,0)</f>
        <v>1225.9000000000001</v>
      </c>
      <c r="C651" t="str">
        <f t="shared" si="10"/>
        <v>LOW</v>
      </c>
    </row>
    <row r="652" spans="1:3" x14ac:dyDescent="0.2">
      <c r="A652" t="str">
        <f>cleanedDataSet!A652</f>
        <v>f6cd5cae-54a1-4641-8bef-11a32e6c3cc7</v>
      </c>
      <c r="B652">
        <f>VLOOKUP(A652,cleanedDataSet!A:L,10,0)</f>
        <v>2536.8000000000002</v>
      </c>
      <c r="C652" t="str">
        <f t="shared" si="10"/>
        <v>BELOW AVERAGE</v>
      </c>
    </row>
    <row r="653" spans="1:3" x14ac:dyDescent="0.2">
      <c r="A653" t="str">
        <f>cleanedDataSet!A653</f>
        <v>ef431755-add3-4fc2-abd5-122a204f1247</v>
      </c>
      <c r="B653">
        <f>VLOOKUP(A653,cleanedDataSet!A:L,10,0)</f>
        <v>6782.81</v>
      </c>
      <c r="C653" t="str">
        <f t="shared" si="10"/>
        <v>HIGH</v>
      </c>
    </row>
    <row r="654" spans="1:3" x14ac:dyDescent="0.2">
      <c r="A654" t="str">
        <f>cleanedDataSet!A654</f>
        <v>2df5fe41-1ee7-4829-9281-9642bfcf8668</v>
      </c>
      <c r="B654">
        <f>VLOOKUP(A654,cleanedDataSet!A:L,10,0)</f>
        <v>7093.12</v>
      </c>
      <c r="C654" t="str">
        <f t="shared" si="10"/>
        <v>HIGH</v>
      </c>
    </row>
    <row r="655" spans="1:3" x14ac:dyDescent="0.2">
      <c r="A655" t="str">
        <f>cleanedDataSet!A655</f>
        <v>2a7043d6-c569-45c6-ad49-326b2e09f5ac</v>
      </c>
      <c r="B655">
        <f>VLOOKUP(A655,cleanedDataSet!A:L,10,0)</f>
        <v>949.2</v>
      </c>
      <c r="C655" t="str">
        <f t="shared" si="10"/>
        <v>LOW</v>
      </c>
    </row>
    <row r="656" spans="1:3" x14ac:dyDescent="0.2">
      <c r="A656" t="str">
        <f>cleanedDataSet!A656</f>
        <v>be0b3893-4cc8-4fef-8189-23b1e15f3626</v>
      </c>
      <c r="B656">
        <f>VLOOKUP(A656,cleanedDataSet!A:L,10,0)</f>
        <v>1158.24</v>
      </c>
      <c r="C656" t="str">
        <f t="shared" si="10"/>
        <v>LOW</v>
      </c>
    </row>
    <row r="657" spans="1:3" x14ac:dyDescent="0.2">
      <c r="A657" t="str">
        <f>cleanedDataSet!A657</f>
        <v>80224033-5964-442e-b5c8-161040a63026</v>
      </c>
      <c r="B657">
        <f>VLOOKUP(A657,cleanedDataSet!A:L,10,0)</f>
        <v>415.1</v>
      </c>
      <c r="C657" t="str">
        <f t="shared" si="10"/>
        <v>LOW</v>
      </c>
    </row>
    <row r="658" spans="1:3" x14ac:dyDescent="0.2">
      <c r="A658" t="str">
        <f>cleanedDataSet!A658</f>
        <v>a6ebb364-9192-46ff-b6b7-8cdd4a58a8fd</v>
      </c>
      <c r="B658">
        <f>VLOOKUP(A658,cleanedDataSet!A:L,10,0)</f>
        <v>821.45</v>
      </c>
      <c r="C658" t="str">
        <f t="shared" si="10"/>
        <v>LOW</v>
      </c>
    </row>
    <row r="659" spans="1:3" x14ac:dyDescent="0.2">
      <c r="A659" t="str">
        <f>cleanedDataSet!A659</f>
        <v>af4eba7b-c086-4287-88a2-1dd99592804b</v>
      </c>
      <c r="B659">
        <f>VLOOKUP(A659,cleanedDataSet!A:L,10,0)</f>
        <v>1255.32</v>
      </c>
      <c r="C659" t="str">
        <f t="shared" si="10"/>
        <v>LOW</v>
      </c>
    </row>
    <row r="660" spans="1:3" x14ac:dyDescent="0.2">
      <c r="A660" t="str">
        <f>cleanedDataSet!A660</f>
        <v>6a5ff1f8-a5dc-4356-a5de-8f1b85bd9e89</v>
      </c>
      <c r="B660">
        <f>VLOOKUP(A660,cleanedDataSet!A:L,10,0)</f>
        <v>2409.84</v>
      </c>
      <c r="C660" t="str">
        <f t="shared" si="10"/>
        <v>BELOW AVERAGE</v>
      </c>
    </row>
    <row r="661" spans="1:3" x14ac:dyDescent="0.2">
      <c r="A661" t="str">
        <f>cleanedDataSet!A661</f>
        <v>db3acff8-a1f3-467f-8a66-804ad9e638b5</v>
      </c>
      <c r="B661">
        <f>VLOOKUP(A661,cleanedDataSet!A:L,10,0)</f>
        <v>3100.2</v>
      </c>
      <c r="C661" t="str">
        <f t="shared" si="10"/>
        <v>ABOVE AVERAGE</v>
      </c>
    </row>
    <row r="662" spans="1:3" x14ac:dyDescent="0.2">
      <c r="A662" t="str">
        <f>cleanedDataSet!A662</f>
        <v>6480d046-c6cc-42fb-b03a-6ecee5ddc628</v>
      </c>
      <c r="B662">
        <f>VLOOKUP(A662,cleanedDataSet!A:L,10,0)</f>
        <v>503.4</v>
      </c>
      <c r="C662" t="str">
        <f t="shared" si="10"/>
        <v>LOW</v>
      </c>
    </row>
    <row r="663" spans="1:3" x14ac:dyDescent="0.2">
      <c r="A663" t="str">
        <f>cleanedDataSet!A663</f>
        <v>787d441e-6ef7-44ee-8446-ad60db11be33</v>
      </c>
      <c r="B663">
        <f>VLOOKUP(A663,cleanedDataSet!A:L,10,0)</f>
        <v>819.96</v>
      </c>
      <c r="C663" t="str">
        <f t="shared" si="10"/>
        <v>LOW</v>
      </c>
    </row>
    <row r="664" spans="1:3" x14ac:dyDescent="0.2">
      <c r="A664" t="str">
        <f>cleanedDataSet!A664</f>
        <v>e52d9f50-5b9e-4a9e-bd1d-b35a15c4a81b</v>
      </c>
      <c r="B664">
        <f>VLOOKUP(A664,cleanedDataSet!A:L,10,0)</f>
        <v>2922.15</v>
      </c>
      <c r="C664" t="str">
        <f t="shared" si="10"/>
        <v>ABOVE AVERAGE</v>
      </c>
    </row>
    <row r="665" spans="1:3" x14ac:dyDescent="0.2">
      <c r="A665" t="str">
        <f>cleanedDataSet!A665</f>
        <v>44de1804-8d9d-4d08-a5af-c8611cb77827</v>
      </c>
      <c r="B665">
        <f>VLOOKUP(A665,cleanedDataSet!A:L,10,0)</f>
        <v>3036.01</v>
      </c>
      <c r="C665" t="str">
        <f t="shared" si="10"/>
        <v>ABOVE AVERAGE</v>
      </c>
    </row>
    <row r="666" spans="1:3" x14ac:dyDescent="0.2">
      <c r="A666" t="str">
        <f>cleanedDataSet!A666</f>
        <v>9f409e0a-93c4-4208-94f9-99ce16b896ae</v>
      </c>
      <c r="B666">
        <f>VLOOKUP(A666,cleanedDataSet!A:L,10,0)</f>
        <v>264.11</v>
      </c>
      <c r="C666" t="str">
        <f t="shared" si="10"/>
        <v>LOW</v>
      </c>
    </row>
    <row r="667" spans="1:3" x14ac:dyDescent="0.2">
      <c r="A667" t="str">
        <f>cleanedDataSet!A667</f>
        <v>0c597b56-9463-4fce-a412-ea29dfb6ebd9</v>
      </c>
      <c r="B667">
        <f>VLOOKUP(A667,cleanedDataSet!A:L,10,0)</f>
        <v>545.61</v>
      </c>
      <c r="C667" t="str">
        <f t="shared" si="10"/>
        <v>LOW</v>
      </c>
    </row>
    <row r="668" spans="1:3" x14ac:dyDescent="0.2">
      <c r="A668" t="str">
        <f>cleanedDataSet!A668</f>
        <v>40c59555-1c08-4cc5-b954-653ed08cc05e</v>
      </c>
      <c r="B668">
        <f>VLOOKUP(A668,cleanedDataSet!A:L,10,0)</f>
        <v>6270.48</v>
      </c>
      <c r="C668" t="str">
        <f t="shared" si="10"/>
        <v>HIGH</v>
      </c>
    </row>
    <row r="669" spans="1:3" x14ac:dyDescent="0.2">
      <c r="A669" t="str">
        <f>cleanedDataSet!A669</f>
        <v>5c4464e9-a0c1-4ccc-a63d-a6f3fe96b515</v>
      </c>
      <c r="B669">
        <f>VLOOKUP(A669,cleanedDataSet!A:L,10,0)</f>
        <v>2053.6799999999998</v>
      </c>
      <c r="C669" t="str">
        <f t="shared" si="10"/>
        <v>BELOW AVERAGE</v>
      </c>
    </row>
    <row r="670" spans="1:3" x14ac:dyDescent="0.2">
      <c r="A670" t="str">
        <f>cleanedDataSet!A670</f>
        <v>cf9d111b-f797-4b4f-b97f-552cf31effc9</v>
      </c>
      <c r="B670">
        <f>VLOOKUP(A670,cleanedDataSet!A:L,10,0)</f>
        <v>3945.6</v>
      </c>
      <c r="C670" t="str">
        <f t="shared" si="10"/>
        <v>HIGH</v>
      </c>
    </row>
    <row r="671" spans="1:3" x14ac:dyDescent="0.2">
      <c r="A671" t="str">
        <f>cleanedDataSet!A671</f>
        <v>07dae238-6efa-46ea-97b0-5bb3b3b577a6</v>
      </c>
      <c r="B671">
        <f>VLOOKUP(A671,cleanedDataSet!A:L,10,0)</f>
        <v>78.83</v>
      </c>
      <c r="C671" t="str">
        <f t="shared" si="10"/>
        <v>LOW</v>
      </c>
    </row>
    <row r="672" spans="1:3" x14ac:dyDescent="0.2">
      <c r="A672" t="str">
        <f>cleanedDataSet!A672</f>
        <v>4ed3d06a-7041-4add-93f0-75f68e764c24</v>
      </c>
      <c r="B672">
        <f>VLOOKUP(A672,cleanedDataSet!A:L,10,0)</f>
        <v>7945.56</v>
      </c>
      <c r="C672" t="str">
        <f t="shared" si="10"/>
        <v>HIGH</v>
      </c>
    </row>
    <row r="673" spans="1:3" x14ac:dyDescent="0.2">
      <c r="A673" t="str">
        <f>cleanedDataSet!A673</f>
        <v>9f0bfe3e-58bc-4156-ab41-c67cf09da0e0</v>
      </c>
      <c r="B673">
        <f>VLOOKUP(A673,cleanedDataSet!A:L,10,0)</f>
        <v>96.52</v>
      </c>
      <c r="C673" t="str">
        <f t="shared" si="10"/>
        <v>LOW</v>
      </c>
    </row>
    <row r="674" spans="1:3" x14ac:dyDescent="0.2">
      <c r="A674" t="str">
        <f>cleanedDataSet!A674</f>
        <v>b7df1d2f-5512-45ed-95fc-b901c2dc53f5</v>
      </c>
      <c r="B674">
        <f>VLOOKUP(A674,cleanedDataSet!A:L,10,0)</f>
        <v>8276.4</v>
      </c>
      <c r="C674" t="str">
        <f t="shared" si="10"/>
        <v>HIGH</v>
      </c>
    </row>
    <row r="675" spans="1:3" x14ac:dyDescent="0.2">
      <c r="A675" t="str">
        <f>cleanedDataSet!A675</f>
        <v>013eea83-469c-46b5-807f-35f97e95ddaf</v>
      </c>
      <c r="B675">
        <f>VLOOKUP(A675,cleanedDataSet!A:L,10,0)</f>
        <v>1094.58</v>
      </c>
      <c r="C675" t="str">
        <f t="shared" si="10"/>
        <v>LOW</v>
      </c>
    </row>
    <row r="676" spans="1:3" x14ac:dyDescent="0.2">
      <c r="A676" t="str">
        <f>cleanedDataSet!A676</f>
        <v>d1554cd5-8501-44f5-b81e-5099ca7481dc</v>
      </c>
      <c r="B676">
        <f>VLOOKUP(A676,cleanedDataSet!A:L,10,0)</f>
        <v>1724.2</v>
      </c>
      <c r="C676" t="str">
        <f t="shared" si="10"/>
        <v>LOW</v>
      </c>
    </row>
    <row r="677" spans="1:3" x14ac:dyDescent="0.2">
      <c r="A677" t="str">
        <f>cleanedDataSet!A677</f>
        <v>bda685b5-12b0-412a-8da8-ef0f405445fa</v>
      </c>
      <c r="B677">
        <f>VLOOKUP(A677,cleanedDataSet!A:L,10,0)</f>
        <v>1984.68</v>
      </c>
      <c r="C677" t="str">
        <f t="shared" si="10"/>
        <v>BELOW AVERAGE</v>
      </c>
    </row>
    <row r="678" spans="1:3" x14ac:dyDescent="0.2">
      <c r="A678" t="str">
        <f>cleanedDataSet!A678</f>
        <v>dc304cad-d56e-440c-9dea-0c28150f092d</v>
      </c>
      <c r="B678">
        <f>VLOOKUP(A678,cleanedDataSet!A:L,10,0)</f>
        <v>2470</v>
      </c>
      <c r="C678" t="str">
        <f t="shared" si="10"/>
        <v>BELOW AVERAGE</v>
      </c>
    </row>
    <row r="679" spans="1:3" x14ac:dyDescent="0.2">
      <c r="A679" t="str">
        <f>cleanedDataSet!A679</f>
        <v>3fbfc27a-1f84-4074-9f39-caafedd4f1b9</v>
      </c>
      <c r="B679">
        <f>VLOOKUP(A679,cleanedDataSet!A:L,10,0)</f>
        <v>4342.6000000000004</v>
      </c>
      <c r="C679" t="str">
        <f t="shared" si="10"/>
        <v>HIGH</v>
      </c>
    </row>
    <row r="680" spans="1:3" x14ac:dyDescent="0.2">
      <c r="A680" t="str">
        <f>cleanedDataSet!A680</f>
        <v>99ce75f8-d37e-44e9-9ceb-c4d3f1b415c2</v>
      </c>
      <c r="B680">
        <f>VLOOKUP(A680,cleanedDataSet!A:L,10,0)</f>
        <v>410.34</v>
      </c>
      <c r="C680" t="str">
        <f t="shared" si="10"/>
        <v>LOW</v>
      </c>
    </row>
    <row r="681" spans="1:3" x14ac:dyDescent="0.2">
      <c r="A681" t="str">
        <f>cleanedDataSet!A681</f>
        <v>ff68a30c-a3e7-4f11-8478-3e544995dc9f</v>
      </c>
      <c r="B681">
        <f>VLOOKUP(A681,cleanedDataSet!A:L,10,0)</f>
        <v>808.68</v>
      </c>
      <c r="C681" t="str">
        <f t="shared" si="10"/>
        <v>LOW</v>
      </c>
    </row>
    <row r="682" spans="1:3" x14ac:dyDescent="0.2">
      <c r="A682" t="str">
        <f>cleanedDataSet!A682</f>
        <v>d4432199-425a-4532-829e-02ab69734254</v>
      </c>
      <c r="B682">
        <f>VLOOKUP(A682,cleanedDataSet!A:L,10,0)</f>
        <v>1320.42</v>
      </c>
      <c r="C682" t="str">
        <f t="shared" si="10"/>
        <v>LOW</v>
      </c>
    </row>
    <row r="683" spans="1:3" x14ac:dyDescent="0.2">
      <c r="A683" t="str">
        <f>cleanedDataSet!A683</f>
        <v>efe311be-9f08-450f-9fc7-bc95c1957abd</v>
      </c>
      <c r="B683">
        <f>VLOOKUP(A683,cleanedDataSet!A:L,10,0)</f>
        <v>6455.63</v>
      </c>
      <c r="C683" t="str">
        <f t="shared" si="10"/>
        <v>HIGH</v>
      </c>
    </row>
    <row r="684" spans="1:3" x14ac:dyDescent="0.2">
      <c r="A684" t="str">
        <f>cleanedDataSet!A684</f>
        <v>73196b00-1992-4584-b435-e31bcc2119b8</v>
      </c>
      <c r="B684">
        <f>VLOOKUP(A684,cleanedDataSet!A:L,10,0)</f>
        <v>129.74</v>
      </c>
      <c r="C684" t="str">
        <f t="shared" si="10"/>
        <v>LOW</v>
      </c>
    </row>
    <row r="685" spans="1:3" x14ac:dyDescent="0.2">
      <c r="A685" t="str">
        <f>cleanedDataSet!A685</f>
        <v>125b82d4-fbdb-45db-a4ff-1b36cd702309</v>
      </c>
      <c r="B685">
        <f>VLOOKUP(A685,cleanedDataSet!A:L,10,0)</f>
        <v>1369.42</v>
      </c>
      <c r="C685" t="str">
        <f t="shared" si="10"/>
        <v>LOW</v>
      </c>
    </row>
    <row r="686" spans="1:3" x14ac:dyDescent="0.2">
      <c r="A686" t="str">
        <f>cleanedDataSet!A686</f>
        <v>8e1064db-e9eb-41d3-b999-1192d06ae464</v>
      </c>
      <c r="B686">
        <f>VLOOKUP(A686,cleanedDataSet!A:L,10,0)</f>
        <v>8891</v>
      </c>
      <c r="C686" t="str">
        <f t="shared" si="10"/>
        <v>HIGH</v>
      </c>
    </row>
    <row r="687" spans="1:3" x14ac:dyDescent="0.2">
      <c r="A687" t="str">
        <f>cleanedDataSet!A687</f>
        <v>c357f0dd-090c-4c64-bf5b-db6af1e98aef</v>
      </c>
      <c r="B687">
        <f>VLOOKUP(A687,cleanedDataSet!A:L,10,0)</f>
        <v>229.42</v>
      </c>
      <c r="C687" t="str">
        <f t="shared" si="10"/>
        <v>LOW</v>
      </c>
    </row>
    <row r="688" spans="1:3" x14ac:dyDescent="0.2">
      <c r="A688" t="str">
        <f>cleanedDataSet!A688</f>
        <v>22d691eb-d256-426f-9b1d-a7ce6376b015</v>
      </c>
      <c r="B688">
        <f>VLOOKUP(A688,cleanedDataSet!A:L,10,0)</f>
        <v>245.78</v>
      </c>
      <c r="C688" t="str">
        <f t="shared" si="10"/>
        <v>LOW</v>
      </c>
    </row>
    <row r="689" spans="1:3" x14ac:dyDescent="0.2">
      <c r="A689" t="str">
        <f>cleanedDataSet!A689</f>
        <v>3323336e-b171-4668-8e42-8768253f0de0</v>
      </c>
      <c r="B689">
        <f>VLOOKUP(A689,cleanedDataSet!A:L,10,0)</f>
        <v>406.8</v>
      </c>
      <c r="C689" t="str">
        <f t="shared" si="10"/>
        <v>LOW</v>
      </c>
    </row>
    <row r="690" spans="1:3" x14ac:dyDescent="0.2">
      <c r="A690" t="str">
        <f>cleanedDataSet!A690</f>
        <v>85b6d30a-04b4-4626-a551-67761b178c9c</v>
      </c>
      <c r="B690">
        <f>VLOOKUP(A690,cleanedDataSet!A:L,10,0)</f>
        <v>841.05</v>
      </c>
      <c r="C690" t="str">
        <f t="shared" si="10"/>
        <v>LOW</v>
      </c>
    </row>
    <row r="691" spans="1:3" x14ac:dyDescent="0.2">
      <c r="A691" t="str">
        <f>cleanedDataSet!A691</f>
        <v>316f25e3-6b73-45a4-a146-ac2dab1d3a5d</v>
      </c>
      <c r="B691">
        <f>VLOOKUP(A691,cleanedDataSet!A:L,10,0)</f>
        <v>3169.76</v>
      </c>
      <c r="C691" t="str">
        <f t="shared" si="10"/>
        <v>ABOVE AVERAGE</v>
      </c>
    </row>
    <row r="692" spans="1:3" x14ac:dyDescent="0.2">
      <c r="A692" t="str">
        <f>cleanedDataSet!A692</f>
        <v>fe7632d7-74b1-4a9f-8555-7b641ef74eb7</v>
      </c>
      <c r="B692">
        <f>VLOOKUP(A692,cleanedDataSet!A:L,10,0)</f>
        <v>4547.7</v>
      </c>
      <c r="C692" t="str">
        <f t="shared" si="10"/>
        <v>HIGH</v>
      </c>
    </row>
    <row r="693" spans="1:3" x14ac:dyDescent="0.2">
      <c r="A693" t="str">
        <f>cleanedDataSet!A693</f>
        <v>e775ceb3-711a-430c-8a97-6d201fa16e0f</v>
      </c>
      <c r="B693">
        <f>VLOOKUP(A693,cleanedDataSet!A:L,10,0)</f>
        <v>5641.1</v>
      </c>
      <c r="C693" t="str">
        <f t="shared" si="10"/>
        <v>HIGH</v>
      </c>
    </row>
    <row r="694" spans="1:3" x14ac:dyDescent="0.2">
      <c r="A694" t="str">
        <f>cleanedDataSet!A694</f>
        <v>8a271c04-f00d-49ed-8dcd-a34dc28647b0</v>
      </c>
      <c r="B694">
        <f>VLOOKUP(A694,cleanedDataSet!A:L,10,0)</f>
        <v>5992.74</v>
      </c>
      <c r="C694" t="str">
        <f t="shared" si="10"/>
        <v>HIGH</v>
      </c>
    </row>
    <row r="695" spans="1:3" x14ac:dyDescent="0.2">
      <c r="A695" t="str">
        <f>cleanedDataSet!A695</f>
        <v>52e8eb55-17ea-4983-aaf9-d6beeb8f0313</v>
      </c>
      <c r="B695">
        <f>VLOOKUP(A695,cleanedDataSet!A:L,10,0)</f>
        <v>97.83</v>
      </c>
      <c r="C695" t="str">
        <f t="shared" si="10"/>
        <v>LOW</v>
      </c>
    </row>
    <row r="696" spans="1:3" x14ac:dyDescent="0.2">
      <c r="A696" t="str">
        <f>cleanedDataSet!A696</f>
        <v>5b96b1df-c95b-489e-a215-dea752244137</v>
      </c>
      <c r="B696">
        <f>VLOOKUP(A696,cleanedDataSet!A:L,10,0)</f>
        <v>1495.25</v>
      </c>
      <c r="C696" t="str">
        <f t="shared" si="10"/>
        <v>LOW</v>
      </c>
    </row>
    <row r="697" spans="1:3" x14ac:dyDescent="0.2">
      <c r="A697" t="str">
        <f>cleanedDataSet!A697</f>
        <v>83f60066-9ea8-42a5-9736-c251d156ba50</v>
      </c>
      <c r="B697">
        <f>VLOOKUP(A697,cleanedDataSet!A:L,10,0)</f>
        <v>189.44</v>
      </c>
      <c r="C697" t="str">
        <f t="shared" si="10"/>
        <v>LOW</v>
      </c>
    </row>
    <row r="698" spans="1:3" x14ac:dyDescent="0.2">
      <c r="A698" t="str">
        <f>cleanedDataSet!A698</f>
        <v>f7a4926c-e158-4eea-897b-e73993848c05</v>
      </c>
      <c r="B698">
        <f>VLOOKUP(A698,cleanedDataSet!A:L,10,0)</f>
        <v>614.4</v>
      </c>
      <c r="C698" t="str">
        <f t="shared" si="10"/>
        <v>LOW</v>
      </c>
    </row>
    <row r="699" spans="1:3" x14ac:dyDescent="0.2">
      <c r="A699" t="str">
        <f>cleanedDataSet!A699</f>
        <v>d453394a-f25c-40d1-9a9b-b77a82101703</v>
      </c>
      <c r="B699">
        <f>VLOOKUP(A699,cleanedDataSet!A:L,10,0)</f>
        <v>1001.28</v>
      </c>
      <c r="C699" t="str">
        <f t="shared" si="10"/>
        <v>LOW</v>
      </c>
    </row>
    <row r="700" spans="1:3" x14ac:dyDescent="0.2">
      <c r="A700" t="str">
        <f>cleanedDataSet!A700</f>
        <v>4dd9d05f-f4f1-48d1-9c38-a3a5273a72cf</v>
      </c>
      <c r="B700">
        <f>VLOOKUP(A700,cleanedDataSet!A:L,10,0)</f>
        <v>3659.2</v>
      </c>
      <c r="C700" t="str">
        <f t="shared" si="10"/>
        <v>ABOVE AVERAGE</v>
      </c>
    </row>
    <row r="701" spans="1:3" x14ac:dyDescent="0.2">
      <c r="A701" t="str">
        <f>cleanedDataSet!A701</f>
        <v>47c4a5e1-da2f-408b-946d-63dede839576</v>
      </c>
      <c r="B701">
        <f>VLOOKUP(A701,cleanedDataSet!A:L,10,0)</f>
        <v>3832.11</v>
      </c>
      <c r="C701" t="str">
        <f t="shared" si="10"/>
        <v>HIGH</v>
      </c>
    </row>
    <row r="702" spans="1:3" x14ac:dyDescent="0.2">
      <c r="A702" t="str">
        <f>cleanedDataSet!A702</f>
        <v>a7fa407d-78e8-420b-a99b-645303c30404</v>
      </c>
      <c r="B702">
        <f>VLOOKUP(A702,cleanedDataSet!A:L,10,0)</f>
        <v>3998.4</v>
      </c>
      <c r="C702" t="str">
        <f t="shared" si="10"/>
        <v>HIGH</v>
      </c>
    </row>
    <row r="703" spans="1:3" x14ac:dyDescent="0.2">
      <c r="A703" t="str">
        <f>cleanedDataSet!A703</f>
        <v>f29b3468-d469-4c93-970e-7dbde4df9835</v>
      </c>
      <c r="B703">
        <f>VLOOKUP(A703,cleanedDataSet!A:L,10,0)</f>
        <v>4430.6099999999997</v>
      </c>
      <c r="C703" t="str">
        <f t="shared" si="10"/>
        <v>HIGH</v>
      </c>
    </row>
    <row r="704" spans="1:3" x14ac:dyDescent="0.2">
      <c r="A704" t="str">
        <f>cleanedDataSet!A704</f>
        <v>e70b66b4-0473-4715-9962-ddf60af99ad1</v>
      </c>
      <c r="B704">
        <f>VLOOKUP(A704,cleanedDataSet!A:L,10,0)</f>
        <v>522.58000000000004</v>
      </c>
      <c r="C704" t="str">
        <f t="shared" si="10"/>
        <v>LOW</v>
      </c>
    </row>
    <row r="705" spans="1:3" x14ac:dyDescent="0.2">
      <c r="A705" t="str">
        <f>cleanedDataSet!A705</f>
        <v>910bf98e-0ba5-4a84-a8ab-27e0412bd3c6</v>
      </c>
      <c r="B705">
        <f>VLOOKUP(A705,cleanedDataSet!A:L,10,0)</f>
        <v>1707.65</v>
      </c>
      <c r="C705" t="str">
        <f t="shared" si="10"/>
        <v>LOW</v>
      </c>
    </row>
    <row r="706" spans="1:3" x14ac:dyDescent="0.2">
      <c r="A706" t="str">
        <f>cleanedDataSet!A706</f>
        <v>b4da580c-de7a-472a-982f-e2b1813cdb89</v>
      </c>
      <c r="B706">
        <f>VLOOKUP(A706,cleanedDataSet!A:L,10,0)</f>
        <v>2814.84</v>
      </c>
      <c r="C706" t="str">
        <f t="shared" si="10"/>
        <v>ABOVE AVERAGE</v>
      </c>
    </row>
    <row r="707" spans="1:3" x14ac:dyDescent="0.2">
      <c r="A707" t="str">
        <f>cleanedDataSet!A707</f>
        <v>a8f8d352-53c9-4998-9f35-b79a0bea3f5d</v>
      </c>
      <c r="B707">
        <f>VLOOKUP(A707,cleanedDataSet!A:L,10,0)</f>
        <v>132.72</v>
      </c>
      <c r="C707" t="str">
        <f t="shared" ref="C707:C770" si="11">IF(B707=AVERAGE(B:B),"AVERAGE",IF(AND(B707&lt;=AVERAGE(B:B),B707&gt;AVERAGE(B:B)-1000),"BELOW AVERAGE",IF(AND(B707&gt;=AVERAGE(B:B),B707&lt;AVERAGE(B:B)+1000),"ABOVE AVERAGE",IF(B707&lt;AVERAGE(B:B)-1000,"LOW",IF(B707&gt;AVERAGE(B:B)+1000,"HIGH","ERROR")))))</f>
        <v>LOW</v>
      </c>
    </row>
    <row r="708" spans="1:3" x14ac:dyDescent="0.2">
      <c r="A708" t="str">
        <f>cleanedDataSet!A708</f>
        <v>0d791b52-f897-40f9-a743-2765852f827f</v>
      </c>
      <c r="B708">
        <f>VLOOKUP(A708,cleanedDataSet!A:L,10,0)</f>
        <v>1289.0999999999999</v>
      </c>
      <c r="C708" t="str">
        <f t="shared" si="11"/>
        <v>LOW</v>
      </c>
    </row>
    <row r="709" spans="1:3" x14ac:dyDescent="0.2">
      <c r="A709" t="str">
        <f>cleanedDataSet!A709</f>
        <v>c322881c-a0ad-4223-8e5d-ad4aa9c12100</v>
      </c>
      <c r="B709">
        <f>VLOOKUP(A709,cleanedDataSet!A:L,10,0)</f>
        <v>3348.8</v>
      </c>
      <c r="C709" t="str">
        <f t="shared" si="11"/>
        <v>ABOVE AVERAGE</v>
      </c>
    </row>
    <row r="710" spans="1:3" x14ac:dyDescent="0.2">
      <c r="A710" t="str">
        <f>cleanedDataSet!A710</f>
        <v>42e84d60-2502-41ef-94e4-1a6241f2d0fe</v>
      </c>
      <c r="B710">
        <f>VLOOKUP(A710,cleanedDataSet!A:L,10,0)</f>
        <v>6334.12</v>
      </c>
      <c r="C710" t="str">
        <f t="shared" si="11"/>
        <v>HIGH</v>
      </c>
    </row>
    <row r="711" spans="1:3" x14ac:dyDescent="0.2">
      <c r="A711" t="str">
        <f>cleanedDataSet!A711</f>
        <v>6605077f-5264-4c7a-b558-8e20bfe156e6</v>
      </c>
      <c r="B711">
        <f>VLOOKUP(A711,cleanedDataSet!A:L,10,0)</f>
        <v>6387.23</v>
      </c>
      <c r="C711" t="str">
        <f t="shared" si="11"/>
        <v>HIGH</v>
      </c>
    </row>
    <row r="712" spans="1:3" x14ac:dyDescent="0.2">
      <c r="A712" t="str">
        <f>cleanedDataSet!A712</f>
        <v>6b4939d8-e025-4f81-945c-7ac3e9a88b9b</v>
      </c>
      <c r="B712">
        <f>VLOOKUP(A712,cleanedDataSet!A:L,10,0)</f>
        <v>393.08</v>
      </c>
      <c r="C712" t="str">
        <f t="shared" si="11"/>
        <v>LOW</v>
      </c>
    </row>
    <row r="713" spans="1:3" x14ac:dyDescent="0.2">
      <c r="A713" t="str">
        <f>cleanedDataSet!A713</f>
        <v>be09cea1-dc91-4fc9-b8c4-b06f25c67091</v>
      </c>
      <c r="B713">
        <f>VLOOKUP(A713,cleanedDataSet!A:L,10,0)</f>
        <v>425.16</v>
      </c>
      <c r="C713" t="str">
        <f t="shared" si="11"/>
        <v>LOW</v>
      </c>
    </row>
    <row r="714" spans="1:3" x14ac:dyDescent="0.2">
      <c r="A714" t="str">
        <f>cleanedDataSet!A714</f>
        <v>2071fd74-b110-4dca-bdb2-25fdb7c15c99</v>
      </c>
      <c r="B714">
        <f>VLOOKUP(A714,cleanedDataSet!A:L,10,0)</f>
        <v>819.14</v>
      </c>
      <c r="C714" t="str">
        <f t="shared" si="11"/>
        <v>LOW</v>
      </c>
    </row>
    <row r="715" spans="1:3" x14ac:dyDescent="0.2">
      <c r="A715" t="str">
        <f>cleanedDataSet!A715</f>
        <v>5d72b81b-8305-4fa6-8532-5b1f9cf7a593</v>
      </c>
      <c r="B715">
        <f>VLOOKUP(A715,cleanedDataSet!A:L,10,0)</f>
        <v>903.48</v>
      </c>
      <c r="C715" t="str">
        <f t="shared" si="11"/>
        <v>LOW</v>
      </c>
    </row>
    <row r="716" spans="1:3" x14ac:dyDescent="0.2">
      <c r="A716" t="str">
        <f>cleanedDataSet!A716</f>
        <v>c93d7889-4a24-4890-887d-10cc8ebcacfc</v>
      </c>
      <c r="B716">
        <f>VLOOKUP(A716,cleanedDataSet!A:L,10,0)</f>
        <v>2635.36</v>
      </c>
      <c r="C716" t="str">
        <f t="shared" si="11"/>
        <v>BELOW AVERAGE</v>
      </c>
    </row>
    <row r="717" spans="1:3" x14ac:dyDescent="0.2">
      <c r="A717" t="str">
        <f>cleanedDataSet!A717</f>
        <v>da29a82f-db63-47fd-ab54-d18fbbc173f1</v>
      </c>
      <c r="B717">
        <f>VLOOKUP(A717,cleanedDataSet!A:L,10,0)</f>
        <v>3191.68</v>
      </c>
      <c r="C717" t="str">
        <f t="shared" si="11"/>
        <v>ABOVE AVERAGE</v>
      </c>
    </row>
    <row r="718" spans="1:3" x14ac:dyDescent="0.2">
      <c r="A718" t="str">
        <f>cleanedDataSet!A718</f>
        <v>cdf25b8e-36e0-4361-90d6-a81c2b45b4e9</v>
      </c>
      <c r="B718">
        <f>VLOOKUP(A718,cleanedDataSet!A:L,10,0)</f>
        <v>3524</v>
      </c>
      <c r="C718" t="str">
        <f t="shared" si="11"/>
        <v>ABOVE AVERAGE</v>
      </c>
    </row>
    <row r="719" spans="1:3" x14ac:dyDescent="0.2">
      <c r="A719" t="str">
        <f>cleanedDataSet!A719</f>
        <v>1cad37e1-7840-4a1e-9f6a-8ace25ebb500</v>
      </c>
      <c r="B719">
        <f>VLOOKUP(A719,cleanedDataSet!A:L,10,0)</f>
        <v>320.25</v>
      </c>
      <c r="C719" t="str">
        <f t="shared" si="11"/>
        <v>LOW</v>
      </c>
    </row>
    <row r="720" spans="1:3" x14ac:dyDescent="0.2">
      <c r="A720" t="str">
        <f>cleanedDataSet!A720</f>
        <v>9f551470-5088-4ccc-a06d-82052a5d4452</v>
      </c>
      <c r="B720">
        <f>VLOOKUP(A720,cleanedDataSet!A:L,10,0)</f>
        <v>2379.1999999999998</v>
      </c>
      <c r="C720" t="str">
        <f t="shared" si="11"/>
        <v>BELOW AVERAGE</v>
      </c>
    </row>
    <row r="721" spans="1:3" x14ac:dyDescent="0.2">
      <c r="A721" t="str">
        <f>cleanedDataSet!A721</f>
        <v>dbfbd001-eeab-42fe-acf7-ce5eccdba639</v>
      </c>
      <c r="B721">
        <f>VLOOKUP(A721,cleanedDataSet!A:L,10,0)</f>
        <v>2648.25</v>
      </c>
      <c r="C721" t="str">
        <f t="shared" si="11"/>
        <v>BELOW AVERAGE</v>
      </c>
    </row>
    <row r="722" spans="1:3" x14ac:dyDescent="0.2">
      <c r="A722" t="str">
        <f>cleanedDataSet!A722</f>
        <v>baa5daf1-5719-4c40-97f5-e219964353c3</v>
      </c>
      <c r="B722">
        <f>VLOOKUP(A722,cleanedDataSet!A:L,10,0)</f>
        <v>4264</v>
      </c>
      <c r="C722" t="str">
        <f t="shared" si="11"/>
        <v>HIGH</v>
      </c>
    </row>
    <row r="723" spans="1:3" x14ac:dyDescent="0.2">
      <c r="A723" t="str">
        <f>cleanedDataSet!A723</f>
        <v>f5214fac-ad67-447a-971a-09d0f9b9f53e</v>
      </c>
      <c r="B723">
        <f>VLOOKUP(A723,cleanedDataSet!A:L,10,0)</f>
        <v>5465.32</v>
      </c>
      <c r="C723" t="str">
        <f t="shared" si="11"/>
        <v>HIGH</v>
      </c>
    </row>
    <row r="724" spans="1:3" x14ac:dyDescent="0.2">
      <c r="A724" t="str">
        <f>cleanedDataSet!A724</f>
        <v>bb7b1024-1630-492b-ae64-ee70d6c430b2</v>
      </c>
      <c r="B724">
        <f>VLOOKUP(A724,cleanedDataSet!A:L,10,0)</f>
        <v>3117.79</v>
      </c>
      <c r="C724" t="str">
        <f t="shared" si="11"/>
        <v>ABOVE AVERAGE</v>
      </c>
    </row>
    <row r="725" spans="1:3" x14ac:dyDescent="0.2">
      <c r="A725" t="str">
        <f>cleanedDataSet!A725</f>
        <v>3cf5d7cf-00e6-4737-b9ba-3c1f4f7810bd</v>
      </c>
      <c r="B725">
        <f>VLOOKUP(A725,cleanedDataSet!A:L,10,0)</f>
        <v>4428</v>
      </c>
      <c r="C725" t="str">
        <f t="shared" si="11"/>
        <v>HIGH</v>
      </c>
    </row>
    <row r="726" spans="1:3" x14ac:dyDescent="0.2">
      <c r="A726" t="str">
        <f>cleanedDataSet!A726</f>
        <v>4879ffa5-ebca-4fa0-9b13-c396e2d79060</v>
      </c>
      <c r="B726">
        <f>VLOOKUP(A726,cleanedDataSet!A:L,10,0)</f>
        <v>4876.6400000000003</v>
      </c>
      <c r="C726" t="str">
        <f t="shared" si="11"/>
        <v>HIGH</v>
      </c>
    </row>
    <row r="727" spans="1:3" x14ac:dyDescent="0.2">
      <c r="A727" t="str">
        <f>cleanedDataSet!A727</f>
        <v>20f27037-a248-4246-81f0-74c9e9e19584</v>
      </c>
      <c r="B727">
        <f>VLOOKUP(A727,cleanedDataSet!A:L,10,0)</f>
        <v>5345.06</v>
      </c>
      <c r="C727" t="str">
        <f t="shared" si="11"/>
        <v>HIGH</v>
      </c>
    </row>
    <row r="728" spans="1:3" x14ac:dyDescent="0.2">
      <c r="A728" t="str">
        <f>cleanedDataSet!A728</f>
        <v>0ccbf5d1-ad0b-4813-a5e3-603a36fe1e2f</v>
      </c>
      <c r="B728">
        <f>VLOOKUP(A728,cleanedDataSet!A:L,10,0)</f>
        <v>802.44</v>
      </c>
      <c r="C728" t="str">
        <f t="shared" si="11"/>
        <v>LOW</v>
      </c>
    </row>
    <row r="729" spans="1:3" x14ac:dyDescent="0.2">
      <c r="A729" t="str">
        <f>cleanedDataSet!A729</f>
        <v>cfdfddc3-d2ac-48f7-b360-5ce2abeb0060</v>
      </c>
      <c r="B729">
        <f>VLOOKUP(A729,cleanedDataSet!A:L,10,0)</f>
        <v>2324.64</v>
      </c>
      <c r="C729" t="str">
        <f t="shared" si="11"/>
        <v>BELOW AVERAGE</v>
      </c>
    </row>
    <row r="730" spans="1:3" x14ac:dyDescent="0.2">
      <c r="A730" t="str">
        <f>cleanedDataSet!A730</f>
        <v>c2b5377b-0e34-438f-8db0-285d8a499440</v>
      </c>
      <c r="B730">
        <f>VLOOKUP(A730,cleanedDataSet!A:L,10,0)</f>
        <v>6656.27</v>
      </c>
      <c r="C730" t="str">
        <f t="shared" si="11"/>
        <v>HIGH</v>
      </c>
    </row>
    <row r="731" spans="1:3" x14ac:dyDescent="0.2">
      <c r="A731" t="str">
        <f>cleanedDataSet!A731</f>
        <v>47df0f26-6806-4a96-aca9-f9873dfbb861</v>
      </c>
      <c r="B731">
        <f>VLOOKUP(A731,cleanedDataSet!A:L,10,0)</f>
        <v>1119.03</v>
      </c>
      <c r="C731" t="str">
        <f t="shared" si="11"/>
        <v>LOW</v>
      </c>
    </row>
    <row r="732" spans="1:3" x14ac:dyDescent="0.2">
      <c r="A732" t="str">
        <f>cleanedDataSet!A732</f>
        <v>584087e3-f6d3-4920-b39d-27dee1649f5d</v>
      </c>
      <c r="B732">
        <f>VLOOKUP(A732,cleanedDataSet!A:L,10,0)</f>
        <v>1410.15</v>
      </c>
      <c r="C732" t="str">
        <f t="shared" si="11"/>
        <v>LOW</v>
      </c>
    </row>
    <row r="733" spans="1:3" x14ac:dyDescent="0.2">
      <c r="A733" t="str">
        <f>cleanedDataSet!A733</f>
        <v>c6d5dbe0-93b3-4096-b53d-8c06acc57cc3</v>
      </c>
      <c r="B733">
        <f>VLOOKUP(A733,cleanedDataSet!A:L,10,0)</f>
        <v>1425.32</v>
      </c>
      <c r="C733" t="str">
        <f t="shared" si="11"/>
        <v>LOW</v>
      </c>
    </row>
    <row r="734" spans="1:3" x14ac:dyDescent="0.2">
      <c r="A734" t="str">
        <f>cleanedDataSet!A734</f>
        <v>dd1feb6f-0801-48c3-8a8e-4624ddbc2441</v>
      </c>
      <c r="B734">
        <f>VLOOKUP(A734,cleanedDataSet!A:L,10,0)</f>
        <v>6140.04</v>
      </c>
      <c r="C734" t="str">
        <f t="shared" si="11"/>
        <v>HIGH</v>
      </c>
    </row>
    <row r="735" spans="1:3" x14ac:dyDescent="0.2">
      <c r="A735" t="str">
        <f>cleanedDataSet!A735</f>
        <v>7259bf4c-4a25-4154-8d59-bc067b85dfb6</v>
      </c>
      <c r="B735">
        <f>VLOOKUP(A735,cleanedDataSet!A:L,10,0)</f>
        <v>7070.66</v>
      </c>
      <c r="C735" t="str">
        <f t="shared" si="11"/>
        <v>HIGH</v>
      </c>
    </row>
    <row r="736" spans="1:3" x14ac:dyDescent="0.2">
      <c r="A736" t="str">
        <f>cleanedDataSet!A736</f>
        <v>b6bf8cec-b713-4203-acb8-1e082ec98688</v>
      </c>
      <c r="B736">
        <f>VLOOKUP(A736,cleanedDataSet!A:L,10,0)</f>
        <v>192.8</v>
      </c>
      <c r="C736" t="str">
        <f t="shared" si="11"/>
        <v>LOW</v>
      </c>
    </row>
    <row r="737" spans="1:3" x14ac:dyDescent="0.2">
      <c r="A737" t="str">
        <f>cleanedDataSet!A737</f>
        <v>cb645dfd-8850-4538-8d65-14d8d0986700</v>
      </c>
      <c r="B737">
        <f>VLOOKUP(A737,cleanedDataSet!A:L,10,0)</f>
        <v>427.12</v>
      </c>
      <c r="C737" t="str">
        <f t="shared" si="11"/>
        <v>LOW</v>
      </c>
    </row>
    <row r="738" spans="1:3" x14ac:dyDescent="0.2">
      <c r="A738" t="str">
        <f>cleanedDataSet!A738</f>
        <v>4d7d3f37-2d08-4cfd-9fc4-bad9e274da7d</v>
      </c>
      <c r="B738">
        <f>VLOOKUP(A738,cleanedDataSet!A:L,10,0)</f>
        <v>2160.64</v>
      </c>
      <c r="C738" t="str">
        <f t="shared" si="11"/>
        <v>BELOW AVERAGE</v>
      </c>
    </row>
    <row r="739" spans="1:3" x14ac:dyDescent="0.2">
      <c r="A739" t="str">
        <f>cleanedDataSet!A739</f>
        <v>ea62682d-45e2-4c77-9920-66def45dbd21</v>
      </c>
      <c r="B739">
        <f>VLOOKUP(A739,cleanedDataSet!A:L,10,0)</f>
        <v>7228.06</v>
      </c>
      <c r="C739" t="str">
        <f t="shared" si="11"/>
        <v>HIGH</v>
      </c>
    </row>
    <row r="740" spans="1:3" x14ac:dyDescent="0.2">
      <c r="A740" t="str">
        <f>cleanedDataSet!A740</f>
        <v>140f2baa-d191-4071-aef5-3a3c9ef44b2b</v>
      </c>
      <c r="B740">
        <f>VLOOKUP(A740,cleanedDataSet!A:L,10,0)</f>
        <v>49.2</v>
      </c>
      <c r="C740" t="str">
        <f t="shared" si="11"/>
        <v>LOW</v>
      </c>
    </row>
    <row r="741" spans="1:3" x14ac:dyDescent="0.2">
      <c r="A741" t="str">
        <f>cleanedDataSet!A741</f>
        <v>683f1bf4-be4d-4e08-95fa-0e02c0041103</v>
      </c>
      <c r="B741">
        <f>VLOOKUP(A741,cleanedDataSet!A:L,10,0)</f>
        <v>408.08</v>
      </c>
      <c r="C741" t="str">
        <f t="shared" si="11"/>
        <v>LOW</v>
      </c>
    </row>
    <row r="742" spans="1:3" x14ac:dyDescent="0.2">
      <c r="A742" t="str">
        <f>cleanedDataSet!A742</f>
        <v>b916eb46-1c80-4bee-97f6-ad79b9f7af9c</v>
      </c>
      <c r="B742">
        <f>VLOOKUP(A742,cleanedDataSet!A:L,10,0)</f>
        <v>2435.23</v>
      </c>
      <c r="C742" t="str">
        <f t="shared" si="11"/>
        <v>BELOW AVERAGE</v>
      </c>
    </row>
    <row r="743" spans="1:3" x14ac:dyDescent="0.2">
      <c r="A743" t="str">
        <f>cleanedDataSet!A743</f>
        <v>e922de3f-635a-45b7-9e72-c946de498f2b</v>
      </c>
      <c r="B743">
        <f>VLOOKUP(A743,cleanedDataSet!A:L,10,0)</f>
        <v>4703.1400000000003</v>
      </c>
      <c r="C743" t="str">
        <f t="shared" si="11"/>
        <v>HIGH</v>
      </c>
    </row>
    <row r="744" spans="1:3" x14ac:dyDescent="0.2">
      <c r="A744" t="str">
        <f>cleanedDataSet!A744</f>
        <v>3a85b35e-f1d9-4c6d-bd66-307b1d3a5f6f</v>
      </c>
      <c r="B744">
        <f>VLOOKUP(A744,cleanedDataSet!A:L,10,0)</f>
        <v>268.68</v>
      </c>
      <c r="C744" t="str">
        <f t="shared" si="11"/>
        <v>LOW</v>
      </c>
    </row>
    <row r="745" spans="1:3" x14ac:dyDescent="0.2">
      <c r="A745" t="str">
        <f>cleanedDataSet!A745</f>
        <v>f9d3f21e-e1bc-4cb0-ba08-6a927617c695</v>
      </c>
      <c r="B745">
        <f>VLOOKUP(A745,cleanedDataSet!A:L,10,0)</f>
        <v>729</v>
      </c>
      <c r="C745" t="str">
        <f t="shared" si="11"/>
        <v>LOW</v>
      </c>
    </row>
    <row r="746" spans="1:3" x14ac:dyDescent="0.2">
      <c r="A746" t="str">
        <f>cleanedDataSet!A746</f>
        <v>f4f3eacc-1e68-4170-aa68-74f99e41f384</v>
      </c>
      <c r="B746">
        <f>VLOOKUP(A746,cleanedDataSet!A:L,10,0)</f>
        <v>1173.21</v>
      </c>
      <c r="C746" t="str">
        <f t="shared" si="11"/>
        <v>LOW</v>
      </c>
    </row>
    <row r="747" spans="1:3" x14ac:dyDescent="0.2">
      <c r="A747" t="str">
        <f>cleanedDataSet!A747</f>
        <v>f11d90c5-3a37-471d-a09d-66c0ebfe79ac</v>
      </c>
      <c r="B747">
        <f>VLOOKUP(A747,cleanedDataSet!A:L,10,0)</f>
        <v>1237.32</v>
      </c>
      <c r="C747" t="str">
        <f t="shared" si="11"/>
        <v>LOW</v>
      </c>
    </row>
    <row r="748" spans="1:3" x14ac:dyDescent="0.2">
      <c r="A748" t="str">
        <f>cleanedDataSet!A748</f>
        <v>1784eb1f-a955-4410-99fc-71b243ea8fdf</v>
      </c>
      <c r="B748">
        <f>VLOOKUP(A748,cleanedDataSet!A:L,10,0)</f>
        <v>7202.05</v>
      </c>
      <c r="C748" t="str">
        <f t="shared" si="11"/>
        <v>HIGH</v>
      </c>
    </row>
    <row r="749" spans="1:3" x14ac:dyDescent="0.2">
      <c r="A749" t="str">
        <f>cleanedDataSet!A749</f>
        <v>a5a0deb6-1d2f-442f-b9b9-7eb93902ff57</v>
      </c>
      <c r="B749">
        <f>VLOOKUP(A749,cleanedDataSet!A:L,10,0)</f>
        <v>1651.85</v>
      </c>
      <c r="C749" t="str">
        <f t="shared" si="11"/>
        <v>LOW</v>
      </c>
    </row>
    <row r="750" spans="1:3" x14ac:dyDescent="0.2">
      <c r="A750" t="str">
        <f>cleanedDataSet!A750</f>
        <v>73018a58-3abe-42b7-b54b-3cdbe1054a41</v>
      </c>
      <c r="B750">
        <f>VLOOKUP(A750,cleanedDataSet!A:L,10,0)</f>
        <v>1959</v>
      </c>
      <c r="C750" t="str">
        <f t="shared" si="11"/>
        <v>BELOW AVERAGE</v>
      </c>
    </row>
    <row r="751" spans="1:3" x14ac:dyDescent="0.2">
      <c r="A751" t="str">
        <f>cleanedDataSet!A751</f>
        <v>22c79a1e-37cb-413c-bcbb-d0ac6afb73f7</v>
      </c>
      <c r="B751">
        <f>VLOOKUP(A751,cleanedDataSet!A:L,10,0)</f>
        <v>2140.2399999999998</v>
      </c>
      <c r="C751" t="str">
        <f t="shared" si="11"/>
        <v>BELOW AVERAGE</v>
      </c>
    </row>
    <row r="752" spans="1:3" x14ac:dyDescent="0.2">
      <c r="A752" t="str">
        <f>cleanedDataSet!A752</f>
        <v>c192f54f-1603-4efb-8c73-f1ce2fd766ae</v>
      </c>
      <c r="B752">
        <f>VLOOKUP(A752,cleanedDataSet!A:L,10,0)</f>
        <v>2208.64</v>
      </c>
      <c r="C752" t="str">
        <f t="shared" si="11"/>
        <v>BELOW AVERAGE</v>
      </c>
    </row>
    <row r="753" spans="1:3" x14ac:dyDescent="0.2">
      <c r="A753" t="str">
        <f>cleanedDataSet!A753</f>
        <v>3bad0c39-a0ca-4e0a-bc0f-17c396082637</v>
      </c>
      <c r="B753">
        <f>VLOOKUP(A753,cleanedDataSet!A:L,10,0)</f>
        <v>2530.11</v>
      </c>
      <c r="C753" t="str">
        <f t="shared" si="11"/>
        <v>BELOW AVERAGE</v>
      </c>
    </row>
    <row r="754" spans="1:3" x14ac:dyDescent="0.2">
      <c r="A754" t="str">
        <f>cleanedDataSet!A754</f>
        <v>c0b74707-a930-4dbf-a6e0-11512ff850ec</v>
      </c>
      <c r="B754">
        <f>VLOOKUP(A754,cleanedDataSet!A:L,10,0)</f>
        <v>4084.1</v>
      </c>
      <c r="C754" t="str">
        <f t="shared" si="11"/>
        <v>HIGH</v>
      </c>
    </row>
    <row r="755" spans="1:3" x14ac:dyDescent="0.2">
      <c r="A755" t="str">
        <f>cleanedDataSet!A755</f>
        <v>87d7ed0c-8ceb-4a3e-b26f-7c5fb55c06ed</v>
      </c>
      <c r="B755">
        <f>VLOOKUP(A755,cleanedDataSet!A:L,10,0)</f>
        <v>5299.74</v>
      </c>
      <c r="C755" t="str">
        <f t="shared" si="11"/>
        <v>HIGH</v>
      </c>
    </row>
    <row r="756" spans="1:3" x14ac:dyDescent="0.2">
      <c r="A756" t="str">
        <f>cleanedDataSet!A756</f>
        <v>4a3e54ff-b268-40f2-881d-c7872564eb83</v>
      </c>
      <c r="B756">
        <f>VLOOKUP(A756,cleanedDataSet!A:L,10,0)</f>
        <v>8103.8</v>
      </c>
      <c r="C756" t="str">
        <f t="shared" si="11"/>
        <v>HIGH</v>
      </c>
    </row>
    <row r="757" spans="1:3" x14ac:dyDescent="0.2">
      <c r="A757" t="str">
        <f>cleanedDataSet!A757</f>
        <v>15c48c28-caf0-41b5-8c1c-32a0560fd9e3</v>
      </c>
      <c r="B757">
        <f>VLOOKUP(A757,cleanedDataSet!A:L,10,0)</f>
        <v>2116.8000000000002</v>
      </c>
      <c r="C757" t="str">
        <f t="shared" si="11"/>
        <v>BELOW AVERAGE</v>
      </c>
    </row>
    <row r="758" spans="1:3" x14ac:dyDescent="0.2">
      <c r="A758" t="str">
        <f>cleanedDataSet!A758</f>
        <v>a951d17f-20dc-45c8-845e-6116dcca5f3e</v>
      </c>
      <c r="B758">
        <f>VLOOKUP(A758,cleanedDataSet!A:L,10,0)</f>
        <v>2391.5500000000002</v>
      </c>
      <c r="C758" t="str">
        <f t="shared" si="11"/>
        <v>BELOW AVERAGE</v>
      </c>
    </row>
    <row r="759" spans="1:3" x14ac:dyDescent="0.2">
      <c r="A759" t="str">
        <f>cleanedDataSet!A759</f>
        <v>083681ac-7426-4803-b1ff-5fe927380b79</v>
      </c>
      <c r="B759">
        <f>VLOOKUP(A759,cleanedDataSet!A:L,10,0)</f>
        <v>773.63</v>
      </c>
      <c r="C759" t="str">
        <f t="shared" si="11"/>
        <v>LOW</v>
      </c>
    </row>
    <row r="760" spans="1:3" x14ac:dyDescent="0.2">
      <c r="A760" t="str">
        <f>cleanedDataSet!A760</f>
        <v>bec6fc23-83e6-42d7-b00f-d94768bd6809</v>
      </c>
      <c r="B760">
        <f>VLOOKUP(A760,cleanedDataSet!A:L,10,0)</f>
        <v>1614.08</v>
      </c>
      <c r="C760" t="str">
        <f t="shared" si="11"/>
        <v>LOW</v>
      </c>
    </row>
    <row r="761" spans="1:3" x14ac:dyDescent="0.2">
      <c r="A761" t="str">
        <f>cleanedDataSet!A761</f>
        <v>7b4634e7-fb00-413a-a4e6-752176a6b52b</v>
      </c>
      <c r="B761">
        <f>VLOOKUP(A761,cleanedDataSet!A:L,10,0)</f>
        <v>2765.46</v>
      </c>
      <c r="C761" t="str">
        <f t="shared" si="11"/>
        <v>ABOVE AVERAGE</v>
      </c>
    </row>
    <row r="762" spans="1:3" x14ac:dyDescent="0.2">
      <c r="A762" t="str">
        <f>cleanedDataSet!A762</f>
        <v>6f7d2bbf-ad28-4c7f-9cea-b2cb6d5040bf</v>
      </c>
      <c r="B762">
        <f>VLOOKUP(A762,cleanedDataSet!A:L,10,0)</f>
        <v>5054.04</v>
      </c>
      <c r="C762" t="str">
        <f t="shared" si="11"/>
        <v>HIGH</v>
      </c>
    </row>
    <row r="763" spans="1:3" x14ac:dyDescent="0.2">
      <c r="A763" t="str">
        <f>cleanedDataSet!A763</f>
        <v>df284005-f2f6-4d2d-aff4-60dcc9815622</v>
      </c>
      <c r="B763">
        <f>VLOOKUP(A763,cleanedDataSet!A:L,10,0)</f>
        <v>7409.4</v>
      </c>
      <c r="C763" t="str">
        <f t="shared" si="11"/>
        <v>HIGH</v>
      </c>
    </row>
    <row r="764" spans="1:3" x14ac:dyDescent="0.2">
      <c r="A764" t="str">
        <f>cleanedDataSet!A764</f>
        <v>00d3dea9-67ff-4dfb-a32d-8b62abda8d18</v>
      </c>
      <c r="B764">
        <f>VLOOKUP(A764,cleanedDataSet!A:L,10,0)</f>
        <v>412.92</v>
      </c>
      <c r="C764" t="str">
        <f t="shared" si="11"/>
        <v>LOW</v>
      </c>
    </row>
    <row r="765" spans="1:3" x14ac:dyDescent="0.2">
      <c r="A765" t="str">
        <f>cleanedDataSet!A765</f>
        <v>ac683dc9-e79f-4412-97b3-b795cfc4a9ed</v>
      </c>
      <c r="B765">
        <f>VLOOKUP(A765,cleanedDataSet!A:L,10,0)</f>
        <v>505.36</v>
      </c>
      <c r="C765" t="str">
        <f t="shared" si="11"/>
        <v>LOW</v>
      </c>
    </row>
    <row r="766" spans="1:3" x14ac:dyDescent="0.2">
      <c r="A766" t="str">
        <f>cleanedDataSet!A766</f>
        <v>617ef7b4-26fe-4778-a6fb-6c96d7fe6dd0</v>
      </c>
      <c r="B766">
        <f>VLOOKUP(A766,cleanedDataSet!A:L,10,0)</f>
        <v>1663.4</v>
      </c>
      <c r="C766" t="str">
        <f t="shared" si="11"/>
        <v>LOW</v>
      </c>
    </row>
    <row r="767" spans="1:3" x14ac:dyDescent="0.2">
      <c r="A767" t="str">
        <f>cleanedDataSet!A767</f>
        <v>a14c474d-b577-4584-8519-0202d81bf3bf</v>
      </c>
      <c r="B767">
        <f>VLOOKUP(A767,cleanedDataSet!A:L,10,0)</f>
        <v>2080.85</v>
      </c>
      <c r="C767" t="str">
        <f t="shared" si="11"/>
        <v>BELOW AVERAGE</v>
      </c>
    </row>
    <row r="768" spans="1:3" x14ac:dyDescent="0.2">
      <c r="A768" t="str">
        <f>cleanedDataSet!A768</f>
        <v>1e70556a-4a91-4fa3-b7da-f6e5f9a43601</v>
      </c>
      <c r="B768">
        <f>VLOOKUP(A768,cleanedDataSet!A:L,10,0)</f>
        <v>4579.12</v>
      </c>
      <c r="C768" t="str">
        <f t="shared" si="11"/>
        <v>HIGH</v>
      </c>
    </row>
    <row r="769" spans="1:3" x14ac:dyDescent="0.2">
      <c r="A769" t="str">
        <f>cleanedDataSet!A769</f>
        <v>a636472a-6281-4412-b16d-0ce368f49d01</v>
      </c>
      <c r="B769">
        <f>VLOOKUP(A769,cleanedDataSet!A:L,10,0)</f>
        <v>5628.48</v>
      </c>
      <c r="C769" t="str">
        <f t="shared" si="11"/>
        <v>HIGH</v>
      </c>
    </row>
    <row r="770" spans="1:3" x14ac:dyDescent="0.2">
      <c r="A770" t="str">
        <f>cleanedDataSet!A770</f>
        <v>ad18c61f-1fa1-47f6-a8c0-85c7a2f6f8d4</v>
      </c>
      <c r="B770">
        <f>VLOOKUP(A770,cleanedDataSet!A:L,10,0)</f>
        <v>357.27</v>
      </c>
      <c r="C770" t="str">
        <f t="shared" si="11"/>
        <v>LOW</v>
      </c>
    </row>
    <row r="771" spans="1:3" x14ac:dyDescent="0.2">
      <c r="A771" t="str">
        <f>cleanedDataSet!A771</f>
        <v>1f272c3c-23ca-4955-9a13-2ca687329b23</v>
      </c>
      <c r="B771">
        <f>VLOOKUP(A771,cleanedDataSet!A:L,10,0)</f>
        <v>2189.6999999999998</v>
      </c>
      <c r="C771" t="str">
        <f t="shared" ref="C771:C834" si="12">IF(B771=AVERAGE(B:B),"AVERAGE",IF(AND(B771&lt;=AVERAGE(B:B),B771&gt;AVERAGE(B:B)-1000),"BELOW AVERAGE",IF(AND(B771&gt;=AVERAGE(B:B),B771&lt;AVERAGE(B:B)+1000),"ABOVE AVERAGE",IF(B771&lt;AVERAGE(B:B)-1000,"LOW",IF(B771&gt;AVERAGE(B:B)+1000,"HIGH","ERROR")))))</f>
        <v>BELOW AVERAGE</v>
      </c>
    </row>
    <row r="772" spans="1:3" x14ac:dyDescent="0.2">
      <c r="A772" t="str">
        <f>cleanedDataSet!A772</f>
        <v>2af2f822-13fc-435d-a717-dd7f6a8ce3e3</v>
      </c>
      <c r="B772">
        <f>VLOOKUP(A772,cleanedDataSet!A:L,10,0)</f>
        <v>166.92</v>
      </c>
      <c r="C772" t="str">
        <f t="shared" si="12"/>
        <v>LOW</v>
      </c>
    </row>
    <row r="773" spans="1:3" x14ac:dyDescent="0.2">
      <c r="A773" t="str">
        <f>cleanedDataSet!A773</f>
        <v>6a701e33-8246-40cf-91e0-4ee99ea3471a</v>
      </c>
      <c r="B773">
        <f>VLOOKUP(A773,cleanedDataSet!A:L,10,0)</f>
        <v>346.68</v>
      </c>
      <c r="C773" t="str">
        <f t="shared" si="12"/>
        <v>LOW</v>
      </c>
    </row>
    <row r="774" spans="1:3" x14ac:dyDescent="0.2">
      <c r="A774" t="str">
        <f>cleanedDataSet!A774</f>
        <v>76eff692-1573-4f61-9ce8-db66e4f7a7d4</v>
      </c>
      <c r="B774">
        <f>VLOOKUP(A774,cleanedDataSet!A:L,10,0)</f>
        <v>1210.5</v>
      </c>
      <c r="C774" t="str">
        <f t="shared" si="12"/>
        <v>LOW</v>
      </c>
    </row>
    <row r="775" spans="1:3" x14ac:dyDescent="0.2">
      <c r="A775" t="str">
        <f>cleanedDataSet!A775</f>
        <v>0eaeba4a-0cd2-452b-9936-c4f9fac87ff6</v>
      </c>
      <c r="B775">
        <f>VLOOKUP(A775,cleanedDataSet!A:L,10,0)</f>
        <v>1759.59</v>
      </c>
      <c r="C775" t="str">
        <f t="shared" si="12"/>
        <v>BELOW AVERAGE</v>
      </c>
    </row>
    <row r="776" spans="1:3" x14ac:dyDescent="0.2">
      <c r="A776" t="str">
        <f>cleanedDataSet!A776</f>
        <v>1a174cb6-1fd9-4c8a-9c6c-d2bff3ec5121</v>
      </c>
      <c r="B776">
        <f>VLOOKUP(A776,cleanedDataSet!A:L,10,0)</f>
        <v>4032.18</v>
      </c>
      <c r="C776" t="str">
        <f t="shared" si="12"/>
        <v>HIGH</v>
      </c>
    </row>
    <row r="777" spans="1:3" x14ac:dyDescent="0.2">
      <c r="A777" t="str">
        <f>cleanedDataSet!A777</f>
        <v>63064d58-4761-43f3-baf5-ef0cb6dbac3a</v>
      </c>
      <c r="B777">
        <f>VLOOKUP(A777,cleanedDataSet!A:L,10,0)</f>
        <v>538.02</v>
      </c>
      <c r="C777" t="str">
        <f t="shared" si="12"/>
        <v>LOW</v>
      </c>
    </row>
    <row r="778" spans="1:3" x14ac:dyDescent="0.2">
      <c r="A778" t="str">
        <f>cleanedDataSet!A778</f>
        <v>20cd16dc-8e21-4895-999d-67fc103bacfb</v>
      </c>
      <c r="B778">
        <f>VLOOKUP(A778,cleanedDataSet!A:L,10,0)</f>
        <v>2477.16</v>
      </c>
      <c r="C778" t="str">
        <f t="shared" si="12"/>
        <v>BELOW AVERAGE</v>
      </c>
    </row>
    <row r="779" spans="1:3" x14ac:dyDescent="0.2">
      <c r="A779" t="str">
        <f>cleanedDataSet!A779</f>
        <v>b662c739-2a19-497f-80c6-f177b5bbbf70</v>
      </c>
      <c r="B779">
        <f>VLOOKUP(A779,cleanedDataSet!A:L,10,0)</f>
        <v>612</v>
      </c>
      <c r="C779" t="str">
        <f t="shared" si="12"/>
        <v>LOW</v>
      </c>
    </row>
    <row r="780" spans="1:3" x14ac:dyDescent="0.2">
      <c r="A780" t="str">
        <f>cleanedDataSet!A780</f>
        <v>6a2b8a89-4def-4a82-b2d3-780af9afcc66</v>
      </c>
      <c r="B780">
        <f>VLOOKUP(A780,cleanedDataSet!A:L,10,0)</f>
        <v>716.56</v>
      </c>
      <c r="C780" t="str">
        <f t="shared" si="12"/>
        <v>LOW</v>
      </c>
    </row>
    <row r="781" spans="1:3" x14ac:dyDescent="0.2">
      <c r="A781" t="str">
        <f>cleanedDataSet!A781</f>
        <v>7dd90190-cc97-4c2d-8c0e-35eaa3fb8f5b</v>
      </c>
      <c r="B781">
        <f>VLOOKUP(A781,cleanedDataSet!A:L,10,0)</f>
        <v>2361.4</v>
      </c>
      <c r="C781" t="str">
        <f t="shared" si="12"/>
        <v>BELOW AVERAGE</v>
      </c>
    </row>
    <row r="782" spans="1:3" x14ac:dyDescent="0.2">
      <c r="A782" t="str">
        <f>cleanedDataSet!A782</f>
        <v>121e5d99-1b67-4001-a69f-96d6423c19c0</v>
      </c>
      <c r="B782">
        <f>VLOOKUP(A782,cleanedDataSet!A:L,10,0)</f>
        <v>994.6</v>
      </c>
      <c r="C782" t="str">
        <f t="shared" si="12"/>
        <v>LOW</v>
      </c>
    </row>
    <row r="783" spans="1:3" x14ac:dyDescent="0.2">
      <c r="A783" t="str">
        <f>cleanedDataSet!A783</f>
        <v>509d2596-5148-458a-9137-e8d19f1e3a5e</v>
      </c>
      <c r="B783">
        <f>VLOOKUP(A783,cleanedDataSet!A:L,10,0)</f>
        <v>4341.51</v>
      </c>
      <c r="C783" t="str">
        <f t="shared" si="12"/>
        <v>HIGH</v>
      </c>
    </row>
    <row r="784" spans="1:3" x14ac:dyDescent="0.2">
      <c r="A784" t="str">
        <f>cleanedDataSet!A784</f>
        <v>edb6ccde-3f4d-4236-8144-869986b4bb92</v>
      </c>
      <c r="B784">
        <f>VLOOKUP(A784,cleanedDataSet!A:L,10,0)</f>
        <v>3154.72</v>
      </c>
      <c r="C784" t="str">
        <f t="shared" si="12"/>
        <v>ABOVE AVERAGE</v>
      </c>
    </row>
    <row r="785" spans="1:3" x14ac:dyDescent="0.2">
      <c r="A785" t="str">
        <f>cleanedDataSet!A785</f>
        <v>30d3bbbd-3d18-4a5e-ad26-d4cff009d4d4</v>
      </c>
      <c r="B785">
        <f>VLOOKUP(A785,cleanedDataSet!A:L,10,0)</f>
        <v>5531.76</v>
      </c>
      <c r="C785" t="str">
        <f t="shared" si="12"/>
        <v>HIGH</v>
      </c>
    </row>
    <row r="786" spans="1:3" x14ac:dyDescent="0.2">
      <c r="A786" t="str">
        <f>cleanedDataSet!A786</f>
        <v>51edd52d-0ef9-497b-b337-4c97ba353c56</v>
      </c>
      <c r="B786">
        <f>VLOOKUP(A786,cleanedDataSet!A:L,10,0)</f>
        <v>7367.4</v>
      </c>
      <c r="C786" t="str">
        <f t="shared" si="12"/>
        <v>HIGH</v>
      </c>
    </row>
    <row r="787" spans="1:3" x14ac:dyDescent="0.2">
      <c r="A787" t="str">
        <f>cleanedDataSet!A787</f>
        <v>976baa5a-b858-4162-b154-8649b6b3751c</v>
      </c>
      <c r="B787">
        <f>VLOOKUP(A787,cleanedDataSet!A:L,10,0)</f>
        <v>29.92</v>
      </c>
      <c r="C787" t="str">
        <f t="shared" si="12"/>
        <v>LOW</v>
      </c>
    </row>
    <row r="788" spans="1:3" x14ac:dyDescent="0.2">
      <c r="A788" t="str">
        <f>cleanedDataSet!A788</f>
        <v>3728fa8c-32bd-406b-98e9-d8f992f65b2c</v>
      </c>
      <c r="B788">
        <f>VLOOKUP(A788,cleanedDataSet!A:L,10,0)</f>
        <v>521.91</v>
      </c>
      <c r="C788" t="str">
        <f t="shared" si="12"/>
        <v>LOW</v>
      </c>
    </row>
    <row r="789" spans="1:3" x14ac:dyDescent="0.2">
      <c r="A789" t="str">
        <f>cleanedDataSet!A789</f>
        <v>324138fb-bfdf-4937-99da-827357b52b45</v>
      </c>
      <c r="B789">
        <f>VLOOKUP(A789,cleanedDataSet!A:L,10,0)</f>
        <v>2148.3200000000002</v>
      </c>
      <c r="C789" t="str">
        <f t="shared" si="12"/>
        <v>BELOW AVERAGE</v>
      </c>
    </row>
    <row r="790" spans="1:3" x14ac:dyDescent="0.2">
      <c r="A790" t="str">
        <f>cleanedDataSet!A790</f>
        <v>f995e12b-a7dd-4e15-8ffc-8318a8f9e827</v>
      </c>
      <c r="B790">
        <f>VLOOKUP(A790,cleanedDataSet!A:L,10,0)</f>
        <v>468.18</v>
      </c>
      <c r="C790" t="str">
        <f t="shared" si="12"/>
        <v>LOW</v>
      </c>
    </row>
    <row r="791" spans="1:3" x14ac:dyDescent="0.2">
      <c r="A791" t="str">
        <f>cleanedDataSet!A791</f>
        <v>1cd41706-704f-4f60-9db0-93d89897b2bb</v>
      </c>
      <c r="B791">
        <f>VLOOKUP(A791,cleanedDataSet!A:L,10,0)</f>
        <v>726.32</v>
      </c>
      <c r="C791" t="str">
        <f t="shared" si="12"/>
        <v>LOW</v>
      </c>
    </row>
    <row r="792" spans="1:3" x14ac:dyDescent="0.2">
      <c r="A792" t="str">
        <f>cleanedDataSet!A792</f>
        <v>a994c42f-0d43-4d18-bb01-b44f14116e0e</v>
      </c>
      <c r="B792">
        <f>VLOOKUP(A792,cleanedDataSet!A:L,10,0)</f>
        <v>1448.16</v>
      </c>
      <c r="C792" t="str">
        <f t="shared" si="12"/>
        <v>LOW</v>
      </c>
    </row>
    <row r="793" spans="1:3" x14ac:dyDescent="0.2">
      <c r="A793" t="str">
        <f>cleanedDataSet!A793</f>
        <v>3d968b3a-5f50-43d4-b91e-33a59d1481b0</v>
      </c>
      <c r="B793">
        <f>VLOOKUP(A793,cleanedDataSet!A:L,10,0)</f>
        <v>1914.48</v>
      </c>
      <c r="C793" t="str">
        <f t="shared" si="12"/>
        <v>BELOW AVERAGE</v>
      </c>
    </row>
    <row r="794" spans="1:3" x14ac:dyDescent="0.2">
      <c r="A794" t="str">
        <f>cleanedDataSet!A794</f>
        <v>98595fd2-ef9e-4082-a209-35daf33d048c</v>
      </c>
      <c r="B794">
        <f>VLOOKUP(A794,cleanedDataSet!A:L,10,0)</f>
        <v>6470.88</v>
      </c>
      <c r="C794" t="str">
        <f t="shared" si="12"/>
        <v>HIGH</v>
      </c>
    </row>
    <row r="795" spans="1:3" x14ac:dyDescent="0.2">
      <c r="A795" t="str">
        <f>cleanedDataSet!A795</f>
        <v>b7310d29-3f6e-4a1a-8143-cb7d3c1ecdc4</v>
      </c>
      <c r="B795">
        <f>VLOOKUP(A795,cleanedDataSet!A:L,10,0)</f>
        <v>4351.1000000000004</v>
      </c>
      <c r="C795" t="str">
        <f t="shared" si="12"/>
        <v>HIGH</v>
      </c>
    </row>
    <row r="796" spans="1:3" x14ac:dyDescent="0.2">
      <c r="A796" t="str">
        <f>cleanedDataSet!A796</f>
        <v>19fcbe63-26d7-4256-9834-135565012f66</v>
      </c>
      <c r="B796">
        <f>VLOOKUP(A796,cleanedDataSet!A:L,10,0)</f>
        <v>418.02</v>
      </c>
      <c r="C796" t="str">
        <f t="shared" si="12"/>
        <v>LOW</v>
      </c>
    </row>
    <row r="797" spans="1:3" x14ac:dyDescent="0.2">
      <c r="A797" t="str">
        <f>cleanedDataSet!A797</f>
        <v>82606651-2fa3-4fbb-9e49-046f87bbeb19</v>
      </c>
      <c r="B797">
        <f>VLOOKUP(A797,cleanedDataSet!A:L,10,0)</f>
        <v>611.84</v>
      </c>
      <c r="C797" t="str">
        <f t="shared" si="12"/>
        <v>LOW</v>
      </c>
    </row>
    <row r="798" spans="1:3" x14ac:dyDescent="0.2">
      <c r="A798" t="str">
        <f>cleanedDataSet!A798</f>
        <v>a9456468-2f49-47c2-968d-3a644749c648</v>
      </c>
      <c r="B798">
        <f>VLOOKUP(A798,cleanedDataSet!A:L,10,0)</f>
        <v>982.56</v>
      </c>
      <c r="C798" t="str">
        <f t="shared" si="12"/>
        <v>LOW</v>
      </c>
    </row>
    <row r="799" spans="1:3" x14ac:dyDescent="0.2">
      <c r="A799" t="str">
        <f>cleanedDataSet!A799</f>
        <v>d010f21e-be8a-4061-b379-c4cd5f668831</v>
      </c>
      <c r="B799">
        <f>VLOOKUP(A799,cleanedDataSet!A:L,10,0)</f>
        <v>284.22000000000003</v>
      </c>
      <c r="C799" t="str">
        <f t="shared" si="12"/>
        <v>LOW</v>
      </c>
    </row>
    <row r="800" spans="1:3" x14ac:dyDescent="0.2">
      <c r="A800" t="str">
        <f>cleanedDataSet!A800</f>
        <v>bf096a93-cffa-42b7-ba4e-9b707e5ed645</v>
      </c>
      <c r="B800">
        <f>VLOOKUP(A800,cleanedDataSet!A:L,10,0)</f>
        <v>577.5</v>
      </c>
      <c r="C800" t="str">
        <f t="shared" si="12"/>
        <v>LOW</v>
      </c>
    </row>
    <row r="801" spans="1:3" x14ac:dyDescent="0.2">
      <c r="A801" t="str">
        <f>cleanedDataSet!A801</f>
        <v>a904ccb0-cf43-42c2-bd33-0e8a747928ff</v>
      </c>
      <c r="B801">
        <f>VLOOKUP(A801,cleanedDataSet!A:L,10,0)</f>
        <v>1487.1</v>
      </c>
      <c r="C801" t="str">
        <f t="shared" si="12"/>
        <v>LOW</v>
      </c>
    </row>
    <row r="802" spans="1:3" x14ac:dyDescent="0.2">
      <c r="A802" t="str">
        <f>cleanedDataSet!A802</f>
        <v>f94efdd2-4f75-4530-8600-fb36d2c40e87</v>
      </c>
      <c r="B802">
        <f>VLOOKUP(A802,cleanedDataSet!A:L,10,0)</f>
        <v>3275.64</v>
      </c>
      <c r="C802" t="str">
        <f t="shared" si="12"/>
        <v>ABOVE AVERAGE</v>
      </c>
    </row>
    <row r="803" spans="1:3" x14ac:dyDescent="0.2">
      <c r="A803" t="str">
        <f>cleanedDataSet!A803</f>
        <v>ab5a6a8d-17c6-4a13-bfb8-181ce7dc88cd</v>
      </c>
      <c r="B803">
        <f>VLOOKUP(A803,cleanedDataSet!A:L,10,0)</f>
        <v>3541.68</v>
      </c>
      <c r="C803" t="str">
        <f t="shared" si="12"/>
        <v>ABOVE AVERAGE</v>
      </c>
    </row>
    <row r="804" spans="1:3" x14ac:dyDescent="0.2">
      <c r="A804" t="str">
        <f>cleanedDataSet!A804</f>
        <v>9fd66599-745d-4888-a498-0943fb36be73</v>
      </c>
      <c r="B804">
        <f>VLOOKUP(A804,cleanedDataSet!A:L,10,0)</f>
        <v>449.16</v>
      </c>
      <c r="C804" t="str">
        <f t="shared" si="12"/>
        <v>LOW</v>
      </c>
    </row>
    <row r="805" spans="1:3" x14ac:dyDescent="0.2">
      <c r="A805" t="str">
        <f>cleanedDataSet!A805</f>
        <v>ebae19ea-e630-42c2-a905-400dcab079e2</v>
      </c>
      <c r="B805">
        <f>VLOOKUP(A805,cleanedDataSet!A:L,10,0)</f>
        <v>1025.9100000000001</v>
      </c>
      <c r="C805" t="str">
        <f t="shared" si="12"/>
        <v>LOW</v>
      </c>
    </row>
    <row r="806" spans="1:3" x14ac:dyDescent="0.2">
      <c r="A806" t="str">
        <f>cleanedDataSet!A806</f>
        <v>8d0b3e79-7071-483d-af4c-7cef2ea71349</v>
      </c>
      <c r="B806">
        <f>VLOOKUP(A806,cleanedDataSet!A:L,10,0)</f>
        <v>1106.8800000000001</v>
      </c>
      <c r="C806" t="str">
        <f t="shared" si="12"/>
        <v>LOW</v>
      </c>
    </row>
    <row r="807" spans="1:3" x14ac:dyDescent="0.2">
      <c r="A807" t="str">
        <f>cleanedDataSet!A807</f>
        <v>68332479-872d-4507-80cf-4ee53572e94e</v>
      </c>
      <c r="B807">
        <f>VLOOKUP(A807,cleanedDataSet!A:L,10,0)</f>
        <v>2303.1999999999998</v>
      </c>
      <c r="C807" t="str">
        <f t="shared" si="12"/>
        <v>BELOW AVERAGE</v>
      </c>
    </row>
    <row r="808" spans="1:3" x14ac:dyDescent="0.2">
      <c r="A808" t="str">
        <f>cleanedDataSet!A808</f>
        <v>c130394f-c8f0-493f-b0b2-5b984dbdb8aa</v>
      </c>
      <c r="B808">
        <f>VLOOKUP(A808,cleanedDataSet!A:L,10,0)</f>
        <v>2620.86</v>
      </c>
      <c r="C808" t="str">
        <f t="shared" si="12"/>
        <v>BELOW AVERAGE</v>
      </c>
    </row>
    <row r="809" spans="1:3" x14ac:dyDescent="0.2">
      <c r="A809" t="str">
        <f>cleanedDataSet!A809</f>
        <v>44a80c2e-7981-4b3f-94b7-afd36b5a9f8f</v>
      </c>
      <c r="B809">
        <f>VLOOKUP(A809,cleanedDataSet!A:L,10,0)</f>
        <v>451.32</v>
      </c>
      <c r="C809" t="str">
        <f t="shared" si="12"/>
        <v>LOW</v>
      </c>
    </row>
    <row r="810" spans="1:3" x14ac:dyDescent="0.2">
      <c r="A810" t="str">
        <f>cleanedDataSet!A810</f>
        <v>c5582aa5-3172-44d8-943a-1bbb7812400e</v>
      </c>
      <c r="B810">
        <f>VLOOKUP(A810,cleanedDataSet!A:L,10,0)</f>
        <v>4621.37</v>
      </c>
      <c r="C810" t="str">
        <f t="shared" si="12"/>
        <v>HIGH</v>
      </c>
    </row>
    <row r="811" spans="1:3" x14ac:dyDescent="0.2">
      <c r="A811" t="str">
        <f>cleanedDataSet!A811</f>
        <v>f0d3c668-f705-466f-819a-13772941665a</v>
      </c>
      <c r="B811">
        <f>VLOOKUP(A811,cleanedDataSet!A:L,10,0)</f>
        <v>5103.3999999999996</v>
      </c>
      <c r="C811" t="str">
        <f t="shared" si="12"/>
        <v>HIGH</v>
      </c>
    </row>
    <row r="812" spans="1:3" x14ac:dyDescent="0.2">
      <c r="A812" t="str">
        <f>cleanedDataSet!A812</f>
        <v>81252842-f4f4-4651-8f7d-13df1a5fa849</v>
      </c>
      <c r="B812">
        <f>VLOOKUP(A812,cleanedDataSet!A:L,10,0)</f>
        <v>983.85</v>
      </c>
      <c r="C812" t="str">
        <f t="shared" si="12"/>
        <v>LOW</v>
      </c>
    </row>
    <row r="813" spans="1:3" x14ac:dyDescent="0.2">
      <c r="A813" t="str">
        <f>cleanedDataSet!A813</f>
        <v>e65cd9f7-641a-4242-b560-61afccae005f</v>
      </c>
      <c r="B813">
        <f>VLOOKUP(A813,cleanedDataSet!A:L,10,0)</f>
        <v>1798.28</v>
      </c>
      <c r="C813" t="str">
        <f t="shared" si="12"/>
        <v>BELOW AVERAGE</v>
      </c>
    </row>
    <row r="814" spans="1:3" x14ac:dyDescent="0.2">
      <c r="A814" t="str">
        <f>cleanedDataSet!A814</f>
        <v>335c892f-0e92-4ab3-a2ec-e2bc9eee2543</v>
      </c>
      <c r="B814">
        <f>VLOOKUP(A814,cleanedDataSet!A:L,10,0)</f>
        <v>5113.4399999999996</v>
      </c>
      <c r="C814" t="str">
        <f t="shared" si="12"/>
        <v>HIGH</v>
      </c>
    </row>
    <row r="815" spans="1:3" x14ac:dyDescent="0.2">
      <c r="A815" t="str">
        <f>cleanedDataSet!A815</f>
        <v>2820ae48-ae96-48c0-834e-7cbf1f23e9cb</v>
      </c>
      <c r="B815">
        <f>VLOOKUP(A815,cleanedDataSet!A:L,10,0)</f>
        <v>435.6</v>
      </c>
      <c r="C815" t="str">
        <f t="shared" si="12"/>
        <v>LOW</v>
      </c>
    </row>
    <row r="816" spans="1:3" x14ac:dyDescent="0.2">
      <c r="A816" t="str">
        <f>cleanedDataSet!A816</f>
        <v>978e226b-0ed5-48b5-819d-c1dce007a02b</v>
      </c>
      <c r="B816">
        <f>VLOOKUP(A816,cleanedDataSet!A:L,10,0)</f>
        <v>1045.5</v>
      </c>
      <c r="C816" t="str">
        <f t="shared" si="12"/>
        <v>LOW</v>
      </c>
    </row>
    <row r="817" spans="1:3" x14ac:dyDescent="0.2">
      <c r="A817" t="str">
        <f>cleanedDataSet!A817</f>
        <v>86c51ff6-5fe2-4c40-b64e-2f0a472cd33a</v>
      </c>
      <c r="B817">
        <f>VLOOKUP(A817,cleanedDataSet!A:L,10,0)</f>
        <v>1050.75</v>
      </c>
      <c r="C817" t="str">
        <f t="shared" si="12"/>
        <v>LOW</v>
      </c>
    </row>
    <row r="818" spans="1:3" x14ac:dyDescent="0.2">
      <c r="A818" t="str">
        <f>cleanedDataSet!A818</f>
        <v>68d3546f-7cdc-4595-aae5-72adeea1d368</v>
      </c>
      <c r="B818">
        <f>VLOOKUP(A818,cleanedDataSet!A:L,10,0)</f>
        <v>1869.68</v>
      </c>
      <c r="C818" t="str">
        <f t="shared" si="12"/>
        <v>BELOW AVERAGE</v>
      </c>
    </row>
    <row r="819" spans="1:3" x14ac:dyDescent="0.2">
      <c r="A819" t="str">
        <f>cleanedDataSet!A819</f>
        <v>5b7581c1-6ab4-4792-a354-0da19d40df5b</v>
      </c>
      <c r="B819">
        <f>VLOOKUP(A819,cleanedDataSet!A:L,10,0)</f>
        <v>3260.29</v>
      </c>
      <c r="C819" t="str">
        <f t="shared" si="12"/>
        <v>ABOVE AVERAGE</v>
      </c>
    </row>
    <row r="820" spans="1:3" x14ac:dyDescent="0.2">
      <c r="A820" t="str">
        <f>cleanedDataSet!A820</f>
        <v>9894f144-0a37-48e2-974d-b327270fe903</v>
      </c>
      <c r="B820">
        <f>VLOOKUP(A820,cleanedDataSet!A:L,10,0)</f>
        <v>5765.4</v>
      </c>
      <c r="C820" t="str">
        <f t="shared" si="12"/>
        <v>HIGH</v>
      </c>
    </row>
    <row r="821" spans="1:3" x14ac:dyDescent="0.2">
      <c r="A821" t="str">
        <f>cleanedDataSet!A821</f>
        <v>3172191f-da75-4ae4-b5b4-ed434fd82f01</v>
      </c>
      <c r="B821">
        <f>VLOOKUP(A821,cleanedDataSet!A:L,10,0)</f>
        <v>1680.84</v>
      </c>
      <c r="C821" t="str">
        <f t="shared" si="12"/>
        <v>LOW</v>
      </c>
    </row>
    <row r="822" spans="1:3" x14ac:dyDescent="0.2">
      <c r="A822" t="str">
        <f>cleanedDataSet!A822</f>
        <v>5d1ab20b-1593-4a28-ac72-7e8c0ee6253c</v>
      </c>
      <c r="B822">
        <f>VLOOKUP(A822,cleanedDataSet!A:L,10,0)</f>
        <v>2446.08</v>
      </c>
      <c r="C822" t="str">
        <f t="shared" si="12"/>
        <v>BELOW AVERAGE</v>
      </c>
    </row>
    <row r="823" spans="1:3" x14ac:dyDescent="0.2">
      <c r="A823" t="str">
        <f>cleanedDataSet!A823</f>
        <v>2fda606c-411d-4fd8-99c9-c35a6779413f</v>
      </c>
      <c r="B823">
        <f>VLOOKUP(A823,cleanedDataSet!A:L,10,0)</f>
        <v>3050.7</v>
      </c>
      <c r="C823" t="str">
        <f t="shared" si="12"/>
        <v>ABOVE AVERAGE</v>
      </c>
    </row>
    <row r="824" spans="1:3" x14ac:dyDescent="0.2">
      <c r="A824" t="str">
        <f>cleanedDataSet!A824</f>
        <v>c7744c67-4bb4-4b0a-a7a3-9a6e358c1cd4</v>
      </c>
      <c r="B824">
        <f>VLOOKUP(A824,cleanedDataSet!A:L,10,0)</f>
        <v>3654.24</v>
      </c>
      <c r="C824" t="str">
        <f t="shared" si="12"/>
        <v>ABOVE AVERAGE</v>
      </c>
    </row>
    <row r="825" spans="1:3" x14ac:dyDescent="0.2">
      <c r="A825" t="str">
        <f>cleanedDataSet!A825</f>
        <v>b8c4107c-a3b6-4ca4-bdb3-e3192441889b</v>
      </c>
      <c r="B825">
        <f>VLOOKUP(A825,cleanedDataSet!A:L,10,0)</f>
        <v>4328.16</v>
      </c>
      <c r="C825" t="str">
        <f t="shared" si="12"/>
        <v>HIGH</v>
      </c>
    </row>
    <row r="826" spans="1:3" x14ac:dyDescent="0.2">
      <c r="A826" t="str">
        <f>cleanedDataSet!A826</f>
        <v>027ad014-f79c-4479-ba6f-897bb63e1e9f</v>
      </c>
      <c r="B826">
        <f>VLOOKUP(A826,cleanedDataSet!A:L,10,0)</f>
        <v>4926.04</v>
      </c>
      <c r="C826" t="str">
        <f t="shared" si="12"/>
        <v>HIGH</v>
      </c>
    </row>
    <row r="827" spans="1:3" x14ac:dyDescent="0.2">
      <c r="A827" t="str">
        <f>cleanedDataSet!A827</f>
        <v>5281fcd5-e78f-4ea6-a8a3-2ac15fd1d7b3</v>
      </c>
      <c r="B827">
        <f>VLOOKUP(A827,cleanedDataSet!A:L,10,0)</f>
        <v>5116.2</v>
      </c>
      <c r="C827" t="str">
        <f t="shared" si="12"/>
        <v>HIGH</v>
      </c>
    </row>
    <row r="828" spans="1:3" x14ac:dyDescent="0.2">
      <c r="A828" t="str">
        <f>cleanedDataSet!A828</f>
        <v>0beda98c-1cf2-4486-8785-d7d9ed41ac41</v>
      </c>
      <c r="B828">
        <f>VLOOKUP(A828,cleanedDataSet!A:L,10,0)</f>
        <v>6192</v>
      </c>
      <c r="C828" t="str">
        <f t="shared" si="12"/>
        <v>HIGH</v>
      </c>
    </row>
    <row r="829" spans="1:3" x14ac:dyDescent="0.2">
      <c r="A829" t="str">
        <f>cleanedDataSet!A829</f>
        <v>ec1420a2-4d1d-44f2-ac07-f31f6b1780b6</v>
      </c>
      <c r="B829">
        <f>VLOOKUP(A829,cleanedDataSet!A:L,10,0)</f>
        <v>6639.2</v>
      </c>
      <c r="C829" t="str">
        <f t="shared" si="12"/>
        <v>HIGH</v>
      </c>
    </row>
    <row r="830" spans="1:3" x14ac:dyDescent="0.2">
      <c r="A830" t="str">
        <f>cleanedDataSet!A830</f>
        <v>d248c20d-cac8-4758-a2ff-6a9d60400de2</v>
      </c>
      <c r="B830">
        <f>VLOOKUP(A830,cleanedDataSet!A:L,10,0)</f>
        <v>529.44000000000005</v>
      </c>
      <c r="C830" t="str">
        <f t="shared" si="12"/>
        <v>LOW</v>
      </c>
    </row>
    <row r="831" spans="1:3" x14ac:dyDescent="0.2">
      <c r="A831" t="str">
        <f>cleanedDataSet!A831</f>
        <v>a5721698-4a3f-416c-a608-7125ac1a6018</v>
      </c>
      <c r="B831">
        <f>VLOOKUP(A831,cleanedDataSet!A:L,10,0)</f>
        <v>1239.96</v>
      </c>
      <c r="C831" t="str">
        <f t="shared" si="12"/>
        <v>LOW</v>
      </c>
    </row>
    <row r="832" spans="1:3" x14ac:dyDescent="0.2">
      <c r="A832" t="str">
        <f>cleanedDataSet!A832</f>
        <v>bd2b79c5-975a-4c5f-b2d3-dca2a58bc19d</v>
      </c>
      <c r="B832">
        <f>VLOOKUP(A832,cleanedDataSet!A:L,10,0)</f>
        <v>5052.96</v>
      </c>
      <c r="C832" t="str">
        <f t="shared" si="12"/>
        <v>HIGH</v>
      </c>
    </row>
    <row r="833" spans="1:3" x14ac:dyDescent="0.2">
      <c r="A833" t="str">
        <f>cleanedDataSet!A833</f>
        <v>9a3c406c-a977-4314-8683-beaaa3de053b</v>
      </c>
      <c r="B833">
        <f>VLOOKUP(A833,cleanedDataSet!A:L,10,0)</f>
        <v>6085.04</v>
      </c>
      <c r="C833" t="str">
        <f t="shared" si="12"/>
        <v>HIGH</v>
      </c>
    </row>
    <row r="834" spans="1:3" x14ac:dyDescent="0.2">
      <c r="A834" t="str">
        <f>cleanedDataSet!A834</f>
        <v>064571dc-0e7c-4dfe-a9a4-72a384777c02</v>
      </c>
      <c r="B834">
        <f>VLOOKUP(A834,cleanedDataSet!A:L,10,0)</f>
        <v>363.96</v>
      </c>
      <c r="C834" t="str">
        <f t="shared" si="12"/>
        <v>LOW</v>
      </c>
    </row>
    <row r="835" spans="1:3" x14ac:dyDescent="0.2">
      <c r="A835" t="str">
        <f>cleanedDataSet!A835</f>
        <v>03795b7e-6973-48d8-b06e-cf2a07136985</v>
      </c>
      <c r="B835">
        <f>VLOOKUP(A835,cleanedDataSet!A:L,10,0)</f>
        <v>405.99</v>
      </c>
      <c r="C835" t="str">
        <f t="shared" ref="C835:C898" si="13">IF(B835=AVERAGE(B:B),"AVERAGE",IF(AND(B835&lt;=AVERAGE(B:B),B835&gt;AVERAGE(B:B)-1000),"BELOW AVERAGE",IF(AND(B835&gt;=AVERAGE(B:B),B835&lt;AVERAGE(B:B)+1000),"ABOVE AVERAGE",IF(B835&lt;AVERAGE(B:B)-1000,"LOW",IF(B835&gt;AVERAGE(B:B)+1000,"HIGH","ERROR")))))</f>
        <v>LOW</v>
      </c>
    </row>
    <row r="836" spans="1:3" x14ac:dyDescent="0.2">
      <c r="A836" t="str">
        <f>cleanedDataSet!A836</f>
        <v>36fa2591-b999-49e9-aa15-51d30033e78a</v>
      </c>
      <c r="B836">
        <f>VLOOKUP(A836,cleanedDataSet!A:L,10,0)</f>
        <v>5187.38</v>
      </c>
      <c r="C836" t="str">
        <f t="shared" si="13"/>
        <v>HIGH</v>
      </c>
    </row>
    <row r="837" spans="1:3" x14ac:dyDescent="0.2">
      <c r="A837" t="str">
        <f>cleanedDataSet!A837</f>
        <v>1c8bbec0-1075-4210-bc8c-b969c3332f50</v>
      </c>
      <c r="B837">
        <f>VLOOKUP(A837,cleanedDataSet!A:L,10,0)</f>
        <v>665.04</v>
      </c>
      <c r="C837" t="str">
        <f t="shared" si="13"/>
        <v>LOW</v>
      </c>
    </row>
    <row r="838" spans="1:3" x14ac:dyDescent="0.2">
      <c r="A838" t="str">
        <f>cleanedDataSet!A838</f>
        <v>51c7e639-99f2-4f29-9b71-d572ff78b9ba</v>
      </c>
      <c r="B838">
        <f>VLOOKUP(A838,cleanedDataSet!A:L,10,0)</f>
        <v>3079.36</v>
      </c>
      <c r="C838" t="str">
        <f t="shared" si="13"/>
        <v>ABOVE AVERAGE</v>
      </c>
    </row>
    <row r="839" spans="1:3" x14ac:dyDescent="0.2">
      <c r="A839" t="str">
        <f>cleanedDataSet!A839</f>
        <v>4eb0fa64-a7b7-4500-b53d-71e356d88fac</v>
      </c>
      <c r="B839">
        <f>VLOOKUP(A839,cleanedDataSet!A:L,10,0)</f>
        <v>5224.32</v>
      </c>
      <c r="C839" t="str">
        <f t="shared" si="13"/>
        <v>HIGH</v>
      </c>
    </row>
    <row r="840" spans="1:3" x14ac:dyDescent="0.2">
      <c r="A840" t="str">
        <f>cleanedDataSet!A840</f>
        <v>60cfe875-dbca-4a44-a896-d9ea04f0d955</v>
      </c>
      <c r="B840">
        <f>VLOOKUP(A840,cleanedDataSet!A:L,10,0)</f>
        <v>6960.46</v>
      </c>
      <c r="C840" t="str">
        <f t="shared" si="13"/>
        <v>HIGH</v>
      </c>
    </row>
    <row r="841" spans="1:3" x14ac:dyDescent="0.2">
      <c r="A841" t="str">
        <f>cleanedDataSet!A841</f>
        <v>bef8a7a6-48ef-4a42-a51a-2cbd3730b8eb</v>
      </c>
      <c r="B841">
        <f>VLOOKUP(A841,cleanedDataSet!A:L,10,0)</f>
        <v>1021.9</v>
      </c>
      <c r="C841" t="str">
        <f t="shared" si="13"/>
        <v>LOW</v>
      </c>
    </row>
    <row r="842" spans="1:3" x14ac:dyDescent="0.2">
      <c r="A842" t="str">
        <f>cleanedDataSet!A842</f>
        <v>c6838c70-659f-4d82-ac14-a510f1e5eea1</v>
      </c>
      <c r="B842">
        <f>VLOOKUP(A842,cleanedDataSet!A:L,10,0)</f>
        <v>417.12</v>
      </c>
      <c r="C842" t="str">
        <f t="shared" si="13"/>
        <v>LOW</v>
      </c>
    </row>
    <row r="843" spans="1:3" x14ac:dyDescent="0.2">
      <c r="A843" t="str">
        <f>cleanedDataSet!A843</f>
        <v>7390b54d-917a-4a4b-b68e-91ad19608bd8</v>
      </c>
      <c r="B843">
        <f>VLOOKUP(A843,cleanedDataSet!A:L,10,0)</f>
        <v>1761.2</v>
      </c>
      <c r="C843" t="str">
        <f t="shared" si="13"/>
        <v>BELOW AVERAGE</v>
      </c>
    </row>
    <row r="844" spans="1:3" x14ac:dyDescent="0.2">
      <c r="A844" t="str">
        <f>cleanedDataSet!A844</f>
        <v>39e1b175-a04e-4dae-83ec-5765ca4f478b</v>
      </c>
      <c r="B844">
        <f>VLOOKUP(A844,cleanedDataSet!A:L,10,0)</f>
        <v>3841.63</v>
      </c>
      <c r="C844" t="str">
        <f t="shared" si="13"/>
        <v>HIGH</v>
      </c>
    </row>
    <row r="845" spans="1:3" x14ac:dyDescent="0.2">
      <c r="A845" t="str">
        <f>cleanedDataSet!A845</f>
        <v>9497c6c9-f375-4c60-bd9b-6bdc630f06c5</v>
      </c>
      <c r="B845">
        <f>VLOOKUP(A845,cleanedDataSet!A:L,10,0)</f>
        <v>5018.2</v>
      </c>
      <c r="C845" t="str">
        <f t="shared" si="13"/>
        <v>HIGH</v>
      </c>
    </row>
    <row r="846" spans="1:3" x14ac:dyDescent="0.2">
      <c r="A846" t="str">
        <f>cleanedDataSet!A846</f>
        <v>ae929f40-2448-4487-b114-c42e9b73ea19</v>
      </c>
      <c r="B846">
        <f>VLOOKUP(A846,cleanedDataSet!A:L,10,0)</f>
        <v>19.53</v>
      </c>
      <c r="C846" t="str">
        <f t="shared" si="13"/>
        <v>LOW</v>
      </c>
    </row>
    <row r="847" spans="1:3" x14ac:dyDescent="0.2">
      <c r="A847" t="str">
        <f>cleanedDataSet!A847</f>
        <v>3479cda8-2256-49d7-ad62-28f08035bd5e</v>
      </c>
      <c r="B847">
        <f>VLOOKUP(A847,cleanedDataSet!A:L,10,0)</f>
        <v>441.54</v>
      </c>
      <c r="C847" t="str">
        <f t="shared" si="13"/>
        <v>LOW</v>
      </c>
    </row>
    <row r="848" spans="1:3" x14ac:dyDescent="0.2">
      <c r="A848" t="str">
        <f>cleanedDataSet!A848</f>
        <v>278ad9e5-367b-40ad-b32c-79949b95aeb8</v>
      </c>
      <c r="B848">
        <f>VLOOKUP(A848,cleanedDataSet!A:L,10,0)</f>
        <v>1341</v>
      </c>
      <c r="C848" t="str">
        <f t="shared" si="13"/>
        <v>LOW</v>
      </c>
    </row>
    <row r="849" spans="1:3" x14ac:dyDescent="0.2">
      <c r="A849" t="str">
        <f>cleanedDataSet!A849</f>
        <v>559dab08-4dbd-4136-8194-0eff79051234</v>
      </c>
      <c r="B849">
        <f>VLOOKUP(A849,cleanedDataSet!A:L,10,0)</f>
        <v>1534.62</v>
      </c>
      <c r="C849" t="str">
        <f t="shared" si="13"/>
        <v>LOW</v>
      </c>
    </row>
    <row r="850" spans="1:3" x14ac:dyDescent="0.2">
      <c r="A850" t="str">
        <f>cleanedDataSet!A850</f>
        <v>10c64399-0582-48a1-9d7c-be6e6fa49eb8</v>
      </c>
      <c r="B850">
        <f>VLOOKUP(A850,cleanedDataSet!A:L,10,0)</f>
        <v>2142.85</v>
      </c>
      <c r="C850" t="str">
        <f t="shared" si="13"/>
        <v>BELOW AVERAGE</v>
      </c>
    </row>
    <row r="851" spans="1:3" x14ac:dyDescent="0.2">
      <c r="A851" t="str">
        <f>cleanedDataSet!A851</f>
        <v>8a57266f-bed6-40c1-8beb-daf02bd09ff2</v>
      </c>
      <c r="B851">
        <f>VLOOKUP(A851,cleanedDataSet!A:L,10,0)</f>
        <v>4404.4799999999996</v>
      </c>
      <c r="C851" t="str">
        <f t="shared" si="13"/>
        <v>HIGH</v>
      </c>
    </row>
    <row r="852" spans="1:3" x14ac:dyDescent="0.2">
      <c r="A852" t="str">
        <f>cleanedDataSet!A852</f>
        <v>7cd1dd9f-c5f4-421f-a233-0f6f4ba29ffe</v>
      </c>
      <c r="B852">
        <f>VLOOKUP(A852,cleanedDataSet!A:L,10,0)</f>
        <v>6277.6</v>
      </c>
      <c r="C852" t="str">
        <f t="shared" si="13"/>
        <v>HIGH</v>
      </c>
    </row>
    <row r="853" spans="1:3" x14ac:dyDescent="0.2">
      <c r="A853" t="str">
        <f>cleanedDataSet!A853</f>
        <v>276815aa-3b93-4155-b1dd-2e5b7b4c7206</v>
      </c>
      <c r="B853">
        <f>VLOOKUP(A853,cleanedDataSet!A:L,10,0)</f>
        <v>1603.8</v>
      </c>
      <c r="C853" t="str">
        <f t="shared" si="13"/>
        <v>LOW</v>
      </c>
    </row>
    <row r="854" spans="1:3" x14ac:dyDescent="0.2">
      <c r="A854" t="str">
        <f>cleanedDataSet!A854</f>
        <v>777eebcc-bc65-410f-ac1c-18200b029ef9</v>
      </c>
      <c r="B854">
        <f>VLOOKUP(A854,cleanedDataSet!A:L,10,0)</f>
        <v>1701.05</v>
      </c>
      <c r="C854" t="str">
        <f t="shared" si="13"/>
        <v>LOW</v>
      </c>
    </row>
    <row r="855" spans="1:3" x14ac:dyDescent="0.2">
      <c r="A855" t="str">
        <f>cleanedDataSet!A855</f>
        <v>7fdbd2d3-fb00-4783-a984-1c522eb1549b</v>
      </c>
      <c r="B855">
        <f>VLOOKUP(A855,cleanedDataSet!A:L,10,0)</f>
        <v>2174.38</v>
      </c>
      <c r="C855" t="str">
        <f t="shared" si="13"/>
        <v>BELOW AVERAGE</v>
      </c>
    </row>
    <row r="856" spans="1:3" x14ac:dyDescent="0.2">
      <c r="A856" t="str">
        <f>cleanedDataSet!A856</f>
        <v>5f0c32b5-e1b6-4bdd-a129-bc0d260cb31c</v>
      </c>
      <c r="B856">
        <f>VLOOKUP(A856,cleanedDataSet!A:L,10,0)</f>
        <v>3067.36</v>
      </c>
      <c r="C856" t="str">
        <f t="shared" si="13"/>
        <v>ABOVE AVERAGE</v>
      </c>
    </row>
    <row r="857" spans="1:3" x14ac:dyDescent="0.2">
      <c r="A857" t="str">
        <f>cleanedDataSet!A857</f>
        <v>90fb2195-d30e-4281-a831-d31e5a3fcdbd</v>
      </c>
      <c r="B857">
        <f>VLOOKUP(A857,cleanedDataSet!A:L,10,0)</f>
        <v>3401.44</v>
      </c>
      <c r="C857" t="str">
        <f t="shared" si="13"/>
        <v>ABOVE AVERAGE</v>
      </c>
    </row>
    <row r="858" spans="1:3" x14ac:dyDescent="0.2">
      <c r="A858" t="str">
        <f>cleanedDataSet!A858</f>
        <v>2b3d04a4-c3f5-43a9-94ff-e7cc41564601</v>
      </c>
      <c r="B858">
        <f>VLOOKUP(A858,cleanedDataSet!A:L,10,0)</f>
        <v>350.6</v>
      </c>
      <c r="C858" t="str">
        <f t="shared" si="13"/>
        <v>LOW</v>
      </c>
    </row>
    <row r="859" spans="1:3" x14ac:dyDescent="0.2">
      <c r="A859" t="str">
        <f>cleanedDataSet!A859</f>
        <v>135ae41d-3202-42db-9b71-9cf21256d61c</v>
      </c>
      <c r="B859">
        <f>VLOOKUP(A859,cleanedDataSet!A:L,10,0)</f>
        <v>848.04</v>
      </c>
      <c r="C859" t="str">
        <f t="shared" si="13"/>
        <v>LOW</v>
      </c>
    </row>
    <row r="860" spans="1:3" x14ac:dyDescent="0.2">
      <c r="A860" t="str">
        <f>cleanedDataSet!A860</f>
        <v>a11b5e2d-ee04-4d22-a58f-5f46d1e789a9</v>
      </c>
      <c r="B860">
        <f>VLOOKUP(A860,cleanedDataSet!A:L,10,0)</f>
        <v>1326.9</v>
      </c>
      <c r="C860" t="str">
        <f t="shared" si="13"/>
        <v>LOW</v>
      </c>
    </row>
    <row r="861" spans="1:3" x14ac:dyDescent="0.2">
      <c r="A861" t="str">
        <f>cleanedDataSet!A861</f>
        <v>e607524f-47f4-41c7-ac06-8f1784ccd1c6</v>
      </c>
      <c r="B861">
        <f>VLOOKUP(A861,cleanedDataSet!A:L,10,0)</f>
        <v>2385.1999999999998</v>
      </c>
      <c r="C861" t="str">
        <f t="shared" si="13"/>
        <v>BELOW AVERAGE</v>
      </c>
    </row>
    <row r="862" spans="1:3" x14ac:dyDescent="0.2">
      <c r="A862" t="str">
        <f>cleanedDataSet!A862</f>
        <v>5772d322-eb86-41ab-8c51-61cda4f219b4</v>
      </c>
      <c r="B862">
        <f>VLOOKUP(A862,cleanedDataSet!A:L,10,0)</f>
        <v>3385.76</v>
      </c>
      <c r="C862" t="str">
        <f t="shared" si="13"/>
        <v>ABOVE AVERAGE</v>
      </c>
    </row>
    <row r="863" spans="1:3" x14ac:dyDescent="0.2">
      <c r="A863" t="str">
        <f>cleanedDataSet!A863</f>
        <v>032c3987-ffb6-4880-981d-84708075d8d6</v>
      </c>
      <c r="B863">
        <f>VLOOKUP(A863,cleanedDataSet!A:L,10,0)</f>
        <v>3812.25</v>
      </c>
      <c r="C863" t="str">
        <f t="shared" si="13"/>
        <v>HIGH</v>
      </c>
    </row>
    <row r="864" spans="1:3" x14ac:dyDescent="0.2">
      <c r="A864" t="str">
        <f>cleanedDataSet!A864</f>
        <v>fa05e4fd-8156-415a-8414-54094ad34c36</v>
      </c>
      <c r="B864">
        <f>VLOOKUP(A864,cleanedDataSet!A:L,10,0)</f>
        <v>55.21</v>
      </c>
      <c r="C864" t="str">
        <f t="shared" si="13"/>
        <v>LOW</v>
      </c>
    </row>
    <row r="865" spans="1:3" x14ac:dyDescent="0.2">
      <c r="A865" t="str">
        <f>cleanedDataSet!A865</f>
        <v>556204f9-ff89-4d0c-be3c-e0c39af62499</v>
      </c>
      <c r="B865">
        <f>VLOOKUP(A865,cleanedDataSet!A:L,10,0)</f>
        <v>6006.14</v>
      </c>
      <c r="C865" t="str">
        <f t="shared" si="13"/>
        <v>HIGH</v>
      </c>
    </row>
    <row r="866" spans="1:3" x14ac:dyDescent="0.2">
      <c r="A866" t="str">
        <f>cleanedDataSet!A866</f>
        <v>4eb0d7b7-014e-40ac-8d16-07e7c3d74b5a</v>
      </c>
      <c r="B866">
        <f>VLOOKUP(A866,cleanedDataSet!A:L,10,0)</f>
        <v>342.75</v>
      </c>
      <c r="C866" t="str">
        <f t="shared" si="13"/>
        <v>LOW</v>
      </c>
    </row>
    <row r="867" spans="1:3" x14ac:dyDescent="0.2">
      <c r="A867" t="str">
        <f>cleanedDataSet!A867</f>
        <v>e144c0d1-1dcf-4f50-a55c-fc160cda5906</v>
      </c>
      <c r="B867">
        <f>VLOOKUP(A867,cleanedDataSet!A:L,10,0)</f>
        <v>693.58</v>
      </c>
      <c r="C867" t="str">
        <f t="shared" si="13"/>
        <v>LOW</v>
      </c>
    </row>
    <row r="868" spans="1:3" x14ac:dyDescent="0.2">
      <c r="A868" t="str">
        <f>cleanedDataSet!A868</f>
        <v>0a2a2b9c-dfb6-4b5e-aae0-45bc096b482e</v>
      </c>
      <c r="B868">
        <f>VLOOKUP(A868,cleanedDataSet!A:L,10,0)</f>
        <v>1089.44</v>
      </c>
      <c r="C868" t="str">
        <f t="shared" si="13"/>
        <v>LOW</v>
      </c>
    </row>
    <row r="869" spans="1:3" x14ac:dyDescent="0.2">
      <c r="A869" t="str">
        <f>cleanedDataSet!A869</f>
        <v>90d79c76-ac48-4140-a1f0-2b961a488101</v>
      </c>
      <c r="B869">
        <f>VLOOKUP(A869,cleanedDataSet!A:L,10,0)</f>
        <v>2940.6</v>
      </c>
      <c r="C869" t="str">
        <f t="shared" si="13"/>
        <v>ABOVE AVERAGE</v>
      </c>
    </row>
    <row r="870" spans="1:3" x14ac:dyDescent="0.2">
      <c r="A870" t="str">
        <f>cleanedDataSet!A870</f>
        <v>5a8e6c17-be0e-4344-8a10-8cc054828ea2</v>
      </c>
      <c r="B870">
        <f>VLOOKUP(A870,cleanedDataSet!A:L,10,0)</f>
        <v>752.8</v>
      </c>
      <c r="C870" t="str">
        <f t="shared" si="13"/>
        <v>LOW</v>
      </c>
    </row>
    <row r="871" spans="1:3" x14ac:dyDescent="0.2">
      <c r="A871" t="str">
        <f>cleanedDataSet!A871</f>
        <v>ada17dcc-7c51-48b0-acd8-1a426d188c2c</v>
      </c>
      <c r="B871">
        <f>VLOOKUP(A871,cleanedDataSet!A:L,10,0)</f>
        <v>982.74</v>
      </c>
      <c r="C871" t="str">
        <f t="shared" si="13"/>
        <v>LOW</v>
      </c>
    </row>
    <row r="872" spans="1:3" x14ac:dyDescent="0.2">
      <c r="A872" t="str">
        <f>cleanedDataSet!A872</f>
        <v>76930971-4994-4969-82f8-5463c7a2b16c</v>
      </c>
      <c r="B872">
        <f>VLOOKUP(A872,cleanedDataSet!A:L,10,0)</f>
        <v>2601.41</v>
      </c>
      <c r="C872" t="str">
        <f t="shared" si="13"/>
        <v>BELOW AVERAGE</v>
      </c>
    </row>
    <row r="873" spans="1:3" x14ac:dyDescent="0.2">
      <c r="A873" t="str">
        <f>cleanedDataSet!A873</f>
        <v>b97142c6-63c0-419c-aa74-01df8ea0e73a</v>
      </c>
      <c r="B873">
        <f>VLOOKUP(A873,cleanedDataSet!A:L,10,0)</f>
        <v>3597.39</v>
      </c>
      <c r="C873" t="str">
        <f t="shared" si="13"/>
        <v>ABOVE AVERAGE</v>
      </c>
    </row>
    <row r="874" spans="1:3" x14ac:dyDescent="0.2">
      <c r="A874" t="str">
        <f>cleanedDataSet!A874</f>
        <v>15a9abc2-27aa-463f-9e23-cbc2f865c3e2</v>
      </c>
      <c r="B874">
        <f>VLOOKUP(A874,cleanedDataSet!A:L,10,0)</f>
        <v>249.95</v>
      </c>
      <c r="C874" t="str">
        <f t="shared" si="13"/>
        <v>LOW</v>
      </c>
    </row>
    <row r="875" spans="1:3" x14ac:dyDescent="0.2">
      <c r="A875" t="str">
        <f>cleanedDataSet!A875</f>
        <v>3114a8c0-d560-4d60-b616-133e331331c5</v>
      </c>
      <c r="B875">
        <f>VLOOKUP(A875,cleanedDataSet!A:L,10,0)</f>
        <v>757.28</v>
      </c>
      <c r="C875" t="str">
        <f t="shared" si="13"/>
        <v>LOW</v>
      </c>
    </row>
    <row r="876" spans="1:3" x14ac:dyDescent="0.2">
      <c r="A876" t="str">
        <f>cleanedDataSet!A876</f>
        <v>a858d34a-d344-41e3-ba39-c3ab0c19b71b</v>
      </c>
      <c r="B876">
        <f>VLOOKUP(A876,cleanedDataSet!A:L,10,0)</f>
        <v>974.8</v>
      </c>
      <c r="C876" t="str">
        <f t="shared" si="13"/>
        <v>LOW</v>
      </c>
    </row>
    <row r="877" spans="1:3" x14ac:dyDescent="0.2">
      <c r="A877" t="str">
        <f>cleanedDataSet!A877</f>
        <v>2d6e6f6b-318e-40e0-8791-f881c6ca13fb</v>
      </c>
      <c r="B877">
        <f>VLOOKUP(A877,cleanedDataSet!A:L,10,0)</f>
        <v>2723.46</v>
      </c>
      <c r="C877" t="str">
        <f t="shared" si="13"/>
        <v>BELOW AVERAGE</v>
      </c>
    </row>
    <row r="878" spans="1:3" x14ac:dyDescent="0.2">
      <c r="A878" t="str">
        <f>cleanedDataSet!A878</f>
        <v>5d1194c8-8edc-497b-a7bb-fdd602a6ac38</v>
      </c>
      <c r="B878">
        <f>VLOOKUP(A878,cleanedDataSet!A:L,10,0)</f>
        <v>2967.8</v>
      </c>
      <c r="C878" t="str">
        <f t="shared" si="13"/>
        <v>ABOVE AVERAGE</v>
      </c>
    </row>
    <row r="879" spans="1:3" x14ac:dyDescent="0.2">
      <c r="A879" t="str">
        <f>cleanedDataSet!A879</f>
        <v>8a8900e6-81b2-4ea5-b5ed-31fff2526210</v>
      </c>
      <c r="B879">
        <f>VLOOKUP(A879,cleanedDataSet!A:L,10,0)</f>
        <v>3213.28</v>
      </c>
      <c r="C879" t="str">
        <f t="shared" si="13"/>
        <v>ABOVE AVERAGE</v>
      </c>
    </row>
    <row r="880" spans="1:3" x14ac:dyDescent="0.2">
      <c r="A880" t="str">
        <f>cleanedDataSet!A880</f>
        <v>8636299e-8554-414c-a6c6-c6b10f226a8e</v>
      </c>
      <c r="B880">
        <f>VLOOKUP(A880,cleanedDataSet!A:L,10,0)</f>
        <v>4011.2</v>
      </c>
      <c r="C880" t="str">
        <f t="shared" si="13"/>
        <v>HIGH</v>
      </c>
    </row>
    <row r="881" spans="1:3" x14ac:dyDescent="0.2">
      <c r="A881" t="str">
        <f>cleanedDataSet!A881</f>
        <v>162aa62b-e865-4cfe-a426-080317365e54</v>
      </c>
      <c r="B881">
        <f>VLOOKUP(A881,cleanedDataSet!A:L,10,0)</f>
        <v>733.81</v>
      </c>
      <c r="C881" t="str">
        <f t="shared" si="13"/>
        <v>LOW</v>
      </c>
    </row>
    <row r="882" spans="1:3" x14ac:dyDescent="0.2">
      <c r="A882" t="str">
        <f>cleanedDataSet!A882</f>
        <v>e61e6c60-adcc-40de-8030-986ee7dce509</v>
      </c>
      <c r="B882">
        <f>VLOOKUP(A882,cleanedDataSet!A:L,10,0)</f>
        <v>1721.88</v>
      </c>
      <c r="C882" t="str">
        <f t="shared" si="13"/>
        <v>LOW</v>
      </c>
    </row>
    <row r="883" spans="1:3" x14ac:dyDescent="0.2">
      <c r="A883" t="str">
        <f>cleanedDataSet!A883</f>
        <v>b24c9db9-09ab-4e7e-9e58-6375881c7626</v>
      </c>
      <c r="B883">
        <f>VLOOKUP(A883,cleanedDataSet!A:L,10,0)</f>
        <v>2155.56</v>
      </c>
      <c r="C883" t="str">
        <f t="shared" si="13"/>
        <v>BELOW AVERAGE</v>
      </c>
    </row>
    <row r="884" spans="1:3" x14ac:dyDescent="0.2">
      <c r="A884" t="str">
        <f>cleanedDataSet!A884</f>
        <v>77e6485f-2c71-49ea-bed9-4e544e6dd769</v>
      </c>
      <c r="B884">
        <f>VLOOKUP(A884,cleanedDataSet!A:L,10,0)</f>
        <v>2562.12</v>
      </c>
      <c r="C884" t="str">
        <f t="shared" si="13"/>
        <v>BELOW AVERAGE</v>
      </c>
    </row>
    <row r="885" spans="1:3" x14ac:dyDescent="0.2">
      <c r="A885" t="str">
        <f>cleanedDataSet!A885</f>
        <v>03ddefd3-e008-49b9-b1ae-da82647888d9</v>
      </c>
      <c r="B885">
        <f>VLOOKUP(A885,cleanedDataSet!A:L,10,0)</f>
        <v>627.72</v>
      </c>
      <c r="C885" t="str">
        <f t="shared" si="13"/>
        <v>LOW</v>
      </c>
    </row>
    <row r="886" spans="1:3" x14ac:dyDescent="0.2">
      <c r="A886" t="str">
        <f>cleanedDataSet!A886</f>
        <v>cf620b87-254b-4804-a12c-0586bd835b67</v>
      </c>
      <c r="B886">
        <f>VLOOKUP(A886,cleanedDataSet!A:L,10,0)</f>
        <v>4831.96</v>
      </c>
      <c r="C886" t="str">
        <f t="shared" si="13"/>
        <v>HIGH</v>
      </c>
    </row>
    <row r="887" spans="1:3" x14ac:dyDescent="0.2">
      <c r="A887" t="str">
        <f>cleanedDataSet!A887</f>
        <v>84bda85e-8cc6-4c3d-b8f1-9acc68fee50b</v>
      </c>
      <c r="B887">
        <f>VLOOKUP(A887,cleanedDataSet!A:L,10,0)</f>
        <v>5077.9399999999996</v>
      </c>
      <c r="C887" t="str">
        <f t="shared" si="13"/>
        <v>HIGH</v>
      </c>
    </row>
    <row r="888" spans="1:3" x14ac:dyDescent="0.2">
      <c r="A888" t="str">
        <f>cleanedDataSet!A888</f>
        <v>ac4ef039-12e6-4aa3-bf47-87944618eea2</v>
      </c>
      <c r="B888">
        <f>VLOOKUP(A888,cleanedDataSet!A:L,10,0)</f>
        <v>9656.7999999999993</v>
      </c>
      <c r="C888" t="str">
        <f t="shared" si="13"/>
        <v>HIGH</v>
      </c>
    </row>
    <row r="889" spans="1:3" x14ac:dyDescent="0.2">
      <c r="A889" t="str">
        <f>cleanedDataSet!A889</f>
        <v>31c47db1-65ba-49ea-b479-1fa1ff38192f</v>
      </c>
      <c r="B889">
        <f>VLOOKUP(A889,cleanedDataSet!A:L,10,0)</f>
        <v>942.04</v>
      </c>
      <c r="C889" t="str">
        <f t="shared" si="13"/>
        <v>LOW</v>
      </c>
    </row>
    <row r="890" spans="1:3" x14ac:dyDescent="0.2">
      <c r="A890" t="str">
        <f>cleanedDataSet!A890</f>
        <v>926d7786-ec38-4ec6-ad60-521c0087265e</v>
      </c>
      <c r="B890">
        <f>VLOOKUP(A890,cleanedDataSet!A:L,10,0)</f>
        <v>2042.76</v>
      </c>
      <c r="C890" t="str">
        <f t="shared" si="13"/>
        <v>BELOW AVERAGE</v>
      </c>
    </row>
    <row r="891" spans="1:3" x14ac:dyDescent="0.2">
      <c r="A891" t="str">
        <f>cleanedDataSet!A891</f>
        <v>5a693bdc-6577-4228-bb8f-ff92907beba6</v>
      </c>
      <c r="B891">
        <f>VLOOKUP(A891,cleanedDataSet!A:L,10,0)</f>
        <v>2455.44</v>
      </c>
      <c r="C891" t="str">
        <f t="shared" si="13"/>
        <v>BELOW AVERAGE</v>
      </c>
    </row>
    <row r="892" spans="1:3" x14ac:dyDescent="0.2">
      <c r="A892" t="str">
        <f>cleanedDataSet!A892</f>
        <v>aa14f3b8-1822-4f42-9180-fe7dc6cf9082</v>
      </c>
      <c r="B892">
        <f>VLOOKUP(A892,cleanedDataSet!A:L,10,0)</f>
        <v>4186</v>
      </c>
      <c r="C892" t="str">
        <f t="shared" si="13"/>
        <v>HIGH</v>
      </c>
    </row>
    <row r="893" spans="1:3" x14ac:dyDescent="0.2">
      <c r="A893" t="str">
        <f>cleanedDataSet!A893</f>
        <v>60a7916c-e2c3-4bc7-85c2-76ece3242b43</v>
      </c>
      <c r="B893">
        <f>VLOOKUP(A893,cleanedDataSet!A:L,10,0)</f>
        <v>4983.04</v>
      </c>
      <c r="C893" t="str">
        <f t="shared" si="13"/>
        <v>HIGH</v>
      </c>
    </row>
    <row r="894" spans="1:3" x14ac:dyDescent="0.2">
      <c r="A894" t="str">
        <f>cleanedDataSet!A894</f>
        <v>46e20d41-f579-4cb6-ab22-c473c94ea0d9</v>
      </c>
      <c r="B894">
        <f>VLOOKUP(A894,cleanedDataSet!A:L,10,0)</f>
        <v>5364</v>
      </c>
      <c r="C894" t="str">
        <f t="shared" si="13"/>
        <v>HIGH</v>
      </c>
    </row>
    <row r="895" spans="1:3" x14ac:dyDescent="0.2">
      <c r="A895" t="str">
        <f>cleanedDataSet!A895</f>
        <v>918b4703-39b8-43c4-afa3-646c96f48412</v>
      </c>
      <c r="B895">
        <f>VLOOKUP(A895,cleanedDataSet!A:L,10,0)</f>
        <v>1033.79</v>
      </c>
      <c r="C895" t="str">
        <f t="shared" si="13"/>
        <v>LOW</v>
      </c>
    </row>
    <row r="896" spans="1:3" x14ac:dyDescent="0.2">
      <c r="A896" t="str">
        <f>cleanedDataSet!A896</f>
        <v>0423c8bc-6651-4266-a059-34e8fec0fe7a</v>
      </c>
      <c r="B896">
        <f>VLOOKUP(A896,cleanedDataSet!A:L,10,0)</f>
        <v>1451.12</v>
      </c>
      <c r="C896" t="str">
        <f t="shared" si="13"/>
        <v>LOW</v>
      </c>
    </row>
    <row r="897" spans="1:3" x14ac:dyDescent="0.2">
      <c r="A897" t="str">
        <f>cleanedDataSet!A897</f>
        <v>7e44c357-823d-4030-b713-9c0a7e39a643</v>
      </c>
      <c r="B897">
        <f>VLOOKUP(A897,cleanedDataSet!A:L,10,0)</f>
        <v>1516.4</v>
      </c>
      <c r="C897" t="str">
        <f t="shared" si="13"/>
        <v>LOW</v>
      </c>
    </row>
    <row r="898" spans="1:3" x14ac:dyDescent="0.2">
      <c r="A898" t="str">
        <f>cleanedDataSet!A898</f>
        <v>5c03918c-91b6-42cd-ac5f-1014a3fa46f7</v>
      </c>
      <c r="B898">
        <f>VLOOKUP(A898,cleanedDataSet!A:L,10,0)</f>
        <v>7220.07</v>
      </c>
      <c r="C898" t="str">
        <f t="shared" si="13"/>
        <v>HIGH</v>
      </c>
    </row>
    <row r="899" spans="1:3" x14ac:dyDescent="0.2">
      <c r="A899" t="str">
        <f>cleanedDataSet!A899</f>
        <v>e0d4f714-3657-41a6-9ee3-17198f82e71f</v>
      </c>
      <c r="B899">
        <f>VLOOKUP(A899,cleanedDataSet!A:L,10,0)</f>
        <v>2544</v>
      </c>
      <c r="C899" t="str">
        <f t="shared" ref="C899:C962" si="14">IF(B899=AVERAGE(B:B),"AVERAGE",IF(AND(B899&lt;=AVERAGE(B:B),B899&gt;AVERAGE(B:B)-1000),"BELOW AVERAGE",IF(AND(B899&gt;=AVERAGE(B:B),B899&lt;AVERAGE(B:B)+1000),"ABOVE AVERAGE",IF(B899&lt;AVERAGE(B:B)-1000,"LOW",IF(B899&gt;AVERAGE(B:B)+1000,"HIGH","ERROR")))))</f>
        <v>BELOW AVERAGE</v>
      </c>
    </row>
    <row r="900" spans="1:3" x14ac:dyDescent="0.2">
      <c r="A900" t="str">
        <f>cleanedDataSet!A900</f>
        <v>242b23cd-12bb-47a0-b430-00a7cc055879</v>
      </c>
      <c r="B900">
        <f>VLOOKUP(A900,cleanedDataSet!A:L,10,0)</f>
        <v>3070.2</v>
      </c>
      <c r="C900" t="str">
        <f t="shared" si="14"/>
        <v>ABOVE AVERAGE</v>
      </c>
    </row>
    <row r="901" spans="1:3" x14ac:dyDescent="0.2">
      <c r="A901" t="str">
        <f>cleanedDataSet!A901</f>
        <v>d566eb53-b213-468a-bbc5-6dd41d0e5e52</v>
      </c>
      <c r="B901">
        <f>VLOOKUP(A901,cleanedDataSet!A:L,10,0)</f>
        <v>3702.6</v>
      </c>
      <c r="C901" t="str">
        <f t="shared" si="14"/>
        <v>ABOVE AVERAGE</v>
      </c>
    </row>
    <row r="902" spans="1:3" x14ac:dyDescent="0.2">
      <c r="A902" t="str">
        <f>cleanedDataSet!A902</f>
        <v>e0619bd7-05fc-4b17-9d59-7d86137ea6aa</v>
      </c>
      <c r="B902">
        <f>VLOOKUP(A902,cleanedDataSet!A:L,10,0)</f>
        <v>311.77999999999997</v>
      </c>
      <c r="C902" t="str">
        <f t="shared" si="14"/>
        <v>LOW</v>
      </c>
    </row>
    <row r="903" spans="1:3" x14ac:dyDescent="0.2">
      <c r="A903" t="str">
        <f>cleanedDataSet!A903</f>
        <v>3cbc06e5-ec5d-447d-b6a6-aae9a01be009</v>
      </c>
      <c r="B903">
        <f>VLOOKUP(A903,cleanedDataSet!A:L,10,0)</f>
        <v>355.05</v>
      </c>
      <c r="C903" t="str">
        <f t="shared" si="14"/>
        <v>LOW</v>
      </c>
    </row>
    <row r="904" spans="1:3" x14ac:dyDescent="0.2">
      <c r="A904" t="str">
        <f>cleanedDataSet!A904</f>
        <v>d190b65f-48c9-4d23-ba2c-123c2e180af1</v>
      </c>
      <c r="B904">
        <f>VLOOKUP(A904,cleanedDataSet!A:L,10,0)</f>
        <v>605.11</v>
      </c>
      <c r="C904" t="str">
        <f t="shared" si="14"/>
        <v>LOW</v>
      </c>
    </row>
    <row r="905" spans="1:3" x14ac:dyDescent="0.2">
      <c r="A905" t="str">
        <f>cleanedDataSet!A905</f>
        <v>c598ec84-520b-47c5-b92f-be24729b34d7</v>
      </c>
      <c r="B905">
        <f>VLOOKUP(A905,cleanedDataSet!A:L,10,0)</f>
        <v>1729.39</v>
      </c>
      <c r="C905" t="str">
        <f t="shared" si="14"/>
        <v>BELOW AVERAGE</v>
      </c>
    </row>
    <row r="906" spans="1:3" x14ac:dyDescent="0.2">
      <c r="A906" t="str">
        <f>cleanedDataSet!A906</f>
        <v>fcbc174d-caa4-4002-9cad-92c80a9f748d</v>
      </c>
      <c r="B906">
        <f>VLOOKUP(A906,cleanedDataSet!A:L,10,0)</f>
        <v>384.72</v>
      </c>
      <c r="C906" t="str">
        <f t="shared" si="14"/>
        <v>LOW</v>
      </c>
    </row>
    <row r="907" spans="1:3" x14ac:dyDescent="0.2">
      <c r="A907" t="str">
        <f>cleanedDataSet!A907</f>
        <v>3e26776c-570d-4aa1-9539-97975cc92462</v>
      </c>
      <c r="B907">
        <f>VLOOKUP(A907,cleanedDataSet!A:L,10,0)</f>
        <v>588.17999999999995</v>
      </c>
      <c r="C907" t="str">
        <f t="shared" si="14"/>
        <v>LOW</v>
      </c>
    </row>
    <row r="908" spans="1:3" x14ac:dyDescent="0.2">
      <c r="A908" t="str">
        <f>cleanedDataSet!A908</f>
        <v>1124860e-dffe-403d-9a5d-2f4f56f19fc7</v>
      </c>
      <c r="B908">
        <f>VLOOKUP(A908,cleanedDataSet!A:L,10,0)</f>
        <v>1349.52</v>
      </c>
      <c r="C908" t="str">
        <f t="shared" si="14"/>
        <v>LOW</v>
      </c>
    </row>
    <row r="909" spans="1:3" x14ac:dyDescent="0.2">
      <c r="A909" t="str">
        <f>cleanedDataSet!A909</f>
        <v>806eae59-103e-40a7-ac4a-213807df7c31</v>
      </c>
      <c r="B909">
        <f>VLOOKUP(A909,cleanedDataSet!A:L,10,0)</f>
        <v>1482.72</v>
      </c>
      <c r="C909" t="str">
        <f t="shared" si="14"/>
        <v>LOW</v>
      </c>
    </row>
    <row r="910" spans="1:3" x14ac:dyDescent="0.2">
      <c r="A910" t="str">
        <f>cleanedDataSet!A910</f>
        <v>c03784dc-ab16-4502-b27b-c50e20b3e91a</v>
      </c>
      <c r="B910">
        <f>VLOOKUP(A910,cleanedDataSet!A:L,10,0)</f>
        <v>2210.58</v>
      </c>
      <c r="C910" t="str">
        <f t="shared" si="14"/>
        <v>BELOW AVERAGE</v>
      </c>
    </row>
    <row r="911" spans="1:3" x14ac:dyDescent="0.2">
      <c r="A911" t="str">
        <f>cleanedDataSet!A911</f>
        <v>67ad01b8-a5d8-4d93-9788-10a02e96c11c</v>
      </c>
      <c r="B911">
        <f>VLOOKUP(A911,cleanedDataSet!A:L,10,0)</f>
        <v>2609.44</v>
      </c>
      <c r="C911" t="str">
        <f t="shared" si="14"/>
        <v>BELOW AVERAGE</v>
      </c>
    </row>
    <row r="912" spans="1:3" x14ac:dyDescent="0.2">
      <c r="A912" t="str">
        <f>cleanedDataSet!A912</f>
        <v>b5898602-21ec-4290-91d9-bdccdd21455e</v>
      </c>
      <c r="B912">
        <f>VLOOKUP(A912,cleanedDataSet!A:L,10,0)</f>
        <v>3984.5</v>
      </c>
      <c r="C912" t="str">
        <f t="shared" si="14"/>
        <v>HIGH</v>
      </c>
    </row>
    <row r="913" spans="1:3" x14ac:dyDescent="0.2">
      <c r="A913" t="str">
        <f>cleanedDataSet!A913</f>
        <v>20628586-6a4d-46c2-9b79-a5db620e7fc3</v>
      </c>
      <c r="B913">
        <f>VLOOKUP(A913,cleanedDataSet!A:L,10,0)</f>
        <v>4591.6000000000004</v>
      </c>
      <c r="C913" t="str">
        <f t="shared" si="14"/>
        <v>HIGH</v>
      </c>
    </row>
    <row r="914" spans="1:3" x14ac:dyDescent="0.2">
      <c r="A914" t="str">
        <f>cleanedDataSet!A914</f>
        <v>6d41f9ac-b819-49f0-b84c-cd3b903c8382</v>
      </c>
      <c r="B914">
        <f>VLOOKUP(A914,cleanedDataSet!A:L,10,0)</f>
        <v>5968.44</v>
      </c>
      <c r="C914" t="str">
        <f t="shared" si="14"/>
        <v>HIGH</v>
      </c>
    </row>
    <row r="915" spans="1:3" x14ac:dyDescent="0.2">
      <c r="A915" t="str">
        <f>cleanedDataSet!A915</f>
        <v>d901ea0a-03f4-492e-a9af-3ca32508e344</v>
      </c>
      <c r="B915">
        <f>VLOOKUP(A915,cleanedDataSet!A:L,10,0)</f>
        <v>6950.56</v>
      </c>
      <c r="C915" t="str">
        <f t="shared" si="14"/>
        <v>HIGH</v>
      </c>
    </row>
    <row r="916" spans="1:3" x14ac:dyDescent="0.2">
      <c r="A916" t="str">
        <f>cleanedDataSet!A916</f>
        <v>7a3ead66-c01a-437d-9377-8cade4c5b399</v>
      </c>
      <c r="B916">
        <f>VLOOKUP(A916,cleanedDataSet!A:L,10,0)</f>
        <v>285.61</v>
      </c>
      <c r="C916" t="str">
        <f t="shared" si="14"/>
        <v>LOW</v>
      </c>
    </row>
    <row r="917" spans="1:3" x14ac:dyDescent="0.2">
      <c r="A917" t="str">
        <f>cleanedDataSet!A917</f>
        <v>f337327a-5e2a-47e7-8b22-de0327adb370</v>
      </c>
      <c r="B917">
        <f>VLOOKUP(A917,cleanedDataSet!A:L,10,0)</f>
        <v>1228.8</v>
      </c>
      <c r="C917" t="str">
        <f t="shared" si="14"/>
        <v>LOW</v>
      </c>
    </row>
    <row r="918" spans="1:3" x14ac:dyDescent="0.2">
      <c r="A918" t="str">
        <f>cleanedDataSet!A918</f>
        <v>93962b0c-ea63-4654-bb4b-4bfbb2da4ee3</v>
      </c>
      <c r="B918">
        <f>VLOOKUP(A918,cleanedDataSet!A:L,10,0)</f>
        <v>1532.2</v>
      </c>
      <c r="C918" t="str">
        <f t="shared" si="14"/>
        <v>LOW</v>
      </c>
    </row>
    <row r="919" spans="1:3" x14ac:dyDescent="0.2">
      <c r="A919" t="str">
        <f>cleanedDataSet!A919</f>
        <v>52cc214a-3d56-4591-a0d0-35a97a79ea2f</v>
      </c>
      <c r="B919">
        <f>VLOOKUP(A919,cleanedDataSet!A:L,10,0)</f>
        <v>3060.4</v>
      </c>
      <c r="C919" t="str">
        <f t="shared" si="14"/>
        <v>ABOVE AVERAGE</v>
      </c>
    </row>
    <row r="920" spans="1:3" x14ac:dyDescent="0.2">
      <c r="A920" t="str">
        <f>cleanedDataSet!A920</f>
        <v>00cfea4d-5bd9-4b28-b142-d5817bf20a54</v>
      </c>
      <c r="B920">
        <f>VLOOKUP(A920,cleanedDataSet!A:L,10,0)</f>
        <v>210.64</v>
      </c>
      <c r="C920" t="str">
        <f t="shared" si="14"/>
        <v>LOW</v>
      </c>
    </row>
    <row r="921" spans="1:3" x14ac:dyDescent="0.2">
      <c r="A921" t="str">
        <f>cleanedDataSet!A921</f>
        <v>8d564a65-ffcc-411c-9c04-8d2d705f553e</v>
      </c>
      <c r="B921">
        <f>VLOOKUP(A921,cleanedDataSet!A:L,10,0)</f>
        <v>3139.65</v>
      </c>
      <c r="C921" t="str">
        <f t="shared" si="14"/>
        <v>ABOVE AVERAGE</v>
      </c>
    </row>
    <row r="922" spans="1:3" x14ac:dyDescent="0.2">
      <c r="A922" t="str">
        <f>cleanedDataSet!A922</f>
        <v>bd3f3578-dd60-4829-96a6-b8b649a67fa0</v>
      </c>
      <c r="B922">
        <f>VLOOKUP(A922,cleanedDataSet!A:L,10,0)</f>
        <v>1473.03</v>
      </c>
      <c r="C922" t="str">
        <f t="shared" si="14"/>
        <v>LOW</v>
      </c>
    </row>
    <row r="923" spans="1:3" x14ac:dyDescent="0.2">
      <c r="A923" t="str">
        <f>cleanedDataSet!A923</f>
        <v>690763d1-420c-4cab-8ab0-7ed732b4dad0</v>
      </c>
      <c r="B923">
        <f>VLOOKUP(A923,cleanedDataSet!A:L,10,0)</f>
        <v>1763</v>
      </c>
      <c r="C923" t="str">
        <f t="shared" si="14"/>
        <v>BELOW AVERAGE</v>
      </c>
    </row>
    <row r="924" spans="1:3" x14ac:dyDescent="0.2">
      <c r="A924" t="str">
        <f>cleanedDataSet!A924</f>
        <v>ae3cfa69-96a6-4ae0-befe-9c87ca8d8f3f</v>
      </c>
      <c r="B924">
        <f>VLOOKUP(A924,cleanedDataSet!A:L,10,0)</f>
        <v>3572.72</v>
      </c>
      <c r="C924" t="str">
        <f t="shared" si="14"/>
        <v>ABOVE AVERAGE</v>
      </c>
    </row>
    <row r="925" spans="1:3" x14ac:dyDescent="0.2">
      <c r="A925" t="str">
        <f>cleanedDataSet!A925</f>
        <v>2336016c-335f-485a-a0e4-345da172fb56</v>
      </c>
      <c r="B925">
        <f>VLOOKUP(A925,cleanedDataSet!A:L,10,0)</f>
        <v>6506.92</v>
      </c>
      <c r="C925" t="str">
        <f t="shared" si="14"/>
        <v>HIGH</v>
      </c>
    </row>
    <row r="926" spans="1:3" x14ac:dyDescent="0.2">
      <c r="A926" t="str">
        <f>cleanedDataSet!A926</f>
        <v>e2e057d4-f0f7-482f-9d1d-e9b8580c2b90</v>
      </c>
      <c r="B926">
        <f>VLOOKUP(A926,cleanedDataSet!A:L,10,0)</f>
        <v>8594.1</v>
      </c>
      <c r="C926" t="str">
        <f t="shared" si="14"/>
        <v>HIGH</v>
      </c>
    </row>
    <row r="927" spans="1:3" x14ac:dyDescent="0.2">
      <c r="A927" t="str">
        <f>cleanedDataSet!A927</f>
        <v>24528443-6ab2-4e25-8776-18d7f3ff5642</v>
      </c>
      <c r="B927">
        <f>VLOOKUP(A927,cleanedDataSet!A:L,10,0)</f>
        <v>96.03</v>
      </c>
      <c r="C927" t="str">
        <f t="shared" si="14"/>
        <v>LOW</v>
      </c>
    </row>
    <row r="928" spans="1:3" x14ac:dyDescent="0.2">
      <c r="A928" t="str">
        <f>cleanedDataSet!A928</f>
        <v>b45d041c-9179-45d8-868c-1a40ffb021e1</v>
      </c>
      <c r="B928">
        <f>VLOOKUP(A928,cleanedDataSet!A:L,10,0)</f>
        <v>5078.3999999999996</v>
      </c>
      <c r="C928" t="str">
        <f t="shared" si="14"/>
        <v>HIGH</v>
      </c>
    </row>
    <row r="929" spans="1:3" x14ac:dyDescent="0.2">
      <c r="A929" t="str">
        <f>cleanedDataSet!A929</f>
        <v>721b0ae0-7300-4e5e-aca4-b97ae1f9ab46</v>
      </c>
      <c r="B929">
        <f>VLOOKUP(A929,cleanedDataSet!A:L,10,0)</f>
        <v>1078.76</v>
      </c>
      <c r="C929" t="str">
        <f t="shared" si="14"/>
        <v>LOW</v>
      </c>
    </row>
    <row r="930" spans="1:3" x14ac:dyDescent="0.2">
      <c r="A930" t="str">
        <f>cleanedDataSet!A930</f>
        <v>96fea47a-88ed-445e-a3a4-b522ed16a6b1</v>
      </c>
      <c r="B930">
        <f>VLOOKUP(A930,cleanedDataSet!A:L,10,0)</f>
        <v>1796.6</v>
      </c>
      <c r="C930" t="str">
        <f t="shared" si="14"/>
        <v>BELOW AVERAGE</v>
      </c>
    </row>
    <row r="931" spans="1:3" x14ac:dyDescent="0.2">
      <c r="A931" t="str">
        <f>cleanedDataSet!A931</f>
        <v>6e9a1825-8e5d-4874-8b1e-94a0982607eb</v>
      </c>
      <c r="B931">
        <f>VLOOKUP(A931,cleanedDataSet!A:L,10,0)</f>
        <v>2701.4</v>
      </c>
      <c r="C931" t="str">
        <f t="shared" si="14"/>
        <v>BELOW AVERAGE</v>
      </c>
    </row>
    <row r="932" spans="1:3" x14ac:dyDescent="0.2">
      <c r="A932" t="str">
        <f>cleanedDataSet!A932</f>
        <v>7181378d-bf38-478e-b5cf-827c4afe7de5</v>
      </c>
      <c r="B932">
        <f>VLOOKUP(A932,cleanedDataSet!A:L,10,0)</f>
        <v>5075.04</v>
      </c>
      <c r="C932" t="str">
        <f t="shared" si="14"/>
        <v>HIGH</v>
      </c>
    </row>
    <row r="933" spans="1:3" x14ac:dyDescent="0.2">
      <c r="A933" t="str">
        <f>cleanedDataSet!A933</f>
        <v>df3ed392-1a6e-44ee-8080-badaa3e686fb</v>
      </c>
      <c r="B933">
        <f>VLOOKUP(A933,cleanedDataSet!A:L,10,0)</f>
        <v>47.43</v>
      </c>
      <c r="C933" t="str">
        <f t="shared" si="14"/>
        <v>LOW</v>
      </c>
    </row>
    <row r="934" spans="1:3" x14ac:dyDescent="0.2">
      <c r="A934" t="str">
        <f>cleanedDataSet!A934</f>
        <v>ccde9818-dfa9-4d7f-b294-4de42631fa07</v>
      </c>
      <c r="B934">
        <f>VLOOKUP(A934,cleanedDataSet!A:L,10,0)</f>
        <v>976.4</v>
      </c>
      <c r="C934" t="str">
        <f t="shared" si="14"/>
        <v>LOW</v>
      </c>
    </row>
    <row r="935" spans="1:3" x14ac:dyDescent="0.2">
      <c r="A935" t="str">
        <f>cleanedDataSet!A935</f>
        <v>d23c23d8-0285-4972-8c1f-f4411b092e1e</v>
      </c>
      <c r="B935">
        <f>VLOOKUP(A935,cleanedDataSet!A:L,10,0)</f>
        <v>3666.62</v>
      </c>
      <c r="C935" t="str">
        <f t="shared" si="14"/>
        <v>ABOVE AVERAGE</v>
      </c>
    </row>
    <row r="936" spans="1:3" x14ac:dyDescent="0.2">
      <c r="A936" t="str">
        <f>cleanedDataSet!A936</f>
        <v>e85dfe95-36b4-4579-bb40-5e5e51973b54</v>
      </c>
      <c r="B936">
        <f>VLOOKUP(A936,cleanedDataSet!A:L,10,0)</f>
        <v>1121.3800000000001</v>
      </c>
      <c r="C936" t="str">
        <f t="shared" si="14"/>
        <v>LOW</v>
      </c>
    </row>
    <row r="937" spans="1:3" x14ac:dyDescent="0.2">
      <c r="A937" t="str">
        <f>cleanedDataSet!A937</f>
        <v>abcea61e-250d-4ee0-a216-f5e74a075f4e</v>
      </c>
      <c r="B937">
        <f>VLOOKUP(A937,cleanedDataSet!A:L,10,0)</f>
        <v>1664.19</v>
      </c>
      <c r="C937" t="str">
        <f t="shared" si="14"/>
        <v>LOW</v>
      </c>
    </row>
    <row r="938" spans="1:3" x14ac:dyDescent="0.2">
      <c r="A938" t="str">
        <f>cleanedDataSet!A938</f>
        <v>68290d5a-246f-4e1a-ab79-1bb391c08bf8</v>
      </c>
      <c r="B938">
        <f>VLOOKUP(A938,cleanedDataSet!A:L,10,0)</f>
        <v>1763.41</v>
      </c>
      <c r="C938" t="str">
        <f t="shared" si="14"/>
        <v>BELOW AVERAGE</v>
      </c>
    </row>
    <row r="939" spans="1:3" x14ac:dyDescent="0.2">
      <c r="A939" t="str">
        <f>cleanedDataSet!A939</f>
        <v>e91399e8-9b00-4acb-bc5d-2397c5830985</v>
      </c>
      <c r="B939">
        <f>VLOOKUP(A939,cleanedDataSet!A:L,10,0)</f>
        <v>4014.7</v>
      </c>
      <c r="C939" t="str">
        <f t="shared" si="14"/>
        <v>HIGH</v>
      </c>
    </row>
    <row r="940" spans="1:3" x14ac:dyDescent="0.2">
      <c r="A940" t="str">
        <f>cleanedDataSet!A940</f>
        <v>97a0165e-14cb-463f-8420-f8249ed0f388</v>
      </c>
      <c r="B940">
        <f>VLOOKUP(A940,cleanedDataSet!A:L,10,0)</f>
        <v>535.91999999999996</v>
      </c>
      <c r="C940" t="str">
        <f t="shared" si="14"/>
        <v>LOW</v>
      </c>
    </row>
    <row r="941" spans="1:3" x14ac:dyDescent="0.2">
      <c r="A941" t="str">
        <f>cleanedDataSet!A941</f>
        <v>0e193cfb-2315-4d1f-8677-d709bbdb3ffc</v>
      </c>
      <c r="B941">
        <f>VLOOKUP(A941,cleanedDataSet!A:L,10,0)</f>
        <v>2391.1999999999998</v>
      </c>
      <c r="C941" t="str">
        <f t="shared" si="14"/>
        <v>BELOW AVERAGE</v>
      </c>
    </row>
    <row r="942" spans="1:3" x14ac:dyDescent="0.2">
      <c r="A942" t="str">
        <f>cleanedDataSet!A942</f>
        <v>e35b4264-b003-420a-a3bd-c079be2e38cc</v>
      </c>
      <c r="B942">
        <f>VLOOKUP(A942,cleanedDataSet!A:L,10,0)</f>
        <v>2628.3</v>
      </c>
      <c r="C942" t="str">
        <f t="shared" si="14"/>
        <v>BELOW AVERAGE</v>
      </c>
    </row>
    <row r="943" spans="1:3" x14ac:dyDescent="0.2">
      <c r="A943" t="str">
        <f>cleanedDataSet!A943</f>
        <v>fc3deaf5-a1e0-4673-9d34-3c12c99213dc</v>
      </c>
      <c r="B943">
        <f>VLOOKUP(A943,cleanedDataSet!A:L,10,0)</f>
        <v>3825.6</v>
      </c>
      <c r="C943" t="str">
        <f t="shared" si="14"/>
        <v>HIGH</v>
      </c>
    </row>
    <row r="944" spans="1:3" x14ac:dyDescent="0.2">
      <c r="A944" t="str">
        <f>cleanedDataSet!A944</f>
        <v>a8617a23-5f22-401b-983b-da6f4ba99a50</v>
      </c>
      <c r="B944">
        <f>VLOOKUP(A944,cleanedDataSet!A:L,10,0)</f>
        <v>4180.5</v>
      </c>
      <c r="C944" t="str">
        <f t="shared" si="14"/>
        <v>HIGH</v>
      </c>
    </row>
    <row r="945" spans="1:3" x14ac:dyDescent="0.2">
      <c r="A945" t="str">
        <f>cleanedDataSet!A945</f>
        <v>58cf13b8-7cf4-48c0-92ae-efc1f4c9ac36</v>
      </c>
      <c r="B945">
        <f>VLOOKUP(A945,cleanedDataSet!A:L,10,0)</f>
        <v>4793.8900000000003</v>
      </c>
      <c r="C945" t="str">
        <f t="shared" si="14"/>
        <v>HIGH</v>
      </c>
    </row>
    <row r="946" spans="1:3" x14ac:dyDescent="0.2">
      <c r="A946" t="str">
        <f>cleanedDataSet!A946</f>
        <v>cb78da94-083b-4086-860b-6ffea964a4db</v>
      </c>
      <c r="B946">
        <f>VLOOKUP(A946,cleanedDataSet!A:L,10,0)</f>
        <v>6845.58</v>
      </c>
      <c r="C946" t="str">
        <f t="shared" si="14"/>
        <v>HIGH</v>
      </c>
    </row>
    <row r="947" spans="1:3" x14ac:dyDescent="0.2">
      <c r="A947" t="str">
        <f>cleanedDataSet!A947</f>
        <v>bc5f63f5-fe26-447e-86ae-6906b5691278</v>
      </c>
      <c r="B947">
        <f>VLOOKUP(A947,cleanedDataSet!A:L,10,0)</f>
        <v>576.05999999999995</v>
      </c>
      <c r="C947" t="str">
        <f t="shared" si="14"/>
        <v>LOW</v>
      </c>
    </row>
    <row r="948" spans="1:3" x14ac:dyDescent="0.2">
      <c r="A948" t="str">
        <f>cleanedDataSet!A948</f>
        <v>2461fc6b-93ee-4e36-94b2-3143f065cb5d</v>
      </c>
      <c r="B948">
        <f>VLOOKUP(A948,cleanedDataSet!A:L,10,0)</f>
        <v>1458.56</v>
      </c>
      <c r="C948" t="str">
        <f t="shared" si="14"/>
        <v>LOW</v>
      </c>
    </row>
    <row r="949" spans="1:3" x14ac:dyDescent="0.2">
      <c r="A949" t="str">
        <f>cleanedDataSet!A949</f>
        <v>9b72cc08-1018-40d8-9373-9c0363d94343</v>
      </c>
      <c r="B949">
        <f>VLOOKUP(A949,cleanedDataSet!A:L,10,0)</f>
        <v>4195.2</v>
      </c>
      <c r="C949" t="str">
        <f t="shared" si="14"/>
        <v>HIGH</v>
      </c>
    </row>
    <row r="950" spans="1:3" x14ac:dyDescent="0.2">
      <c r="A950" t="str">
        <f>cleanedDataSet!A950</f>
        <v>7b27dde4-0d23-4db0-a866-6ec5b0e17849</v>
      </c>
      <c r="B950">
        <f>VLOOKUP(A950,cleanedDataSet!A:L,10,0)</f>
        <v>4328.38</v>
      </c>
      <c r="C950" t="str">
        <f t="shared" si="14"/>
        <v>HIGH</v>
      </c>
    </row>
    <row r="951" spans="1:3" x14ac:dyDescent="0.2">
      <c r="A951" t="str">
        <f>cleanedDataSet!A951</f>
        <v>06fbf025-f992-4bb8-96e7-62aeb96515ca</v>
      </c>
      <c r="B951">
        <f>VLOOKUP(A951,cleanedDataSet!A:L,10,0)</f>
        <v>4441.08</v>
      </c>
      <c r="C951" t="str">
        <f t="shared" si="14"/>
        <v>HIGH</v>
      </c>
    </row>
    <row r="952" spans="1:3" x14ac:dyDescent="0.2">
      <c r="A952" t="str">
        <f>cleanedDataSet!A952</f>
        <v>ddc73335-e759-436a-8b81-48e4d00afa40</v>
      </c>
      <c r="B952">
        <f>VLOOKUP(A952,cleanedDataSet!A:L,10,0)</f>
        <v>656.46</v>
      </c>
      <c r="C952" t="str">
        <f t="shared" si="14"/>
        <v>LOW</v>
      </c>
    </row>
    <row r="953" spans="1:3" x14ac:dyDescent="0.2">
      <c r="A953" t="str">
        <f>cleanedDataSet!A953</f>
        <v>afd85ac7-169c-4684-811b-4fcdf0aee6b8</v>
      </c>
      <c r="B953">
        <f>VLOOKUP(A953,cleanedDataSet!A:L,10,0)</f>
        <v>775.72</v>
      </c>
      <c r="C953" t="str">
        <f t="shared" si="14"/>
        <v>LOW</v>
      </c>
    </row>
    <row r="954" spans="1:3" x14ac:dyDescent="0.2">
      <c r="A954" t="str">
        <f>cleanedDataSet!A954</f>
        <v>265c1f0f-4685-4a84-8150-471b99b14c8a</v>
      </c>
      <c r="B954">
        <f>VLOOKUP(A954,cleanedDataSet!A:L,10,0)</f>
        <v>1126.4100000000001</v>
      </c>
      <c r="C954" t="str">
        <f t="shared" si="14"/>
        <v>LOW</v>
      </c>
    </row>
    <row r="955" spans="1:3" x14ac:dyDescent="0.2">
      <c r="A955" t="str">
        <f>cleanedDataSet!A955</f>
        <v>dcf7dca5-eef5-486c-9bbf-c75b33037431</v>
      </c>
      <c r="B955">
        <f>VLOOKUP(A955,cleanedDataSet!A:L,10,0)</f>
        <v>2015.9</v>
      </c>
      <c r="C955" t="str">
        <f t="shared" si="14"/>
        <v>BELOW AVERAGE</v>
      </c>
    </row>
    <row r="956" spans="1:3" x14ac:dyDescent="0.2">
      <c r="A956" t="str">
        <f>cleanedDataSet!A956</f>
        <v>39ade9b6-6e5c-46fa-ba0b-86f508232b92</v>
      </c>
      <c r="B956">
        <f>VLOOKUP(A956,cleanedDataSet!A:L,10,0)</f>
        <v>43.68</v>
      </c>
      <c r="C956" t="str">
        <f t="shared" si="14"/>
        <v>LOW</v>
      </c>
    </row>
    <row r="957" spans="1:3" x14ac:dyDescent="0.2">
      <c r="A957" t="str">
        <f>cleanedDataSet!A957</f>
        <v>bbd49c56-77f0-4505-9dfc-3cf6809a48af</v>
      </c>
      <c r="B957">
        <f>VLOOKUP(A957,cleanedDataSet!A:L,10,0)</f>
        <v>213.27</v>
      </c>
      <c r="C957" t="str">
        <f t="shared" si="14"/>
        <v>LOW</v>
      </c>
    </row>
    <row r="958" spans="1:3" x14ac:dyDescent="0.2">
      <c r="A958" t="str">
        <f>cleanedDataSet!A958</f>
        <v>e54df1dc-7673-4e4a-980a-964aa5051eb1</v>
      </c>
      <c r="B958">
        <f>VLOOKUP(A958,cleanedDataSet!A:L,10,0)</f>
        <v>474.65</v>
      </c>
      <c r="C958" t="str">
        <f t="shared" si="14"/>
        <v>LOW</v>
      </c>
    </row>
    <row r="959" spans="1:3" x14ac:dyDescent="0.2">
      <c r="A959" t="str">
        <f>cleanedDataSet!A959</f>
        <v>1dd3a3d8-f147-46d5-aae0-bfc57bd84a8a</v>
      </c>
      <c r="B959">
        <f>VLOOKUP(A959,cleanedDataSet!A:L,10,0)</f>
        <v>1075.74</v>
      </c>
      <c r="C959" t="str">
        <f t="shared" si="14"/>
        <v>LOW</v>
      </c>
    </row>
    <row r="960" spans="1:3" x14ac:dyDescent="0.2">
      <c r="A960" t="str">
        <f>cleanedDataSet!A960</f>
        <v>ef2b1dc5-494e-4490-8307-3afbde818a52</v>
      </c>
      <c r="B960">
        <f>VLOOKUP(A960,cleanedDataSet!A:L,10,0)</f>
        <v>5047.68</v>
      </c>
      <c r="C960" t="str">
        <f t="shared" si="14"/>
        <v>HIGH</v>
      </c>
    </row>
    <row r="961" spans="1:3" x14ac:dyDescent="0.2">
      <c r="A961" t="str">
        <f>cleanedDataSet!A961</f>
        <v>6aa0e87c-8b51-471c-825a-8f88a1ccf8e8</v>
      </c>
      <c r="B961">
        <f>VLOOKUP(A961,cleanedDataSet!A:L,10,0)</f>
        <v>296.45999999999998</v>
      </c>
      <c r="C961" t="str">
        <f t="shared" si="14"/>
        <v>LOW</v>
      </c>
    </row>
    <row r="962" spans="1:3" x14ac:dyDescent="0.2">
      <c r="A962" t="str">
        <f>cleanedDataSet!A962</f>
        <v>9fbcb4d2-1549-4b76-8ae6-d902a1570873</v>
      </c>
      <c r="B962">
        <f>VLOOKUP(A962,cleanedDataSet!A:L,10,0)</f>
        <v>945.63</v>
      </c>
      <c r="C962" t="str">
        <f t="shared" si="14"/>
        <v>LOW</v>
      </c>
    </row>
    <row r="963" spans="1:3" x14ac:dyDescent="0.2">
      <c r="A963" t="str">
        <f>cleanedDataSet!A963</f>
        <v>3143d05c-8ea8-4cc1-9331-d1624974ed2c</v>
      </c>
      <c r="B963">
        <f>VLOOKUP(A963,cleanedDataSet!A:L,10,0)</f>
        <v>3796.8</v>
      </c>
      <c r="C963" t="str">
        <f t="shared" ref="C963:C1001" si="15">IF(B963=AVERAGE(B:B),"AVERAGE",IF(AND(B963&lt;=AVERAGE(B:B),B963&gt;AVERAGE(B:B)-1000),"BELOW AVERAGE",IF(AND(B963&gt;=AVERAGE(B:B),B963&lt;AVERAGE(B:B)+1000),"ABOVE AVERAGE",IF(B963&lt;AVERAGE(B:B)-1000,"LOW",IF(B963&gt;AVERAGE(B:B)+1000,"HIGH","ERROR")))))</f>
        <v>HIGH</v>
      </c>
    </row>
    <row r="964" spans="1:3" x14ac:dyDescent="0.2">
      <c r="A964" t="str">
        <f>cleanedDataSet!A964</f>
        <v>c34f6ed7-bb30-483e-9927-3356f7ed63d4</v>
      </c>
      <c r="B964">
        <f>VLOOKUP(A964,cleanedDataSet!A:L,10,0)</f>
        <v>7075.8</v>
      </c>
      <c r="C964" t="str">
        <f t="shared" si="15"/>
        <v>HIGH</v>
      </c>
    </row>
    <row r="965" spans="1:3" x14ac:dyDescent="0.2">
      <c r="A965" t="str">
        <f>cleanedDataSet!A965</f>
        <v>0a92e2b5-6041-43c6-9e35-42fe92a93d28</v>
      </c>
      <c r="B965">
        <f>VLOOKUP(A965,cleanedDataSet!A:L,10,0)</f>
        <v>686.04</v>
      </c>
      <c r="C965" t="str">
        <f t="shared" si="15"/>
        <v>LOW</v>
      </c>
    </row>
    <row r="966" spans="1:3" x14ac:dyDescent="0.2">
      <c r="A966" t="str">
        <f>cleanedDataSet!A966</f>
        <v>3c7acf51-230f-4f0e-85c6-bf4b96ef580a</v>
      </c>
      <c r="B966">
        <f>VLOOKUP(A966,cleanedDataSet!A:L,10,0)</f>
        <v>868.53</v>
      </c>
      <c r="C966" t="str">
        <f t="shared" si="15"/>
        <v>LOW</v>
      </c>
    </row>
    <row r="967" spans="1:3" x14ac:dyDescent="0.2">
      <c r="A967" t="str">
        <f>cleanedDataSet!A967</f>
        <v>3a54e5a9-b714-4cb5-9f68-396d149810f7</v>
      </c>
      <c r="B967">
        <f>VLOOKUP(A967,cleanedDataSet!A:L,10,0)</f>
        <v>2192.75</v>
      </c>
      <c r="C967" t="str">
        <f t="shared" si="15"/>
        <v>BELOW AVERAGE</v>
      </c>
    </row>
    <row r="968" spans="1:3" x14ac:dyDescent="0.2">
      <c r="A968" t="str">
        <f>cleanedDataSet!A968</f>
        <v>2f55fe19-1a3c-4f8b-9247-1e1528e4a662</v>
      </c>
      <c r="B968">
        <f>VLOOKUP(A968,cleanedDataSet!A:L,10,0)</f>
        <v>3109.92</v>
      </c>
      <c r="C968" t="str">
        <f t="shared" si="15"/>
        <v>ABOVE AVERAGE</v>
      </c>
    </row>
    <row r="969" spans="1:3" x14ac:dyDescent="0.2">
      <c r="A969" t="str">
        <f>cleanedDataSet!A969</f>
        <v>3ea8a138-d6d9-497b-bdd8-f2771531e605</v>
      </c>
      <c r="B969">
        <f>VLOOKUP(A969,cleanedDataSet!A:L,10,0)</f>
        <v>3196.98</v>
      </c>
      <c r="C969" t="str">
        <f t="shared" si="15"/>
        <v>ABOVE AVERAGE</v>
      </c>
    </row>
    <row r="970" spans="1:3" x14ac:dyDescent="0.2">
      <c r="A970" t="str">
        <f>cleanedDataSet!A970</f>
        <v>5cdc332d-ffd5-415b-a1a8-5a15fdfeeb22</v>
      </c>
      <c r="B970">
        <f>VLOOKUP(A970,cleanedDataSet!A:L,10,0)</f>
        <v>5884.48</v>
      </c>
      <c r="C970" t="str">
        <f t="shared" si="15"/>
        <v>HIGH</v>
      </c>
    </row>
    <row r="971" spans="1:3" x14ac:dyDescent="0.2">
      <c r="A971" t="str">
        <f>cleanedDataSet!A971</f>
        <v>5d0393cb-bf15-42c4-b851-739f06d73395</v>
      </c>
      <c r="B971">
        <f>VLOOKUP(A971,cleanedDataSet!A:L,10,0)</f>
        <v>5531.4</v>
      </c>
      <c r="C971" t="str">
        <f t="shared" si="15"/>
        <v>HIGH</v>
      </c>
    </row>
    <row r="972" spans="1:3" x14ac:dyDescent="0.2">
      <c r="A972" t="str">
        <f>cleanedDataSet!A972</f>
        <v>6384de5c-29f7-4224-a782-f6c9213976db</v>
      </c>
      <c r="B972">
        <f>VLOOKUP(A972,cleanedDataSet!A:L,10,0)</f>
        <v>1358.82</v>
      </c>
      <c r="C972" t="str">
        <f t="shared" si="15"/>
        <v>LOW</v>
      </c>
    </row>
    <row r="973" spans="1:3" x14ac:dyDescent="0.2">
      <c r="A973" t="str">
        <f>cleanedDataSet!A973</f>
        <v>79e3e141-2886-449d-a5bf-06ad2ff9e746</v>
      </c>
      <c r="B973">
        <f>VLOOKUP(A973,cleanedDataSet!A:L,10,0)</f>
        <v>1963.5</v>
      </c>
      <c r="C973" t="str">
        <f t="shared" si="15"/>
        <v>BELOW AVERAGE</v>
      </c>
    </row>
    <row r="974" spans="1:3" x14ac:dyDescent="0.2">
      <c r="A974" t="str">
        <f>cleanedDataSet!A974</f>
        <v>df6c1d77-8e55-43e3-9e23-c487fab0bc6f</v>
      </c>
      <c r="B974">
        <f>VLOOKUP(A974,cleanedDataSet!A:L,10,0)</f>
        <v>6790.22</v>
      </c>
      <c r="C974" t="str">
        <f t="shared" si="15"/>
        <v>HIGH</v>
      </c>
    </row>
    <row r="975" spans="1:3" x14ac:dyDescent="0.2">
      <c r="A975" t="str">
        <f>cleanedDataSet!A975</f>
        <v>6612baba-5f79-4bfb-aada-a0b60f20873c</v>
      </c>
      <c r="B975">
        <f>VLOOKUP(A975,cleanedDataSet!A:L,10,0)</f>
        <v>409.65</v>
      </c>
      <c r="C975" t="str">
        <f t="shared" si="15"/>
        <v>LOW</v>
      </c>
    </row>
    <row r="976" spans="1:3" x14ac:dyDescent="0.2">
      <c r="A976" t="str">
        <f>cleanedDataSet!A976</f>
        <v>a649f0ad-7a7d-4d9b-97d3-2b59ccafd457</v>
      </c>
      <c r="B976">
        <f>VLOOKUP(A976,cleanedDataSet!A:L,10,0)</f>
        <v>799.65</v>
      </c>
      <c r="C976" t="str">
        <f t="shared" si="15"/>
        <v>LOW</v>
      </c>
    </row>
    <row r="977" spans="1:3" x14ac:dyDescent="0.2">
      <c r="A977" t="str">
        <f>cleanedDataSet!A977</f>
        <v>fd731cb2-2846-4364-b0a1-3e1a28cef2de</v>
      </c>
      <c r="B977">
        <f>VLOOKUP(A977,cleanedDataSet!A:L,10,0)</f>
        <v>3203.76</v>
      </c>
      <c r="C977" t="str">
        <f t="shared" si="15"/>
        <v>ABOVE AVERAGE</v>
      </c>
    </row>
    <row r="978" spans="1:3" x14ac:dyDescent="0.2">
      <c r="A978" t="str">
        <f>cleanedDataSet!A978</f>
        <v>c9032a1c-ad70-4eff-8707-f2237aa417ab</v>
      </c>
      <c r="B978">
        <f>VLOOKUP(A978,cleanedDataSet!A:L,10,0)</f>
        <v>5296.82</v>
      </c>
      <c r="C978" t="str">
        <f t="shared" si="15"/>
        <v>HIGH</v>
      </c>
    </row>
    <row r="979" spans="1:3" x14ac:dyDescent="0.2">
      <c r="A979" t="str">
        <f>cleanedDataSet!A979</f>
        <v>264198ec-3288-4f71-86b7-e10b046c2bea</v>
      </c>
      <c r="B979">
        <f>VLOOKUP(A979,cleanedDataSet!A:L,10,0)</f>
        <v>71.02</v>
      </c>
      <c r="C979" t="str">
        <f t="shared" si="15"/>
        <v>LOW</v>
      </c>
    </row>
    <row r="980" spans="1:3" x14ac:dyDescent="0.2">
      <c r="A980" t="str">
        <f>cleanedDataSet!A980</f>
        <v>5fb5fc79-fe4d-4e46-8331-1278a47704c3</v>
      </c>
      <c r="B980">
        <f>VLOOKUP(A980,cleanedDataSet!A:L,10,0)</f>
        <v>1226.26</v>
      </c>
      <c r="C980" t="str">
        <f t="shared" si="15"/>
        <v>LOW</v>
      </c>
    </row>
    <row r="981" spans="1:3" x14ac:dyDescent="0.2">
      <c r="A981" t="str">
        <f>cleanedDataSet!A981</f>
        <v>a778ad97-a614-4219-98e5-eb8de6b06ca4</v>
      </c>
      <c r="B981">
        <f>VLOOKUP(A981,cleanedDataSet!A:L,10,0)</f>
        <v>807.38</v>
      </c>
      <c r="C981" t="str">
        <f t="shared" si="15"/>
        <v>LOW</v>
      </c>
    </row>
    <row r="982" spans="1:3" x14ac:dyDescent="0.2">
      <c r="A982" t="str">
        <f>cleanedDataSet!A982</f>
        <v>44acd22c-0542-4bed-b6d1-1237054f42c5</v>
      </c>
      <c r="B982">
        <f>VLOOKUP(A982,cleanedDataSet!A:L,10,0)</f>
        <v>5109.58</v>
      </c>
      <c r="C982" t="str">
        <f t="shared" si="15"/>
        <v>HIGH</v>
      </c>
    </row>
    <row r="983" spans="1:3" x14ac:dyDescent="0.2">
      <c r="A983" t="str">
        <f>cleanedDataSet!A983</f>
        <v>0f0c2928-b25c-4ee8-9071-71e9ac5a7843</v>
      </c>
      <c r="B983">
        <f>VLOOKUP(A983,cleanedDataSet!A:L,10,0)</f>
        <v>2048.8000000000002</v>
      </c>
      <c r="C983" t="str">
        <f t="shared" si="15"/>
        <v>BELOW AVERAGE</v>
      </c>
    </row>
    <row r="984" spans="1:3" x14ac:dyDescent="0.2">
      <c r="A984" t="str">
        <f>cleanedDataSet!A984</f>
        <v>ff807dfa-5510-49b0-ac3d-994c706a5e91</v>
      </c>
      <c r="B984">
        <f>VLOOKUP(A984,cleanedDataSet!A:L,10,0)</f>
        <v>5436.15</v>
      </c>
      <c r="C984" t="str">
        <f t="shared" si="15"/>
        <v>HIGH</v>
      </c>
    </row>
    <row r="985" spans="1:3" x14ac:dyDescent="0.2">
      <c r="A985" t="str">
        <f>cleanedDataSet!A985</f>
        <v>ef906fcb-abf9-4747-8613-297e78033ae8</v>
      </c>
      <c r="B985">
        <f>VLOOKUP(A985,cleanedDataSet!A:L,10,0)</f>
        <v>173.85</v>
      </c>
      <c r="C985" t="str">
        <f t="shared" si="15"/>
        <v>LOW</v>
      </c>
    </row>
    <row r="986" spans="1:3" x14ac:dyDescent="0.2">
      <c r="A986" t="str">
        <f>cleanedDataSet!A986</f>
        <v>078e7639-36dc-47eb-93c0-3f14d2fd6ced</v>
      </c>
      <c r="B986">
        <f>VLOOKUP(A986,cleanedDataSet!A:L,10,0)</f>
        <v>792.9</v>
      </c>
      <c r="C986" t="str">
        <f t="shared" si="15"/>
        <v>LOW</v>
      </c>
    </row>
    <row r="987" spans="1:3" x14ac:dyDescent="0.2">
      <c r="A987" t="str">
        <f>cleanedDataSet!A987</f>
        <v>b71db798-b4c4-4ee3-a474-a676def8d5e1</v>
      </c>
      <c r="B987">
        <f>VLOOKUP(A987,cleanedDataSet!A:L,10,0)</f>
        <v>663.65</v>
      </c>
      <c r="C987" t="str">
        <f t="shared" si="15"/>
        <v>LOW</v>
      </c>
    </row>
    <row r="988" spans="1:3" x14ac:dyDescent="0.2">
      <c r="A988" t="str">
        <f>cleanedDataSet!A988</f>
        <v>c18a4cca-f92b-4adc-a7f0-4c32a5b3b417</v>
      </c>
      <c r="B988">
        <f>VLOOKUP(A988,cleanedDataSet!A:L,10,0)</f>
        <v>2075.71</v>
      </c>
      <c r="C988" t="str">
        <f t="shared" si="15"/>
        <v>BELOW AVERAGE</v>
      </c>
    </row>
    <row r="989" spans="1:3" x14ac:dyDescent="0.2">
      <c r="A989" t="str">
        <f>cleanedDataSet!A989</f>
        <v>7b1a9fd7-a000-4d63-9608-956bcfa2dbb7</v>
      </c>
      <c r="B989">
        <f>VLOOKUP(A989,cleanedDataSet!A:L,10,0)</f>
        <v>8435.8799999999992</v>
      </c>
      <c r="C989" t="str">
        <f t="shared" si="15"/>
        <v>HIGH</v>
      </c>
    </row>
    <row r="990" spans="1:3" x14ac:dyDescent="0.2">
      <c r="A990" t="str">
        <f>cleanedDataSet!A990</f>
        <v>f9faf3a7-8353-4f68-8128-5b03564e6a28</v>
      </c>
      <c r="B990">
        <f>VLOOKUP(A990,cleanedDataSet!A:L,10,0)</f>
        <v>49.42</v>
      </c>
      <c r="C990" t="str">
        <f t="shared" si="15"/>
        <v>LOW</v>
      </c>
    </row>
    <row r="991" spans="1:3" x14ac:dyDescent="0.2">
      <c r="A991" t="str">
        <f>cleanedDataSet!A991</f>
        <v>c774c9fa-7fea-406a-a257-fb1163c8b741</v>
      </c>
      <c r="B991">
        <f>VLOOKUP(A991,cleanedDataSet!A:L,10,0)</f>
        <v>128.68</v>
      </c>
      <c r="C991" t="str">
        <f t="shared" si="15"/>
        <v>LOW</v>
      </c>
    </row>
    <row r="992" spans="1:3" x14ac:dyDescent="0.2">
      <c r="A992" t="str">
        <f>cleanedDataSet!A992</f>
        <v>3abfab17-1988-400a-a04f-d2cc98fd8dd5</v>
      </c>
      <c r="B992">
        <f>VLOOKUP(A992,cleanedDataSet!A:L,10,0)</f>
        <v>711.88</v>
      </c>
      <c r="C992" t="str">
        <f t="shared" si="15"/>
        <v>LOW</v>
      </c>
    </row>
    <row r="993" spans="1:3" x14ac:dyDescent="0.2">
      <c r="A993" t="str">
        <f>cleanedDataSet!A993</f>
        <v>9365a638-511b-44c0-a1d8-33a5487668b0</v>
      </c>
      <c r="B993">
        <f>VLOOKUP(A993,cleanedDataSet!A:L,10,0)</f>
        <v>846.75</v>
      </c>
      <c r="C993" t="str">
        <f t="shared" si="15"/>
        <v>LOW</v>
      </c>
    </row>
    <row r="994" spans="1:3" x14ac:dyDescent="0.2">
      <c r="A994" t="str">
        <f>cleanedDataSet!A994</f>
        <v>6afdb403-937a-4b51-9414-85a43ec69615</v>
      </c>
      <c r="B994">
        <f>VLOOKUP(A994,cleanedDataSet!A:L,10,0)</f>
        <v>1234.56</v>
      </c>
      <c r="C994" t="str">
        <f t="shared" si="15"/>
        <v>LOW</v>
      </c>
    </row>
    <row r="995" spans="1:3" x14ac:dyDescent="0.2">
      <c r="A995" t="str">
        <f>cleanedDataSet!A995</f>
        <v>9fec81da-7ce7-417b-8063-a59ffb87420d</v>
      </c>
      <c r="B995">
        <f>VLOOKUP(A995,cleanedDataSet!A:L,10,0)</f>
        <v>1796.9</v>
      </c>
      <c r="C995" t="str">
        <f t="shared" si="15"/>
        <v>BELOW AVERAGE</v>
      </c>
    </row>
    <row r="996" spans="1:3" x14ac:dyDescent="0.2">
      <c r="A996" t="str">
        <f>cleanedDataSet!A996</f>
        <v>c7e59869-7efe-40aa-b2e3-a0cb9d7b3b01</v>
      </c>
      <c r="B996">
        <f>VLOOKUP(A996,cleanedDataSet!A:L,10,0)</f>
        <v>1996.8</v>
      </c>
      <c r="C996" t="str">
        <f t="shared" si="15"/>
        <v>BELOW AVERAGE</v>
      </c>
    </row>
    <row r="997" spans="1:3" x14ac:dyDescent="0.2">
      <c r="A997" t="str">
        <f>cleanedDataSet!A997</f>
        <v>a5ca4d15-b114-438f-975a-2d15c3d63e96</v>
      </c>
      <c r="B997">
        <f>VLOOKUP(A997,cleanedDataSet!A:L,10,0)</f>
        <v>2752.2</v>
      </c>
      <c r="C997" t="str">
        <f t="shared" si="15"/>
        <v>ABOVE AVERAGE</v>
      </c>
    </row>
    <row r="998" spans="1:3" x14ac:dyDescent="0.2">
      <c r="A998" t="str">
        <f>cleanedDataSet!A998</f>
        <v>92fa2860-84fe-48d3-9762-2e1aa89ecca7</v>
      </c>
      <c r="B998">
        <f>VLOOKUP(A998,cleanedDataSet!A:L,10,0)</f>
        <v>5738</v>
      </c>
      <c r="C998" t="str">
        <f t="shared" si="15"/>
        <v>HIGH</v>
      </c>
    </row>
    <row r="999" spans="1:3" x14ac:dyDescent="0.2">
      <c r="A999" t="str">
        <f>cleanedDataSet!A999</f>
        <v>4e31e406-cdcd-495a-8d8a-bbc1dc5eb694</v>
      </c>
      <c r="B999">
        <f>VLOOKUP(A999,cleanedDataSet!A:L,10,0)</f>
        <v>6195.45</v>
      </c>
      <c r="C999" t="str">
        <f t="shared" si="15"/>
        <v>HIGH</v>
      </c>
    </row>
    <row r="1000" spans="1:3" x14ac:dyDescent="0.2">
      <c r="A1000" t="str">
        <f>cleanedDataSet!A1000</f>
        <v>e0299ac3-7fef-4a21-b69a-396408a4c090</v>
      </c>
      <c r="B1000">
        <f>VLOOKUP(A1000,cleanedDataSet!A:L,10,0)</f>
        <v>6686.48</v>
      </c>
      <c r="C1000" t="str">
        <f t="shared" si="15"/>
        <v>HIGH</v>
      </c>
    </row>
    <row r="1001" spans="1:3" x14ac:dyDescent="0.2">
      <c r="A1001" t="str">
        <f>cleanedDataSet!A1001</f>
        <v>057fe7af-d525-4ba5-a6b7-ebf31f12d711</v>
      </c>
      <c r="B1001">
        <f>VLOOKUP(A1001,cleanedDataSet!A:L,10,0)</f>
        <v>8763.48</v>
      </c>
      <c r="C1001" t="str">
        <f t="shared" si="15"/>
        <v>HIGH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CC5C-FB40-4874-89AD-4268CD49B742}">
  <dimension ref="A1:B2"/>
  <sheetViews>
    <sheetView workbookViewId="0">
      <selection activeCell="F5" sqref="F5"/>
    </sheetView>
  </sheetViews>
  <sheetFormatPr defaultRowHeight="12.75" x14ac:dyDescent="0.2"/>
  <cols>
    <col min="1" max="1" width="11.7109375" bestFit="1" customWidth="1"/>
    <col min="2" max="2" width="23.28515625" bestFit="1" customWidth="1"/>
  </cols>
  <sheetData>
    <row r="1" spans="1:2" x14ac:dyDescent="0.2">
      <c r="A1" t="s">
        <v>3750</v>
      </c>
      <c r="B1" t="s">
        <v>3752</v>
      </c>
    </row>
    <row r="2" spans="1:2" x14ac:dyDescent="0.2">
      <c r="A2" t="s">
        <v>3751</v>
      </c>
      <c r="B2" t="s">
        <v>3751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4A58-7B98-40B8-9E7A-509E0C99CAA2}">
  <dimension ref="A1:I1001"/>
  <sheetViews>
    <sheetView topLeftCell="D1" workbookViewId="0">
      <selection activeCell="H8" sqref="H8"/>
    </sheetView>
  </sheetViews>
  <sheetFormatPr defaultRowHeight="12.75" x14ac:dyDescent="0.2"/>
  <cols>
    <col min="1" max="1" width="36.140625" bestFit="1" customWidth="1"/>
    <col min="2" max="2" width="24.28515625" bestFit="1" customWidth="1"/>
    <col min="3" max="3" width="35.85546875" bestFit="1" customWidth="1"/>
    <col min="4" max="4" width="17.28515625" bestFit="1" customWidth="1"/>
    <col min="5" max="5" width="19.42578125" bestFit="1" customWidth="1"/>
    <col min="6" max="6" width="13" customWidth="1"/>
    <col min="7" max="7" width="22" customWidth="1"/>
  </cols>
  <sheetData>
    <row r="1" spans="1:9" x14ac:dyDescent="0.2">
      <c r="A1" t="str">
        <f>cleanedDataSet!A1</f>
        <v>Transaction ID</v>
      </c>
      <c r="B1" t="str">
        <f>VLOOKUP(A1,cleanedDataSet!A:L,2,0)</f>
        <v>Customer Name</v>
      </c>
      <c r="C1" t="str">
        <f>VLOOKUP(A1,cleanedDataSet!A:L,3,0)</f>
        <v>Customer Email</v>
      </c>
      <c r="D1" t="s">
        <v>3746</v>
      </c>
      <c r="E1" t="s">
        <v>3747</v>
      </c>
      <c r="F1" t="s">
        <v>3748</v>
      </c>
      <c r="G1" t="s">
        <v>3749</v>
      </c>
    </row>
    <row r="2" spans="1:9" x14ac:dyDescent="0.2">
      <c r="A2" t="str">
        <f>cleanedDataSet!A2</f>
        <v>21ee5517-943d-4896-9a7c-cd786cf1c3bb</v>
      </c>
      <c r="B2" t="str">
        <f>VLOOKUP(A2,cleanedDataSet!A:L,2,0)</f>
        <v>Jessica Atkins</v>
      </c>
      <c r="C2" t="str">
        <f>VLOOKUP(A2,cleanedDataSet!A:L,3,0)</f>
        <v>stokeskyle@gmail.com</v>
      </c>
      <c r="D2" t="str">
        <f>LEFT(C2,FIND("@",C2)-1)</f>
        <v>stokeskyle</v>
      </c>
      <c r="E2" t="str">
        <f>MID(C2,FIND("@",C2)+1,FIND(".",C2)-LEN(D2)-2)</f>
        <v>gmail</v>
      </c>
      <c r="F2" t="str">
        <f>RIGHT(C2,LEN(C2)-FIND(".",C2))</f>
        <v>com</v>
      </c>
      <c r="G2" t="str">
        <f>CONCATENATE(LEFT(B2,FIND(" ",B2)-1),"@",E2)</f>
        <v>Jessica@gmail</v>
      </c>
    </row>
    <row r="3" spans="1:9" x14ac:dyDescent="0.2">
      <c r="A3" t="str">
        <f>cleanedDataSet!A3</f>
        <v>158b8521-c5d5-4bcc-b23e-5f331cabda22</v>
      </c>
      <c r="B3" t="str">
        <f>VLOOKUP(A3,cleanedDataSet!A:L,2,0)</f>
        <v>Patricia Summers</v>
      </c>
      <c r="C3" t="str">
        <f>VLOOKUP(A3,cleanedDataSet!A:L,3,0)</f>
        <v>kathryn99@hotmail.com</v>
      </c>
      <c r="D3" t="str">
        <f t="shared" ref="D3:D66" si="0">LEFT(C3,FIND("@",C3)-1)</f>
        <v>kathryn99</v>
      </c>
      <c r="E3" t="str">
        <f>MID(C3,FIND("@",C3)+1,FIND(".",C3)-LEN(D3)-2)</f>
        <v>hotmail</v>
      </c>
      <c r="F3" t="str">
        <f t="shared" ref="F3:F66" si="1">RIGHT(C3,LEN(C3)-FIND(".",C3))</f>
        <v>com</v>
      </c>
      <c r="G3" t="str">
        <f t="shared" ref="G3:G66" si="2">CONCATENATE(LEFT(B3,FIND(" ",B3)-1),"@",E3)</f>
        <v>Patricia@hotmail</v>
      </c>
    </row>
    <row r="4" spans="1:9" x14ac:dyDescent="0.2">
      <c r="A4" t="str">
        <f>cleanedDataSet!A4</f>
        <v>f02908d8-40f8-406a-a252-be9b3eafefa2</v>
      </c>
      <c r="B4" t="str">
        <f>VLOOKUP(A4,cleanedDataSet!A:L,2,0)</f>
        <v>Frank Ford</v>
      </c>
      <c r="C4" t="str">
        <f>VLOOKUP(A4,cleanedDataSet!A:L,3,0)</f>
        <v>castillocarrie@gmail.com</v>
      </c>
      <c r="D4" t="str">
        <f t="shared" si="0"/>
        <v>castillocarrie</v>
      </c>
      <c r="E4" t="str">
        <f>MID(C4,FIND("@",C4)+1,FIND(".",C4)-LEN(D4)-2)</f>
        <v>gmail</v>
      </c>
      <c r="F4" t="str">
        <f t="shared" si="1"/>
        <v>com</v>
      </c>
      <c r="G4" t="str">
        <f t="shared" si="2"/>
        <v>Frank@gmail</v>
      </c>
    </row>
    <row r="5" spans="1:9" x14ac:dyDescent="0.2">
      <c r="A5" t="str">
        <f>cleanedDataSet!A5</f>
        <v>4925d52e-aa3d-4e47-8c90-19fd563c19a9</v>
      </c>
      <c r="B5" t="str">
        <f>VLOOKUP(A5,cleanedDataSet!A:L,2,0)</f>
        <v>Crystal Acevedo</v>
      </c>
      <c r="C5" t="str">
        <f>VLOOKUP(A5,cleanedDataSet!A:L,3,0)</f>
        <v>chaneybarry@morales.biz</v>
      </c>
      <c r="D5" t="str">
        <f t="shared" si="0"/>
        <v>chaneybarry</v>
      </c>
      <c r="E5" t="str">
        <f t="shared" ref="E5:E68" si="3">MID(C5,FIND("@",C5)+1,FIND(".",C5)-LEN(D5)-2)</f>
        <v>morales</v>
      </c>
      <c r="F5" t="str">
        <f t="shared" si="1"/>
        <v>biz</v>
      </c>
      <c r="G5" t="str">
        <f t="shared" si="2"/>
        <v>Crystal@morales</v>
      </c>
    </row>
    <row r="6" spans="1:9" x14ac:dyDescent="0.2">
      <c r="A6" t="str">
        <f>cleanedDataSet!A6</f>
        <v>fe1f4335-ed07-4e90-b710-3109cfe28218</v>
      </c>
      <c r="B6" t="str">
        <f>VLOOKUP(A6,cleanedDataSet!A:L,2,0)</f>
        <v>Daniel Anderson</v>
      </c>
      <c r="C6" t="str">
        <f>VLOOKUP(A6,cleanedDataSet!A:L,3,0)</f>
        <v>bridgetrice@yahoo.com</v>
      </c>
      <c r="D6" t="str">
        <f t="shared" si="0"/>
        <v>bridgetrice</v>
      </c>
      <c r="E6" t="str">
        <f t="shared" si="3"/>
        <v>yahoo</v>
      </c>
      <c r="F6" t="str">
        <f t="shared" si="1"/>
        <v>com</v>
      </c>
      <c r="G6" t="str">
        <f t="shared" si="2"/>
        <v>Daniel@yahoo</v>
      </c>
      <c r="H6" t="s">
        <v>3754</v>
      </c>
    </row>
    <row r="7" spans="1:9" x14ac:dyDescent="0.2">
      <c r="A7" t="str">
        <f>cleanedDataSet!A7</f>
        <v>d3229b6b-478e-4eb5-9a0c-91f9ec22db4e</v>
      </c>
      <c r="B7" t="str">
        <f>VLOOKUP(A7,cleanedDataSet!A:L,2,0)</f>
        <v>Tammy Curry</v>
      </c>
      <c r="C7" t="str">
        <f>VLOOKUP(A7,cleanedDataSet!A:L,3,0)</f>
        <v>morenomichelle@mcdaniel.com</v>
      </c>
      <c r="D7" t="str">
        <f t="shared" si="0"/>
        <v>morenomichelle</v>
      </c>
      <c r="E7" t="str">
        <f t="shared" si="3"/>
        <v>mcdaniel</v>
      </c>
      <c r="F7" t="str">
        <f t="shared" si="1"/>
        <v>com</v>
      </c>
      <c r="G7" t="str">
        <f t="shared" si="2"/>
        <v>Tammy@mcdaniel</v>
      </c>
      <c r="H7" t="str">
        <f>HLOOKUP("company",A1:G1001,4,0)</f>
        <v>gmail</v>
      </c>
      <c r="I7" t="s">
        <v>3753</v>
      </c>
    </row>
    <row r="8" spans="1:9" x14ac:dyDescent="0.2">
      <c r="A8" t="str">
        <f>cleanedDataSet!A8</f>
        <v>b3d56611-f754-4ef9-83ee-8b668deb7a53</v>
      </c>
      <c r="B8" t="str">
        <f>VLOOKUP(A8,cleanedDataSet!A:L,2,0)</f>
        <v>Michael Castaneda</v>
      </c>
      <c r="C8" t="str">
        <f>VLOOKUP(A8,cleanedDataSet!A:L,3,0)</f>
        <v>holtlauren@hotmail.com</v>
      </c>
      <c r="D8" t="str">
        <f t="shared" si="0"/>
        <v>holtlauren</v>
      </c>
      <c r="E8" t="str">
        <f t="shared" si="3"/>
        <v>hotmail</v>
      </c>
      <c r="F8" t="str">
        <f t="shared" si="1"/>
        <v>com</v>
      </c>
      <c r="G8" t="str">
        <f t="shared" si="2"/>
        <v>Michael@hotmail</v>
      </c>
    </row>
    <row r="9" spans="1:9" x14ac:dyDescent="0.2">
      <c r="A9" t="str">
        <f>cleanedDataSet!A9</f>
        <v>a5d927ff-58cc-41e3-94f2-0a2dab3102e9</v>
      </c>
      <c r="B9" t="str">
        <f>VLOOKUP(A9,cleanedDataSet!A:L,2,0)</f>
        <v>Alison Murphy</v>
      </c>
      <c r="C9" t="str">
        <f>VLOOKUP(A9,cleanedDataSet!A:L,3,0)</f>
        <v>tyler84@bell-stewart.com</v>
      </c>
      <c r="D9" t="str">
        <f t="shared" si="0"/>
        <v>tyler84</v>
      </c>
      <c r="E9" t="str">
        <f t="shared" si="3"/>
        <v>bell-stewart</v>
      </c>
      <c r="F9" t="str">
        <f t="shared" si="1"/>
        <v>com</v>
      </c>
      <c r="G9" t="str">
        <f t="shared" si="2"/>
        <v>Alison@bell-stewart</v>
      </c>
    </row>
    <row r="10" spans="1:9" x14ac:dyDescent="0.2">
      <c r="A10" t="str">
        <f>cleanedDataSet!A10</f>
        <v>bf3299c2-ff32-4786-b1cf-f628fe0a3e7a</v>
      </c>
      <c r="B10" t="str">
        <f>VLOOKUP(A10,cleanedDataSet!A:L,2,0)</f>
        <v>Benjamin Olson</v>
      </c>
      <c r="C10" t="str">
        <f>VLOOKUP(A10,cleanedDataSet!A:L,3,0)</f>
        <v>hayden44@stewart.info</v>
      </c>
      <c r="D10" t="str">
        <f t="shared" si="0"/>
        <v>hayden44</v>
      </c>
      <c r="E10" t="str">
        <f t="shared" si="3"/>
        <v>stewart</v>
      </c>
      <c r="F10" t="str">
        <f t="shared" si="1"/>
        <v>info</v>
      </c>
      <c r="G10" t="str">
        <f t="shared" si="2"/>
        <v>Benjamin@stewart</v>
      </c>
    </row>
    <row r="11" spans="1:9" x14ac:dyDescent="0.2">
      <c r="A11" t="str">
        <f>cleanedDataSet!A11</f>
        <v>3b673403-8308-4c5c-b1c2-00a030943e04</v>
      </c>
      <c r="B11" t="str">
        <f>VLOOKUP(A11,cleanedDataSet!A:L,2,0)</f>
        <v>Chad Johnson</v>
      </c>
      <c r="C11" t="str">
        <f>VLOOKUP(A11,cleanedDataSet!A:L,3,0)</f>
        <v>andersonpatricia@cervantes-collins.info</v>
      </c>
      <c r="D11" t="str">
        <f t="shared" si="0"/>
        <v>andersonpatricia</v>
      </c>
      <c r="E11" t="str">
        <f t="shared" si="3"/>
        <v>cervantes-collins</v>
      </c>
      <c r="F11" t="str">
        <f t="shared" si="1"/>
        <v>info</v>
      </c>
      <c r="G11" t="str">
        <f t="shared" si="2"/>
        <v>Chad@cervantes-collins</v>
      </c>
    </row>
    <row r="12" spans="1:9" x14ac:dyDescent="0.2">
      <c r="A12" t="str">
        <f>cleanedDataSet!A12</f>
        <v>ed35526b-1809-4ce2-830e-177ccfda9f41</v>
      </c>
      <c r="B12" t="str">
        <f>VLOOKUP(A12,cleanedDataSet!A:L,2,0)</f>
        <v>Lisa Beck</v>
      </c>
      <c r="C12" t="str">
        <f>VLOOKUP(A12,cleanedDataSet!A:L,3,0)</f>
        <v>sevans@adams-fernandez.com</v>
      </c>
      <c r="D12" t="str">
        <f t="shared" si="0"/>
        <v>sevans</v>
      </c>
      <c r="E12" t="str">
        <f t="shared" si="3"/>
        <v>adams-fernandez</v>
      </c>
      <c r="F12" t="str">
        <f t="shared" si="1"/>
        <v>com</v>
      </c>
      <c r="G12" t="str">
        <f t="shared" si="2"/>
        <v>Lisa@adams-fernandez</v>
      </c>
    </row>
    <row r="13" spans="1:9" x14ac:dyDescent="0.2">
      <c r="A13" t="str">
        <f>cleanedDataSet!A13</f>
        <v>05ff055d-a098-4129-8612-bf73a8cc33a2</v>
      </c>
      <c r="B13" t="str">
        <f>VLOOKUP(A13,cleanedDataSet!A:L,2,0)</f>
        <v>Emily Burns</v>
      </c>
      <c r="C13" t="str">
        <f>VLOOKUP(A13,cleanedDataSet!A:L,3,0)</f>
        <v>bbrown@evans-smith.com</v>
      </c>
      <c r="D13" t="str">
        <f t="shared" si="0"/>
        <v>bbrown</v>
      </c>
      <c r="E13" t="str">
        <f t="shared" si="3"/>
        <v>evans-smith</v>
      </c>
      <c r="F13" t="str">
        <f t="shared" si="1"/>
        <v>com</v>
      </c>
      <c r="G13" t="str">
        <f t="shared" si="2"/>
        <v>Emily@evans-smith</v>
      </c>
    </row>
    <row r="14" spans="1:9" x14ac:dyDescent="0.2">
      <c r="A14" t="str">
        <f>cleanedDataSet!A14</f>
        <v>459ceaea-1deb-48f9-b046-87fb94cf9e85</v>
      </c>
      <c r="B14" t="str">
        <f>VLOOKUP(A14,cleanedDataSet!A:L,2,0)</f>
        <v>Michael Smith</v>
      </c>
      <c r="C14" t="str">
        <f>VLOOKUP(A14,cleanedDataSet!A:L,3,0)</f>
        <v>kaylabrown@hoffman-aguirre.com</v>
      </c>
      <c r="D14" t="str">
        <f t="shared" si="0"/>
        <v>kaylabrown</v>
      </c>
      <c r="E14" t="str">
        <f t="shared" si="3"/>
        <v>hoffman-aguirre</v>
      </c>
      <c r="F14" t="str">
        <f t="shared" si="1"/>
        <v>com</v>
      </c>
      <c r="G14" t="str">
        <f t="shared" si="2"/>
        <v>Michael@hoffman-aguirre</v>
      </c>
    </row>
    <row r="15" spans="1:9" x14ac:dyDescent="0.2">
      <c r="A15" t="str">
        <f>cleanedDataSet!A15</f>
        <v>0dc09c72-5c72-47df-a73f-52221d1f2b17</v>
      </c>
      <c r="B15" t="str">
        <f>VLOOKUP(A15,cleanedDataSet!A:L,2,0)</f>
        <v>David Jackson</v>
      </c>
      <c r="C15" t="str">
        <f>VLOOKUP(A15,cleanedDataSet!A:L,3,0)</f>
        <v>anthonygrant@hotmail.com</v>
      </c>
      <c r="D15" t="str">
        <f t="shared" si="0"/>
        <v>anthonygrant</v>
      </c>
      <c r="E15" t="str">
        <f t="shared" si="3"/>
        <v>hotmail</v>
      </c>
      <c r="F15" t="str">
        <f t="shared" si="1"/>
        <v>com</v>
      </c>
      <c r="G15" t="str">
        <f t="shared" si="2"/>
        <v>David@hotmail</v>
      </c>
    </row>
    <row r="16" spans="1:9" x14ac:dyDescent="0.2">
      <c r="A16" t="str">
        <f>cleanedDataSet!A16</f>
        <v>76f02c96-0b47-46c7-a012-7fba61d00469</v>
      </c>
      <c r="B16" t="str">
        <f>VLOOKUP(A16,cleanedDataSet!A:L,2,0)</f>
        <v>Sheila Terry</v>
      </c>
      <c r="C16" t="str">
        <f>VLOOKUP(A16,cleanedDataSet!A:L,3,0)</f>
        <v>qsalinas@johnson.biz</v>
      </c>
      <c r="D16" t="str">
        <f t="shared" si="0"/>
        <v>qsalinas</v>
      </c>
      <c r="E16" t="str">
        <f t="shared" si="3"/>
        <v>johnson</v>
      </c>
      <c r="F16" t="str">
        <f t="shared" si="1"/>
        <v>biz</v>
      </c>
      <c r="G16" t="str">
        <f t="shared" si="2"/>
        <v>Sheila@johnson</v>
      </c>
    </row>
    <row r="17" spans="1:7" x14ac:dyDescent="0.2">
      <c r="A17" t="str">
        <f>cleanedDataSet!A17</f>
        <v>a4c1f929-6cf0-465f-a9ad-42ebc34ff113</v>
      </c>
      <c r="B17" t="str">
        <f>VLOOKUP(A17,cleanedDataSet!A:L,2,0)</f>
        <v>Jordan Lane</v>
      </c>
      <c r="C17" t="str">
        <f>VLOOKUP(A17,cleanedDataSet!A:L,3,0)</f>
        <v>david80@hotmail.com</v>
      </c>
      <c r="D17" t="str">
        <f t="shared" si="0"/>
        <v>david80</v>
      </c>
      <c r="E17" t="str">
        <f t="shared" si="3"/>
        <v>hotmail</v>
      </c>
      <c r="F17" t="str">
        <f t="shared" si="1"/>
        <v>com</v>
      </c>
      <c r="G17" t="str">
        <f t="shared" si="2"/>
        <v>Jordan@hotmail</v>
      </c>
    </row>
    <row r="18" spans="1:7" x14ac:dyDescent="0.2">
      <c r="A18" t="str">
        <f>cleanedDataSet!A18</f>
        <v>be108e95-6d67-4c80-a79b-5239ade17bb0</v>
      </c>
      <c r="B18" t="str">
        <f>VLOOKUP(A18,cleanedDataSet!A:L,2,0)</f>
        <v>Corey Hicks</v>
      </c>
      <c r="C18" t="str">
        <f>VLOOKUP(A18,cleanedDataSet!A:L,3,0)</f>
        <v>mark78@hotmail.com</v>
      </c>
      <c r="D18" t="str">
        <f t="shared" si="0"/>
        <v>mark78</v>
      </c>
      <c r="E18" t="str">
        <f t="shared" si="3"/>
        <v>hotmail</v>
      </c>
      <c r="F18" t="str">
        <f t="shared" si="1"/>
        <v>com</v>
      </c>
      <c r="G18" t="str">
        <f t="shared" si="2"/>
        <v>Corey@hotmail</v>
      </c>
    </row>
    <row r="19" spans="1:7" x14ac:dyDescent="0.2">
      <c r="A19" t="str">
        <f>cleanedDataSet!A19</f>
        <v>a06718bf-2b5d-4b51-a48d-621d736dc150</v>
      </c>
      <c r="B19" t="str">
        <f>VLOOKUP(A19,cleanedDataSet!A:L,2,0)</f>
        <v>Jason Reid</v>
      </c>
      <c r="C19" t="str">
        <f>VLOOKUP(A19,cleanedDataSet!A:L,3,0)</f>
        <v>codynguyen@coleman.info</v>
      </c>
      <c r="D19" t="str">
        <f t="shared" si="0"/>
        <v>codynguyen</v>
      </c>
      <c r="E19" t="str">
        <f t="shared" si="3"/>
        <v>coleman</v>
      </c>
      <c r="F19" t="str">
        <f t="shared" si="1"/>
        <v>info</v>
      </c>
      <c r="G19" t="str">
        <f t="shared" si="2"/>
        <v>Jason@coleman</v>
      </c>
    </row>
    <row r="20" spans="1:7" x14ac:dyDescent="0.2">
      <c r="A20" t="str">
        <f>cleanedDataSet!A20</f>
        <v>5d67b412-f652-467e-b36b-909bdec07109</v>
      </c>
      <c r="B20" t="str">
        <f>VLOOKUP(A20,cleanedDataSet!A:L,2,0)</f>
        <v>Mike Goodwin</v>
      </c>
      <c r="C20" t="str">
        <f>VLOOKUP(A20,cleanedDataSet!A:L,3,0)</f>
        <v>patrickjensen@terry.com</v>
      </c>
      <c r="D20" t="str">
        <f t="shared" si="0"/>
        <v>patrickjensen</v>
      </c>
      <c r="E20" t="str">
        <f t="shared" si="3"/>
        <v>terry</v>
      </c>
      <c r="F20" t="str">
        <f t="shared" si="1"/>
        <v>com</v>
      </c>
      <c r="G20" t="str">
        <f t="shared" si="2"/>
        <v>Mike@terry</v>
      </c>
    </row>
    <row r="21" spans="1:7" x14ac:dyDescent="0.2">
      <c r="A21" t="str">
        <f>cleanedDataSet!A21</f>
        <v>1ce54b44-2274-4b58-8610-e63965e4ade3</v>
      </c>
      <c r="B21" t="str">
        <f>VLOOKUP(A21,cleanedDataSet!A:L,2,0)</f>
        <v>Brian Ramos</v>
      </c>
      <c r="C21" t="str">
        <f>VLOOKUP(A21,cleanedDataSet!A:L,3,0)</f>
        <v>ericjohnson@hotmail.com</v>
      </c>
      <c r="D21" t="str">
        <f t="shared" si="0"/>
        <v>ericjohnson</v>
      </c>
      <c r="E21" t="str">
        <f t="shared" si="3"/>
        <v>hotmail</v>
      </c>
      <c r="F21" t="str">
        <f t="shared" si="1"/>
        <v>com</v>
      </c>
      <c r="G21" t="str">
        <f t="shared" si="2"/>
        <v>Brian@hotmail</v>
      </c>
    </row>
    <row r="22" spans="1:7" x14ac:dyDescent="0.2">
      <c r="A22" t="str">
        <f>cleanedDataSet!A22</f>
        <v>0f1a321d-11a2-45ed-9a91-85f433d90e73</v>
      </c>
      <c r="B22" t="str">
        <f>VLOOKUP(A22,cleanedDataSet!A:L,2,0)</f>
        <v>Thomas Carter</v>
      </c>
      <c r="C22" t="str">
        <f>VLOOKUP(A22,cleanedDataSet!A:L,3,0)</f>
        <v>michelle10@yahoo.com</v>
      </c>
      <c r="D22" t="str">
        <f t="shared" si="0"/>
        <v>michelle10</v>
      </c>
      <c r="E22" t="str">
        <f t="shared" si="3"/>
        <v>yahoo</v>
      </c>
      <c r="F22" t="str">
        <f t="shared" si="1"/>
        <v>com</v>
      </c>
      <c r="G22" t="str">
        <f t="shared" si="2"/>
        <v>Thomas@yahoo</v>
      </c>
    </row>
    <row r="23" spans="1:7" x14ac:dyDescent="0.2">
      <c r="A23" t="str">
        <f>cleanedDataSet!A23</f>
        <v>80519b50-a6d3-47c2-aa39-c66e33acdd17</v>
      </c>
      <c r="B23" t="str">
        <f>VLOOKUP(A23,cleanedDataSet!A:L,2,0)</f>
        <v>Chad Bean</v>
      </c>
      <c r="C23" t="str">
        <f>VLOOKUP(A23,cleanedDataSet!A:L,3,0)</f>
        <v>oscar75@gmail.com</v>
      </c>
      <c r="D23" t="str">
        <f t="shared" si="0"/>
        <v>oscar75</v>
      </c>
      <c r="E23" t="str">
        <f t="shared" si="3"/>
        <v>gmail</v>
      </c>
      <c r="F23" t="str">
        <f t="shared" si="1"/>
        <v>com</v>
      </c>
      <c r="G23" t="str">
        <f t="shared" si="2"/>
        <v>Chad@gmail</v>
      </c>
    </row>
    <row r="24" spans="1:7" x14ac:dyDescent="0.2">
      <c r="A24" t="str">
        <f>cleanedDataSet!A24</f>
        <v>b81da8a0-f595-4a47-8750-611f075cbb3c</v>
      </c>
      <c r="B24" t="str">
        <f>VLOOKUP(A24,cleanedDataSet!A:L,2,0)</f>
        <v>Alyssa Sanchez</v>
      </c>
      <c r="C24" t="str">
        <f>VLOOKUP(A24,cleanedDataSet!A:L,3,0)</f>
        <v>xjones@miller.org</v>
      </c>
      <c r="D24" t="str">
        <f t="shared" si="0"/>
        <v>xjones</v>
      </c>
      <c r="E24" t="str">
        <f t="shared" si="3"/>
        <v>miller</v>
      </c>
      <c r="F24" t="str">
        <f t="shared" si="1"/>
        <v>org</v>
      </c>
      <c r="G24" t="str">
        <f t="shared" si="2"/>
        <v>Alyssa@miller</v>
      </c>
    </row>
    <row r="25" spans="1:7" x14ac:dyDescent="0.2">
      <c r="A25" t="str">
        <f>cleanedDataSet!A25</f>
        <v>4fa8c435-8fca-491e-847c-371991281751</v>
      </c>
      <c r="B25" t="str">
        <f>VLOOKUP(A25,cleanedDataSet!A:L,2,0)</f>
        <v>James Stanley</v>
      </c>
      <c r="C25" t="str">
        <f>VLOOKUP(A25,cleanedDataSet!A:L,3,0)</f>
        <v>icole@hotmail.com</v>
      </c>
      <c r="D25" t="str">
        <f t="shared" si="0"/>
        <v>icole</v>
      </c>
      <c r="E25" t="str">
        <f t="shared" si="3"/>
        <v>hotmail</v>
      </c>
      <c r="F25" t="str">
        <f t="shared" si="1"/>
        <v>com</v>
      </c>
      <c r="G25" t="str">
        <f t="shared" si="2"/>
        <v>James@hotmail</v>
      </c>
    </row>
    <row r="26" spans="1:7" x14ac:dyDescent="0.2">
      <c r="A26" t="str">
        <f>cleanedDataSet!A26</f>
        <v>98702051-5659-4c21-8c8b-91163a68a2e7</v>
      </c>
      <c r="B26" t="str">
        <f>VLOOKUP(A26,cleanedDataSet!A:L,2,0)</f>
        <v>Adrienne Walter</v>
      </c>
      <c r="C26" t="str">
        <f>VLOOKUP(A26,cleanedDataSet!A:L,3,0)</f>
        <v>fmcgrath@anthony-davis.com</v>
      </c>
      <c r="D26" t="str">
        <f t="shared" si="0"/>
        <v>fmcgrath</v>
      </c>
      <c r="E26" t="str">
        <f t="shared" si="3"/>
        <v>anthony-davis</v>
      </c>
      <c r="F26" t="str">
        <f t="shared" si="1"/>
        <v>com</v>
      </c>
      <c r="G26" t="str">
        <f t="shared" si="2"/>
        <v>Adrienne@anthony-davis</v>
      </c>
    </row>
    <row r="27" spans="1:7" x14ac:dyDescent="0.2">
      <c r="A27" t="str">
        <f>cleanedDataSet!A27</f>
        <v>0f1c5206-48a1-4b7c-aa2e-fd0b8478f001</v>
      </c>
      <c r="B27" t="str">
        <f>VLOOKUP(A27,cleanedDataSet!A:L,2,0)</f>
        <v>Derek Webb</v>
      </c>
      <c r="C27" t="str">
        <f>VLOOKUP(A27,cleanedDataSet!A:L,3,0)</f>
        <v>kylepatel@yahoo.com</v>
      </c>
      <c r="D27" t="str">
        <f t="shared" si="0"/>
        <v>kylepatel</v>
      </c>
      <c r="E27" t="str">
        <f t="shared" si="3"/>
        <v>yahoo</v>
      </c>
      <c r="F27" t="str">
        <f t="shared" si="1"/>
        <v>com</v>
      </c>
      <c r="G27" t="str">
        <f t="shared" si="2"/>
        <v>Derek@yahoo</v>
      </c>
    </row>
    <row r="28" spans="1:7" x14ac:dyDescent="0.2">
      <c r="A28" t="str">
        <f>cleanedDataSet!A28</f>
        <v>261e9d66-c3a5-48e5-9d6d-aea4a8fe0fde</v>
      </c>
      <c r="B28" t="str">
        <f>VLOOKUP(A28,cleanedDataSet!A:L,2,0)</f>
        <v>Tyler Ruiz</v>
      </c>
      <c r="C28" t="str">
        <f>VLOOKUP(A28,cleanedDataSet!A:L,3,0)</f>
        <v>hpitts@hotmail.com</v>
      </c>
      <c r="D28" t="str">
        <f t="shared" si="0"/>
        <v>hpitts</v>
      </c>
      <c r="E28" t="str">
        <f t="shared" si="3"/>
        <v>hotmail</v>
      </c>
      <c r="F28" t="str">
        <f t="shared" si="1"/>
        <v>com</v>
      </c>
      <c r="G28" t="str">
        <f t="shared" si="2"/>
        <v>Tyler@hotmail</v>
      </c>
    </row>
    <row r="29" spans="1:7" x14ac:dyDescent="0.2">
      <c r="A29" t="str">
        <f>cleanedDataSet!A29</f>
        <v>7c854996-8531-4424-895e-ed5de2d446c7</v>
      </c>
      <c r="B29" t="str">
        <f>VLOOKUP(A29,cleanedDataSet!A:L,2,0)</f>
        <v>Tim Warner</v>
      </c>
      <c r="C29" t="str">
        <f>VLOOKUP(A29,cleanedDataSet!A:L,3,0)</f>
        <v>replacement@mail.com</v>
      </c>
      <c r="D29" t="str">
        <f t="shared" si="0"/>
        <v>replacement</v>
      </c>
      <c r="E29" t="str">
        <f t="shared" si="3"/>
        <v>mail</v>
      </c>
      <c r="F29" t="str">
        <f t="shared" si="1"/>
        <v>com</v>
      </c>
      <c r="G29" t="str">
        <f t="shared" si="2"/>
        <v>Tim@mail</v>
      </c>
    </row>
    <row r="30" spans="1:7" x14ac:dyDescent="0.2">
      <c r="A30" t="str">
        <f>cleanedDataSet!A30</f>
        <v>cdcd4dca-11fa-4ef3-b5b9-b4f998b27122</v>
      </c>
      <c r="B30" t="str">
        <f>VLOOKUP(A30,cleanedDataSet!A:L,2,0)</f>
        <v>Shannon Jenkins</v>
      </c>
      <c r="C30" t="str">
        <f>VLOOKUP(A30,cleanedDataSet!A:L,3,0)</f>
        <v>russellmichael@jacobs.com</v>
      </c>
      <c r="D30" t="str">
        <f t="shared" si="0"/>
        <v>russellmichael</v>
      </c>
      <c r="E30" t="str">
        <f t="shared" si="3"/>
        <v>jacobs</v>
      </c>
      <c r="F30" t="str">
        <f t="shared" si="1"/>
        <v>com</v>
      </c>
      <c r="G30" t="str">
        <f t="shared" si="2"/>
        <v>Shannon@jacobs</v>
      </c>
    </row>
    <row r="31" spans="1:7" x14ac:dyDescent="0.2">
      <c r="A31" t="str">
        <f>cleanedDataSet!A31</f>
        <v>de070892-6cad-45f9-9cff-90bcbf8452d2</v>
      </c>
      <c r="B31" t="str">
        <f>VLOOKUP(A31,cleanedDataSet!A:L,2,0)</f>
        <v>Jason Vasquez</v>
      </c>
      <c r="C31" t="str">
        <f>VLOOKUP(A31,cleanedDataSet!A:L,3,0)</f>
        <v>rperez@rodriguez-coleman.com</v>
      </c>
      <c r="D31" t="str">
        <f t="shared" si="0"/>
        <v>rperez</v>
      </c>
      <c r="E31" t="str">
        <f t="shared" si="3"/>
        <v>rodriguez-coleman</v>
      </c>
      <c r="F31" t="str">
        <f t="shared" si="1"/>
        <v>com</v>
      </c>
      <c r="G31" t="str">
        <f t="shared" si="2"/>
        <v>Jason@rodriguez-coleman</v>
      </c>
    </row>
    <row r="32" spans="1:7" x14ac:dyDescent="0.2">
      <c r="A32" t="str">
        <f>cleanedDataSet!A32</f>
        <v>2c9fd721-5c70-4c37-a8d9-ee3acd6a4c01</v>
      </c>
      <c r="B32" t="str">
        <f>VLOOKUP(A32,cleanedDataSet!A:L,2,0)</f>
        <v>Robert Joseph</v>
      </c>
      <c r="C32" t="str">
        <f>VLOOKUP(A32,cleanedDataSet!A:L,3,0)</f>
        <v>gibbsphilip@gmail.com</v>
      </c>
      <c r="D32" t="str">
        <f t="shared" si="0"/>
        <v>gibbsphilip</v>
      </c>
      <c r="E32" t="str">
        <f t="shared" si="3"/>
        <v>gmail</v>
      </c>
      <c r="F32" t="str">
        <f t="shared" si="1"/>
        <v>com</v>
      </c>
      <c r="G32" t="str">
        <f t="shared" si="2"/>
        <v>Robert@gmail</v>
      </c>
    </row>
    <row r="33" spans="1:7" x14ac:dyDescent="0.2">
      <c r="A33" t="str">
        <f>cleanedDataSet!A33</f>
        <v>d36cc214-7696-4ca6-a8b1-978a4b912be1</v>
      </c>
      <c r="B33" t="str">
        <f>VLOOKUP(A33,cleanedDataSet!A:L,2,0)</f>
        <v>John Williams</v>
      </c>
      <c r="C33" t="str">
        <f>VLOOKUP(A33,cleanedDataSet!A:L,3,0)</f>
        <v>kennedykatherine@hotmail.com</v>
      </c>
      <c r="D33" t="str">
        <f t="shared" si="0"/>
        <v>kennedykatherine</v>
      </c>
      <c r="E33" t="str">
        <f t="shared" si="3"/>
        <v>hotmail</v>
      </c>
      <c r="F33" t="str">
        <f t="shared" si="1"/>
        <v>com</v>
      </c>
      <c r="G33" t="str">
        <f t="shared" si="2"/>
        <v>John@hotmail</v>
      </c>
    </row>
    <row r="34" spans="1:7" x14ac:dyDescent="0.2">
      <c r="A34" t="str">
        <f>cleanedDataSet!A34</f>
        <v>90bc8e42-a3a7-4bd5-bc0f-0319ed99cda0</v>
      </c>
      <c r="B34" t="str">
        <f>VLOOKUP(A34,cleanedDataSet!A:L,2,0)</f>
        <v>Sylvia Goodman</v>
      </c>
      <c r="C34" t="str">
        <f>VLOOKUP(A34,cleanedDataSet!A:L,3,0)</f>
        <v>brittneyevans@yahoo.com</v>
      </c>
      <c r="D34" t="str">
        <f t="shared" si="0"/>
        <v>brittneyevans</v>
      </c>
      <c r="E34" t="str">
        <f t="shared" si="3"/>
        <v>yahoo</v>
      </c>
      <c r="F34" t="str">
        <f t="shared" si="1"/>
        <v>com</v>
      </c>
      <c r="G34" t="str">
        <f t="shared" si="2"/>
        <v>Sylvia@yahoo</v>
      </c>
    </row>
    <row r="35" spans="1:7" x14ac:dyDescent="0.2">
      <c r="A35" t="str">
        <f>cleanedDataSet!A35</f>
        <v>1500ecef-7d33-4a65-8976-8227d136911f</v>
      </c>
      <c r="B35" t="str">
        <f>VLOOKUP(A35,cleanedDataSet!A:L,2,0)</f>
        <v>Amanda Garcia</v>
      </c>
      <c r="C35" t="str">
        <f>VLOOKUP(A35,cleanedDataSet!A:L,3,0)</f>
        <v>patriciastevens@cummings.com</v>
      </c>
      <c r="D35" t="str">
        <f t="shared" si="0"/>
        <v>patriciastevens</v>
      </c>
      <c r="E35" t="str">
        <f t="shared" si="3"/>
        <v>cummings</v>
      </c>
      <c r="F35" t="str">
        <f t="shared" si="1"/>
        <v>com</v>
      </c>
      <c r="G35" t="str">
        <f t="shared" si="2"/>
        <v>Amanda@cummings</v>
      </c>
    </row>
    <row r="36" spans="1:7" x14ac:dyDescent="0.2">
      <c r="A36" t="str">
        <f>cleanedDataSet!A36</f>
        <v>8b4d67a3-cc97-49b8-b8e8-e3693f5735bf</v>
      </c>
      <c r="B36" t="str">
        <f>VLOOKUP(A36,cleanedDataSet!A:L,2,0)</f>
        <v>Catherine Smith</v>
      </c>
      <c r="C36" t="str">
        <f>VLOOKUP(A36,cleanedDataSet!A:L,3,0)</f>
        <v>robert62@ramsey-hogan.org</v>
      </c>
      <c r="D36" t="str">
        <f t="shared" si="0"/>
        <v>robert62</v>
      </c>
      <c r="E36" t="str">
        <f t="shared" si="3"/>
        <v>ramsey-hogan</v>
      </c>
      <c r="F36" t="str">
        <f t="shared" si="1"/>
        <v>org</v>
      </c>
      <c r="G36" t="str">
        <f t="shared" si="2"/>
        <v>Catherine@ramsey-hogan</v>
      </c>
    </row>
    <row r="37" spans="1:7" x14ac:dyDescent="0.2">
      <c r="A37" t="str">
        <f>cleanedDataSet!A37</f>
        <v>59f5e44c-2c99-473e-a1c2-5f8b6b1b62d7</v>
      </c>
      <c r="B37" t="str">
        <f>VLOOKUP(A37,cleanedDataSet!A:L,2,0)</f>
        <v>Tracey Clark</v>
      </c>
      <c r="C37" t="str">
        <f>VLOOKUP(A37,cleanedDataSet!A:L,3,0)</f>
        <v>nicoledavis@compton-lucas.info</v>
      </c>
      <c r="D37" t="str">
        <f t="shared" si="0"/>
        <v>nicoledavis</v>
      </c>
      <c r="E37" t="str">
        <f t="shared" si="3"/>
        <v>compton-lucas</v>
      </c>
      <c r="F37" t="str">
        <f t="shared" si="1"/>
        <v>info</v>
      </c>
      <c r="G37" t="str">
        <f t="shared" si="2"/>
        <v>Tracey@compton-lucas</v>
      </c>
    </row>
    <row r="38" spans="1:7" x14ac:dyDescent="0.2">
      <c r="A38" t="str">
        <f>cleanedDataSet!A38</f>
        <v>6ec2dd08-6cb8-41b0-a5ec-122039b486aa</v>
      </c>
      <c r="B38" t="str">
        <f>VLOOKUP(A38,cleanedDataSet!A:L,2,0)</f>
        <v>Stacey Smith</v>
      </c>
      <c r="C38" t="str">
        <f>VLOOKUP(A38,cleanedDataSet!A:L,3,0)</f>
        <v>michael49@miller-graves.net</v>
      </c>
      <c r="D38" t="str">
        <f t="shared" si="0"/>
        <v>michael49</v>
      </c>
      <c r="E38" t="str">
        <f t="shared" si="3"/>
        <v>miller-graves</v>
      </c>
      <c r="F38" t="str">
        <f t="shared" si="1"/>
        <v>net</v>
      </c>
      <c r="G38" t="str">
        <f t="shared" si="2"/>
        <v>Stacey@miller-graves</v>
      </c>
    </row>
    <row r="39" spans="1:7" x14ac:dyDescent="0.2">
      <c r="A39" t="str">
        <f>cleanedDataSet!A39</f>
        <v>be6ec741-5612-4b72-8e59-4e96066fb8bd</v>
      </c>
      <c r="B39" t="str">
        <f>VLOOKUP(A39,cleanedDataSet!A:L,2,0)</f>
        <v>Lisa Smith</v>
      </c>
      <c r="C39" t="str">
        <f>VLOOKUP(A39,cleanedDataSet!A:L,3,0)</f>
        <v>deborahsmith@hotmail.com</v>
      </c>
      <c r="D39" t="str">
        <f t="shared" si="0"/>
        <v>deborahsmith</v>
      </c>
      <c r="E39" t="str">
        <f t="shared" si="3"/>
        <v>hotmail</v>
      </c>
      <c r="F39" t="str">
        <f t="shared" si="1"/>
        <v>com</v>
      </c>
      <c r="G39" t="str">
        <f t="shared" si="2"/>
        <v>Lisa@hotmail</v>
      </c>
    </row>
    <row r="40" spans="1:7" x14ac:dyDescent="0.2">
      <c r="A40" t="str">
        <f>cleanedDataSet!A40</f>
        <v>dee9fe39-c954-47ca-ab9c-309a608db629</v>
      </c>
      <c r="B40" t="str">
        <f>VLOOKUP(A40,cleanedDataSet!A:L,2,0)</f>
        <v>Kimberly Wilson</v>
      </c>
      <c r="C40" t="str">
        <f>VLOOKUP(A40,cleanedDataSet!A:L,3,0)</f>
        <v>larryjefferson@yahoo.com</v>
      </c>
      <c r="D40" t="str">
        <f t="shared" si="0"/>
        <v>larryjefferson</v>
      </c>
      <c r="E40" t="str">
        <f t="shared" si="3"/>
        <v>yahoo</v>
      </c>
      <c r="F40" t="str">
        <f t="shared" si="1"/>
        <v>com</v>
      </c>
      <c r="G40" t="str">
        <f t="shared" si="2"/>
        <v>Kimberly@yahoo</v>
      </c>
    </row>
    <row r="41" spans="1:7" x14ac:dyDescent="0.2">
      <c r="A41" t="str">
        <f>cleanedDataSet!A41</f>
        <v>ff0f3618-f755-48d0-86c3-e6a7a2567e5b</v>
      </c>
      <c r="B41" t="str">
        <f>VLOOKUP(A41,cleanedDataSet!A:L,2,0)</f>
        <v>Michael Hensley</v>
      </c>
      <c r="C41" t="str">
        <f>VLOOKUP(A41,cleanedDataSet!A:L,3,0)</f>
        <v>hillkathy@hickman.com</v>
      </c>
      <c r="D41" t="str">
        <f t="shared" si="0"/>
        <v>hillkathy</v>
      </c>
      <c r="E41" t="str">
        <f t="shared" si="3"/>
        <v>hickman</v>
      </c>
      <c r="F41" t="str">
        <f t="shared" si="1"/>
        <v>com</v>
      </c>
      <c r="G41" t="str">
        <f t="shared" si="2"/>
        <v>Michael@hickman</v>
      </c>
    </row>
    <row r="42" spans="1:7" x14ac:dyDescent="0.2">
      <c r="A42" t="str">
        <f>cleanedDataSet!A42</f>
        <v>c9122341-16ba-4df0-b4db-9e6d11bb7f10</v>
      </c>
      <c r="B42" t="str">
        <f>VLOOKUP(A42,cleanedDataSet!A:L,2,0)</f>
        <v>Zachary Moreno</v>
      </c>
      <c r="C42" t="str">
        <f>VLOOKUP(A42,cleanedDataSet!A:L,3,0)</f>
        <v>replacement@mail.com</v>
      </c>
      <c r="D42" t="str">
        <f t="shared" si="0"/>
        <v>replacement</v>
      </c>
      <c r="E42" t="str">
        <f t="shared" si="3"/>
        <v>mail</v>
      </c>
      <c r="F42" t="str">
        <f t="shared" si="1"/>
        <v>com</v>
      </c>
      <c r="G42" t="str">
        <f t="shared" si="2"/>
        <v>Zachary@mail</v>
      </c>
    </row>
    <row r="43" spans="1:7" x14ac:dyDescent="0.2">
      <c r="A43" t="str">
        <f>cleanedDataSet!A43</f>
        <v>70b3d4b5-1e08-4cd4-b470-0353ea4fa71f</v>
      </c>
      <c r="B43" t="str">
        <f>VLOOKUP(A43,cleanedDataSet!A:L,2,0)</f>
        <v>James Reid</v>
      </c>
      <c r="C43" t="str">
        <f>VLOOKUP(A43,cleanedDataSet!A:L,3,0)</f>
        <v>codydonovan@green.com</v>
      </c>
      <c r="D43" t="str">
        <f t="shared" si="0"/>
        <v>codydonovan</v>
      </c>
      <c r="E43" t="str">
        <f t="shared" si="3"/>
        <v>green</v>
      </c>
      <c r="F43" t="str">
        <f t="shared" si="1"/>
        <v>com</v>
      </c>
      <c r="G43" t="str">
        <f t="shared" si="2"/>
        <v>James@green</v>
      </c>
    </row>
    <row r="44" spans="1:7" x14ac:dyDescent="0.2">
      <c r="A44" t="str">
        <f>cleanedDataSet!A44</f>
        <v>14085d84-0871-4f3c-93f3-a3b1316398e1</v>
      </c>
      <c r="B44" t="str">
        <f>VLOOKUP(A44,cleanedDataSet!A:L,2,0)</f>
        <v>Jennifer Evans</v>
      </c>
      <c r="C44" t="str">
        <f>VLOOKUP(A44,cleanedDataSet!A:L,3,0)</f>
        <v>bhughes@weeks.com</v>
      </c>
      <c r="D44" t="str">
        <f t="shared" si="0"/>
        <v>bhughes</v>
      </c>
      <c r="E44" t="str">
        <f t="shared" si="3"/>
        <v>weeks</v>
      </c>
      <c r="F44" t="str">
        <f t="shared" si="1"/>
        <v>com</v>
      </c>
      <c r="G44" t="str">
        <f t="shared" si="2"/>
        <v>Jennifer@weeks</v>
      </c>
    </row>
    <row r="45" spans="1:7" x14ac:dyDescent="0.2">
      <c r="A45" t="str">
        <f>cleanedDataSet!A45</f>
        <v>b1da29d7-989a-4846-8b3f-124010bc815d</v>
      </c>
      <c r="B45" t="str">
        <f>VLOOKUP(A45,cleanedDataSet!A:L,2,0)</f>
        <v>Victoria Monroe</v>
      </c>
      <c r="C45" t="str">
        <f>VLOOKUP(A45,cleanedDataSet!A:L,3,0)</f>
        <v>swatson@watkins.com</v>
      </c>
      <c r="D45" t="str">
        <f t="shared" si="0"/>
        <v>swatson</v>
      </c>
      <c r="E45" t="str">
        <f t="shared" si="3"/>
        <v>watkins</v>
      </c>
      <c r="F45" t="str">
        <f t="shared" si="1"/>
        <v>com</v>
      </c>
      <c r="G45" t="str">
        <f t="shared" si="2"/>
        <v>Victoria@watkins</v>
      </c>
    </row>
    <row r="46" spans="1:7" x14ac:dyDescent="0.2">
      <c r="A46" t="str">
        <f>cleanedDataSet!A46</f>
        <v>8f6ede96-9d2d-4f78-87ea-5f2d73c274eb</v>
      </c>
      <c r="B46" t="str">
        <f>VLOOKUP(A46,cleanedDataSet!A:L,2,0)</f>
        <v>Beth Young</v>
      </c>
      <c r="C46" t="str">
        <f>VLOOKUP(A46,cleanedDataSet!A:L,3,0)</f>
        <v>gonzalezmichael@merritt-griffin.biz</v>
      </c>
      <c r="D46" t="str">
        <f t="shared" si="0"/>
        <v>gonzalezmichael</v>
      </c>
      <c r="E46" t="str">
        <f t="shared" si="3"/>
        <v>merritt-griffin</v>
      </c>
      <c r="F46" t="str">
        <f t="shared" si="1"/>
        <v>biz</v>
      </c>
      <c r="G46" t="str">
        <f t="shared" si="2"/>
        <v>Beth@merritt-griffin</v>
      </c>
    </row>
    <row r="47" spans="1:7" x14ac:dyDescent="0.2">
      <c r="A47" t="str">
        <f>cleanedDataSet!A47</f>
        <v>79ab1b26-057c-490f-bd35-76cef5c5106d</v>
      </c>
      <c r="B47" t="str">
        <f>VLOOKUP(A47,cleanedDataSet!A:L,2,0)</f>
        <v>Christina Johnson</v>
      </c>
      <c r="C47" t="str">
        <f>VLOOKUP(A47,cleanedDataSet!A:L,3,0)</f>
        <v>walkergeorge@pope.com</v>
      </c>
      <c r="D47" t="str">
        <f t="shared" si="0"/>
        <v>walkergeorge</v>
      </c>
      <c r="E47" t="str">
        <f t="shared" si="3"/>
        <v>pope</v>
      </c>
      <c r="F47" t="str">
        <f t="shared" si="1"/>
        <v>com</v>
      </c>
      <c r="G47" t="str">
        <f t="shared" si="2"/>
        <v>Christina@pope</v>
      </c>
    </row>
    <row r="48" spans="1:7" x14ac:dyDescent="0.2">
      <c r="A48" t="str">
        <f>cleanedDataSet!A48</f>
        <v>86c7a098-81a4-45ca-beeb-d575d8e515ba</v>
      </c>
      <c r="B48" t="str">
        <f>VLOOKUP(A48,cleanedDataSet!A:L,2,0)</f>
        <v>Noah Garcia</v>
      </c>
      <c r="C48" t="str">
        <f>VLOOKUP(A48,cleanedDataSet!A:L,3,0)</f>
        <v>pfuentes@dickson.com</v>
      </c>
      <c r="D48" t="str">
        <f t="shared" si="0"/>
        <v>pfuentes</v>
      </c>
      <c r="E48" t="str">
        <f t="shared" si="3"/>
        <v>dickson</v>
      </c>
      <c r="F48" t="str">
        <f t="shared" si="1"/>
        <v>com</v>
      </c>
      <c r="G48" t="str">
        <f t="shared" si="2"/>
        <v>Noah@dickson</v>
      </c>
    </row>
    <row r="49" spans="1:7" x14ac:dyDescent="0.2">
      <c r="A49" t="str">
        <f>cleanedDataSet!A49</f>
        <v>d3c46506-0efd-4ae7-a642-3dcec0338cf1</v>
      </c>
      <c r="B49" t="str">
        <f>VLOOKUP(A49,cleanedDataSet!A:L,2,0)</f>
        <v>Robert Durham DDS</v>
      </c>
      <c r="C49" t="str">
        <f>VLOOKUP(A49,cleanedDataSet!A:L,3,0)</f>
        <v>limckenzie@yahoo.com</v>
      </c>
      <c r="D49" t="str">
        <f t="shared" si="0"/>
        <v>limckenzie</v>
      </c>
      <c r="E49" t="str">
        <f t="shared" si="3"/>
        <v>yahoo</v>
      </c>
      <c r="F49" t="str">
        <f t="shared" si="1"/>
        <v>com</v>
      </c>
      <c r="G49" t="str">
        <f t="shared" si="2"/>
        <v>Robert@yahoo</v>
      </c>
    </row>
    <row r="50" spans="1:7" x14ac:dyDescent="0.2">
      <c r="A50" t="str">
        <f>cleanedDataSet!A50</f>
        <v>9db143e9-4058-4a1d-afaf-f8856e58f915</v>
      </c>
      <c r="B50" t="str">
        <f>VLOOKUP(A50,cleanedDataSet!A:L,2,0)</f>
        <v>Barbara Taylor</v>
      </c>
      <c r="C50" t="str">
        <f>VLOOKUP(A50,cleanedDataSet!A:L,3,0)</f>
        <v>susanvazquez@gmail.com</v>
      </c>
      <c r="D50" t="str">
        <f t="shared" si="0"/>
        <v>susanvazquez</v>
      </c>
      <c r="E50" t="str">
        <f t="shared" si="3"/>
        <v>gmail</v>
      </c>
      <c r="F50" t="str">
        <f t="shared" si="1"/>
        <v>com</v>
      </c>
      <c r="G50" t="str">
        <f t="shared" si="2"/>
        <v>Barbara@gmail</v>
      </c>
    </row>
    <row r="51" spans="1:7" x14ac:dyDescent="0.2">
      <c r="A51" t="str">
        <f>cleanedDataSet!A51</f>
        <v>bb9bba65-e776-42f5-b795-c9a457550143</v>
      </c>
      <c r="B51" t="str">
        <f>VLOOKUP(A51,cleanedDataSet!A:L,2,0)</f>
        <v>Joy Griffin</v>
      </c>
      <c r="C51" t="str">
        <f>VLOOKUP(A51,cleanedDataSet!A:L,3,0)</f>
        <v>matthewrichardson@morales.net</v>
      </c>
      <c r="D51" t="str">
        <f t="shared" si="0"/>
        <v>matthewrichardson</v>
      </c>
      <c r="E51" t="str">
        <f t="shared" si="3"/>
        <v>morales</v>
      </c>
      <c r="F51" t="str">
        <f t="shared" si="1"/>
        <v>net</v>
      </c>
      <c r="G51" t="str">
        <f t="shared" si="2"/>
        <v>Joy@morales</v>
      </c>
    </row>
    <row r="52" spans="1:7" x14ac:dyDescent="0.2">
      <c r="A52" t="str">
        <f>cleanedDataSet!A52</f>
        <v>e81bf59c-af3f-4bbf-91c0-32f208108254</v>
      </c>
      <c r="B52" t="str">
        <f>VLOOKUP(A52,cleanedDataSet!A:L,2,0)</f>
        <v>Lisa Hamilton</v>
      </c>
      <c r="C52" t="str">
        <f>VLOOKUP(A52,cleanedDataSet!A:L,3,0)</f>
        <v>tspencer@schultz.com</v>
      </c>
      <c r="D52" t="str">
        <f t="shared" si="0"/>
        <v>tspencer</v>
      </c>
      <c r="E52" t="str">
        <f t="shared" si="3"/>
        <v>schultz</v>
      </c>
      <c r="F52" t="str">
        <f t="shared" si="1"/>
        <v>com</v>
      </c>
      <c r="G52" t="str">
        <f t="shared" si="2"/>
        <v>Lisa@schultz</v>
      </c>
    </row>
    <row r="53" spans="1:7" x14ac:dyDescent="0.2">
      <c r="A53" t="str">
        <f>cleanedDataSet!A53</f>
        <v>842689ed-7bb6-43b3-8470-d9b2f7466bb9</v>
      </c>
      <c r="B53" t="str">
        <f>VLOOKUP(A53,cleanedDataSet!A:L,2,0)</f>
        <v>David Ray</v>
      </c>
      <c r="C53" t="str">
        <f>VLOOKUP(A53,cleanedDataSet!A:L,3,0)</f>
        <v>cirwin@hale-hawkins.com</v>
      </c>
      <c r="D53" t="str">
        <f t="shared" si="0"/>
        <v>cirwin</v>
      </c>
      <c r="E53" t="str">
        <f t="shared" si="3"/>
        <v>hale-hawkins</v>
      </c>
      <c r="F53" t="str">
        <f t="shared" si="1"/>
        <v>com</v>
      </c>
      <c r="G53" t="str">
        <f t="shared" si="2"/>
        <v>David@hale-hawkins</v>
      </c>
    </row>
    <row r="54" spans="1:7" x14ac:dyDescent="0.2">
      <c r="A54" t="str">
        <f>cleanedDataSet!A54</f>
        <v>31e80c7d-07b9-4f2e-89f2-a570b941264a</v>
      </c>
      <c r="B54" t="str">
        <f>VLOOKUP(A54,cleanedDataSet!A:L,2,0)</f>
        <v>Lindsey Clark</v>
      </c>
      <c r="C54" t="str">
        <f>VLOOKUP(A54,cleanedDataSet!A:L,3,0)</f>
        <v>lutzjonathan@mcdonald.com</v>
      </c>
      <c r="D54" t="str">
        <f t="shared" si="0"/>
        <v>lutzjonathan</v>
      </c>
      <c r="E54" t="str">
        <f t="shared" si="3"/>
        <v>mcdonald</v>
      </c>
      <c r="F54" t="str">
        <f t="shared" si="1"/>
        <v>com</v>
      </c>
      <c r="G54" t="str">
        <f t="shared" si="2"/>
        <v>Lindsey@mcdonald</v>
      </c>
    </row>
    <row r="55" spans="1:7" x14ac:dyDescent="0.2">
      <c r="A55" t="str">
        <f>cleanedDataSet!A55</f>
        <v>d58205fc-893f-45f8-8f7e-f58d5a1fd889</v>
      </c>
      <c r="B55" t="str">
        <f>VLOOKUP(A55,cleanedDataSet!A:L,2,0)</f>
        <v>Eric Bruce</v>
      </c>
      <c r="C55" t="str">
        <f>VLOOKUP(A55,cleanedDataSet!A:L,3,0)</f>
        <v>flemingkylie@gmail.com</v>
      </c>
      <c r="D55" t="str">
        <f t="shared" si="0"/>
        <v>flemingkylie</v>
      </c>
      <c r="E55" t="str">
        <f t="shared" si="3"/>
        <v>gmail</v>
      </c>
      <c r="F55" t="str">
        <f t="shared" si="1"/>
        <v>com</v>
      </c>
      <c r="G55" t="str">
        <f t="shared" si="2"/>
        <v>Eric@gmail</v>
      </c>
    </row>
    <row r="56" spans="1:7" x14ac:dyDescent="0.2">
      <c r="A56" t="str">
        <f>cleanedDataSet!A56</f>
        <v>08cf71f2-4768-4a43-9d13-326e236786e2</v>
      </c>
      <c r="B56" t="str">
        <f>VLOOKUP(A56,cleanedDataSet!A:L,2,0)</f>
        <v>Kara Bender</v>
      </c>
      <c r="C56" t="str">
        <f>VLOOKUP(A56,cleanedDataSet!A:L,3,0)</f>
        <v>brendamathews@griffin.com</v>
      </c>
      <c r="D56" t="str">
        <f t="shared" si="0"/>
        <v>brendamathews</v>
      </c>
      <c r="E56" t="str">
        <f t="shared" si="3"/>
        <v>griffin</v>
      </c>
      <c r="F56" t="str">
        <f t="shared" si="1"/>
        <v>com</v>
      </c>
      <c r="G56" t="str">
        <f t="shared" si="2"/>
        <v>Kara@griffin</v>
      </c>
    </row>
    <row r="57" spans="1:7" x14ac:dyDescent="0.2">
      <c r="A57" t="str">
        <f>cleanedDataSet!A57</f>
        <v>57314abe-2792-46e9-b7c4-8cbee407bd6b</v>
      </c>
      <c r="B57" t="str">
        <f>VLOOKUP(A57,cleanedDataSet!A:L,2,0)</f>
        <v>Corey Clark</v>
      </c>
      <c r="C57" t="str">
        <f>VLOOKUP(A57,cleanedDataSet!A:L,3,0)</f>
        <v>cristinagraham@gmail.com</v>
      </c>
      <c r="D57" t="str">
        <f t="shared" si="0"/>
        <v>cristinagraham</v>
      </c>
      <c r="E57" t="str">
        <f t="shared" si="3"/>
        <v>gmail</v>
      </c>
      <c r="F57" t="str">
        <f t="shared" si="1"/>
        <v>com</v>
      </c>
      <c r="G57" t="str">
        <f t="shared" si="2"/>
        <v>Corey@gmail</v>
      </c>
    </row>
    <row r="58" spans="1:7" x14ac:dyDescent="0.2">
      <c r="A58" t="str">
        <f>cleanedDataSet!A58</f>
        <v>1c4996a6-b4c7-43f4-b85d-4e916b7512a4</v>
      </c>
      <c r="B58" t="str">
        <f>VLOOKUP(A58,cleanedDataSet!A:L,2,0)</f>
        <v>Christopher Acosta</v>
      </c>
      <c r="C58" t="str">
        <f>VLOOKUP(A58,cleanedDataSet!A:L,3,0)</f>
        <v>dukestephen@hotmail.com</v>
      </c>
      <c r="D58" t="str">
        <f t="shared" si="0"/>
        <v>dukestephen</v>
      </c>
      <c r="E58" t="str">
        <f t="shared" si="3"/>
        <v>hotmail</v>
      </c>
      <c r="F58" t="str">
        <f t="shared" si="1"/>
        <v>com</v>
      </c>
      <c r="G58" t="str">
        <f t="shared" si="2"/>
        <v>Christopher@hotmail</v>
      </c>
    </row>
    <row r="59" spans="1:7" x14ac:dyDescent="0.2">
      <c r="A59" t="str">
        <f>cleanedDataSet!A59</f>
        <v>5c73a6a7-9739-44b3-98a2-16c1555a5964</v>
      </c>
      <c r="B59" t="str">
        <f>VLOOKUP(A59,cleanedDataSet!A:L,2,0)</f>
        <v>Jamie Hoffman</v>
      </c>
      <c r="C59" t="str">
        <f>VLOOKUP(A59,cleanedDataSet!A:L,3,0)</f>
        <v>proctorjames@gonzalez-davies.com</v>
      </c>
      <c r="D59" t="str">
        <f t="shared" si="0"/>
        <v>proctorjames</v>
      </c>
      <c r="E59" t="str">
        <f t="shared" si="3"/>
        <v>gonzalez-davies</v>
      </c>
      <c r="F59" t="str">
        <f t="shared" si="1"/>
        <v>com</v>
      </c>
      <c r="G59" t="str">
        <f t="shared" si="2"/>
        <v>Jamie@gonzalez-davies</v>
      </c>
    </row>
    <row r="60" spans="1:7" x14ac:dyDescent="0.2">
      <c r="A60" t="str">
        <f>cleanedDataSet!A60</f>
        <v>8e6f23d1-9174-41d0-90f0-559b11019ad9</v>
      </c>
      <c r="B60" t="str">
        <f>VLOOKUP(A60,cleanedDataSet!A:L,2,0)</f>
        <v>Shelby Garza</v>
      </c>
      <c r="C60" t="str">
        <f>VLOOKUP(A60,cleanedDataSet!A:L,3,0)</f>
        <v>smartinez@cole-scott.com</v>
      </c>
      <c r="D60" t="str">
        <f t="shared" si="0"/>
        <v>smartinez</v>
      </c>
      <c r="E60" t="str">
        <f t="shared" si="3"/>
        <v>cole-scott</v>
      </c>
      <c r="F60" t="str">
        <f t="shared" si="1"/>
        <v>com</v>
      </c>
      <c r="G60" t="str">
        <f t="shared" si="2"/>
        <v>Shelby@cole-scott</v>
      </c>
    </row>
    <row r="61" spans="1:7" x14ac:dyDescent="0.2">
      <c r="A61" t="str">
        <f>cleanedDataSet!A61</f>
        <v>98586b5d-24e8-4442-a3ab-e3963e0829d0</v>
      </c>
      <c r="B61" t="str">
        <f>VLOOKUP(A61,cleanedDataSet!A:L,2,0)</f>
        <v>Cody Mccann</v>
      </c>
      <c r="C61" t="str">
        <f>VLOOKUP(A61,cleanedDataSet!A:L,3,0)</f>
        <v>williamcombs@adams.com</v>
      </c>
      <c r="D61" t="str">
        <f t="shared" si="0"/>
        <v>williamcombs</v>
      </c>
      <c r="E61" t="str">
        <f t="shared" si="3"/>
        <v>adams</v>
      </c>
      <c r="F61" t="str">
        <f t="shared" si="1"/>
        <v>com</v>
      </c>
      <c r="G61" t="str">
        <f t="shared" si="2"/>
        <v>Cody@adams</v>
      </c>
    </row>
    <row r="62" spans="1:7" x14ac:dyDescent="0.2">
      <c r="A62" t="str">
        <f>cleanedDataSet!A62</f>
        <v>dfe975e0-cced-402f-b45a-7294f7676188</v>
      </c>
      <c r="B62" t="str">
        <f>VLOOKUP(A62,cleanedDataSet!A:L,2,0)</f>
        <v>Cynthia Brooks</v>
      </c>
      <c r="C62" t="str">
        <f>VLOOKUP(A62,cleanedDataSet!A:L,3,0)</f>
        <v>joeljordan@bailey.com</v>
      </c>
      <c r="D62" t="str">
        <f t="shared" si="0"/>
        <v>joeljordan</v>
      </c>
      <c r="E62" t="str">
        <f t="shared" si="3"/>
        <v>bailey</v>
      </c>
      <c r="F62" t="str">
        <f t="shared" si="1"/>
        <v>com</v>
      </c>
      <c r="G62" t="str">
        <f t="shared" si="2"/>
        <v>Cynthia@bailey</v>
      </c>
    </row>
    <row r="63" spans="1:7" x14ac:dyDescent="0.2">
      <c r="A63" t="str">
        <f>cleanedDataSet!A63</f>
        <v>d7eae0c5-0a0a-4e36-a767-85f71acbf16e</v>
      </c>
      <c r="B63" t="str">
        <f>VLOOKUP(A63,cleanedDataSet!A:L,2,0)</f>
        <v>Michael Suarez</v>
      </c>
      <c r="C63" t="str">
        <f>VLOOKUP(A63,cleanedDataSet!A:L,3,0)</f>
        <v>rkim@smith.com</v>
      </c>
      <c r="D63" t="str">
        <f t="shared" si="0"/>
        <v>rkim</v>
      </c>
      <c r="E63" t="str">
        <f t="shared" si="3"/>
        <v>smith</v>
      </c>
      <c r="F63" t="str">
        <f t="shared" si="1"/>
        <v>com</v>
      </c>
      <c r="G63" t="str">
        <f t="shared" si="2"/>
        <v>Michael@smith</v>
      </c>
    </row>
    <row r="64" spans="1:7" x14ac:dyDescent="0.2">
      <c r="A64" t="str">
        <f>cleanedDataSet!A64</f>
        <v>46a41ab9-cbd0-4aaa-a6cf-476588d40b44</v>
      </c>
      <c r="B64" t="str">
        <f>VLOOKUP(A64,cleanedDataSet!A:L,2,0)</f>
        <v>Spencer Harris</v>
      </c>
      <c r="C64" t="str">
        <f>VLOOKUP(A64,cleanedDataSet!A:L,3,0)</f>
        <v>kingmadison@yahoo.com</v>
      </c>
      <c r="D64" t="str">
        <f t="shared" si="0"/>
        <v>kingmadison</v>
      </c>
      <c r="E64" t="str">
        <f t="shared" si="3"/>
        <v>yahoo</v>
      </c>
      <c r="F64" t="str">
        <f t="shared" si="1"/>
        <v>com</v>
      </c>
      <c r="G64" t="str">
        <f t="shared" si="2"/>
        <v>Spencer@yahoo</v>
      </c>
    </row>
    <row r="65" spans="1:7" x14ac:dyDescent="0.2">
      <c r="A65" t="str">
        <f>cleanedDataSet!A65</f>
        <v>127141e3-84a3-4c70-b38b-ecef6b657d50</v>
      </c>
      <c r="B65" t="str">
        <f>VLOOKUP(A65,cleanedDataSet!A:L,2,0)</f>
        <v>Cynthia Morrison</v>
      </c>
      <c r="C65" t="str">
        <f>VLOOKUP(A65,cleanedDataSet!A:L,3,0)</f>
        <v>brian87@gmail.com</v>
      </c>
      <c r="D65" t="str">
        <f t="shared" si="0"/>
        <v>brian87</v>
      </c>
      <c r="E65" t="str">
        <f t="shared" si="3"/>
        <v>gmail</v>
      </c>
      <c r="F65" t="str">
        <f t="shared" si="1"/>
        <v>com</v>
      </c>
      <c r="G65" t="str">
        <f t="shared" si="2"/>
        <v>Cynthia@gmail</v>
      </c>
    </row>
    <row r="66" spans="1:7" x14ac:dyDescent="0.2">
      <c r="A66" t="str">
        <f>cleanedDataSet!A66</f>
        <v>5b52e295-1faf-43a2-9c25-3c5403e96ec2</v>
      </c>
      <c r="B66" t="str">
        <f>VLOOKUP(A66,cleanedDataSet!A:L,2,0)</f>
        <v>Erin Brewer</v>
      </c>
      <c r="C66" t="str">
        <f>VLOOKUP(A66,cleanedDataSet!A:L,3,0)</f>
        <v>jimeneztodd@hotmail.com</v>
      </c>
      <c r="D66" t="str">
        <f t="shared" si="0"/>
        <v>jimeneztodd</v>
      </c>
      <c r="E66" t="str">
        <f t="shared" si="3"/>
        <v>hotmail</v>
      </c>
      <c r="F66" t="str">
        <f t="shared" si="1"/>
        <v>com</v>
      </c>
      <c r="G66" t="str">
        <f t="shared" si="2"/>
        <v>Erin@hotmail</v>
      </c>
    </row>
    <row r="67" spans="1:7" x14ac:dyDescent="0.2">
      <c r="A67" t="str">
        <f>cleanedDataSet!A67</f>
        <v>3ba90b64-c9a0-4864-bcee-34a907c73eb9</v>
      </c>
      <c r="B67" t="str">
        <f>VLOOKUP(A67,cleanedDataSet!A:L,2,0)</f>
        <v>Kenneth Franco</v>
      </c>
      <c r="C67" t="str">
        <f>VLOOKUP(A67,cleanedDataSet!A:L,3,0)</f>
        <v>mosborne@hunter.com</v>
      </c>
      <c r="D67" t="str">
        <f t="shared" ref="D67:D130" si="4">LEFT(C67,FIND("@",C67)-1)</f>
        <v>mosborne</v>
      </c>
      <c r="E67" t="str">
        <f t="shared" si="3"/>
        <v>hunter</v>
      </c>
      <c r="F67" t="str">
        <f t="shared" ref="F67:F130" si="5">RIGHT(C67,LEN(C67)-FIND(".",C67))</f>
        <v>com</v>
      </c>
      <c r="G67" t="str">
        <f t="shared" ref="G67:G130" si="6">CONCATENATE(LEFT(B67,FIND(" ",B67)-1),"@",E67)</f>
        <v>Kenneth@hunter</v>
      </c>
    </row>
    <row r="68" spans="1:7" x14ac:dyDescent="0.2">
      <c r="A68" t="str">
        <f>cleanedDataSet!A68</f>
        <v>dfbe1279-b0b5-4796-9e96-3ff753523fca</v>
      </c>
      <c r="B68" t="str">
        <f>VLOOKUP(A68,cleanedDataSet!A:L,2,0)</f>
        <v>Katherine Harris</v>
      </c>
      <c r="C68" t="str">
        <f>VLOOKUP(A68,cleanedDataSet!A:L,3,0)</f>
        <v>fcarlson@arellano.org</v>
      </c>
      <c r="D68" t="str">
        <f t="shared" si="4"/>
        <v>fcarlson</v>
      </c>
      <c r="E68" t="str">
        <f t="shared" si="3"/>
        <v>arellano</v>
      </c>
      <c r="F68" t="str">
        <f t="shared" si="5"/>
        <v>org</v>
      </c>
      <c r="G68" t="str">
        <f t="shared" si="6"/>
        <v>Katherine@arellano</v>
      </c>
    </row>
    <row r="69" spans="1:7" x14ac:dyDescent="0.2">
      <c r="A69" t="str">
        <f>cleanedDataSet!A69</f>
        <v>2d39bf64-32eb-4cce-80d1-5279e076dab2</v>
      </c>
      <c r="B69" t="str">
        <f>VLOOKUP(A69,cleanedDataSet!A:L,2,0)</f>
        <v>Andre Myers</v>
      </c>
      <c r="C69" t="str">
        <f>VLOOKUP(A69,cleanedDataSet!A:L,3,0)</f>
        <v>debra65@hotmail.com</v>
      </c>
      <c r="D69" t="str">
        <f t="shared" si="4"/>
        <v>debra65</v>
      </c>
      <c r="E69" t="str">
        <f t="shared" ref="E69:E132" si="7">MID(C69,FIND("@",C69)+1,FIND(".",C69)-LEN(D69)-2)</f>
        <v>hotmail</v>
      </c>
      <c r="F69" t="str">
        <f t="shared" si="5"/>
        <v>com</v>
      </c>
      <c r="G69" t="str">
        <f t="shared" si="6"/>
        <v>Andre@hotmail</v>
      </c>
    </row>
    <row r="70" spans="1:7" x14ac:dyDescent="0.2">
      <c r="A70" t="str">
        <f>cleanedDataSet!A70</f>
        <v>c914d7f5-50a8-4179-95ca-429af92761fd</v>
      </c>
      <c r="B70" t="str">
        <f>VLOOKUP(A70,cleanedDataSet!A:L,2,0)</f>
        <v>Steven Clark</v>
      </c>
      <c r="C70" t="str">
        <f>VLOOKUP(A70,cleanedDataSet!A:L,3,0)</f>
        <v>jeffrey27@yahoo.com</v>
      </c>
      <c r="D70" t="str">
        <f t="shared" si="4"/>
        <v>jeffrey27</v>
      </c>
      <c r="E70" t="str">
        <f t="shared" si="7"/>
        <v>yahoo</v>
      </c>
      <c r="F70" t="str">
        <f t="shared" si="5"/>
        <v>com</v>
      </c>
      <c r="G70" t="str">
        <f t="shared" si="6"/>
        <v>Steven@yahoo</v>
      </c>
    </row>
    <row r="71" spans="1:7" x14ac:dyDescent="0.2">
      <c r="A71" t="str">
        <f>cleanedDataSet!A71</f>
        <v>f8499420-38f0-4783-9ee3-b1e8b5ea4b9d</v>
      </c>
      <c r="B71" t="str">
        <f>VLOOKUP(A71,cleanedDataSet!A:L,2,0)</f>
        <v>Kyle Hester</v>
      </c>
      <c r="C71" t="str">
        <f>VLOOKUP(A71,cleanedDataSet!A:L,3,0)</f>
        <v>replacement@mail.com</v>
      </c>
      <c r="D71" t="str">
        <f t="shared" si="4"/>
        <v>replacement</v>
      </c>
      <c r="E71" t="str">
        <f t="shared" si="7"/>
        <v>mail</v>
      </c>
      <c r="F71" t="str">
        <f t="shared" si="5"/>
        <v>com</v>
      </c>
      <c r="G71" t="str">
        <f t="shared" si="6"/>
        <v>Kyle@mail</v>
      </c>
    </row>
    <row r="72" spans="1:7" x14ac:dyDescent="0.2">
      <c r="A72" t="str">
        <f>cleanedDataSet!A72</f>
        <v>25a6d09b-c041-4e9b-b17b-9f4e1baa7245</v>
      </c>
      <c r="B72" t="str">
        <f>VLOOKUP(A72,cleanedDataSet!A:L,2,0)</f>
        <v>Pamela Edwards</v>
      </c>
      <c r="C72" t="str">
        <f>VLOOKUP(A72,cleanedDataSet!A:L,3,0)</f>
        <v>sscott@turner-arnold.org</v>
      </c>
      <c r="D72" t="str">
        <f t="shared" si="4"/>
        <v>sscott</v>
      </c>
      <c r="E72" t="str">
        <f t="shared" si="7"/>
        <v>turner-arnold</v>
      </c>
      <c r="F72" t="str">
        <f t="shared" si="5"/>
        <v>org</v>
      </c>
      <c r="G72" t="str">
        <f t="shared" si="6"/>
        <v>Pamela@turner-arnold</v>
      </c>
    </row>
    <row r="73" spans="1:7" x14ac:dyDescent="0.2">
      <c r="A73" t="str">
        <f>cleanedDataSet!A73</f>
        <v>7a348bab-fb02-4cde-af94-1c9b69aaeb67</v>
      </c>
      <c r="B73" t="str">
        <f>VLOOKUP(A73,cleanedDataSet!A:L,2,0)</f>
        <v>David Harrison</v>
      </c>
      <c r="C73" t="str">
        <f>VLOOKUP(A73,cleanedDataSet!A:L,3,0)</f>
        <v>ybell@davenport-mccoy.info</v>
      </c>
      <c r="D73" t="str">
        <f t="shared" si="4"/>
        <v>ybell</v>
      </c>
      <c r="E73" t="str">
        <f t="shared" si="7"/>
        <v>davenport-mccoy</v>
      </c>
      <c r="F73" t="str">
        <f t="shared" si="5"/>
        <v>info</v>
      </c>
      <c r="G73" t="str">
        <f t="shared" si="6"/>
        <v>David@davenport-mccoy</v>
      </c>
    </row>
    <row r="74" spans="1:7" x14ac:dyDescent="0.2">
      <c r="A74" t="str">
        <f>cleanedDataSet!A74</f>
        <v>59d1fa12-b8cc-4ac5-8b81-9a3b24aeb997</v>
      </c>
      <c r="B74" t="str">
        <f>VLOOKUP(A74,cleanedDataSet!A:L,2,0)</f>
        <v>Michelle Norris</v>
      </c>
      <c r="C74" t="str">
        <f>VLOOKUP(A74,cleanedDataSet!A:L,3,0)</f>
        <v>hkane@hotmail.com</v>
      </c>
      <c r="D74" t="str">
        <f t="shared" si="4"/>
        <v>hkane</v>
      </c>
      <c r="E74" t="str">
        <f t="shared" si="7"/>
        <v>hotmail</v>
      </c>
      <c r="F74" t="str">
        <f t="shared" si="5"/>
        <v>com</v>
      </c>
      <c r="G74" t="str">
        <f t="shared" si="6"/>
        <v>Michelle@hotmail</v>
      </c>
    </row>
    <row r="75" spans="1:7" x14ac:dyDescent="0.2">
      <c r="A75" t="str">
        <f>cleanedDataSet!A75</f>
        <v>9cd34870-3e67-42a7-981d-5f45e10a0e91</v>
      </c>
      <c r="B75" t="str">
        <f>VLOOKUP(A75,cleanedDataSet!A:L,2,0)</f>
        <v>Christopher Freeman</v>
      </c>
      <c r="C75" t="str">
        <f>VLOOKUP(A75,cleanedDataSet!A:L,3,0)</f>
        <v>virginiaboyd@carr.com</v>
      </c>
      <c r="D75" t="str">
        <f t="shared" si="4"/>
        <v>virginiaboyd</v>
      </c>
      <c r="E75" t="str">
        <f t="shared" si="7"/>
        <v>carr</v>
      </c>
      <c r="F75" t="str">
        <f t="shared" si="5"/>
        <v>com</v>
      </c>
      <c r="G75" t="str">
        <f t="shared" si="6"/>
        <v>Christopher@carr</v>
      </c>
    </row>
    <row r="76" spans="1:7" x14ac:dyDescent="0.2">
      <c r="A76" t="str">
        <f>cleanedDataSet!A76</f>
        <v>997d0ee2-fdc7-4ea9-b543-c36171743659</v>
      </c>
      <c r="B76" t="str">
        <f>VLOOKUP(A76,cleanedDataSet!A:L,2,0)</f>
        <v>Judith Thompson</v>
      </c>
      <c r="C76" t="str">
        <f>VLOOKUP(A76,cleanedDataSet!A:L,3,0)</f>
        <v>isalas@hoffman.com</v>
      </c>
      <c r="D76" t="str">
        <f t="shared" si="4"/>
        <v>isalas</v>
      </c>
      <c r="E76" t="str">
        <f t="shared" si="7"/>
        <v>hoffman</v>
      </c>
      <c r="F76" t="str">
        <f t="shared" si="5"/>
        <v>com</v>
      </c>
      <c r="G76" t="str">
        <f t="shared" si="6"/>
        <v>Judith@hoffman</v>
      </c>
    </row>
    <row r="77" spans="1:7" x14ac:dyDescent="0.2">
      <c r="A77" t="str">
        <f>cleanedDataSet!A77</f>
        <v>535115f9-f0c3-4f56-b179-0d3bb8262462</v>
      </c>
      <c r="B77" t="str">
        <f>VLOOKUP(A77,cleanedDataSet!A:L,2,0)</f>
        <v>Jacob Newton</v>
      </c>
      <c r="C77" t="str">
        <f>VLOOKUP(A77,cleanedDataSet!A:L,3,0)</f>
        <v>johnsonjulie@yahoo.com</v>
      </c>
      <c r="D77" t="str">
        <f t="shared" si="4"/>
        <v>johnsonjulie</v>
      </c>
      <c r="E77" t="str">
        <f t="shared" si="7"/>
        <v>yahoo</v>
      </c>
      <c r="F77" t="str">
        <f t="shared" si="5"/>
        <v>com</v>
      </c>
      <c r="G77" t="str">
        <f t="shared" si="6"/>
        <v>Jacob@yahoo</v>
      </c>
    </row>
    <row r="78" spans="1:7" x14ac:dyDescent="0.2">
      <c r="A78" t="str">
        <f>cleanedDataSet!A78</f>
        <v>f02a9a21-8b5a-4b31-9f4d-26b4eed2bf13</v>
      </c>
      <c r="B78" t="str">
        <f>VLOOKUP(A78,cleanedDataSet!A:L,2,0)</f>
        <v>Eric Oliver</v>
      </c>
      <c r="C78" t="str">
        <f>VLOOKUP(A78,cleanedDataSet!A:L,3,0)</f>
        <v>deborahhunt@gmail.com</v>
      </c>
      <c r="D78" t="str">
        <f t="shared" si="4"/>
        <v>deborahhunt</v>
      </c>
      <c r="E78" t="str">
        <f t="shared" si="7"/>
        <v>gmail</v>
      </c>
      <c r="F78" t="str">
        <f t="shared" si="5"/>
        <v>com</v>
      </c>
      <c r="G78" t="str">
        <f t="shared" si="6"/>
        <v>Eric@gmail</v>
      </c>
    </row>
    <row r="79" spans="1:7" x14ac:dyDescent="0.2">
      <c r="A79" t="str">
        <f>cleanedDataSet!A79</f>
        <v>df1a0a2b-d8ed-4521-b589-5d87d81b6f6e</v>
      </c>
      <c r="B79" t="str">
        <f>VLOOKUP(A79,cleanedDataSet!A:L,2,0)</f>
        <v>Mrs. Patricia Bullock</v>
      </c>
      <c r="C79" t="str">
        <f>VLOOKUP(A79,cleanedDataSet!A:L,3,0)</f>
        <v>davidmiranda@clark-hayes.org</v>
      </c>
      <c r="D79" t="str">
        <f t="shared" si="4"/>
        <v>davidmiranda</v>
      </c>
      <c r="E79" t="str">
        <f t="shared" si="7"/>
        <v>clark-hayes</v>
      </c>
      <c r="F79" t="str">
        <f t="shared" si="5"/>
        <v>org</v>
      </c>
      <c r="G79" t="str">
        <f t="shared" si="6"/>
        <v>Mrs.@clark-hayes</v>
      </c>
    </row>
    <row r="80" spans="1:7" x14ac:dyDescent="0.2">
      <c r="A80" t="str">
        <f>cleanedDataSet!A80</f>
        <v>ed6d350f-6d98-4777-ac91-73bcf6521fad</v>
      </c>
      <c r="B80" t="str">
        <f>VLOOKUP(A80,cleanedDataSet!A:L,2,0)</f>
        <v>Andrew Harris</v>
      </c>
      <c r="C80" t="str">
        <f>VLOOKUP(A80,cleanedDataSet!A:L,3,0)</f>
        <v>maurice74@lowe-white.com</v>
      </c>
      <c r="D80" t="str">
        <f t="shared" si="4"/>
        <v>maurice74</v>
      </c>
      <c r="E80" t="str">
        <f t="shared" si="7"/>
        <v>lowe-white</v>
      </c>
      <c r="F80" t="str">
        <f t="shared" si="5"/>
        <v>com</v>
      </c>
      <c r="G80" t="str">
        <f t="shared" si="6"/>
        <v>Andrew@lowe-white</v>
      </c>
    </row>
    <row r="81" spans="1:7" x14ac:dyDescent="0.2">
      <c r="A81" t="str">
        <f>cleanedDataSet!A81</f>
        <v>f268b062-8b20-44d3-bbf1-3da3bc16a274</v>
      </c>
      <c r="B81" t="str">
        <f>VLOOKUP(A81,cleanedDataSet!A:L,2,0)</f>
        <v>Sandra Bradley</v>
      </c>
      <c r="C81" t="str">
        <f>VLOOKUP(A81,cleanedDataSet!A:L,3,0)</f>
        <v>heidiware@hotmail.com</v>
      </c>
      <c r="D81" t="str">
        <f t="shared" si="4"/>
        <v>heidiware</v>
      </c>
      <c r="E81" t="str">
        <f t="shared" si="7"/>
        <v>hotmail</v>
      </c>
      <c r="F81" t="str">
        <f t="shared" si="5"/>
        <v>com</v>
      </c>
      <c r="G81" t="str">
        <f t="shared" si="6"/>
        <v>Sandra@hotmail</v>
      </c>
    </row>
    <row r="82" spans="1:7" x14ac:dyDescent="0.2">
      <c r="A82" t="str">
        <f>cleanedDataSet!A82</f>
        <v>971ee3e4-5e5d-4d95-906a-9619be080fc5</v>
      </c>
      <c r="B82" t="str">
        <f>VLOOKUP(A82,cleanedDataSet!A:L,2,0)</f>
        <v>Dawn Conner</v>
      </c>
      <c r="C82" t="str">
        <f>VLOOKUP(A82,cleanedDataSet!A:L,3,0)</f>
        <v>sheri54@gmail.com</v>
      </c>
      <c r="D82" t="str">
        <f t="shared" si="4"/>
        <v>sheri54</v>
      </c>
      <c r="E82" t="str">
        <f t="shared" si="7"/>
        <v>gmail</v>
      </c>
      <c r="F82" t="str">
        <f t="shared" si="5"/>
        <v>com</v>
      </c>
      <c r="G82" t="str">
        <f t="shared" si="6"/>
        <v>Dawn@gmail</v>
      </c>
    </row>
    <row r="83" spans="1:7" x14ac:dyDescent="0.2">
      <c r="A83" t="str">
        <f>cleanedDataSet!A83</f>
        <v>17141a87-b3b2-434c-bd95-961d1118ad59</v>
      </c>
      <c r="B83" t="str">
        <f>VLOOKUP(A83,cleanedDataSet!A:L,2,0)</f>
        <v>Sheila Martinez</v>
      </c>
      <c r="C83" t="str">
        <f>VLOOKUP(A83,cleanedDataSet!A:L,3,0)</f>
        <v>jeffvaldez@yahoo.com</v>
      </c>
      <c r="D83" t="str">
        <f t="shared" si="4"/>
        <v>jeffvaldez</v>
      </c>
      <c r="E83" t="str">
        <f t="shared" si="7"/>
        <v>yahoo</v>
      </c>
      <c r="F83" t="str">
        <f t="shared" si="5"/>
        <v>com</v>
      </c>
      <c r="G83" t="str">
        <f t="shared" si="6"/>
        <v>Sheila@yahoo</v>
      </c>
    </row>
    <row r="84" spans="1:7" x14ac:dyDescent="0.2">
      <c r="A84" t="str">
        <f>cleanedDataSet!A84</f>
        <v>150c5ea6-2d31-49a9-8f91-9deb47da2fe5</v>
      </c>
      <c r="B84" t="str">
        <f>VLOOKUP(A84,cleanedDataSet!A:L,2,0)</f>
        <v>John Alvarez</v>
      </c>
      <c r="C84" t="str">
        <f>VLOOKUP(A84,cleanedDataSet!A:L,3,0)</f>
        <v>qlozano@horn.com</v>
      </c>
      <c r="D84" t="str">
        <f t="shared" si="4"/>
        <v>qlozano</v>
      </c>
      <c r="E84" t="str">
        <f t="shared" si="7"/>
        <v>horn</v>
      </c>
      <c r="F84" t="str">
        <f t="shared" si="5"/>
        <v>com</v>
      </c>
      <c r="G84" t="str">
        <f t="shared" si="6"/>
        <v>John@horn</v>
      </c>
    </row>
    <row r="85" spans="1:7" x14ac:dyDescent="0.2">
      <c r="A85" t="str">
        <f>cleanedDataSet!A85</f>
        <v>e7482830-b11b-44e4-9b04-4c41e8cd0a4c</v>
      </c>
      <c r="B85" t="str">
        <f>VLOOKUP(A85,cleanedDataSet!A:L,2,0)</f>
        <v>Mr. Joseph Washington</v>
      </c>
      <c r="C85" t="str">
        <f>VLOOKUP(A85,cleanedDataSet!A:L,3,0)</f>
        <v>hallglenn@gmail.com</v>
      </c>
      <c r="D85" t="str">
        <f t="shared" si="4"/>
        <v>hallglenn</v>
      </c>
      <c r="E85" t="str">
        <f t="shared" si="7"/>
        <v>gmail</v>
      </c>
      <c r="F85" t="str">
        <f t="shared" si="5"/>
        <v>com</v>
      </c>
      <c r="G85" t="str">
        <f t="shared" si="6"/>
        <v>Mr.@gmail</v>
      </c>
    </row>
    <row r="86" spans="1:7" x14ac:dyDescent="0.2">
      <c r="A86" t="str">
        <f>cleanedDataSet!A86</f>
        <v>7ecc03bd-95b5-4046-a3e9-98cf40c1f67f</v>
      </c>
      <c r="B86" t="str">
        <f>VLOOKUP(A86,cleanedDataSet!A:L,2,0)</f>
        <v>Joseph Clark</v>
      </c>
      <c r="C86" t="str">
        <f>VLOOKUP(A86,cleanedDataSet!A:L,3,0)</f>
        <v>fishermichael@gmail.com</v>
      </c>
      <c r="D86" t="str">
        <f t="shared" si="4"/>
        <v>fishermichael</v>
      </c>
      <c r="E86" t="str">
        <f t="shared" si="7"/>
        <v>gmail</v>
      </c>
      <c r="F86" t="str">
        <f t="shared" si="5"/>
        <v>com</v>
      </c>
      <c r="G86" t="str">
        <f t="shared" si="6"/>
        <v>Joseph@gmail</v>
      </c>
    </row>
    <row r="87" spans="1:7" x14ac:dyDescent="0.2">
      <c r="A87" t="str">
        <f>cleanedDataSet!A87</f>
        <v>17e6323a-e6d3-45b6-a58f-e8f176c3ef3f</v>
      </c>
      <c r="B87" t="str">
        <f>VLOOKUP(A87,cleanedDataSet!A:L,2,0)</f>
        <v>James Davis</v>
      </c>
      <c r="C87" t="str">
        <f>VLOOKUP(A87,cleanedDataSet!A:L,3,0)</f>
        <v>andrew12@french-tran.info</v>
      </c>
      <c r="D87" t="str">
        <f t="shared" si="4"/>
        <v>andrew12</v>
      </c>
      <c r="E87" t="str">
        <f t="shared" si="7"/>
        <v>french-tran</v>
      </c>
      <c r="F87" t="str">
        <f t="shared" si="5"/>
        <v>info</v>
      </c>
      <c r="G87" t="str">
        <f t="shared" si="6"/>
        <v>James@french-tran</v>
      </c>
    </row>
    <row r="88" spans="1:7" x14ac:dyDescent="0.2">
      <c r="A88" t="str">
        <f>cleanedDataSet!A88</f>
        <v>14f532d8-6151-4153-9e74-4af34c8d6a2d</v>
      </c>
      <c r="B88" t="str">
        <f>VLOOKUP(A88,cleanedDataSet!A:L,2,0)</f>
        <v>Anne Wade</v>
      </c>
      <c r="C88" t="str">
        <f>VLOOKUP(A88,cleanedDataSet!A:L,3,0)</f>
        <v>tpoole@mcbride.com</v>
      </c>
      <c r="D88" t="str">
        <f t="shared" si="4"/>
        <v>tpoole</v>
      </c>
      <c r="E88" t="str">
        <f t="shared" si="7"/>
        <v>mcbride</v>
      </c>
      <c r="F88" t="str">
        <f t="shared" si="5"/>
        <v>com</v>
      </c>
      <c r="G88" t="str">
        <f t="shared" si="6"/>
        <v>Anne@mcbride</v>
      </c>
    </row>
    <row r="89" spans="1:7" x14ac:dyDescent="0.2">
      <c r="A89" t="str">
        <f>cleanedDataSet!A89</f>
        <v>272376c6-83f5-427e-b1f8-6e5cbde5026b</v>
      </c>
      <c r="B89" t="str">
        <f>VLOOKUP(A89,cleanedDataSet!A:L,2,0)</f>
        <v>Michael Ross</v>
      </c>
      <c r="C89" t="str">
        <f>VLOOKUP(A89,cleanedDataSet!A:L,3,0)</f>
        <v>johnnicholson@hotmail.com</v>
      </c>
      <c r="D89" t="str">
        <f t="shared" si="4"/>
        <v>johnnicholson</v>
      </c>
      <c r="E89" t="str">
        <f t="shared" si="7"/>
        <v>hotmail</v>
      </c>
      <c r="F89" t="str">
        <f t="shared" si="5"/>
        <v>com</v>
      </c>
      <c r="G89" t="str">
        <f t="shared" si="6"/>
        <v>Michael@hotmail</v>
      </c>
    </row>
    <row r="90" spans="1:7" x14ac:dyDescent="0.2">
      <c r="A90" t="str">
        <f>cleanedDataSet!A90</f>
        <v>d960c18c-ee73-4ee1-bf85-638ae7fe6409</v>
      </c>
      <c r="B90" t="str">
        <f>VLOOKUP(A90,cleanedDataSet!A:L,2,0)</f>
        <v>Chris Myers</v>
      </c>
      <c r="C90" t="str">
        <f>VLOOKUP(A90,cleanedDataSet!A:L,3,0)</f>
        <v>reynoldsmelissa@yahoo.com</v>
      </c>
      <c r="D90" t="str">
        <f t="shared" si="4"/>
        <v>reynoldsmelissa</v>
      </c>
      <c r="E90" t="str">
        <f t="shared" si="7"/>
        <v>yahoo</v>
      </c>
      <c r="F90" t="str">
        <f t="shared" si="5"/>
        <v>com</v>
      </c>
      <c r="G90" t="str">
        <f t="shared" si="6"/>
        <v>Chris@yahoo</v>
      </c>
    </row>
    <row r="91" spans="1:7" x14ac:dyDescent="0.2">
      <c r="A91" t="str">
        <f>cleanedDataSet!A91</f>
        <v>6458bf6b-4149-4ba6-b06e-c67e87b90c97</v>
      </c>
      <c r="B91" t="str">
        <f>VLOOKUP(A91,cleanedDataSet!A:L,2,0)</f>
        <v>Raymond Allen</v>
      </c>
      <c r="C91" t="str">
        <f>VLOOKUP(A91,cleanedDataSet!A:L,3,0)</f>
        <v>ccontreras@mcbride.net</v>
      </c>
      <c r="D91" t="str">
        <f t="shared" si="4"/>
        <v>ccontreras</v>
      </c>
      <c r="E91" t="str">
        <f t="shared" si="7"/>
        <v>mcbride</v>
      </c>
      <c r="F91" t="str">
        <f t="shared" si="5"/>
        <v>net</v>
      </c>
      <c r="G91" t="str">
        <f t="shared" si="6"/>
        <v>Raymond@mcbride</v>
      </c>
    </row>
    <row r="92" spans="1:7" x14ac:dyDescent="0.2">
      <c r="A92" t="str">
        <f>cleanedDataSet!A92</f>
        <v>b872738a-7117-489e-a6c7-b1a122bfed1b</v>
      </c>
      <c r="B92" t="str">
        <f>VLOOKUP(A92,cleanedDataSet!A:L,2,0)</f>
        <v>James Burch</v>
      </c>
      <c r="C92" t="str">
        <f>VLOOKUP(A92,cleanedDataSet!A:L,3,0)</f>
        <v>robertbradley@garcia.biz</v>
      </c>
      <c r="D92" t="str">
        <f t="shared" si="4"/>
        <v>robertbradley</v>
      </c>
      <c r="E92" t="str">
        <f t="shared" si="7"/>
        <v>garcia</v>
      </c>
      <c r="F92" t="str">
        <f t="shared" si="5"/>
        <v>biz</v>
      </c>
      <c r="G92" t="str">
        <f t="shared" si="6"/>
        <v>James@garcia</v>
      </c>
    </row>
    <row r="93" spans="1:7" x14ac:dyDescent="0.2">
      <c r="A93" t="str">
        <f>cleanedDataSet!A93</f>
        <v>02e3a7d4-83c7-4a6a-813d-1110bbd0e95a</v>
      </c>
      <c r="B93" t="str">
        <f>VLOOKUP(A93,cleanedDataSet!A:L,2,0)</f>
        <v>Donna Silva</v>
      </c>
      <c r="C93" t="str">
        <f>VLOOKUP(A93,cleanedDataSet!A:L,3,0)</f>
        <v>elizabethcruz@yahoo.com</v>
      </c>
      <c r="D93" t="str">
        <f t="shared" si="4"/>
        <v>elizabethcruz</v>
      </c>
      <c r="E93" t="str">
        <f t="shared" si="7"/>
        <v>yahoo</v>
      </c>
      <c r="F93" t="str">
        <f t="shared" si="5"/>
        <v>com</v>
      </c>
      <c r="G93" t="str">
        <f t="shared" si="6"/>
        <v>Donna@yahoo</v>
      </c>
    </row>
    <row r="94" spans="1:7" x14ac:dyDescent="0.2">
      <c r="A94" t="str">
        <f>cleanedDataSet!A94</f>
        <v>fa860af4-bfcf-4eab-89df-c4cfbc3457f5</v>
      </c>
      <c r="B94" t="str">
        <f>VLOOKUP(A94,cleanedDataSet!A:L,2,0)</f>
        <v>Tonya Brown</v>
      </c>
      <c r="C94" t="str">
        <f>VLOOKUP(A94,cleanedDataSet!A:L,3,0)</f>
        <v>joannerobles@kirk.com</v>
      </c>
      <c r="D94" t="str">
        <f t="shared" si="4"/>
        <v>joannerobles</v>
      </c>
      <c r="E94" t="str">
        <f t="shared" si="7"/>
        <v>kirk</v>
      </c>
      <c r="F94" t="str">
        <f t="shared" si="5"/>
        <v>com</v>
      </c>
      <c r="G94" t="str">
        <f t="shared" si="6"/>
        <v>Tonya@kirk</v>
      </c>
    </row>
    <row r="95" spans="1:7" x14ac:dyDescent="0.2">
      <c r="A95" t="str">
        <f>cleanedDataSet!A95</f>
        <v>22a5f945-99f4-49a0-b8d8-83be0dd0141d</v>
      </c>
      <c r="B95" t="str">
        <f>VLOOKUP(A95,cleanedDataSet!A:L,2,0)</f>
        <v>Dana Stark</v>
      </c>
      <c r="C95" t="str">
        <f>VLOOKUP(A95,cleanedDataSet!A:L,3,0)</f>
        <v>montgomerychad@hotmail.com</v>
      </c>
      <c r="D95" t="str">
        <f t="shared" si="4"/>
        <v>montgomerychad</v>
      </c>
      <c r="E95" t="str">
        <f t="shared" si="7"/>
        <v>hotmail</v>
      </c>
      <c r="F95" t="str">
        <f t="shared" si="5"/>
        <v>com</v>
      </c>
      <c r="G95" t="str">
        <f t="shared" si="6"/>
        <v>Dana@hotmail</v>
      </c>
    </row>
    <row r="96" spans="1:7" x14ac:dyDescent="0.2">
      <c r="A96" t="str">
        <f>cleanedDataSet!A96</f>
        <v>c25bb845-441b-4776-a80a-ee185cf44bac</v>
      </c>
      <c r="B96" t="str">
        <f>VLOOKUP(A96,cleanedDataSet!A:L,2,0)</f>
        <v>Ashley Vasquez</v>
      </c>
      <c r="C96" t="str">
        <f>VLOOKUP(A96,cleanedDataSet!A:L,3,0)</f>
        <v>replacement@mail.com</v>
      </c>
      <c r="D96" t="str">
        <f t="shared" si="4"/>
        <v>replacement</v>
      </c>
      <c r="E96" t="str">
        <f t="shared" si="7"/>
        <v>mail</v>
      </c>
      <c r="F96" t="str">
        <f t="shared" si="5"/>
        <v>com</v>
      </c>
      <c r="G96" t="str">
        <f t="shared" si="6"/>
        <v>Ashley@mail</v>
      </c>
    </row>
    <row r="97" spans="1:7" x14ac:dyDescent="0.2">
      <c r="A97" t="str">
        <f>cleanedDataSet!A97</f>
        <v>2cf44f9a-42c0-43f1-9993-477c015f937a</v>
      </c>
      <c r="B97" t="str">
        <f>VLOOKUP(A97,cleanedDataSet!A:L,2,0)</f>
        <v>Johnny Hernandez</v>
      </c>
      <c r="C97" t="str">
        <f>VLOOKUP(A97,cleanedDataSet!A:L,3,0)</f>
        <v>replacement@mail.com</v>
      </c>
      <c r="D97" t="str">
        <f t="shared" si="4"/>
        <v>replacement</v>
      </c>
      <c r="E97" t="str">
        <f t="shared" si="7"/>
        <v>mail</v>
      </c>
      <c r="F97" t="str">
        <f t="shared" si="5"/>
        <v>com</v>
      </c>
      <c r="G97" t="str">
        <f t="shared" si="6"/>
        <v>Johnny@mail</v>
      </c>
    </row>
    <row r="98" spans="1:7" x14ac:dyDescent="0.2">
      <c r="A98" t="str">
        <f>cleanedDataSet!A98</f>
        <v>afffc930-c5c5-489c-a739-2e7d54c827a1</v>
      </c>
      <c r="B98" t="str">
        <f>VLOOKUP(A98,cleanedDataSet!A:L,2,0)</f>
        <v>Jessica Ford</v>
      </c>
      <c r="C98" t="str">
        <f>VLOOKUP(A98,cleanedDataSet!A:L,3,0)</f>
        <v>craignunez@green-hernandez.com</v>
      </c>
      <c r="D98" t="str">
        <f t="shared" si="4"/>
        <v>craignunez</v>
      </c>
      <c r="E98" t="str">
        <f t="shared" si="7"/>
        <v>green-hernandez</v>
      </c>
      <c r="F98" t="str">
        <f t="shared" si="5"/>
        <v>com</v>
      </c>
      <c r="G98" t="str">
        <f t="shared" si="6"/>
        <v>Jessica@green-hernandez</v>
      </c>
    </row>
    <row r="99" spans="1:7" x14ac:dyDescent="0.2">
      <c r="A99" t="str">
        <f>cleanedDataSet!A99</f>
        <v>c64ef1f9-4bc1-4121-b3f7-659118534e7b</v>
      </c>
      <c r="B99" t="str">
        <f>VLOOKUP(A99,cleanedDataSet!A:L,2,0)</f>
        <v>Nancy Ayers</v>
      </c>
      <c r="C99" t="str">
        <f>VLOOKUP(A99,cleanedDataSet!A:L,3,0)</f>
        <v>daniellebates@yahoo.com</v>
      </c>
      <c r="D99" t="str">
        <f t="shared" si="4"/>
        <v>daniellebates</v>
      </c>
      <c r="E99" t="str">
        <f t="shared" si="7"/>
        <v>yahoo</v>
      </c>
      <c r="F99" t="str">
        <f t="shared" si="5"/>
        <v>com</v>
      </c>
      <c r="G99" t="str">
        <f t="shared" si="6"/>
        <v>Nancy@yahoo</v>
      </c>
    </row>
    <row r="100" spans="1:7" x14ac:dyDescent="0.2">
      <c r="A100" t="str">
        <f>cleanedDataSet!A100</f>
        <v>80372f13-b7c8-4bac-94af-c67c6300b207</v>
      </c>
      <c r="B100" t="str">
        <f>VLOOKUP(A100,cleanedDataSet!A:L,2,0)</f>
        <v>Tanya Lane</v>
      </c>
      <c r="C100" t="str">
        <f>VLOOKUP(A100,cleanedDataSet!A:L,3,0)</f>
        <v>smithjoseph@gmail.com</v>
      </c>
      <c r="D100" t="str">
        <f t="shared" si="4"/>
        <v>smithjoseph</v>
      </c>
      <c r="E100" t="str">
        <f t="shared" si="7"/>
        <v>gmail</v>
      </c>
      <c r="F100" t="str">
        <f t="shared" si="5"/>
        <v>com</v>
      </c>
      <c r="G100" t="str">
        <f t="shared" si="6"/>
        <v>Tanya@gmail</v>
      </c>
    </row>
    <row r="101" spans="1:7" x14ac:dyDescent="0.2">
      <c r="A101" t="str">
        <f>cleanedDataSet!A101</f>
        <v>d08a4dc3-dae1-4d86-8795-66ff1c8dd9d8</v>
      </c>
      <c r="B101" t="str">
        <f>VLOOKUP(A101,cleanedDataSet!A:L,2,0)</f>
        <v>Summer White</v>
      </c>
      <c r="C101" t="str">
        <f>VLOOKUP(A101,cleanedDataSet!A:L,3,0)</f>
        <v>ryanking@mason.com</v>
      </c>
      <c r="D101" t="str">
        <f t="shared" si="4"/>
        <v>ryanking</v>
      </c>
      <c r="E101" t="str">
        <f t="shared" si="7"/>
        <v>mason</v>
      </c>
      <c r="F101" t="str">
        <f t="shared" si="5"/>
        <v>com</v>
      </c>
      <c r="G101" t="str">
        <f t="shared" si="6"/>
        <v>Summer@mason</v>
      </c>
    </row>
    <row r="102" spans="1:7" x14ac:dyDescent="0.2">
      <c r="A102" t="str">
        <f>cleanedDataSet!A102</f>
        <v>bf96e5c2-b970-4888-ac82-5ca316888c87</v>
      </c>
      <c r="B102" t="str">
        <f>VLOOKUP(A102,cleanedDataSet!A:L,2,0)</f>
        <v>Tammy Daniels</v>
      </c>
      <c r="C102" t="str">
        <f>VLOOKUP(A102,cleanedDataSet!A:L,3,0)</f>
        <v>donnadominguez@yahoo.com</v>
      </c>
      <c r="D102" t="str">
        <f t="shared" si="4"/>
        <v>donnadominguez</v>
      </c>
      <c r="E102" t="str">
        <f t="shared" si="7"/>
        <v>yahoo</v>
      </c>
      <c r="F102" t="str">
        <f t="shared" si="5"/>
        <v>com</v>
      </c>
      <c r="G102" t="str">
        <f t="shared" si="6"/>
        <v>Tammy@yahoo</v>
      </c>
    </row>
    <row r="103" spans="1:7" x14ac:dyDescent="0.2">
      <c r="A103" t="str">
        <f>cleanedDataSet!A103</f>
        <v>47cf1e18-a890-4dff-a27a-2a08288419fd</v>
      </c>
      <c r="B103" t="str">
        <f>VLOOKUP(A103,cleanedDataSet!A:L,2,0)</f>
        <v>Sharon Kane</v>
      </c>
      <c r="C103" t="str">
        <f>VLOOKUP(A103,cleanedDataSet!A:L,3,0)</f>
        <v>johnsonedwin@hotmail.com</v>
      </c>
      <c r="D103" t="str">
        <f t="shared" si="4"/>
        <v>johnsonedwin</v>
      </c>
      <c r="E103" t="str">
        <f t="shared" si="7"/>
        <v>hotmail</v>
      </c>
      <c r="F103" t="str">
        <f t="shared" si="5"/>
        <v>com</v>
      </c>
      <c r="G103" t="str">
        <f t="shared" si="6"/>
        <v>Sharon@hotmail</v>
      </c>
    </row>
    <row r="104" spans="1:7" x14ac:dyDescent="0.2">
      <c r="A104" t="str">
        <f>cleanedDataSet!A104</f>
        <v>15e3e853-116b-49c1-b7aa-fb17d8ae770d</v>
      </c>
      <c r="B104" t="str">
        <f>VLOOKUP(A104,cleanedDataSet!A:L,2,0)</f>
        <v>James Coleman</v>
      </c>
      <c r="C104" t="str">
        <f>VLOOKUP(A104,cleanedDataSet!A:L,3,0)</f>
        <v>michael84@yahoo.com</v>
      </c>
      <c r="D104" t="str">
        <f t="shared" si="4"/>
        <v>michael84</v>
      </c>
      <c r="E104" t="str">
        <f t="shared" si="7"/>
        <v>yahoo</v>
      </c>
      <c r="F104" t="str">
        <f t="shared" si="5"/>
        <v>com</v>
      </c>
      <c r="G104" t="str">
        <f t="shared" si="6"/>
        <v>James@yahoo</v>
      </c>
    </row>
    <row r="105" spans="1:7" x14ac:dyDescent="0.2">
      <c r="A105" t="str">
        <f>cleanedDataSet!A105</f>
        <v>97e2cbf2-9ffb-470a-b728-743946cd83fb</v>
      </c>
      <c r="B105" t="str">
        <f>VLOOKUP(A105,cleanedDataSet!A:L,2,0)</f>
        <v>Emma Davis</v>
      </c>
      <c r="C105" t="str">
        <f>VLOOKUP(A105,cleanedDataSet!A:L,3,0)</f>
        <v>johnwilliams@coffey.net</v>
      </c>
      <c r="D105" t="str">
        <f t="shared" si="4"/>
        <v>johnwilliams</v>
      </c>
      <c r="E105" t="str">
        <f t="shared" si="7"/>
        <v>coffey</v>
      </c>
      <c r="F105" t="str">
        <f t="shared" si="5"/>
        <v>net</v>
      </c>
      <c r="G105" t="str">
        <f t="shared" si="6"/>
        <v>Emma@coffey</v>
      </c>
    </row>
    <row r="106" spans="1:7" x14ac:dyDescent="0.2">
      <c r="A106" t="str">
        <f>cleanedDataSet!A106</f>
        <v>d34fba74-8560-4db4-8b68-a557426c8e9a</v>
      </c>
      <c r="B106" t="str">
        <f>VLOOKUP(A106,cleanedDataSet!A:L,2,0)</f>
        <v>Jamie Howard</v>
      </c>
      <c r="C106" t="str">
        <f>VLOOKUP(A106,cleanedDataSet!A:L,3,0)</f>
        <v>amy30@hotmail.com</v>
      </c>
      <c r="D106" t="str">
        <f t="shared" si="4"/>
        <v>amy30</v>
      </c>
      <c r="E106" t="str">
        <f t="shared" si="7"/>
        <v>hotmail</v>
      </c>
      <c r="F106" t="str">
        <f t="shared" si="5"/>
        <v>com</v>
      </c>
      <c r="G106" t="str">
        <f t="shared" si="6"/>
        <v>Jamie@hotmail</v>
      </c>
    </row>
    <row r="107" spans="1:7" x14ac:dyDescent="0.2">
      <c r="A107" t="str">
        <f>cleanedDataSet!A107</f>
        <v>be0fa309-2649-40d4-a1eb-77229a95896d</v>
      </c>
      <c r="B107" t="str">
        <f>VLOOKUP(A107,cleanedDataSet!A:L,2,0)</f>
        <v>Erica Walsh</v>
      </c>
      <c r="C107" t="str">
        <f>VLOOKUP(A107,cleanedDataSet!A:L,3,0)</f>
        <v>williamsanders@martin-gonzalez.com</v>
      </c>
      <c r="D107" t="str">
        <f t="shared" si="4"/>
        <v>williamsanders</v>
      </c>
      <c r="E107" t="str">
        <f t="shared" si="7"/>
        <v>martin-gonzalez</v>
      </c>
      <c r="F107" t="str">
        <f t="shared" si="5"/>
        <v>com</v>
      </c>
      <c r="G107" t="str">
        <f t="shared" si="6"/>
        <v>Erica@martin-gonzalez</v>
      </c>
    </row>
    <row r="108" spans="1:7" x14ac:dyDescent="0.2">
      <c r="A108" t="str">
        <f>cleanedDataSet!A108</f>
        <v>feefed38-ce99-4d19-9f2c-b74936a9d9c0</v>
      </c>
      <c r="B108" t="str">
        <f>VLOOKUP(A108,cleanedDataSet!A:L,2,0)</f>
        <v>Savannah Barry</v>
      </c>
      <c r="C108" t="str">
        <f>VLOOKUP(A108,cleanedDataSet!A:L,3,0)</f>
        <v>erica57@hotmail.com</v>
      </c>
      <c r="D108" t="str">
        <f t="shared" si="4"/>
        <v>erica57</v>
      </c>
      <c r="E108" t="str">
        <f t="shared" si="7"/>
        <v>hotmail</v>
      </c>
      <c r="F108" t="str">
        <f t="shared" si="5"/>
        <v>com</v>
      </c>
      <c r="G108" t="str">
        <f t="shared" si="6"/>
        <v>Savannah@hotmail</v>
      </c>
    </row>
    <row r="109" spans="1:7" x14ac:dyDescent="0.2">
      <c r="A109" t="str">
        <f>cleanedDataSet!A109</f>
        <v>07a2a894-440f-4cc4-9b98-6d85c51776f6</v>
      </c>
      <c r="B109" t="str">
        <f>VLOOKUP(A109,cleanedDataSet!A:L,2,0)</f>
        <v>Kelly Horton</v>
      </c>
      <c r="C109" t="str">
        <f>VLOOKUP(A109,cleanedDataSet!A:L,3,0)</f>
        <v>ravenrobinson@ryan.com</v>
      </c>
      <c r="D109" t="str">
        <f t="shared" si="4"/>
        <v>ravenrobinson</v>
      </c>
      <c r="E109" t="str">
        <f t="shared" si="7"/>
        <v>ryan</v>
      </c>
      <c r="F109" t="str">
        <f t="shared" si="5"/>
        <v>com</v>
      </c>
      <c r="G109" t="str">
        <f t="shared" si="6"/>
        <v>Kelly@ryan</v>
      </c>
    </row>
    <row r="110" spans="1:7" x14ac:dyDescent="0.2">
      <c r="A110" t="str">
        <f>cleanedDataSet!A110</f>
        <v>e5e5ce50-5256-4140-a659-d20e0a9b20c6</v>
      </c>
      <c r="B110" t="str">
        <f>VLOOKUP(A110,cleanedDataSet!A:L,2,0)</f>
        <v>Pamela Bowen</v>
      </c>
      <c r="C110" t="str">
        <f>VLOOKUP(A110,cleanedDataSet!A:L,3,0)</f>
        <v>catherine61@baxter.com</v>
      </c>
      <c r="D110" t="str">
        <f t="shared" si="4"/>
        <v>catherine61</v>
      </c>
      <c r="E110" t="str">
        <f t="shared" si="7"/>
        <v>baxter</v>
      </c>
      <c r="F110" t="str">
        <f t="shared" si="5"/>
        <v>com</v>
      </c>
      <c r="G110" t="str">
        <f t="shared" si="6"/>
        <v>Pamela@baxter</v>
      </c>
    </row>
    <row r="111" spans="1:7" x14ac:dyDescent="0.2">
      <c r="A111" t="str">
        <f>cleanedDataSet!A111</f>
        <v>f5c97027-b52a-4a38-9ae3-673df54f27b8</v>
      </c>
      <c r="B111" t="str">
        <f>VLOOKUP(A111,cleanedDataSet!A:L,2,0)</f>
        <v>Jason Wood</v>
      </c>
      <c r="C111" t="str">
        <f>VLOOKUP(A111,cleanedDataSet!A:L,3,0)</f>
        <v>beth40@gmail.com</v>
      </c>
      <c r="D111" t="str">
        <f t="shared" si="4"/>
        <v>beth40</v>
      </c>
      <c r="E111" t="str">
        <f t="shared" si="7"/>
        <v>gmail</v>
      </c>
      <c r="F111" t="str">
        <f t="shared" si="5"/>
        <v>com</v>
      </c>
      <c r="G111" t="str">
        <f t="shared" si="6"/>
        <v>Jason@gmail</v>
      </c>
    </row>
    <row r="112" spans="1:7" x14ac:dyDescent="0.2">
      <c r="A112" t="str">
        <f>cleanedDataSet!A112</f>
        <v>196d3655-204e-44d2-aae3-e937084eb7cf</v>
      </c>
      <c r="B112" t="str">
        <f>VLOOKUP(A112,cleanedDataSet!A:L,2,0)</f>
        <v>Danielle Rodriguez</v>
      </c>
      <c r="C112" t="str">
        <f>VLOOKUP(A112,cleanedDataSet!A:L,3,0)</f>
        <v>icurtis@gmail.com</v>
      </c>
      <c r="D112" t="str">
        <f t="shared" si="4"/>
        <v>icurtis</v>
      </c>
      <c r="E112" t="str">
        <f t="shared" si="7"/>
        <v>gmail</v>
      </c>
      <c r="F112" t="str">
        <f t="shared" si="5"/>
        <v>com</v>
      </c>
      <c r="G112" t="str">
        <f t="shared" si="6"/>
        <v>Danielle@gmail</v>
      </c>
    </row>
    <row r="113" spans="1:7" x14ac:dyDescent="0.2">
      <c r="A113" t="str">
        <f>cleanedDataSet!A113</f>
        <v>94c27b96-b18a-4019-90dd-d6fc1ec42bc1</v>
      </c>
      <c r="B113" t="str">
        <f>VLOOKUP(A113,cleanedDataSet!A:L,2,0)</f>
        <v>Henry Gill</v>
      </c>
      <c r="C113" t="str">
        <f>VLOOKUP(A113,cleanedDataSet!A:L,3,0)</f>
        <v>valeriebauer@lang-parker.info</v>
      </c>
      <c r="D113" t="str">
        <f t="shared" si="4"/>
        <v>valeriebauer</v>
      </c>
      <c r="E113" t="str">
        <f t="shared" si="7"/>
        <v>lang-parker</v>
      </c>
      <c r="F113" t="str">
        <f t="shared" si="5"/>
        <v>info</v>
      </c>
      <c r="G113" t="str">
        <f t="shared" si="6"/>
        <v>Henry@lang-parker</v>
      </c>
    </row>
    <row r="114" spans="1:7" x14ac:dyDescent="0.2">
      <c r="A114" t="str">
        <f>cleanedDataSet!A114</f>
        <v>570722e1-a4d3-4cf9-b6f3-7938815aa7ae</v>
      </c>
      <c r="B114" t="str">
        <f>VLOOKUP(A114,cleanedDataSet!A:L,2,0)</f>
        <v>Jessica Castillo</v>
      </c>
      <c r="C114" t="str">
        <f>VLOOKUP(A114,cleanedDataSet!A:L,3,0)</f>
        <v>whouse@roberts.biz</v>
      </c>
      <c r="D114" t="str">
        <f t="shared" si="4"/>
        <v>whouse</v>
      </c>
      <c r="E114" t="str">
        <f t="shared" si="7"/>
        <v>roberts</v>
      </c>
      <c r="F114" t="str">
        <f t="shared" si="5"/>
        <v>biz</v>
      </c>
      <c r="G114" t="str">
        <f t="shared" si="6"/>
        <v>Jessica@roberts</v>
      </c>
    </row>
    <row r="115" spans="1:7" x14ac:dyDescent="0.2">
      <c r="A115" t="str">
        <f>cleanedDataSet!A115</f>
        <v>46471087-2267-435e-9046-344ddefb4f70</v>
      </c>
      <c r="B115" t="str">
        <f>VLOOKUP(A115,cleanedDataSet!A:L,2,0)</f>
        <v>Brian Martin</v>
      </c>
      <c r="C115" t="str">
        <f>VLOOKUP(A115,cleanedDataSet!A:L,3,0)</f>
        <v>suttongregory@yahoo.com</v>
      </c>
      <c r="D115" t="str">
        <f t="shared" si="4"/>
        <v>suttongregory</v>
      </c>
      <c r="E115" t="str">
        <f t="shared" si="7"/>
        <v>yahoo</v>
      </c>
      <c r="F115" t="str">
        <f t="shared" si="5"/>
        <v>com</v>
      </c>
      <c r="G115" t="str">
        <f t="shared" si="6"/>
        <v>Brian@yahoo</v>
      </c>
    </row>
    <row r="116" spans="1:7" x14ac:dyDescent="0.2">
      <c r="A116" t="str">
        <f>cleanedDataSet!A116</f>
        <v>a8299dc9-cf1e-4f08-9f96-914581571b45</v>
      </c>
      <c r="B116" t="str">
        <f>VLOOKUP(A116,cleanedDataSet!A:L,2,0)</f>
        <v>Daniel Lang</v>
      </c>
      <c r="C116" t="str">
        <f>VLOOKUP(A116,cleanedDataSet!A:L,3,0)</f>
        <v>thughes@alexander.com</v>
      </c>
      <c r="D116" t="str">
        <f t="shared" si="4"/>
        <v>thughes</v>
      </c>
      <c r="E116" t="str">
        <f t="shared" si="7"/>
        <v>alexander</v>
      </c>
      <c r="F116" t="str">
        <f t="shared" si="5"/>
        <v>com</v>
      </c>
      <c r="G116" t="str">
        <f t="shared" si="6"/>
        <v>Daniel@alexander</v>
      </c>
    </row>
    <row r="117" spans="1:7" x14ac:dyDescent="0.2">
      <c r="A117" t="str">
        <f>cleanedDataSet!A117</f>
        <v>f17500a1-ecd6-4949-9b8f-2d3ddbd9397b</v>
      </c>
      <c r="B117" t="str">
        <f>VLOOKUP(A117,cleanedDataSet!A:L,2,0)</f>
        <v>Keith Washington</v>
      </c>
      <c r="C117" t="str">
        <f>VLOOKUP(A117,cleanedDataSet!A:L,3,0)</f>
        <v>charleswatkins@taylor.com</v>
      </c>
      <c r="D117" t="str">
        <f t="shared" si="4"/>
        <v>charleswatkins</v>
      </c>
      <c r="E117" t="str">
        <f t="shared" si="7"/>
        <v>taylor</v>
      </c>
      <c r="F117" t="str">
        <f t="shared" si="5"/>
        <v>com</v>
      </c>
      <c r="G117" t="str">
        <f t="shared" si="6"/>
        <v>Keith@taylor</v>
      </c>
    </row>
    <row r="118" spans="1:7" x14ac:dyDescent="0.2">
      <c r="A118" t="str">
        <f>cleanedDataSet!A118</f>
        <v>9e6dc9cc-b4d2-418f-8b67-51f9c4643057</v>
      </c>
      <c r="B118" t="str">
        <f>VLOOKUP(A118,cleanedDataSet!A:L,2,0)</f>
        <v>Taylor Gonzales</v>
      </c>
      <c r="C118" t="str">
        <f>VLOOKUP(A118,cleanedDataSet!A:L,3,0)</f>
        <v>njohnson@yahoo.com</v>
      </c>
      <c r="D118" t="str">
        <f t="shared" si="4"/>
        <v>njohnson</v>
      </c>
      <c r="E118" t="str">
        <f t="shared" si="7"/>
        <v>yahoo</v>
      </c>
      <c r="F118" t="str">
        <f t="shared" si="5"/>
        <v>com</v>
      </c>
      <c r="G118" t="str">
        <f t="shared" si="6"/>
        <v>Taylor@yahoo</v>
      </c>
    </row>
    <row r="119" spans="1:7" x14ac:dyDescent="0.2">
      <c r="A119" t="str">
        <f>cleanedDataSet!A119</f>
        <v>3d350525-4a9e-40ec-8122-66e5f9ed5f62</v>
      </c>
      <c r="B119" t="str">
        <f>VLOOKUP(A119,cleanedDataSet!A:L,2,0)</f>
        <v>Laura Jackson</v>
      </c>
      <c r="C119" t="str">
        <f>VLOOKUP(A119,cleanedDataSet!A:L,3,0)</f>
        <v>andersondarrell@hill-kennedy.com</v>
      </c>
      <c r="D119" t="str">
        <f t="shared" si="4"/>
        <v>andersondarrell</v>
      </c>
      <c r="E119" t="str">
        <f t="shared" si="7"/>
        <v>hill-kennedy</v>
      </c>
      <c r="F119" t="str">
        <f t="shared" si="5"/>
        <v>com</v>
      </c>
      <c r="G119" t="str">
        <f t="shared" si="6"/>
        <v>Laura@hill-kennedy</v>
      </c>
    </row>
    <row r="120" spans="1:7" x14ac:dyDescent="0.2">
      <c r="A120" t="str">
        <f>cleanedDataSet!A120</f>
        <v>4ef3eba4-3bad-481c-b337-d44dbc970d9a</v>
      </c>
      <c r="B120" t="str">
        <f>VLOOKUP(A120,cleanedDataSet!A:L,2,0)</f>
        <v>Jessica Medina</v>
      </c>
      <c r="C120" t="str">
        <f>VLOOKUP(A120,cleanedDataSet!A:L,3,0)</f>
        <v>richardsonelizabeth@gmail.com</v>
      </c>
      <c r="D120" t="str">
        <f t="shared" si="4"/>
        <v>richardsonelizabeth</v>
      </c>
      <c r="E120" t="str">
        <f t="shared" si="7"/>
        <v>gmail</v>
      </c>
      <c r="F120" t="str">
        <f t="shared" si="5"/>
        <v>com</v>
      </c>
      <c r="G120" t="str">
        <f t="shared" si="6"/>
        <v>Jessica@gmail</v>
      </c>
    </row>
    <row r="121" spans="1:7" x14ac:dyDescent="0.2">
      <c r="A121" t="str">
        <f>cleanedDataSet!A121</f>
        <v>6d58dca3-9c47-4c78-bf6e-08b26be34f65</v>
      </c>
      <c r="B121" t="str">
        <f>VLOOKUP(A121,cleanedDataSet!A:L,2,0)</f>
        <v>Caitlin Green</v>
      </c>
      <c r="C121" t="str">
        <f>VLOOKUP(A121,cleanedDataSet!A:L,3,0)</f>
        <v>bsmith@patterson.com</v>
      </c>
      <c r="D121" t="str">
        <f t="shared" si="4"/>
        <v>bsmith</v>
      </c>
      <c r="E121" t="str">
        <f t="shared" si="7"/>
        <v>patterson</v>
      </c>
      <c r="F121" t="str">
        <f t="shared" si="5"/>
        <v>com</v>
      </c>
      <c r="G121" t="str">
        <f t="shared" si="6"/>
        <v>Caitlin@patterson</v>
      </c>
    </row>
    <row r="122" spans="1:7" x14ac:dyDescent="0.2">
      <c r="A122" t="str">
        <f>cleanedDataSet!A122</f>
        <v>4e37f46a-cedd-457e-9c89-b373356a3fcb</v>
      </c>
      <c r="B122" t="str">
        <f>VLOOKUP(A122,cleanedDataSet!A:L,2,0)</f>
        <v>Janice Allen</v>
      </c>
      <c r="C122" t="str">
        <f>VLOOKUP(A122,cleanedDataSet!A:L,3,0)</f>
        <v>uduffy@gmail.com</v>
      </c>
      <c r="D122" t="str">
        <f t="shared" si="4"/>
        <v>uduffy</v>
      </c>
      <c r="E122" t="str">
        <f t="shared" si="7"/>
        <v>gmail</v>
      </c>
      <c r="F122" t="str">
        <f t="shared" si="5"/>
        <v>com</v>
      </c>
      <c r="G122" t="str">
        <f t="shared" si="6"/>
        <v>Janice@gmail</v>
      </c>
    </row>
    <row r="123" spans="1:7" x14ac:dyDescent="0.2">
      <c r="A123" t="str">
        <f>cleanedDataSet!A123</f>
        <v>7ad7937c-a93f-4d76-ae20-243f74f53f2f</v>
      </c>
      <c r="B123" t="str">
        <f>VLOOKUP(A123,cleanedDataSet!A:L,2,0)</f>
        <v>John Juarez</v>
      </c>
      <c r="C123" t="str">
        <f>VLOOKUP(A123,cleanedDataSet!A:L,3,0)</f>
        <v>vnorris@yahoo.com</v>
      </c>
      <c r="D123" t="str">
        <f t="shared" si="4"/>
        <v>vnorris</v>
      </c>
      <c r="E123" t="str">
        <f t="shared" si="7"/>
        <v>yahoo</v>
      </c>
      <c r="F123" t="str">
        <f t="shared" si="5"/>
        <v>com</v>
      </c>
      <c r="G123" t="str">
        <f t="shared" si="6"/>
        <v>John@yahoo</v>
      </c>
    </row>
    <row r="124" spans="1:7" x14ac:dyDescent="0.2">
      <c r="A124" t="str">
        <f>cleanedDataSet!A124</f>
        <v>8f7d932c-1a35-40a0-9755-1fc33c4dc20c</v>
      </c>
      <c r="B124" t="str">
        <f>VLOOKUP(A124,cleanedDataSet!A:L,2,0)</f>
        <v>Gary Dunn</v>
      </c>
      <c r="C124" t="str">
        <f>VLOOKUP(A124,cleanedDataSet!A:L,3,0)</f>
        <v>hannah89@gomez-khan.com</v>
      </c>
      <c r="D124" t="str">
        <f t="shared" si="4"/>
        <v>hannah89</v>
      </c>
      <c r="E124" t="str">
        <f t="shared" si="7"/>
        <v>gomez-khan</v>
      </c>
      <c r="F124" t="str">
        <f t="shared" si="5"/>
        <v>com</v>
      </c>
      <c r="G124" t="str">
        <f t="shared" si="6"/>
        <v>Gary@gomez-khan</v>
      </c>
    </row>
    <row r="125" spans="1:7" x14ac:dyDescent="0.2">
      <c r="A125" t="str">
        <f>cleanedDataSet!A125</f>
        <v>92d41461-7a43-4c22-888f-11e3a83cb775</v>
      </c>
      <c r="B125" t="str">
        <f>VLOOKUP(A125,cleanedDataSet!A:L,2,0)</f>
        <v>Billy Weaver</v>
      </c>
      <c r="C125" t="str">
        <f>VLOOKUP(A125,cleanedDataSet!A:L,3,0)</f>
        <v>icook@dorsey.org</v>
      </c>
      <c r="D125" t="str">
        <f t="shared" si="4"/>
        <v>icook</v>
      </c>
      <c r="E125" t="str">
        <f t="shared" si="7"/>
        <v>dorsey</v>
      </c>
      <c r="F125" t="str">
        <f t="shared" si="5"/>
        <v>org</v>
      </c>
      <c r="G125" t="str">
        <f t="shared" si="6"/>
        <v>Billy@dorsey</v>
      </c>
    </row>
    <row r="126" spans="1:7" x14ac:dyDescent="0.2">
      <c r="A126" t="str">
        <f>cleanedDataSet!A126</f>
        <v>892a6942-8b15-4b56-8d67-869643ab5ccf</v>
      </c>
      <c r="B126" t="str">
        <f>VLOOKUP(A126,cleanedDataSet!A:L,2,0)</f>
        <v>Melissa Murillo</v>
      </c>
      <c r="C126" t="str">
        <f>VLOOKUP(A126,cleanedDataSet!A:L,3,0)</f>
        <v>tylerortiz@thompson-martinez.com</v>
      </c>
      <c r="D126" t="str">
        <f t="shared" si="4"/>
        <v>tylerortiz</v>
      </c>
      <c r="E126" t="str">
        <f t="shared" si="7"/>
        <v>thompson-martinez</v>
      </c>
      <c r="F126" t="str">
        <f t="shared" si="5"/>
        <v>com</v>
      </c>
      <c r="G126" t="str">
        <f t="shared" si="6"/>
        <v>Melissa@thompson-martinez</v>
      </c>
    </row>
    <row r="127" spans="1:7" x14ac:dyDescent="0.2">
      <c r="A127" t="str">
        <f>cleanedDataSet!A127</f>
        <v>40773584-7f32-4f65-b2e7-392a6e98072e</v>
      </c>
      <c r="B127" t="str">
        <f>VLOOKUP(A127,cleanedDataSet!A:L,2,0)</f>
        <v>George Perez MD</v>
      </c>
      <c r="C127" t="str">
        <f>VLOOKUP(A127,cleanedDataSet!A:L,3,0)</f>
        <v>kristin28@gmail.com</v>
      </c>
      <c r="D127" t="str">
        <f t="shared" si="4"/>
        <v>kristin28</v>
      </c>
      <c r="E127" t="str">
        <f t="shared" si="7"/>
        <v>gmail</v>
      </c>
      <c r="F127" t="str">
        <f t="shared" si="5"/>
        <v>com</v>
      </c>
      <c r="G127" t="str">
        <f t="shared" si="6"/>
        <v>George@gmail</v>
      </c>
    </row>
    <row r="128" spans="1:7" x14ac:dyDescent="0.2">
      <c r="A128" t="str">
        <f>cleanedDataSet!A128</f>
        <v>a18db577-0ea7-4974-9742-88207516f36f</v>
      </c>
      <c r="B128" t="str">
        <f>VLOOKUP(A128,cleanedDataSet!A:L,2,0)</f>
        <v>Rachel Figueroa</v>
      </c>
      <c r="C128" t="str">
        <f>VLOOKUP(A128,cleanedDataSet!A:L,3,0)</f>
        <v>replacement@mail.com</v>
      </c>
      <c r="D128" t="str">
        <f t="shared" si="4"/>
        <v>replacement</v>
      </c>
      <c r="E128" t="str">
        <f t="shared" si="7"/>
        <v>mail</v>
      </c>
      <c r="F128" t="str">
        <f t="shared" si="5"/>
        <v>com</v>
      </c>
      <c r="G128" t="str">
        <f t="shared" si="6"/>
        <v>Rachel@mail</v>
      </c>
    </row>
    <row r="129" spans="1:7" x14ac:dyDescent="0.2">
      <c r="A129" t="str">
        <f>cleanedDataSet!A129</f>
        <v>30e03154-0710-441a-ac04-2b23a52063e7</v>
      </c>
      <c r="B129" t="str">
        <f>VLOOKUP(A129,cleanedDataSet!A:L,2,0)</f>
        <v>Mercedes Johnson</v>
      </c>
      <c r="C129" t="str">
        <f>VLOOKUP(A129,cleanedDataSet!A:L,3,0)</f>
        <v>murilloleslie@yahoo.com</v>
      </c>
      <c r="D129" t="str">
        <f t="shared" si="4"/>
        <v>murilloleslie</v>
      </c>
      <c r="E129" t="str">
        <f t="shared" si="7"/>
        <v>yahoo</v>
      </c>
      <c r="F129" t="str">
        <f t="shared" si="5"/>
        <v>com</v>
      </c>
      <c r="G129" t="str">
        <f t="shared" si="6"/>
        <v>Mercedes@yahoo</v>
      </c>
    </row>
    <row r="130" spans="1:7" x14ac:dyDescent="0.2">
      <c r="A130" t="str">
        <f>cleanedDataSet!A130</f>
        <v>86863dc8-af3e-4055-a6d8-72ed4e5b5ede</v>
      </c>
      <c r="B130" t="str">
        <f>VLOOKUP(A130,cleanedDataSet!A:L,2,0)</f>
        <v>Traci Carpenter</v>
      </c>
      <c r="C130" t="str">
        <f>VLOOKUP(A130,cleanedDataSet!A:L,3,0)</f>
        <v>zwade@hotmail.com</v>
      </c>
      <c r="D130" t="str">
        <f t="shared" si="4"/>
        <v>zwade</v>
      </c>
      <c r="E130" t="str">
        <f t="shared" si="7"/>
        <v>hotmail</v>
      </c>
      <c r="F130" t="str">
        <f t="shared" si="5"/>
        <v>com</v>
      </c>
      <c r="G130" t="str">
        <f t="shared" si="6"/>
        <v>Traci@hotmail</v>
      </c>
    </row>
    <row r="131" spans="1:7" x14ac:dyDescent="0.2">
      <c r="A131" t="str">
        <f>cleanedDataSet!A131</f>
        <v>23cbc3d9-50b3-4d95-a9fb-67a1151dbd86</v>
      </c>
      <c r="B131" t="str">
        <f>VLOOKUP(A131,cleanedDataSet!A:L,2,0)</f>
        <v>Marie Hale</v>
      </c>
      <c r="C131" t="str">
        <f>VLOOKUP(A131,cleanedDataSet!A:L,3,0)</f>
        <v>haysjulia@rojas.biz</v>
      </c>
      <c r="D131" t="str">
        <f t="shared" ref="D131:D194" si="8">LEFT(C131,FIND("@",C131)-1)</f>
        <v>haysjulia</v>
      </c>
      <c r="E131" t="str">
        <f t="shared" si="7"/>
        <v>rojas</v>
      </c>
      <c r="F131" t="str">
        <f t="shared" ref="F131:F194" si="9">RIGHT(C131,LEN(C131)-FIND(".",C131))</f>
        <v>biz</v>
      </c>
      <c r="G131" t="str">
        <f t="shared" ref="G131:G194" si="10">CONCATENATE(LEFT(B131,FIND(" ",B131)-1),"@",E131)</f>
        <v>Marie@rojas</v>
      </c>
    </row>
    <row r="132" spans="1:7" x14ac:dyDescent="0.2">
      <c r="A132" t="str">
        <f>cleanedDataSet!A132</f>
        <v>c88fa04c-2365-49de-997f-7c7111e9fb83</v>
      </c>
      <c r="B132" t="str">
        <f>VLOOKUP(A132,cleanedDataSet!A:L,2,0)</f>
        <v>Jamie Warren</v>
      </c>
      <c r="C132" t="str">
        <f>VLOOKUP(A132,cleanedDataSet!A:L,3,0)</f>
        <v>alevy@rowland-wade.com</v>
      </c>
      <c r="D132" t="str">
        <f t="shared" si="8"/>
        <v>alevy</v>
      </c>
      <c r="E132" t="str">
        <f t="shared" si="7"/>
        <v>rowland-wade</v>
      </c>
      <c r="F132" t="str">
        <f t="shared" si="9"/>
        <v>com</v>
      </c>
      <c r="G132" t="str">
        <f t="shared" si="10"/>
        <v>Jamie@rowland-wade</v>
      </c>
    </row>
    <row r="133" spans="1:7" x14ac:dyDescent="0.2">
      <c r="A133" t="str">
        <f>cleanedDataSet!A133</f>
        <v>11dbef00-d09b-438f-bc39-4c648567e603</v>
      </c>
      <c r="B133" t="str">
        <f>VLOOKUP(A133,cleanedDataSet!A:L,2,0)</f>
        <v>Timothy Simpson</v>
      </c>
      <c r="C133" t="str">
        <f>VLOOKUP(A133,cleanedDataSet!A:L,3,0)</f>
        <v>scarroll@wright.com</v>
      </c>
      <c r="D133" t="str">
        <f t="shared" si="8"/>
        <v>scarroll</v>
      </c>
      <c r="E133" t="str">
        <f t="shared" ref="E133:E196" si="11">MID(C133,FIND("@",C133)+1,FIND(".",C133)-LEN(D133)-2)</f>
        <v>wright</v>
      </c>
      <c r="F133" t="str">
        <f t="shared" si="9"/>
        <v>com</v>
      </c>
      <c r="G133" t="str">
        <f t="shared" si="10"/>
        <v>Timothy@wright</v>
      </c>
    </row>
    <row r="134" spans="1:7" x14ac:dyDescent="0.2">
      <c r="A134" t="str">
        <f>cleanedDataSet!A134</f>
        <v>16a5c2ac-4faa-4fb4-a777-a55594410b47</v>
      </c>
      <c r="B134" t="str">
        <f>VLOOKUP(A134,cleanedDataSet!A:L,2,0)</f>
        <v>Kathleen Peterson</v>
      </c>
      <c r="C134" t="str">
        <f>VLOOKUP(A134,cleanedDataSet!A:L,3,0)</f>
        <v>knelson@russell.com</v>
      </c>
      <c r="D134" t="str">
        <f t="shared" si="8"/>
        <v>knelson</v>
      </c>
      <c r="E134" t="str">
        <f t="shared" si="11"/>
        <v>russell</v>
      </c>
      <c r="F134" t="str">
        <f t="shared" si="9"/>
        <v>com</v>
      </c>
      <c r="G134" t="str">
        <f t="shared" si="10"/>
        <v>Kathleen@russell</v>
      </c>
    </row>
    <row r="135" spans="1:7" x14ac:dyDescent="0.2">
      <c r="A135" t="str">
        <f>cleanedDataSet!A135</f>
        <v>59327c43-3537-4d20-94f5-acbf21f637f7</v>
      </c>
      <c r="B135" t="str">
        <f>VLOOKUP(A135,cleanedDataSet!A:L,2,0)</f>
        <v>Molly Ramsey</v>
      </c>
      <c r="C135" t="str">
        <f>VLOOKUP(A135,cleanedDataSet!A:L,3,0)</f>
        <v>belindagibson@davis.com</v>
      </c>
      <c r="D135" t="str">
        <f t="shared" si="8"/>
        <v>belindagibson</v>
      </c>
      <c r="E135" t="str">
        <f t="shared" si="11"/>
        <v>davis</v>
      </c>
      <c r="F135" t="str">
        <f t="shared" si="9"/>
        <v>com</v>
      </c>
      <c r="G135" t="str">
        <f t="shared" si="10"/>
        <v>Molly@davis</v>
      </c>
    </row>
    <row r="136" spans="1:7" x14ac:dyDescent="0.2">
      <c r="A136" t="str">
        <f>cleanedDataSet!A136</f>
        <v>74913e90-d316-4508-82d9-60d60962e69d</v>
      </c>
      <c r="B136" t="str">
        <f>VLOOKUP(A136,cleanedDataSet!A:L,2,0)</f>
        <v>Jeff Chapman</v>
      </c>
      <c r="C136" t="str">
        <f>VLOOKUP(A136,cleanedDataSet!A:L,3,0)</f>
        <v>downsveronica@gmail.com</v>
      </c>
      <c r="D136" t="str">
        <f t="shared" si="8"/>
        <v>downsveronica</v>
      </c>
      <c r="E136" t="str">
        <f t="shared" si="11"/>
        <v>gmail</v>
      </c>
      <c r="F136" t="str">
        <f t="shared" si="9"/>
        <v>com</v>
      </c>
      <c r="G136" t="str">
        <f t="shared" si="10"/>
        <v>Jeff@gmail</v>
      </c>
    </row>
    <row r="137" spans="1:7" x14ac:dyDescent="0.2">
      <c r="A137" t="str">
        <f>cleanedDataSet!A137</f>
        <v>d7828a64-6487-4e5b-88bb-72755da9b6f8</v>
      </c>
      <c r="B137" t="str">
        <f>VLOOKUP(A137,cleanedDataSet!A:L,2,0)</f>
        <v>Marcus Daniels</v>
      </c>
      <c r="C137" t="str">
        <f>VLOOKUP(A137,cleanedDataSet!A:L,3,0)</f>
        <v>hkemp@morgan.com</v>
      </c>
      <c r="D137" t="str">
        <f t="shared" si="8"/>
        <v>hkemp</v>
      </c>
      <c r="E137" t="str">
        <f t="shared" si="11"/>
        <v>morgan</v>
      </c>
      <c r="F137" t="str">
        <f t="shared" si="9"/>
        <v>com</v>
      </c>
      <c r="G137" t="str">
        <f t="shared" si="10"/>
        <v>Marcus@morgan</v>
      </c>
    </row>
    <row r="138" spans="1:7" x14ac:dyDescent="0.2">
      <c r="A138" t="str">
        <f>cleanedDataSet!A138</f>
        <v>f0ebf5b5-07ce-4221-8c77-955df1254c7a</v>
      </c>
      <c r="B138" t="str">
        <f>VLOOKUP(A138,cleanedDataSet!A:L,2,0)</f>
        <v>James Woodard</v>
      </c>
      <c r="C138" t="str">
        <f>VLOOKUP(A138,cleanedDataSet!A:L,3,0)</f>
        <v>hannahharris@hotmail.com</v>
      </c>
      <c r="D138" t="str">
        <f t="shared" si="8"/>
        <v>hannahharris</v>
      </c>
      <c r="E138" t="str">
        <f t="shared" si="11"/>
        <v>hotmail</v>
      </c>
      <c r="F138" t="str">
        <f t="shared" si="9"/>
        <v>com</v>
      </c>
      <c r="G138" t="str">
        <f t="shared" si="10"/>
        <v>James@hotmail</v>
      </c>
    </row>
    <row r="139" spans="1:7" x14ac:dyDescent="0.2">
      <c r="A139" t="str">
        <f>cleanedDataSet!A139</f>
        <v>5491c4c5-5704-4078-9e16-107272c031a7</v>
      </c>
      <c r="B139" t="str">
        <f>VLOOKUP(A139,cleanedDataSet!A:L,2,0)</f>
        <v>Francis Rowland</v>
      </c>
      <c r="C139" t="str">
        <f>VLOOKUP(A139,cleanedDataSet!A:L,3,0)</f>
        <v>brendan71@gmail.com</v>
      </c>
      <c r="D139" t="str">
        <f t="shared" si="8"/>
        <v>brendan71</v>
      </c>
      <c r="E139" t="str">
        <f t="shared" si="11"/>
        <v>gmail</v>
      </c>
      <c r="F139" t="str">
        <f t="shared" si="9"/>
        <v>com</v>
      </c>
      <c r="G139" t="str">
        <f t="shared" si="10"/>
        <v>Francis@gmail</v>
      </c>
    </row>
    <row r="140" spans="1:7" x14ac:dyDescent="0.2">
      <c r="A140" t="str">
        <f>cleanedDataSet!A140</f>
        <v>b3aa8402-b6ba-457b-a7a8-d87d6cbcbb0a</v>
      </c>
      <c r="B140" t="str">
        <f>VLOOKUP(A140,cleanedDataSet!A:L,2,0)</f>
        <v>Alicia Arnold</v>
      </c>
      <c r="C140" t="str">
        <f>VLOOKUP(A140,cleanedDataSet!A:L,3,0)</f>
        <v>lunajason@moore.org</v>
      </c>
      <c r="D140" t="str">
        <f t="shared" si="8"/>
        <v>lunajason</v>
      </c>
      <c r="E140" t="str">
        <f t="shared" si="11"/>
        <v>moore</v>
      </c>
      <c r="F140" t="str">
        <f t="shared" si="9"/>
        <v>org</v>
      </c>
      <c r="G140" t="str">
        <f t="shared" si="10"/>
        <v>Alicia@moore</v>
      </c>
    </row>
    <row r="141" spans="1:7" x14ac:dyDescent="0.2">
      <c r="A141" t="str">
        <f>cleanedDataSet!A141</f>
        <v>d4e39a26-9aa0-45df-a2f9-5d337d6c20e7</v>
      </c>
      <c r="B141" t="str">
        <f>VLOOKUP(A141,cleanedDataSet!A:L,2,0)</f>
        <v>Jose Brown</v>
      </c>
      <c r="C141" t="str">
        <f>VLOOKUP(A141,cleanedDataSet!A:L,3,0)</f>
        <v>replacement@mail.com</v>
      </c>
      <c r="D141" t="str">
        <f t="shared" si="8"/>
        <v>replacement</v>
      </c>
      <c r="E141" t="str">
        <f t="shared" si="11"/>
        <v>mail</v>
      </c>
      <c r="F141" t="str">
        <f t="shared" si="9"/>
        <v>com</v>
      </c>
      <c r="G141" t="str">
        <f t="shared" si="10"/>
        <v>Jose@mail</v>
      </c>
    </row>
    <row r="142" spans="1:7" x14ac:dyDescent="0.2">
      <c r="A142" t="str">
        <f>cleanedDataSet!A142</f>
        <v>4984e78f-6231-40e2-b48a-aec6a5d1aa6e</v>
      </c>
      <c r="B142" t="str">
        <f>VLOOKUP(A142,cleanedDataSet!A:L,2,0)</f>
        <v>Travis Brown</v>
      </c>
      <c r="C142" t="str">
        <f>VLOOKUP(A142,cleanedDataSet!A:L,3,0)</f>
        <v>vincentcarolyn@yahoo.com</v>
      </c>
      <c r="D142" t="str">
        <f t="shared" si="8"/>
        <v>vincentcarolyn</v>
      </c>
      <c r="E142" t="str">
        <f t="shared" si="11"/>
        <v>yahoo</v>
      </c>
      <c r="F142" t="str">
        <f t="shared" si="9"/>
        <v>com</v>
      </c>
      <c r="G142" t="str">
        <f t="shared" si="10"/>
        <v>Travis@yahoo</v>
      </c>
    </row>
    <row r="143" spans="1:7" x14ac:dyDescent="0.2">
      <c r="A143" t="str">
        <f>cleanedDataSet!A143</f>
        <v>3e735e0a-abdb-4076-987a-21ca2fabe901</v>
      </c>
      <c r="B143" t="str">
        <f>VLOOKUP(A143,cleanedDataSet!A:L,2,0)</f>
        <v>Derek Newman</v>
      </c>
      <c r="C143" t="str">
        <f>VLOOKUP(A143,cleanedDataSet!A:L,3,0)</f>
        <v>lynngalvan@yahoo.com</v>
      </c>
      <c r="D143" t="str">
        <f t="shared" si="8"/>
        <v>lynngalvan</v>
      </c>
      <c r="E143" t="str">
        <f t="shared" si="11"/>
        <v>yahoo</v>
      </c>
      <c r="F143" t="str">
        <f t="shared" si="9"/>
        <v>com</v>
      </c>
      <c r="G143" t="str">
        <f t="shared" si="10"/>
        <v>Derek@yahoo</v>
      </c>
    </row>
    <row r="144" spans="1:7" x14ac:dyDescent="0.2">
      <c r="A144" t="str">
        <f>cleanedDataSet!A144</f>
        <v>29b45f8c-fe24-4277-85f6-e5582d07cf59</v>
      </c>
      <c r="B144" t="str">
        <f>VLOOKUP(A144,cleanedDataSet!A:L,2,0)</f>
        <v>Tammy Allen</v>
      </c>
      <c r="C144" t="str">
        <f>VLOOKUP(A144,cleanedDataSet!A:L,3,0)</f>
        <v>brianhorn@roth-stark.com</v>
      </c>
      <c r="D144" t="str">
        <f t="shared" si="8"/>
        <v>brianhorn</v>
      </c>
      <c r="E144" t="str">
        <f t="shared" si="11"/>
        <v>roth-stark</v>
      </c>
      <c r="F144" t="str">
        <f t="shared" si="9"/>
        <v>com</v>
      </c>
      <c r="G144" t="str">
        <f t="shared" si="10"/>
        <v>Tammy@roth-stark</v>
      </c>
    </row>
    <row r="145" spans="1:7" x14ac:dyDescent="0.2">
      <c r="A145" t="str">
        <f>cleanedDataSet!A145</f>
        <v>b549f84b-3ed9-4629-afdb-e829fba804ec</v>
      </c>
      <c r="B145" t="str">
        <f>VLOOKUP(A145,cleanedDataSet!A:L,2,0)</f>
        <v>Brett Rich</v>
      </c>
      <c r="C145" t="str">
        <f>VLOOKUP(A145,cleanedDataSet!A:L,3,0)</f>
        <v>sharonmartin@hotmail.com</v>
      </c>
      <c r="D145" t="str">
        <f t="shared" si="8"/>
        <v>sharonmartin</v>
      </c>
      <c r="E145" t="str">
        <f t="shared" si="11"/>
        <v>hotmail</v>
      </c>
      <c r="F145" t="str">
        <f t="shared" si="9"/>
        <v>com</v>
      </c>
      <c r="G145" t="str">
        <f t="shared" si="10"/>
        <v>Brett@hotmail</v>
      </c>
    </row>
    <row r="146" spans="1:7" x14ac:dyDescent="0.2">
      <c r="A146" t="str">
        <f>cleanedDataSet!A146</f>
        <v>d8610af0-881c-427a-b7f0-ef52a0827451</v>
      </c>
      <c r="B146" t="str">
        <f>VLOOKUP(A146,cleanedDataSet!A:L,2,0)</f>
        <v>Patricia Dean</v>
      </c>
      <c r="C146" t="str">
        <f>VLOOKUP(A146,cleanedDataSet!A:L,3,0)</f>
        <v>jcastro@gmail.com</v>
      </c>
      <c r="D146" t="str">
        <f t="shared" si="8"/>
        <v>jcastro</v>
      </c>
      <c r="E146" t="str">
        <f t="shared" si="11"/>
        <v>gmail</v>
      </c>
      <c r="F146" t="str">
        <f t="shared" si="9"/>
        <v>com</v>
      </c>
      <c r="G146" t="str">
        <f t="shared" si="10"/>
        <v>Patricia@gmail</v>
      </c>
    </row>
    <row r="147" spans="1:7" x14ac:dyDescent="0.2">
      <c r="A147" t="str">
        <f>cleanedDataSet!A147</f>
        <v>70f7eb04-2411-4591-9cbb-6b6d13ee138c</v>
      </c>
      <c r="B147" t="str">
        <f>VLOOKUP(A147,cleanedDataSet!A:L,2,0)</f>
        <v>Amanda Wilkerson</v>
      </c>
      <c r="C147" t="str">
        <f>VLOOKUP(A147,cleanedDataSet!A:L,3,0)</f>
        <v>jessicaperez@scott.com</v>
      </c>
      <c r="D147" t="str">
        <f t="shared" si="8"/>
        <v>jessicaperez</v>
      </c>
      <c r="E147" t="str">
        <f t="shared" si="11"/>
        <v>scott</v>
      </c>
      <c r="F147" t="str">
        <f t="shared" si="9"/>
        <v>com</v>
      </c>
      <c r="G147" t="str">
        <f t="shared" si="10"/>
        <v>Amanda@scott</v>
      </c>
    </row>
    <row r="148" spans="1:7" x14ac:dyDescent="0.2">
      <c r="A148" t="str">
        <f>cleanedDataSet!A148</f>
        <v>ff328138-5228-4048-949b-320fc32d682a</v>
      </c>
      <c r="B148" t="str">
        <f>VLOOKUP(A148,cleanedDataSet!A:L,2,0)</f>
        <v>Aaron Johnson</v>
      </c>
      <c r="C148" t="str">
        <f>VLOOKUP(A148,cleanedDataSet!A:L,3,0)</f>
        <v>replacement@mail.com</v>
      </c>
      <c r="D148" t="str">
        <f t="shared" si="8"/>
        <v>replacement</v>
      </c>
      <c r="E148" t="str">
        <f t="shared" si="11"/>
        <v>mail</v>
      </c>
      <c r="F148" t="str">
        <f t="shared" si="9"/>
        <v>com</v>
      </c>
      <c r="G148" t="str">
        <f t="shared" si="10"/>
        <v>Aaron@mail</v>
      </c>
    </row>
    <row r="149" spans="1:7" x14ac:dyDescent="0.2">
      <c r="A149" t="str">
        <f>cleanedDataSet!A149</f>
        <v>c5dd7221-5890-494a-8dcd-43cc5b64e0b5</v>
      </c>
      <c r="B149" t="str">
        <f>VLOOKUP(A149,cleanedDataSet!A:L,2,0)</f>
        <v>Scott Baker</v>
      </c>
      <c r="C149" t="str">
        <f>VLOOKUP(A149,cleanedDataSet!A:L,3,0)</f>
        <v>buckleylisa@hotmail.com</v>
      </c>
      <c r="D149" t="str">
        <f t="shared" si="8"/>
        <v>buckleylisa</v>
      </c>
      <c r="E149" t="str">
        <f t="shared" si="11"/>
        <v>hotmail</v>
      </c>
      <c r="F149" t="str">
        <f t="shared" si="9"/>
        <v>com</v>
      </c>
      <c r="G149" t="str">
        <f t="shared" si="10"/>
        <v>Scott@hotmail</v>
      </c>
    </row>
    <row r="150" spans="1:7" x14ac:dyDescent="0.2">
      <c r="A150" t="str">
        <f>cleanedDataSet!A150</f>
        <v>fc6e38ee-30a7-4512-9144-131444fce62e</v>
      </c>
      <c r="B150" t="str">
        <f>VLOOKUP(A150,cleanedDataSet!A:L,2,0)</f>
        <v>Brandon Dickerson</v>
      </c>
      <c r="C150" t="str">
        <f>VLOOKUP(A150,cleanedDataSet!A:L,3,0)</f>
        <v>hessjennifer@jones-williams.com</v>
      </c>
      <c r="D150" t="str">
        <f t="shared" si="8"/>
        <v>hessjennifer</v>
      </c>
      <c r="E150" t="str">
        <f t="shared" si="11"/>
        <v>jones-williams</v>
      </c>
      <c r="F150" t="str">
        <f t="shared" si="9"/>
        <v>com</v>
      </c>
      <c r="G150" t="str">
        <f t="shared" si="10"/>
        <v>Brandon@jones-williams</v>
      </c>
    </row>
    <row r="151" spans="1:7" x14ac:dyDescent="0.2">
      <c r="A151" t="str">
        <f>cleanedDataSet!A151</f>
        <v>7850fdb9-56b9-459c-aae7-f8b98e857993</v>
      </c>
      <c r="B151" t="str">
        <f>VLOOKUP(A151,cleanedDataSet!A:L,2,0)</f>
        <v>Jeffrey Rogers</v>
      </c>
      <c r="C151" t="str">
        <f>VLOOKUP(A151,cleanedDataSet!A:L,3,0)</f>
        <v>courtneyanderson@potter-smith.com</v>
      </c>
      <c r="D151" t="str">
        <f t="shared" si="8"/>
        <v>courtneyanderson</v>
      </c>
      <c r="E151" t="str">
        <f t="shared" si="11"/>
        <v>potter-smith</v>
      </c>
      <c r="F151" t="str">
        <f t="shared" si="9"/>
        <v>com</v>
      </c>
      <c r="G151" t="str">
        <f t="shared" si="10"/>
        <v>Jeffrey@potter-smith</v>
      </c>
    </row>
    <row r="152" spans="1:7" x14ac:dyDescent="0.2">
      <c r="A152" t="str">
        <f>cleanedDataSet!A152</f>
        <v>b6cc11dc-2d73-4a34-abcd-d0eefdc5375f</v>
      </c>
      <c r="B152" t="str">
        <f>VLOOKUP(A152,cleanedDataSet!A:L,2,0)</f>
        <v>Sharon Ortiz</v>
      </c>
      <c r="C152" t="str">
        <f>VLOOKUP(A152,cleanedDataSet!A:L,3,0)</f>
        <v>ashleyjefferson@hotmail.com</v>
      </c>
      <c r="D152" t="str">
        <f t="shared" si="8"/>
        <v>ashleyjefferson</v>
      </c>
      <c r="E152" t="str">
        <f t="shared" si="11"/>
        <v>hotmail</v>
      </c>
      <c r="F152" t="str">
        <f t="shared" si="9"/>
        <v>com</v>
      </c>
      <c r="G152" t="str">
        <f t="shared" si="10"/>
        <v>Sharon@hotmail</v>
      </c>
    </row>
    <row r="153" spans="1:7" x14ac:dyDescent="0.2">
      <c r="A153" t="str">
        <f>cleanedDataSet!A153</f>
        <v>cd013f89-b7b9-4f6b-bea9-e71c50aabecc</v>
      </c>
      <c r="B153" t="str">
        <f>VLOOKUP(A153,cleanedDataSet!A:L,2,0)</f>
        <v>Douglas Williams</v>
      </c>
      <c r="C153" t="str">
        <f>VLOOKUP(A153,cleanedDataSet!A:L,3,0)</f>
        <v>ryanteresa@garcia.com</v>
      </c>
      <c r="D153" t="str">
        <f t="shared" si="8"/>
        <v>ryanteresa</v>
      </c>
      <c r="E153" t="str">
        <f t="shared" si="11"/>
        <v>garcia</v>
      </c>
      <c r="F153" t="str">
        <f t="shared" si="9"/>
        <v>com</v>
      </c>
      <c r="G153" t="str">
        <f t="shared" si="10"/>
        <v>Douglas@garcia</v>
      </c>
    </row>
    <row r="154" spans="1:7" x14ac:dyDescent="0.2">
      <c r="A154" t="str">
        <f>cleanedDataSet!A154</f>
        <v>0145f800-4a7e-47f1-8615-843ecf2bc7bd</v>
      </c>
      <c r="B154" t="str">
        <f>VLOOKUP(A154,cleanedDataSet!A:L,2,0)</f>
        <v>Douglas Murphy</v>
      </c>
      <c r="C154" t="str">
        <f>VLOOKUP(A154,cleanedDataSet!A:L,3,0)</f>
        <v>melissa22@yahoo.com</v>
      </c>
      <c r="D154" t="str">
        <f t="shared" si="8"/>
        <v>melissa22</v>
      </c>
      <c r="E154" t="str">
        <f t="shared" si="11"/>
        <v>yahoo</v>
      </c>
      <c r="F154" t="str">
        <f t="shared" si="9"/>
        <v>com</v>
      </c>
      <c r="G154" t="str">
        <f t="shared" si="10"/>
        <v>Douglas@yahoo</v>
      </c>
    </row>
    <row r="155" spans="1:7" x14ac:dyDescent="0.2">
      <c r="A155" t="str">
        <f>cleanedDataSet!A155</f>
        <v>0b2375fe-e819-4066-b039-fc3b09e73de5</v>
      </c>
      <c r="B155" t="str">
        <f>VLOOKUP(A155,cleanedDataSet!A:L,2,0)</f>
        <v>Melissa Alexander</v>
      </c>
      <c r="C155" t="str">
        <f>VLOOKUP(A155,cleanedDataSet!A:L,3,0)</f>
        <v>morrislori@hotmail.com</v>
      </c>
      <c r="D155" t="str">
        <f t="shared" si="8"/>
        <v>morrislori</v>
      </c>
      <c r="E155" t="str">
        <f t="shared" si="11"/>
        <v>hotmail</v>
      </c>
      <c r="F155" t="str">
        <f t="shared" si="9"/>
        <v>com</v>
      </c>
      <c r="G155" t="str">
        <f t="shared" si="10"/>
        <v>Melissa@hotmail</v>
      </c>
    </row>
    <row r="156" spans="1:7" x14ac:dyDescent="0.2">
      <c r="A156" t="str">
        <f>cleanedDataSet!A156</f>
        <v>fc335056-2ab7-4ea3-820b-a916ab9da1e0</v>
      </c>
      <c r="B156" t="str">
        <f>VLOOKUP(A156,cleanedDataSet!A:L,2,0)</f>
        <v>Patrick Johnson</v>
      </c>
      <c r="C156" t="str">
        <f>VLOOKUP(A156,cleanedDataSet!A:L,3,0)</f>
        <v>stephencruz@gmail.com</v>
      </c>
      <c r="D156" t="str">
        <f t="shared" si="8"/>
        <v>stephencruz</v>
      </c>
      <c r="E156" t="str">
        <f t="shared" si="11"/>
        <v>gmail</v>
      </c>
      <c r="F156" t="str">
        <f t="shared" si="9"/>
        <v>com</v>
      </c>
      <c r="G156" t="str">
        <f t="shared" si="10"/>
        <v>Patrick@gmail</v>
      </c>
    </row>
    <row r="157" spans="1:7" x14ac:dyDescent="0.2">
      <c r="A157" t="str">
        <f>cleanedDataSet!A157</f>
        <v>ca510b5c-9cad-414e-b1ff-f223a332abb1</v>
      </c>
      <c r="B157" t="str">
        <f>VLOOKUP(A157,cleanedDataSet!A:L,2,0)</f>
        <v>Colton Kim</v>
      </c>
      <c r="C157" t="str">
        <f>VLOOKUP(A157,cleanedDataSet!A:L,3,0)</f>
        <v>pateljohn@griffin-perez.info</v>
      </c>
      <c r="D157" t="str">
        <f t="shared" si="8"/>
        <v>pateljohn</v>
      </c>
      <c r="E157" t="str">
        <f t="shared" si="11"/>
        <v>griffin-perez</v>
      </c>
      <c r="F157" t="str">
        <f t="shared" si="9"/>
        <v>info</v>
      </c>
      <c r="G157" t="str">
        <f t="shared" si="10"/>
        <v>Colton@griffin-perez</v>
      </c>
    </row>
    <row r="158" spans="1:7" x14ac:dyDescent="0.2">
      <c r="A158" t="str">
        <f>cleanedDataSet!A158</f>
        <v>01cb8d2a-9060-4d5c-8faa-b568ae7dccfa</v>
      </c>
      <c r="B158" t="str">
        <f>VLOOKUP(A158,cleanedDataSet!A:L,2,0)</f>
        <v>Jeanne Gonzales</v>
      </c>
      <c r="C158" t="str">
        <f>VLOOKUP(A158,cleanedDataSet!A:L,3,0)</f>
        <v>jake64@griffin-wolfe.com</v>
      </c>
      <c r="D158" t="str">
        <f t="shared" si="8"/>
        <v>jake64</v>
      </c>
      <c r="E158" t="str">
        <f t="shared" si="11"/>
        <v>griffin-wolfe</v>
      </c>
      <c r="F158" t="str">
        <f t="shared" si="9"/>
        <v>com</v>
      </c>
      <c r="G158" t="str">
        <f t="shared" si="10"/>
        <v>Jeanne@griffin-wolfe</v>
      </c>
    </row>
    <row r="159" spans="1:7" x14ac:dyDescent="0.2">
      <c r="A159" t="str">
        <f>cleanedDataSet!A159</f>
        <v>f7e3f20f-0948-4ade-b51d-69858b2a686a</v>
      </c>
      <c r="B159" t="str">
        <f>VLOOKUP(A159,cleanedDataSet!A:L,2,0)</f>
        <v>Allen Jordan</v>
      </c>
      <c r="C159" t="str">
        <f>VLOOKUP(A159,cleanedDataSet!A:L,3,0)</f>
        <v>cwilliams@moore.net</v>
      </c>
      <c r="D159" t="str">
        <f t="shared" si="8"/>
        <v>cwilliams</v>
      </c>
      <c r="E159" t="str">
        <f t="shared" si="11"/>
        <v>moore</v>
      </c>
      <c r="F159" t="str">
        <f t="shared" si="9"/>
        <v>net</v>
      </c>
      <c r="G159" t="str">
        <f t="shared" si="10"/>
        <v>Allen@moore</v>
      </c>
    </row>
    <row r="160" spans="1:7" x14ac:dyDescent="0.2">
      <c r="A160" t="str">
        <f>cleanedDataSet!A160</f>
        <v>7afeb6a9-201c-4547-94da-686621c6da1b</v>
      </c>
      <c r="B160" t="str">
        <f>VLOOKUP(A160,cleanedDataSet!A:L,2,0)</f>
        <v>Sarah Noble</v>
      </c>
      <c r="C160" t="str">
        <f>VLOOKUP(A160,cleanedDataSet!A:L,3,0)</f>
        <v>josephwiley@fisher.com</v>
      </c>
      <c r="D160" t="str">
        <f t="shared" si="8"/>
        <v>josephwiley</v>
      </c>
      <c r="E160" t="str">
        <f t="shared" si="11"/>
        <v>fisher</v>
      </c>
      <c r="F160" t="str">
        <f t="shared" si="9"/>
        <v>com</v>
      </c>
      <c r="G160" t="str">
        <f t="shared" si="10"/>
        <v>Sarah@fisher</v>
      </c>
    </row>
    <row r="161" spans="1:7" x14ac:dyDescent="0.2">
      <c r="A161" t="str">
        <f>cleanedDataSet!A161</f>
        <v>4c7c76dd-b4c9-4188-b9f4-501bd9aa1e25</v>
      </c>
      <c r="B161" t="str">
        <f>VLOOKUP(A161,cleanedDataSet!A:L,2,0)</f>
        <v>Peggy Conrad</v>
      </c>
      <c r="C161" t="str">
        <f>VLOOKUP(A161,cleanedDataSet!A:L,3,0)</f>
        <v>taylorregina@smith-hampton.net</v>
      </c>
      <c r="D161" t="str">
        <f t="shared" si="8"/>
        <v>taylorregina</v>
      </c>
      <c r="E161" t="str">
        <f t="shared" si="11"/>
        <v>smith-hampton</v>
      </c>
      <c r="F161" t="str">
        <f t="shared" si="9"/>
        <v>net</v>
      </c>
      <c r="G161" t="str">
        <f t="shared" si="10"/>
        <v>Peggy@smith-hampton</v>
      </c>
    </row>
    <row r="162" spans="1:7" x14ac:dyDescent="0.2">
      <c r="A162" t="str">
        <f>cleanedDataSet!A162</f>
        <v>d9e4850e-9975-495b-b98c-d64b310e48fd</v>
      </c>
      <c r="B162" t="str">
        <f>VLOOKUP(A162,cleanedDataSet!A:L,2,0)</f>
        <v>Theresa Brown</v>
      </c>
      <c r="C162" t="str">
        <f>VLOOKUP(A162,cleanedDataSet!A:L,3,0)</f>
        <v>tcarter@duncan.org</v>
      </c>
      <c r="D162" t="str">
        <f t="shared" si="8"/>
        <v>tcarter</v>
      </c>
      <c r="E162" t="str">
        <f t="shared" si="11"/>
        <v>duncan</v>
      </c>
      <c r="F162" t="str">
        <f t="shared" si="9"/>
        <v>org</v>
      </c>
      <c r="G162" t="str">
        <f t="shared" si="10"/>
        <v>Theresa@duncan</v>
      </c>
    </row>
    <row r="163" spans="1:7" x14ac:dyDescent="0.2">
      <c r="A163" t="str">
        <f>cleanedDataSet!A163</f>
        <v>04bb61ae-6b58-4bf6-8b1e-c3bf2989d913</v>
      </c>
      <c r="B163" t="str">
        <f>VLOOKUP(A163,cleanedDataSet!A:L,2,0)</f>
        <v>Scott Weaver</v>
      </c>
      <c r="C163" t="str">
        <f>VLOOKUP(A163,cleanedDataSet!A:L,3,0)</f>
        <v>adamsjoseph@reynolds-neal.com</v>
      </c>
      <c r="D163" t="str">
        <f t="shared" si="8"/>
        <v>adamsjoseph</v>
      </c>
      <c r="E163" t="str">
        <f t="shared" si="11"/>
        <v>reynolds-neal</v>
      </c>
      <c r="F163" t="str">
        <f t="shared" si="9"/>
        <v>com</v>
      </c>
      <c r="G163" t="str">
        <f t="shared" si="10"/>
        <v>Scott@reynolds-neal</v>
      </c>
    </row>
    <row r="164" spans="1:7" x14ac:dyDescent="0.2">
      <c r="A164" t="str">
        <f>cleanedDataSet!A164</f>
        <v>b891bdff-da95-4bf1-b7bf-ac0594f32bf1</v>
      </c>
      <c r="B164" t="str">
        <f>VLOOKUP(A164,cleanedDataSet!A:L,2,0)</f>
        <v>Mary Little</v>
      </c>
      <c r="C164" t="str">
        <f>VLOOKUP(A164,cleanedDataSet!A:L,3,0)</f>
        <v>jessica32@cross.info</v>
      </c>
      <c r="D164" t="str">
        <f t="shared" si="8"/>
        <v>jessica32</v>
      </c>
      <c r="E164" t="str">
        <f t="shared" si="11"/>
        <v>cross</v>
      </c>
      <c r="F164" t="str">
        <f t="shared" si="9"/>
        <v>info</v>
      </c>
      <c r="G164" t="str">
        <f t="shared" si="10"/>
        <v>Mary@cross</v>
      </c>
    </row>
    <row r="165" spans="1:7" x14ac:dyDescent="0.2">
      <c r="A165" t="str">
        <f>cleanedDataSet!A165</f>
        <v>4ec00b13-b0c9-4a55-b130-f7dbe4a57334</v>
      </c>
      <c r="B165" t="str">
        <f>VLOOKUP(A165,cleanedDataSet!A:L,2,0)</f>
        <v>Cory Lynch</v>
      </c>
      <c r="C165" t="str">
        <f>VLOOKUP(A165,cleanedDataSet!A:L,3,0)</f>
        <v>nwatkins@taylor-davis.com</v>
      </c>
      <c r="D165" t="str">
        <f t="shared" si="8"/>
        <v>nwatkins</v>
      </c>
      <c r="E165" t="str">
        <f t="shared" si="11"/>
        <v>taylor-davis</v>
      </c>
      <c r="F165" t="str">
        <f t="shared" si="9"/>
        <v>com</v>
      </c>
      <c r="G165" t="str">
        <f t="shared" si="10"/>
        <v>Cory@taylor-davis</v>
      </c>
    </row>
    <row r="166" spans="1:7" x14ac:dyDescent="0.2">
      <c r="A166" t="str">
        <f>cleanedDataSet!A166</f>
        <v>b49cafbc-631c-473b-ba3c-6494ff09055f</v>
      </c>
      <c r="B166" t="str">
        <f>VLOOKUP(A166,cleanedDataSet!A:L,2,0)</f>
        <v>Jessica Hill</v>
      </c>
      <c r="C166" t="str">
        <f>VLOOKUP(A166,cleanedDataSet!A:L,3,0)</f>
        <v>hilljulie@gmail.com</v>
      </c>
      <c r="D166" t="str">
        <f t="shared" si="8"/>
        <v>hilljulie</v>
      </c>
      <c r="E166" t="str">
        <f t="shared" si="11"/>
        <v>gmail</v>
      </c>
      <c r="F166" t="str">
        <f t="shared" si="9"/>
        <v>com</v>
      </c>
      <c r="G166" t="str">
        <f t="shared" si="10"/>
        <v>Jessica@gmail</v>
      </c>
    </row>
    <row r="167" spans="1:7" x14ac:dyDescent="0.2">
      <c r="A167" t="str">
        <f>cleanedDataSet!A167</f>
        <v>c91ca10c-0bda-4ba3-8970-cee3b351e432</v>
      </c>
      <c r="B167" t="str">
        <f>VLOOKUP(A167,cleanedDataSet!A:L,2,0)</f>
        <v>Linda Coleman</v>
      </c>
      <c r="C167" t="str">
        <f>VLOOKUP(A167,cleanedDataSet!A:L,3,0)</f>
        <v>mrobinson@yahoo.com</v>
      </c>
      <c r="D167" t="str">
        <f t="shared" si="8"/>
        <v>mrobinson</v>
      </c>
      <c r="E167" t="str">
        <f t="shared" si="11"/>
        <v>yahoo</v>
      </c>
      <c r="F167" t="str">
        <f t="shared" si="9"/>
        <v>com</v>
      </c>
      <c r="G167" t="str">
        <f t="shared" si="10"/>
        <v>Linda@yahoo</v>
      </c>
    </row>
    <row r="168" spans="1:7" x14ac:dyDescent="0.2">
      <c r="A168" t="str">
        <f>cleanedDataSet!A168</f>
        <v>d8681147-8b7b-40ba-9605-c28f912741d3</v>
      </c>
      <c r="B168" t="str">
        <f>VLOOKUP(A168,cleanedDataSet!A:L,2,0)</f>
        <v>Rebecca Nicholson</v>
      </c>
      <c r="C168" t="str">
        <f>VLOOKUP(A168,cleanedDataSet!A:L,3,0)</f>
        <v>mitchellmaynard@carney-russell.com</v>
      </c>
      <c r="D168" t="str">
        <f t="shared" si="8"/>
        <v>mitchellmaynard</v>
      </c>
      <c r="E168" t="str">
        <f t="shared" si="11"/>
        <v>carney-russell</v>
      </c>
      <c r="F168" t="str">
        <f t="shared" si="9"/>
        <v>com</v>
      </c>
      <c r="G168" t="str">
        <f t="shared" si="10"/>
        <v>Rebecca@carney-russell</v>
      </c>
    </row>
    <row r="169" spans="1:7" x14ac:dyDescent="0.2">
      <c r="A169" t="str">
        <f>cleanedDataSet!A169</f>
        <v>5228dd81-5768-476f-a82f-e19a37b80469</v>
      </c>
      <c r="B169" t="str">
        <f>VLOOKUP(A169,cleanedDataSet!A:L,2,0)</f>
        <v>Kimberly Webster</v>
      </c>
      <c r="C169" t="str">
        <f>VLOOKUP(A169,cleanedDataSet!A:L,3,0)</f>
        <v>beardchad@miller.com</v>
      </c>
      <c r="D169" t="str">
        <f t="shared" si="8"/>
        <v>beardchad</v>
      </c>
      <c r="E169" t="str">
        <f t="shared" si="11"/>
        <v>miller</v>
      </c>
      <c r="F169" t="str">
        <f t="shared" si="9"/>
        <v>com</v>
      </c>
      <c r="G169" t="str">
        <f t="shared" si="10"/>
        <v>Kimberly@miller</v>
      </c>
    </row>
    <row r="170" spans="1:7" x14ac:dyDescent="0.2">
      <c r="A170" t="str">
        <f>cleanedDataSet!A170</f>
        <v>dc675c79-dbc0-4423-bf41-69119c7df68c</v>
      </c>
      <c r="B170" t="str">
        <f>VLOOKUP(A170,cleanedDataSet!A:L,2,0)</f>
        <v>Tim Dunlap</v>
      </c>
      <c r="C170" t="str">
        <f>VLOOKUP(A170,cleanedDataSet!A:L,3,0)</f>
        <v>carrolllawrence@smith.com</v>
      </c>
      <c r="D170" t="str">
        <f t="shared" si="8"/>
        <v>carrolllawrence</v>
      </c>
      <c r="E170" t="str">
        <f t="shared" si="11"/>
        <v>smith</v>
      </c>
      <c r="F170" t="str">
        <f t="shared" si="9"/>
        <v>com</v>
      </c>
      <c r="G170" t="str">
        <f t="shared" si="10"/>
        <v>Tim@smith</v>
      </c>
    </row>
    <row r="171" spans="1:7" x14ac:dyDescent="0.2">
      <c r="A171" t="str">
        <f>cleanedDataSet!A171</f>
        <v>4efcc832-fb9e-4ce2-86fc-9b19fc34cc46</v>
      </c>
      <c r="B171" t="str">
        <f>VLOOKUP(A171,cleanedDataSet!A:L,2,0)</f>
        <v>Angela Young</v>
      </c>
      <c r="C171" t="str">
        <f>VLOOKUP(A171,cleanedDataSet!A:L,3,0)</f>
        <v>emily57@reilly-barajas.net</v>
      </c>
      <c r="D171" t="str">
        <f t="shared" si="8"/>
        <v>emily57</v>
      </c>
      <c r="E171" t="str">
        <f t="shared" si="11"/>
        <v>reilly-barajas</v>
      </c>
      <c r="F171" t="str">
        <f t="shared" si="9"/>
        <v>net</v>
      </c>
      <c r="G171" t="str">
        <f t="shared" si="10"/>
        <v>Angela@reilly-barajas</v>
      </c>
    </row>
    <row r="172" spans="1:7" x14ac:dyDescent="0.2">
      <c r="A172" t="str">
        <f>cleanedDataSet!A172</f>
        <v>7d1706da-6735-4ffe-94ae-f316a44e0d81</v>
      </c>
      <c r="B172" t="str">
        <f>VLOOKUP(A172,cleanedDataSet!A:L,2,0)</f>
        <v>Diana Hernandez</v>
      </c>
      <c r="C172" t="str">
        <f>VLOOKUP(A172,cleanedDataSet!A:L,3,0)</f>
        <v>kara81@bowen.com</v>
      </c>
      <c r="D172" t="str">
        <f t="shared" si="8"/>
        <v>kara81</v>
      </c>
      <c r="E172" t="str">
        <f t="shared" si="11"/>
        <v>bowen</v>
      </c>
      <c r="F172" t="str">
        <f t="shared" si="9"/>
        <v>com</v>
      </c>
      <c r="G172" t="str">
        <f t="shared" si="10"/>
        <v>Diana@bowen</v>
      </c>
    </row>
    <row r="173" spans="1:7" x14ac:dyDescent="0.2">
      <c r="A173" t="str">
        <f>cleanedDataSet!A173</f>
        <v>2574fbb2-96dd-47ae-b235-21f1d27e5223</v>
      </c>
      <c r="B173" t="str">
        <f>VLOOKUP(A173,cleanedDataSet!A:L,2,0)</f>
        <v>Marissa Atkins</v>
      </c>
      <c r="C173" t="str">
        <f>VLOOKUP(A173,cleanedDataSet!A:L,3,0)</f>
        <v>sbird@gmail.com</v>
      </c>
      <c r="D173" t="str">
        <f t="shared" si="8"/>
        <v>sbird</v>
      </c>
      <c r="E173" t="str">
        <f t="shared" si="11"/>
        <v>gmail</v>
      </c>
      <c r="F173" t="str">
        <f t="shared" si="9"/>
        <v>com</v>
      </c>
      <c r="G173" t="str">
        <f t="shared" si="10"/>
        <v>Marissa@gmail</v>
      </c>
    </row>
    <row r="174" spans="1:7" x14ac:dyDescent="0.2">
      <c r="A174" t="str">
        <f>cleanedDataSet!A174</f>
        <v>9772131c-361e-4be8-af35-1ca27e6106de</v>
      </c>
      <c r="B174" t="str">
        <f>VLOOKUP(A174,cleanedDataSet!A:L,2,0)</f>
        <v>Christopher Summers</v>
      </c>
      <c r="C174" t="str">
        <f>VLOOKUP(A174,cleanedDataSet!A:L,3,0)</f>
        <v>hardynicholas@mann.com</v>
      </c>
      <c r="D174" t="str">
        <f t="shared" si="8"/>
        <v>hardynicholas</v>
      </c>
      <c r="E174" t="str">
        <f t="shared" si="11"/>
        <v>mann</v>
      </c>
      <c r="F174" t="str">
        <f t="shared" si="9"/>
        <v>com</v>
      </c>
      <c r="G174" t="str">
        <f t="shared" si="10"/>
        <v>Christopher@mann</v>
      </c>
    </row>
    <row r="175" spans="1:7" x14ac:dyDescent="0.2">
      <c r="A175" t="str">
        <f>cleanedDataSet!A175</f>
        <v>9056fb36-e663-42ec-b07a-94dcda158d53</v>
      </c>
      <c r="B175" t="str">
        <f>VLOOKUP(A175,cleanedDataSet!A:L,2,0)</f>
        <v>Pamela Mccullough</v>
      </c>
      <c r="C175" t="str">
        <f>VLOOKUP(A175,cleanedDataSet!A:L,3,0)</f>
        <v>trevinobeth@hayes.net</v>
      </c>
      <c r="D175" t="str">
        <f t="shared" si="8"/>
        <v>trevinobeth</v>
      </c>
      <c r="E175" t="str">
        <f t="shared" si="11"/>
        <v>hayes</v>
      </c>
      <c r="F175" t="str">
        <f t="shared" si="9"/>
        <v>net</v>
      </c>
      <c r="G175" t="str">
        <f t="shared" si="10"/>
        <v>Pamela@hayes</v>
      </c>
    </row>
    <row r="176" spans="1:7" x14ac:dyDescent="0.2">
      <c r="A176" t="str">
        <f>cleanedDataSet!A176</f>
        <v>1b10aaae-d2c0-41f0-940c-32196d666243</v>
      </c>
      <c r="B176" t="str">
        <f>VLOOKUP(A176,cleanedDataSet!A:L,2,0)</f>
        <v>Gary Edwards Jr.</v>
      </c>
      <c r="C176" t="str">
        <f>VLOOKUP(A176,cleanedDataSet!A:L,3,0)</f>
        <v>george88@yahoo.com</v>
      </c>
      <c r="D176" t="str">
        <f t="shared" si="8"/>
        <v>george88</v>
      </c>
      <c r="E176" t="str">
        <f t="shared" si="11"/>
        <v>yahoo</v>
      </c>
      <c r="F176" t="str">
        <f t="shared" si="9"/>
        <v>com</v>
      </c>
      <c r="G176" t="str">
        <f t="shared" si="10"/>
        <v>Gary@yahoo</v>
      </c>
    </row>
    <row r="177" spans="1:7" x14ac:dyDescent="0.2">
      <c r="A177" t="str">
        <f>cleanedDataSet!A177</f>
        <v>d9e18e37-8e9e-4c81-a1d7-d3874b4a9b35</v>
      </c>
      <c r="B177" t="str">
        <f>VLOOKUP(A177,cleanedDataSet!A:L,2,0)</f>
        <v>Richard Taylor</v>
      </c>
      <c r="C177" t="str">
        <f>VLOOKUP(A177,cleanedDataSet!A:L,3,0)</f>
        <v>david56@gmail.com</v>
      </c>
      <c r="D177" t="str">
        <f t="shared" si="8"/>
        <v>david56</v>
      </c>
      <c r="E177" t="str">
        <f t="shared" si="11"/>
        <v>gmail</v>
      </c>
      <c r="F177" t="str">
        <f t="shared" si="9"/>
        <v>com</v>
      </c>
      <c r="G177" t="str">
        <f t="shared" si="10"/>
        <v>Richard@gmail</v>
      </c>
    </row>
    <row r="178" spans="1:7" x14ac:dyDescent="0.2">
      <c r="A178" t="str">
        <f>cleanedDataSet!A178</f>
        <v>d28a0d8c-4fe4-4330-88b3-394c9252d9a5</v>
      </c>
      <c r="B178" t="str">
        <f>VLOOKUP(A178,cleanedDataSet!A:L,2,0)</f>
        <v>Nicholas Martinez</v>
      </c>
      <c r="C178" t="str">
        <f>VLOOKUP(A178,cleanedDataSet!A:L,3,0)</f>
        <v>virginia87@davis.com</v>
      </c>
      <c r="D178" t="str">
        <f t="shared" si="8"/>
        <v>virginia87</v>
      </c>
      <c r="E178" t="str">
        <f t="shared" si="11"/>
        <v>davis</v>
      </c>
      <c r="F178" t="str">
        <f t="shared" si="9"/>
        <v>com</v>
      </c>
      <c r="G178" t="str">
        <f t="shared" si="10"/>
        <v>Nicholas@davis</v>
      </c>
    </row>
    <row r="179" spans="1:7" x14ac:dyDescent="0.2">
      <c r="A179" t="str">
        <f>cleanedDataSet!A179</f>
        <v>dbfc794f-a4ad-4b65-934c-6df5f0be897e</v>
      </c>
      <c r="B179" t="str">
        <f>VLOOKUP(A179,cleanedDataSet!A:L,2,0)</f>
        <v>Vanessa Kelly</v>
      </c>
      <c r="C179" t="str">
        <f>VLOOKUP(A179,cleanedDataSet!A:L,3,0)</f>
        <v>replacement@mail.com</v>
      </c>
      <c r="D179" t="str">
        <f t="shared" si="8"/>
        <v>replacement</v>
      </c>
      <c r="E179" t="str">
        <f t="shared" si="11"/>
        <v>mail</v>
      </c>
      <c r="F179" t="str">
        <f t="shared" si="9"/>
        <v>com</v>
      </c>
      <c r="G179" t="str">
        <f t="shared" si="10"/>
        <v>Vanessa@mail</v>
      </c>
    </row>
    <row r="180" spans="1:7" x14ac:dyDescent="0.2">
      <c r="A180" t="str">
        <f>cleanedDataSet!A180</f>
        <v>f430ed2c-49bd-426a-b84f-7f65b838c876</v>
      </c>
      <c r="B180" t="str">
        <f>VLOOKUP(A180,cleanedDataSet!A:L,2,0)</f>
        <v>Cody Taylor</v>
      </c>
      <c r="C180" t="str">
        <f>VLOOKUP(A180,cleanedDataSet!A:L,3,0)</f>
        <v>matthewmiller@yahoo.com</v>
      </c>
      <c r="D180" t="str">
        <f t="shared" si="8"/>
        <v>matthewmiller</v>
      </c>
      <c r="E180" t="str">
        <f t="shared" si="11"/>
        <v>yahoo</v>
      </c>
      <c r="F180" t="str">
        <f t="shared" si="9"/>
        <v>com</v>
      </c>
      <c r="G180" t="str">
        <f t="shared" si="10"/>
        <v>Cody@yahoo</v>
      </c>
    </row>
    <row r="181" spans="1:7" x14ac:dyDescent="0.2">
      <c r="A181" t="str">
        <f>cleanedDataSet!A181</f>
        <v>7b665e8e-eddb-442f-9270-1a2c9dcfa4ae</v>
      </c>
      <c r="B181" t="str">
        <f>VLOOKUP(A181,cleanedDataSet!A:L,2,0)</f>
        <v>Michele Burns</v>
      </c>
      <c r="C181" t="str">
        <f>VLOOKUP(A181,cleanedDataSet!A:L,3,0)</f>
        <v>youngdouglas@hotmail.com</v>
      </c>
      <c r="D181" t="str">
        <f t="shared" si="8"/>
        <v>youngdouglas</v>
      </c>
      <c r="E181" t="str">
        <f t="shared" si="11"/>
        <v>hotmail</v>
      </c>
      <c r="F181" t="str">
        <f t="shared" si="9"/>
        <v>com</v>
      </c>
      <c r="G181" t="str">
        <f t="shared" si="10"/>
        <v>Michele@hotmail</v>
      </c>
    </row>
    <row r="182" spans="1:7" x14ac:dyDescent="0.2">
      <c r="A182" t="str">
        <f>cleanedDataSet!A182</f>
        <v>ce825a7b-65e8-4c90-8bac-6f1df11c43a6</v>
      </c>
      <c r="B182" t="str">
        <f>VLOOKUP(A182,cleanedDataSet!A:L,2,0)</f>
        <v>Joshua Miller</v>
      </c>
      <c r="C182" t="str">
        <f>VLOOKUP(A182,cleanedDataSet!A:L,3,0)</f>
        <v>robertrandolph@yahoo.com</v>
      </c>
      <c r="D182" t="str">
        <f t="shared" si="8"/>
        <v>robertrandolph</v>
      </c>
      <c r="E182" t="str">
        <f t="shared" si="11"/>
        <v>yahoo</v>
      </c>
      <c r="F182" t="str">
        <f t="shared" si="9"/>
        <v>com</v>
      </c>
      <c r="G182" t="str">
        <f t="shared" si="10"/>
        <v>Joshua@yahoo</v>
      </c>
    </row>
    <row r="183" spans="1:7" x14ac:dyDescent="0.2">
      <c r="A183" t="str">
        <f>cleanedDataSet!A183</f>
        <v>63c06136-0c91-4a15-884c-787dd884ad57</v>
      </c>
      <c r="B183" t="str">
        <f>VLOOKUP(A183,cleanedDataSet!A:L,2,0)</f>
        <v>Linda Shields</v>
      </c>
      <c r="C183" t="str">
        <f>VLOOKUP(A183,cleanedDataSet!A:L,3,0)</f>
        <v>replacement@mail.com</v>
      </c>
      <c r="D183" t="str">
        <f t="shared" si="8"/>
        <v>replacement</v>
      </c>
      <c r="E183" t="str">
        <f t="shared" si="11"/>
        <v>mail</v>
      </c>
      <c r="F183" t="str">
        <f t="shared" si="9"/>
        <v>com</v>
      </c>
      <c r="G183" t="str">
        <f t="shared" si="10"/>
        <v>Linda@mail</v>
      </c>
    </row>
    <row r="184" spans="1:7" x14ac:dyDescent="0.2">
      <c r="A184" t="str">
        <f>cleanedDataSet!A184</f>
        <v>30a304ed-d210-4be6-b124-5c15396cd97b</v>
      </c>
      <c r="B184" t="str">
        <f>VLOOKUP(A184,cleanedDataSet!A:L,2,0)</f>
        <v>Kim Smith</v>
      </c>
      <c r="C184" t="str">
        <f>VLOOKUP(A184,cleanedDataSet!A:L,3,0)</f>
        <v>jenniferhorton@gmail.com</v>
      </c>
      <c r="D184" t="str">
        <f t="shared" si="8"/>
        <v>jenniferhorton</v>
      </c>
      <c r="E184" t="str">
        <f t="shared" si="11"/>
        <v>gmail</v>
      </c>
      <c r="F184" t="str">
        <f t="shared" si="9"/>
        <v>com</v>
      </c>
      <c r="G184" t="str">
        <f t="shared" si="10"/>
        <v>Kim@gmail</v>
      </c>
    </row>
    <row r="185" spans="1:7" x14ac:dyDescent="0.2">
      <c r="A185" t="str">
        <f>cleanedDataSet!A185</f>
        <v>de3b0417-5c0e-4888-b889-4941a50e15f8</v>
      </c>
      <c r="B185" t="str">
        <f>VLOOKUP(A185,cleanedDataSet!A:L,2,0)</f>
        <v>Darlene Fleming</v>
      </c>
      <c r="C185" t="str">
        <f>VLOOKUP(A185,cleanedDataSet!A:L,3,0)</f>
        <v>jessicaadams@hotmail.com</v>
      </c>
      <c r="D185" t="str">
        <f t="shared" si="8"/>
        <v>jessicaadams</v>
      </c>
      <c r="E185" t="str">
        <f t="shared" si="11"/>
        <v>hotmail</v>
      </c>
      <c r="F185" t="str">
        <f t="shared" si="9"/>
        <v>com</v>
      </c>
      <c r="G185" t="str">
        <f t="shared" si="10"/>
        <v>Darlene@hotmail</v>
      </c>
    </row>
    <row r="186" spans="1:7" x14ac:dyDescent="0.2">
      <c r="A186" t="str">
        <f>cleanedDataSet!A186</f>
        <v>be399d6a-1ffd-4c00-8985-5a62c30efe20</v>
      </c>
      <c r="B186" t="str">
        <f>VLOOKUP(A186,cleanedDataSet!A:L,2,0)</f>
        <v>Lisa Cooper</v>
      </c>
      <c r="C186" t="str">
        <f>VLOOKUP(A186,cleanedDataSet!A:L,3,0)</f>
        <v>mooreerica@gmail.com</v>
      </c>
      <c r="D186" t="str">
        <f t="shared" si="8"/>
        <v>mooreerica</v>
      </c>
      <c r="E186" t="str">
        <f t="shared" si="11"/>
        <v>gmail</v>
      </c>
      <c r="F186" t="str">
        <f t="shared" si="9"/>
        <v>com</v>
      </c>
      <c r="G186" t="str">
        <f t="shared" si="10"/>
        <v>Lisa@gmail</v>
      </c>
    </row>
    <row r="187" spans="1:7" x14ac:dyDescent="0.2">
      <c r="A187" t="str">
        <f>cleanedDataSet!A187</f>
        <v>816d62e5-3d4d-41ff-a967-4d59997132fd</v>
      </c>
      <c r="B187" t="str">
        <f>VLOOKUP(A187,cleanedDataSet!A:L,2,0)</f>
        <v>Cody Murphy</v>
      </c>
      <c r="C187" t="str">
        <f>VLOOKUP(A187,cleanedDataSet!A:L,3,0)</f>
        <v>anthonypatricia@hampton.com</v>
      </c>
      <c r="D187" t="str">
        <f t="shared" si="8"/>
        <v>anthonypatricia</v>
      </c>
      <c r="E187" t="str">
        <f t="shared" si="11"/>
        <v>hampton</v>
      </c>
      <c r="F187" t="str">
        <f t="shared" si="9"/>
        <v>com</v>
      </c>
      <c r="G187" t="str">
        <f t="shared" si="10"/>
        <v>Cody@hampton</v>
      </c>
    </row>
    <row r="188" spans="1:7" x14ac:dyDescent="0.2">
      <c r="A188" t="str">
        <f>cleanedDataSet!A188</f>
        <v>09020df5-de1c-4c22-9887-1b260814d164</v>
      </c>
      <c r="B188" t="str">
        <f>VLOOKUP(A188,cleanedDataSet!A:L,2,0)</f>
        <v>Rachel Schmidt</v>
      </c>
      <c r="C188" t="str">
        <f>VLOOKUP(A188,cleanedDataSet!A:L,3,0)</f>
        <v>andrew97@cruz.org</v>
      </c>
      <c r="D188" t="str">
        <f t="shared" si="8"/>
        <v>andrew97</v>
      </c>
      <c r="E188" t="str">
        <f t="shared" si="11"/>
        <v>cruz</v>
      </c>
      <c r="F188" t="str">
        <f t="shared" si="9"/>
        <v>org</v>
      </c>
      <c r="G188" t="str">
        <f t="shared" si="10"/>
        <v>Rachel@cruz</v>
      </c>
    </row>
    <row r="189" spans="1:7" x14ac:dyDescent="0.2">
      <c r="A189" t="str">
        <f>cleanedDataSet!A189</f>
        <v>b5b7a382-75f3-4e4e-806a-69ca85bef6c7</v>
      </c>
      <c r="B189" t="str">
        <f>VLOOKUP(A189,cleanedDataSet!A:L,2,0)</f>
        <v>Alexander Williams</v>
      </c>
      <c r="C189" t="str">
        <f>VLOOKUP(A189,cleanedDataSet!A:L,3,0)</f>
        <v>ealexander@gmail.com</v>
      </c>
      <c r="D189" t="str">
        <f t="shared" si="8"/>
        <v>ealexander</v>
      </c>
      <c r="E189" t="str">
        <f t="shared" si="11"/>
        <v>gmail</v>
      </c>
      <c r="F189" t="str">
        <f t="shared" si="9"/>
        <v>com</v>
      </c>
      <c r="G189" t="str">
        <f t="shared" si="10"/>
        <v>Alexander@gmail</v>
      </c>
    </row>
    <row r="190" spans="1:7" x14ac:dyDescent="0.2">
      <c r="A190" t="str">
        <f>cleanedDataSet!A190</f>
        <v>0419b513-caec-4883-b241-cf857310e319</v>
      </c>
      <c r="B190" t="str">
        <f>VLOOKUP(A190,cleanedDataSet!A:L,2,0)</f>
        <v>Laura Jackson</v>
      </c>
      <c r="C190" t="str">
        <f>VLOOKUP(A190,cleanedDataSet!A:L,3,0)</f>
        <v>moorelaurie@gmail.com</v>
      </c>
      <c r="D190" t="str">
        <f t="shared" si="8"/>
        <v>moorelaurie</v>
      </c>
      <c r="E190" t="str">
        <f t="shared" si="11"/>
        <v>gmail</v>
      </c>
      <c r="F190" t="str">
        <f t="shared" si="9"/>
        <v>com</v>
      </c>
      <c r="G190" t="str">
        <f t="shared" si="10"/>
        <v>Laura@gmail</v>
      </c>
    </row>
    <row r="191" spans="1:7" x14ac:dyDescent="0.2">
      <c r="A191" t="str">
        <f>cleanedDataSet!A191</f>
        <v>8e15bd3d-47f8-440c-836d-b2ca82bcb7c1</v>
      </c>
      <c r="B191" t="str">
        <f>VLOOKUP(A191,cleanedDataSet!A:L,2,0)</f>
        <v>James Simmons</v>
      </c>
      <c r="C191" t="str">
        <f>VLOOKUP(A191,cleanedDataSet!A:L,3,0)</f>
        <v>marcusedwards@lee.org</v>
      </c>
      <c r="D191" t="str">
        <f t="shared" si="8"/>
        <v>marcusedwards</v>
      </c>
      <c r="E191" t="str">
        <f t="shared" si="11"/>
        <v>lee</v>
      </c>
      <c r="F191" t="str">
        <f t="shared" si="9"/>
        <v>org</v>
      </c>
      <c r="G191" t="str">
        <f t="shared" si="10"/>
        <v>James@lee</v>
      </c>
    </row>
    <row r="192" spans="1:7" x14ac:dyDescent="0.2">
      <c r="A192" t="str">
        <f>cleanedDataSet!A192</f>
        <v>f264c73b-e57d-4545-8f60-d4cba3bf5f21</v>
      </c>
      <c r="B192" t="str">
        <f>VLOOKUP(A192,cleanedDataSet!A:L,2,0)</f>
        <v>Mr. Stephen Shepard</v>
      </c>
      <c r="C192" t="str">
        <f>VLOOKUP(A192,cleanedDataSet!A:L,3,0)</f>
        <v>theresa70@yahoo.com</v>
      </c>
      <c r="D192" t="str">
        <f t="shared" si="8"/>
        <v>theresa70</v>
      </c>
      <c r="E192" t="str">
        <f t="shared" si="11"/>
        <v>yahoo</v>
      </c>
      <c r="F192" t="str">
        <f t="shared" si="9"/>
        <v>com</v>
      </c>
      <c r="G192" t="str">
        <f t="shared" si="10"/>
        <v>Mr.@yahoo</v>
      </c>
    </row>
    <row r="193" spans="1:7" x14ac:dyDescent="0.2">
      <c r="A193" t="str">
        <f>cleanedDataSet!A193</f>
        <v>0f24e5ea-74bc-4def-ab16-e8eece4384d6</v>
      </c>
      <c r="B193" t="str">
        <f>VLOOKUP(A193,cleanedDataSet!A:L,2,0)</f>
        <v>Julia Brooks</v>
      </c>
      <c r="C193" t="str">
        <f>VLOOKUP(A193,cleanedDataSet!A:L,3,0)</f>
        <v>michelle08@yahoo.com</v>
      </c>
      <c r="D193" t="str">
        <f t="shared" si="8"/>
        <v>michelle08</v>
      </c>
      <c r="E193" t="str">
        <f t="shared" si="11"/>
        <v>yahoo</v>
      </c>
      <c r="F193" t="str">
        <f t="shared" si="9"/>
        <v>com</v>
      </c>
      <c r="G193" t="str">
        <f t="shared" si="10"/>
        <v>Julia@yahoo</v>
      </c>
    </row>
    <row r="194" spans="1:7" x14ac:dyDescent="0.2">
      <c r="A194" t="str">
        <f>cleanedDataSet!A194</f>
        <v>69202789-5e47-477e-89f7-e6fac997c845</v>
      </c>
      <c r="B194" t="str">
        <f>VLOOKUP(A194,cleanedDataSet!A:L,2,0)</f>
        <v>Krystal Spencer</v>
      </c>
      <c r="C194" t="str">
        <f>VLOOKUP(A194,cleanedDataSet!A:L,3,0)</f>
        <v>coxangela@hotmail.com</v>
      </c>
      <c r="D194" t="str">
        <f t="shared" si="8"/>
        <v>coxangela</v>
      </c>
      <c r="E194" t="str">
        <f t="shared" si="11"/>
        <v>hotmail</v>
      </c>
      <c r="F194" t="str">
        <f t="shared" si="9"/>
        <v>com</v>
      </c>
      <c r="G194" t="str">
        <f t="shared" si="10"/>
        <v>Krystal@hotmail</v>
      </c>
    </row>
    <row r="195" spans="1:7" x14ac:dyDescent="0.2">
      <c r="A195" t="str">
        <f>cleanedDataSet!A195</f>
        <v>107402ce-602d-4c93-9476-dfe9d10640e2</v>
      </c>
      <c r="B195" t="str">
        <f>VLOOKUP(A195,cleanedDataSet!A:L,2,0)</f>
        <v>Mark Lozano</v>
      </c>
      <c r="C195" t="str">
        <f>VLOOKUP(A195,cleanedDataSet!A:L,3,0)</f>
        <v>bgonzalez@hebert.com</v>
      </c>
      <c r="D195" t="str">
        <f t="shared" ref="D195:D258" si="12">LEFT(C195,FIND("@",C195)-1)</f>
        <v>bgonzalez</v>
      </c>
      <c r="E195" t="str">
        <f t="shared" si="11"/>
        <v>hebert</v>
      </c>
      <c r="F195" t="str">
        <f t="shared" ref="F195:F258" si="13">RIGHT(C195,LEN(C195)-FIND(".",C195))</f>
        <v>com</v>
      </c>
      <c r="G195" t="str">
        <f t="shared" ref="G195:G258" si="14">CONCATENATE(LEFT(B195,FIND(" ",B195)-1),"@",E195)</f>
        <v>Mark@hebert</v>
      </c>
    </row>
    <row r="196" spans="1:7" x14ac:dyDescent="0.2">
      <c r="A196" t="str">
        <f>cleanedDataSet!A196</f>
        <v>a21c4653-0d1c-46eb-ba76-6639dfb833e3</v>
      </c>
      <c r="B196" t="str">
        <f>VLOOKUP(A196,cleanedDataSet!A:L,2,0)</f>
        <v>Samantha Webb</v>
      </c>
      <c r="C196" t="str">
        <f>VLOOKUP(A196,cleanedDataSet!A:L,3,0)</f>
        <v>darrell84@hotmail.com</v>
      </c>
      <c r="D196" t="str">
        <f t="shared" si="12"/>
        <v>darrell84</v>
      </c>
      <c r="E196" t="str">
        <f t="shared" si="11"/>
        <v>hotmail</v>
      </c>
      <c r="F196" t="str">
        <f t="shared" si="13"/>
        <v>com</v>
      </c>
      <c r="G196" t="str">
        <f t="shared" si="14"/>
        <v>Samantha@hotmail</v>
      </c>
    </row>
    <row r="197" spans="1:7" x14ac:dyDescent="0.2">
      <c r="A197" t="str">
        <f>cleanedDataSet!A197</f>
        <v>04def61b-9d05-4e9f-a125-fe0cfb93ebe9</v>
      </c>
      <c r="B197" t="str">
        <f>VLOOKUP(A197,cleanedDataSet!A:L,2,0)</f>
        <v>Jonathan Butler</v>
      </c>
      <c r="C197" t="str">
        <f>VLOOKUP(A197,cleanedDataSet!A:L,3,0)</f>
        <v>morgan34@edwards-reyes.com</v>
      </c>
      <c r="D197" t="str">
        <f t="shared" si="12"/>
        <v>morgan34</v>
      </c>
      <c r="E197" t="str">
        <f t="shared" ref="E197:E260" si="15">MID(C197,FIND("@",C197)+1,FIND(".",C197)-LEN(D197)-2)</f>
        <v>edwards-reyes</v>
      </c>
      <c r="F197" t="str">
        <f t="shared" si="13"/>
        <v>com</v>
      </c>
      <c r="G197" t="str">
        <f t="shared" si="14"/>
        <v>Jonathan@edwards-reyes</v>
      </c>
    </row>
    <row r="198" spans="1:7" x14ac:dyDescent="0.2">
      <c r="A198" t="str">
        <f>cleanedDataSet!A198</f>
        <v>951cf246-47c9-472f-9dcb-0ed044ffd911</v>
      </c>
      <c r="B198" t="str">
        <f>VLOOKUP(A198,cleanedDataSet!A:L,2,0)</f>
        <v>Mrs. Pamela Huffman</v>
      </c>
      <c r="C198" t="str">
        <f>VLOOKUP(A198,cleanedDataSet!A:L,3,0)</f>
        <v>ogray@martin.com</v>
      </c>
      <c r="D198" t="str">
        <f t="shared" si="12"/>
        <v>ogray</v>
      </c>
      <c r="E198" t="str">
        <f t="shared" si="15"/>
        <v>martin</v>
      </c>
      <c r="F198" t="str">
        <f t="shared" si="13"/>
        <v>com</v>
      </c>
      <c r="G198" t="str">
        <f t="shared" si="14"/>
        <v>Mrs.@martin</v>
      </c>
    </row>
    <row r="199" spans="1:7" x14ac:dyDescent="0.2">
      <c r="A199" t="str">
        <f>cleanedDataSet!A199</f>
        <v>cd57c04f-2c9c-409f-8c7c-388005e1cbd8</v>
      </c>
      <c r="B199" t="str">
        <f>VLOOKUP(A199,cleanedDataSet!A:L,2,0)</f>
        <v>Regina Smith</v>
      </c>
      <c r="C199" t="str">
        <f>VLOOKUP(A199,cleanedDataSet!A:L,3,0)</f>
        <v>samuel61@simpson-nguyen.com</v>
      </c>
      <c r="D199" t="str">
        <f t="shared" si="12"/>
        <v>samuel61</v>
      </c>
      <c r="E199" t="str">
        <f t="shared" si="15"/>
        <v>simpson-nguyen</v>
      </c>
      <c r="F199" t="str">
        <f t="shared" si="13"/>
        <v>com</v>
      </c>
      <c r="G199" t="str">
        <f t="shared" si="14"/>
        <v>Regina@simpson-nguyen</v>
      </c>
    </row>
    <row r="200" spans="1:7" x14ac:dyDescent="0.2">
      <c r="A200" t="str">
        <f>cleanedDataSet!A200</f>
        <v>d3026602-0e2d-4be6-bd0c-1f88e59afab8</v>
      </c>
      <c r="B200" t="str">
        <f>VLOOKUP(A200,cleanedDataSet!A:L,2,0)</f>
        <v>Kristy Lee</v>
      </c>
      <c r="C200" t="str">
        <f>VLOOKUP(A200,cleanedDataSet!A:L,3,0)</f>
        <v>devinbond@hotmail.com</v>
      </c>
      <c r="D200" t="str">
        <f t="shared" si="12"/>
        <v>devinbond</v>
      </c>
      <c r="E200" t="str">
        <f t="shared" si="15"/>
        <v>hotmail</v>
      </c>
      <c r="F200" t="str">
        <f t="shared" si="13"/>
        <v>com</v>
      </c>
      <c r="G200" t="str">
        <f t="shared" si="14"/>
        <v>Kristy@hotmail</v>
      </c>
    </row>
    <row r="201" spans="1:7" x14ac:dyDescent="0.2">
      <c r="A201" t="str">
        <f>cleanedDataSet!A201</f>
        <v>d05f6126-8bd3-4016-9ef6-d305a5126953</v>
      </c>
      <c r="B201" t="str">
        <f>VLOOKUP(A201,cleanedDataSet!A:L,2,0)</f>
        <v>Erika Larsen</v>
      </c>
      <c r="C201" t="str">
        <f>VLOOKUP(A201,cleanedDataSet!A:L,3,0)</f>
        <v>katherine15@orozco.com</v>
      </c>
      <c r="D201" t="str">
        <f t="shared" si="12"/>
        <v>katherine15</v>
      </c>
      <c r="E201" t="str">
        <f t="shared" si="15"/>
        <v>orozco</v>
      </c>
      <c r="F201" t="str">
        <f t="shared" si="13"/>
        <v>com</v>
      </c>
      <c r="G201" t="str">
        <f t="shared" si="14"/>
        <v>Erika@orozco</v>
      </c>
    </row>
    <row r="202" spans="1:7" x14ac:dyDescent="0.2">
      <c r="A202" t="str">
        <f>cleanedDataSet!A202</f>
        <v>2919b7e1-0a9c-46a6-9eeb-abf990c4c068</v>
      </c>
      <c r="B202" t="str">
        <f>VLOOKUP(A202,cleanedDataSet!A:L,2,0)</f>
        <v>Jonathan Solomon</v>
      </c>
      <c r="C202" t="str">
        <f>VLOOKUP(A202,cleanedDataSet!A:L,3,0)</f>
        <v>replacement@mail.com</v>
      </c>
      <c r="D202" t="str">
        <f t="shared" si="12"/>
        <v>replacement</v>
      </c>
      <c r="E202" t="str">
        <f t="shared" si="15"/>
        <v>mail</v>
      </c>
      <c r="F202" t="str">
        <f t="shared" si="13"/>
        <v>com</v>
      </c>
      <c r="G202" t="str">
        <f t="shared" si="14"/>
        <v>Jonathan@mail</v>
      </c>
    </row>
    <row r="203" spans="1:7" x14ac:dyDescent="0.2">
      <c r="A203" t="str">
        <f>cleanedDataSet!A203</f>
        <v>94d8208a-204e-4160-8726-c504ad5e92cf</v>
      </c>
      <c r="B203" t="str">
        <f>VLOOKUP(A203,cleanedDataSet!A:L,2,0)</f>
        <v>Michael Benitez</v>
      </c>
      <c r="C203" t="str">
        <f>VLOOKUP(A203,cleanedDataSet!A:L,3,0)</f>
        <v>bobbystone@daniels.com</v>
      </c>
      <c r="D203" t="str">
        <f t="shared" si="12"/>
        <v>bobbystone</v>
      </c>
      <c r="E203" t="str">
        <f t="shared" si="15"/>
        <v>daniels</v>
      </c>
      <c r="F203" t="str">
        <f t="shared" si="13"/>
        <v>com</v>
      </c>
      <c r="G203" t="str">
        <f t="shared" si="14"/>
        <v>Michael@daniels</v>
      </c>
    </row>
    <row r="204" spans="1:7" x14ac:dyDescent="0.2">
      <c r="A204" t="str">
        <f>cleanedDataSet!A204</f>
        <v>eb136f3e-a81f-4cb8-850e-067041ee7f1d</v>
      </c>
      <c r="B204" t="str">
        <f>VLOOKUP(A204,cleanedDataSet!A:L,2,0)</f>
        <v>Stephanie Martinez</v>
      </c>
      <c r="C204" t="str">
        <f>VLOOKUP(A204,cleanedDataSet!A:L,3,0)</f>
        <v>hmartinez@salazar.net</v>
      </c>
      <c r="D204" t="str">
        <f t="shared" si="12"/>
        <v>hmartinez</v>
      </c>
      <c r="E204" t="str">
        <f t="shared" si="15"/>
        <v>salazar</v>
      </c>
      <c r="F204" t="str">
        <f t="shared" si="13"/>
        <v>net</v>
      </c>
      <c r="G204" t="str">
        <f t="shared" si="14"/>
        <v>Stephanie@salazar</v>
      </c>
    </row>
    <row r="205" spans="1:7" x14ac:dyDescent="0.2">
      <c r="A205" t="str">
        <f>cleanedDataSet!A205</f>
        <v>2f6f1d6d-70ec-48e5-aad4-766f9cbf6a66</v>
      </c>
      <c r="B205" t="str">
        <f>VLOOKUP(A205,cleanedDataSet!A:L,2,0)</f>
        <v>Kelly Torres</v>
      </c>
      <c r="C205" t="str">
        <f>VLOOKUP(A205,cleanedDataSet!A:L,3,0)</f>
        <v>oowens@gmail.com</v>
      </c>
      <c r="D205" t="str">
        <f t="shared" si="12"/>
        <v>oowens</v>
      </c>
      <c r="E205" t="str">
        <f t="shared" si="15"/>
        <v>gmail</v>
      </c>
      <c r="F205" t="str">
        <f t="shared" si="13"/>
        <v>com</v>
      </c>
      <c r="G205" t="str">
        <f t="shared" si="14"/>
        <v>Kelly@gmail</v>
      </c>
    </row>
    <row r="206" spans="1:7" x14ac:dyDescent="0.2">
      <c r="A206" t="str">
        <f>cleanedDataSet!A206</f>
        <v>134a23e5-314d-47c3-89b3-c1da73c16cb7</v>
      </c>
      <c r="B206" t="str">
        <f>VLOOKUP(A206,cleanedDataSet!A:L,2,0)</f>
        <v>Jeremy Smith</v>
      </c>
      <c r="C206" t="str">
        <f>VLOOKUP(A206,cleanedDataSet!A:L,3,0)</f>
        <v>gonzalezjenna@yahoo.com</v>
      </c>
      <c r="D206" t="str">
        <f t="shared" si="12"/>
        <v>gonzalezjenna</v>
      </c>
      <c r="E206" t="str">
        <f t="shared" si="15"/>
        <v>yahoo</v>
      </c>
      <c r="F206" t="str">
        <f t="shared" si="13"/>
        <v>com</v>
      </c>
      <c r="G206" t="str">
        <f t="shared" si="14"/>
        <v>Jeremy@yahoo</v>
      </c>
    </row>
    <row r="207" spans="1:7" x14ac:dyDescent="0.2">
      <c r="A207" t="str">
        <f>cleanedDataSet!A207</f>
        <v>90e8aa87-439a-438e-9200-21929a18ef03</v>
      </c>
      <c r="B207" t="str">
        <f>VLOOKUP(A207,cleanedDataSet!A:L,2,0)</f>
        <v>James Miller</v>
      </c>
      <c r="C207" t="str">
        <f>VLOOKUP(A207,cleanedDataSet!A:L,3,0)</f>
        <v>kristen27@hotmail.com</v>
      </c>
      <c r="D207" t="str">
        <f t="shared" si="12"/>
        <v>kristen27</v>
      </c>
      <c r="E207" t="str">
        <f t="shared" si="15"/>
        <v>hotmail</v>
      </c>
      <c r="F207" t="str">
        <f t="shared" si="13"/>
        <v>com</v>
      </c>
      <c r="G207" t="str">
        <f t="shared" si="14"/>
        <v>James@hotmail</v>
      </c>
    </row>
    <row r="208" spans="1:7" x14ac:dyDescent="0.2">
      <c r="A208" t="str">
        <f>cleanedDataSet!A208</f>
        <v>b59e2e92-ed24-433f-bae1-46feb4f5394c</v>
      </c>
      <c r="B208" t="str">
        <f>VLOOKUP(A208,cleanedDataSet!A:L,2,0)</f>
        <v>Mr. Andrew Bullock Jr.</v>
      </c>
      <c r="C208" t="str">
        <f>VLOOKUP(A208,cleanedDataSet!A:L,3,0)</f>
        <v>gabrieladams@hotmail.com</v>
      </c>
      <c r="D208" t="str">
        <f t="shared" si="12"/>
        <v>gabrieladams</v>
      </c>
      <c r="E208" t="str">
        <f t="shared" si="15"/>
        <v>hotmail</v>
      </c>
      <c r="F208" t="str">
        <f t="shared" si="13"/>
        <v>com</v>
      </c>
      <c r="G208" t="str">
        <f t="shared" si="14"/>
        <v>Mr.@hotmail</v>
      </c>
    </row>
    <row r="209" spans="1:7" x14ac:dyDescent="0.2">
      <c r="A209" t="str">
        <f>cleanedDataSet!A209</f>
        <v>404efd69-e3a2-400e-9e1c-790f3cfb7ea7</v>
      </c>
      <c r="B209" t="str">
        <f>VLOOKUP(A209,cleanedDataSet!A:L,2,0)</f>
        <v>Melissa Meyer</v>
      </c>
      <c r="C209" t="str">
        <f>VLOOKUP(A209,cleanedDataSet!A:L,3,0)</f>
        <v>gwendolyntaylor@ryan.net</v>
      </c>
      <c r="D209" t="str">
        <f t="shared" si="12"/>
        <v>gwendolyntaylor</v>
      </c>
      <c r="E209" t="str">
        <f t="shared" si="15"/>
        <v>ryan</v>
      </c>
      <c r="F209" t="str">
        <f t="shared" si="13"/>
        <v>net</v>
      </c>
      <c r="G209" t="str">
        <f t="shared" si="14"/>
        <v>Melissa@ryan</v>
      </c>
    </row>
    <row r="210" spans="1:7" x14ac:dyDescent="0.2">
      <c r="A210" t="str">
        <f>cleanedDataSet!A210</f>
        <v>8086eaeb-163d-4e4a-a974-1bdd5aca9f32</v>
      </c>
      <c r="B210" t="str">
        <f>VLOOKUP(A210,cleanedDataSet!A:L,2,0)</f>
        <v>James Myers</v>
      </c>
      <c r="C210" t="str">
        <f>VLOOKUP(A210,cleanedDataSet!A:L,3,0)</f>
        <v>lauren90@coleman-avila.net</v>
      </c>
      <c r="D210" t="str">
        <f t="shared" si="12"/>
        <v>lauren90</v>
      </c>
      <c r="E210" t="str">
        <f t="shared" si="15"/>
        <v>coleman-avila</v>
      </c>
      <c r="F210" t="str">
        <f t="shared" si="13"/>
        <v>net</v>
      </c>
      <c r="G210" t="str">
        <f t="shared" si="14"/>
        <v>James@coleman-avila</v>
      </c>
    </row>
    <row r="211" spans="1:7" x14ac:dyDescent="0.2">
      <c r="A211" t="str">
        <f>cleanedDataSet!A211</f>
        <v>fd6e06c5-af87-4d71-8095-4edf774abad1</v>
      </c>
      <c r="B211" t="str">
        <f>VLOOKUP(A211,cleanedDataSet!A:L,2,0)</f>
        <v>Morgan Duncan</v>
      </c>
      <c r="C211" t="str">
        <f>VLOOKUP(A211,cleanedDataSet!A:L,3,0)</f>
        <v>timothy96@jones-walls.com</v>
      </c>
      <c r="D211" t="str">
        <f t="shared" si="12"/>
        <v>timothy96</v>
      </c>
      <c r="E211" t="str">
        <f t="shared" si="15"/>
        <v>jones-walls</v>
      </c>
      <c r="F211" t="str">
        <f t="shared" si="13"/>
        <v>com</v>
      </c>
      <c r="G211" t="str">
        <f t="shared" si="14"/>
        <v>Morgan@jones-walls</v>
      </c>
    </row>
    <row r="212" spans="1:7" x14ac:dyDescent="0.2">
      <c r="A212" t="str">
        <f>cleanedDataSet!A212</f>
        <v>57bd94c0-ea79-4a73-b42f-0c6ffe4f093a</v>
      </c>
      <c r="B212" t="str">
        <f>VLOOKUP(A212,cleanedDataSet!A:L,2,0)</f>
        <v>Laura Potts</v>
      </c>
      <c r="C212" t="str">
        <f>VLOOKUP(A212,cleanedDataSet!A:L,3,0)</f>
        <v>melendeztonya@rose.net</v>
      </c>
      <c r="D212" t="str">
        <f t="shared" si="12"/>
        <v>melendeztonya</v>
      </c>
      <c r="E212" t="str">
        <f t="shared" si="15"/>
        <v>rose</v>
      </c>
      <c r="F212" t="str">
        <f t="shared" si="13"/>
        <v>net</v>
      </c>
      <c r="G212" t="str">
        <f t="shared" si="14"/>
        <v>Laura@rose</v>
      </c>
    </row>
    <row r="213" spans="1:7" x14ac:dyDescent="0.2">
      <c r="A213" t="str">
        <f>cleanedDataSet!A213</f>
        <v>214b5894-c4f5-415d-8e07-41909cf94392</v>
      </c>
      <c r="B213" t="str">
        <f>VLOOKUP(A213,cleanedDataSet!A:L,2,0)</f>
        <v>Joshua Brooks</v>
      </c>
      <c r="C213" t="str">
        <f>VLOOKUP(A213,cleanedDataSet!A:L,3,0)</f>
        <v>cynthiastewart@obrien.net</v>
      </c>
      <c r="D213" t="str">
        <f t="shared" si="12"/>
        <v>cynthiastewart</v>
      </c>
      <c r="E213" t="str">
        <f t="shared" si="15"/>
        <v>obrien</v>
      </c>
      <c r="F213" t="str">
        <f t="shared" si="13"/>
        <v>net</v>
      </c>
      <c r="G213" t="str">
        <f t="shared" si="14"/>
        <v>Joshua@obrien</v>
      </c>
    </row>
    <row r="214" spans="1:7" x14ac:dyDescent="0.2">
      <c r="A214" t="str">
        <f>cleanedDataSet!A214</f>
        <v>2e3538ef-03a2-4540-b66d-e93d552bb111</v>
      </c>
      <c r="B214" t="str">
        <f>VLOOKUP(A214,cleanedDataSet!A:L,2,0)</f>
        <v>Jennifer Blevins</v>
      </c>
      <c r="C214" t="str">
        <f>VLOOKUP(A214,cleanedDataSet!A:L,3,0)</f>
        <v>rcole@powers-allen.org</v>
      </c>
      <c r="D214" t="str">
        <f t="shared" si="12"/>
        <v>rcole</v>
      </c>
      <c r="E214" t="str">
        <f t="shared" si="15"/>
        <v>powers-allen</v>
      </c>
      <c r="F214" t="str">
        <f t="shared" si="13"/>
        <v>org</v>
      </c>
      <c r="G214" t="str">
        <f t="shared" si="14"/>
        <v>Jennifer@powers-allen</v>
      </c>
    </row>
    <row r="215" spans="1:7" x14ac:dyDescent="0.2">
      <c r="A215" t="str">
        <f>cleanedDataSet!A215</f>
        <v>7f615091-dd1b-418d-972d-3d537ed3c861</v>
      </c>
      <c r="B215" t="str">
        <f>VLOOKUP(A215,cleanedDataSet!A:L,2,0)</f>
        <v>Todd Gilmore</v>
      </c>
      <c r="C215" t="str">
        <f>VLOOKUP(A215,cleanedDataSet!A:L,3,0)</f>
        <v>franciscogrant@lee-english.com</v>
      </c>
      <c r="D215" t="str">
        <f t="shared" si="12"/>
        <v>franciscogrant</v>
      </c>
      <c r="E215" t="str">
        <f t="shared" si="15"/>
        <v>lee-english</v>
      </c>
      <c r="F215" t="str">
        <f t="shared" si="13"/>
        <v>com</v>
      </c>
      <c r="G215" t="str">
        <f t="shared" si="14"/>
        <v>Todd@lee-english</v>
      </c>
    </row>
    <row r="216" spans="1:7" x14ac:dyDescent="0.2">
      <c r="A216" t="str">
        <f>cleanedDataSet!A216</f>
        <v>87a85c0e-48c7-425f-9b6a-87817ccfd138</v>
      </c>
      <c r="B216" t="str">
        <f>VLOOKUP(A216,cleanedDataSet!A:L,2,0)</f>
        <v>Troy Obrien</v>
      </c>
      <c r="C216" t="str">
        <f>VLOOKUP(A216,cleanedDataSet!A:L,3,0)</f>
        <v>randymartin@gmail.com</v>
      </c>
      <c r="D216" t="str">
        <f t="shared" si="12"/>
        <v>randymartin</v>
      </c>
      <c r="E216" t="str">
        <f t="shared" si="15"/>
        <v>gmail</v>
      </c>
      <c r="F216" t="str">
        <f t="shared" si="13"/>
        <v>com</v>
      </c>
      <c r="G216" t="str">
        <f t="shared" si="14"/>
        <v>Troy@gmail</v>
      </c>
    </row>
    <row r="217" spans="1:7" x14ac:dyDescent="0.2">
      <c r="A217" t="str">
        <f>cleanedDataSet!A217</f>
        <v>b16b182c-fea8-4803-a4f5-abf7a1733e42</v>
      </c>
      <c r="B217" t="str">
        <f>VLOOKUP(A217,cleanedDataSet!A:L,2,0)</f>
        <v>Tammy Crawford</v>
      </c>
      <c r="C217" t="str">
        <f>VLOOKUP(A217,cleanedDataSet!A:L,3,0)</f>
        <v>vhicks@gmail.com</v>
      </c>
      <c r="D217" t="str">
        <f t="shared" si="12"/>
        <v>vhicks</v>
      </c>
      <c r="E217" t="str">
        <f t="shared" si="15"/>
        <v>gmail</v>
      </c>
      <c r="F217" t="str">
        <f t="shared" si="13"/>
        <v>com</v>
      </c>
      <c r="G217" t="str">
        <f t="shared" si="14"/>
        <v>Tammy@gmail</v>
      </c>
    </row>
    <row r="218" spans="1:7" x14ac:dyDescent="0.2">
      <c r="A218" t="str">
        <f>cleanedDataSet!A218</f>
        <v>d70bff9c-33eb-41ba-9dd3-4bceab12eb30</v>
      </c>
      <c r="B218" t="str">
        <f>VLOOKUP(A218,cleanedDataSet!A:L,2,0)</f>
        <v>Keith Hall</v>
      </c>
      <c r="C218" t="str">
        <f>VLOOKUP(A218,cleanedDataSet!A:L,3,0)</f>
        <v>freyes@rodriguez-cunningham.biz</v>
      </c>
      <c r="D218" t="str">
        <f t="shared" si="12"/>
        <v>freyes</v>
      </c>
      <c r="E218" t="str">
        <f t="shared" si="15"/>
        <v>rodriguez-cunningham</v>
      </c>
      <c r="F218" t="str">
        <f t="shared" si="13"/>
        <v>biz</v>
      </c>
      <c r="G218" t="str">
        <f t="shared" si="14"/>
        <v>Keith@rodriguez-cunningham</v>
      </c>
    </row>
    <row r="219" spans="1:7" x14ac:dyDescent="0.2">
      <c r="A219" t="str">
        <f>cleanedDataSet!A219</f>
        <v>6863d769-f438-41f1-bbef-5f4032076761</v>
      </c>
      <c r="B219" t="str">
        <f>VLOOKUP(A219,cleanedDataSet!A:L,2,0)</f>
        <v>Janet Cook</v>
      </c>
      <c r="C219" t="str">
        <f>VLOOKUP(A219,cleanedDataSet!A:L,3,0)</f>
        <v>patrick70@gmail.com</v>
      </c>
      <c r="D219" t="str">
        <f t="shared" si="12"/>
        <v>patrick70</v>
      </c>
      <c r="E219" t="str">
        <f t="shared" si="15"/>
        <v>gmail</v>
      </c>
      <c r="F219" t="str">
        <f t="shared" si="13"/>
        <v>com</v>
      </c>
      <c r="G219" t="str">
        <f t="shared" si="14"/>
        <v>Janet@gmail</v>
      </c>
    </row>
    <row r="220" spans="1:7" x14ac:dyDescent="0.2">
      <c r="A220" t="str">
        <f>cleanedDataSet!A220</f>
        <v>a17b4d42-473c-4450-bb95-163d264c8762</v>
      </c>
      <c r="B220" t="str">
        <f>VLOOKUP(A220,cleanedDataSet!A:L,2,0)</f>
        <v>Walter Olsen</v>
      </c>
      <c r="C220" t="str">
        <f>VLOOKUP(A220,cleanedDataSet!A:L,3,0)</f>
        <v>victoria67@hotmail.com</v>
      </c>
      <c r="D220" t="str">
        <f t="shared" si="12"/>
        <v>victoria67</v>
      </c>
      <c r="E220" t="str">
        <f t="shared" si="15"/>
        <v>hotmail</v>
      </c>
      <c r="F220" t="str">
        <f t="shared" si="13"/>
        <v>com</v>
      </c>
      <c r="G220" t="str">
        <f t="shared" si="14"/>
        <v>Walter@hotmail</v>
      </c>
    </row>
    <row r="221" spans="1:7" x14ac:dyDescent="0.2">
      <c r="A221" t="str">
        <f>cleanedDataSet!A221</f>
        <v>8bebdde7-e022-4103-811c-c45d6d10d82d</v>
      </c>
      <c r="B221" t="str">
        <f>VLOOKUP(A221,cleanedDataSet!A:L,2,0)</f>
        <v>Bryan Ewing</v>
      </c>
      <c r="C221" t="str">
        <f>VLOOKUP(A221,cleanedDataSet!A:L,3,0)</f>
        <v>james48@martin.com</v>
      </c>
      <c r="D221" t="str">
        <f t="shared" si="12"/>
        <v>james48</v>
      </c>
      <c r="E221" t="str">
        <f t="shared" si="15"/>
        <v>martin</v>
      </c>
      <c r="F221" t="str">
        <f t="shared" si="13"/>
        <v>com</v>
      </c>
      <c r="G221" t="str">
        <f t="shared" si="14"/>
        <v>Bryan@martin</v>
      </c>
    </row>
    <row r="222" spans="1:7" x14ac:dyDescent="0.2">
      <c r="A222" t="str">
        <f>cleanedDataSet!A222</f>
        <v>3bcf9491-322c-4701-81fe-825429937422</v>
      </c>
      <c r="B222" t="str">
        <f>VLOOKUP(A222,cleanedDataSet!A:L,2,0)</f>
        <v>Lisa Jackson</v>
      </c>
      <c r="C222" t="str">
        <f>VLOOKUP(A222,cleanedDataSet!A:L,3,0)</f>
        <v>nancyallen@yahoo.com</v>
      </c>
      <c r="D222" t="str">
        <f t="shared" si="12"/>
        <v>nancyallen</v>
      </c>
      <c r="E222" t="str">
        <f t="shared" si="15"/>
        <v>yahoo</v>
      </c>
      <c r="F222" t="str">
        <f t="shared" si="13"/>
        <v>com</v>
      </c>
      <c r="G222" t="str">
        <f t="shared" si="14"/>
        <v>Lisa@yahoo</v>
      </c>
    </row>
    <row r="223" spans="1:7" x14ac:dyDescent="0.2">
      <c r="A223" t="str">
        <f>cleanedDataSet!A223</f>
        <v>98e6348a-a8b3-40de-a46e-0883cd5e5b75</v>
      </c>
      <c r="B223" t="str">
        <f>VLOOKUP(A223,cleanedDataSet!A:L,2,0)</f>
        <v>Ashley Moore</v>
      </c>
      <c r="C223" t="str">
        <f>VLOOKUP(A223,cleanedDataSet!A:L,3,0)</f>
        <v>fallen@robinson.com</v>
      </c>
      <c r="D223" t="str">
        <f t="shared" si="12"/>
        <v>fallen</v>
      </c>
      <c r="E223" t="str">
        <f t="shared" si="15"/>
        <v>robinson</v>
      </c>
      <c r="F223" t="str">
        <f t="shared" si="13"/>
        <v>com</v>
      </c>
      <c r="G223" t="str">
        <f t="shared" si="14"/>
        <v>Ashley@robinson</v>
      </c>
    </row>
    <row r="224" spans="1:7" x14ac:dyDescent="0.2">
      <c r="A224" t="str">
        <f>cleanedDataSet!A224</f>
        <v>0ea2279c-21e5-454d-802d-c2ffc8c512dd</v>
      </c>
      <c r="B224" t="str">
        <f>VLOOKUP(A224,cleanedDataSet!A:L,2,0)</f>
        <v>Tamara Garcia</v>
      </c>
      <c r="C224" t="str">
        <f>VLOOKUP(A224,cleanedDataSet!A:L,3,0)</f>
        <v>jacqueline23@bishop-wiggins.com</v>
      </c>
      <c r="D224" t="str">
        <f t="shared" si="12"/>
        <v>jacqueline23</v>
      </c>
      <c r="E224" t="str">
        <f t="shared" si="15"/>
        <v>bishop-wiggins</v>
      </c>
      <c r="F224" t="str">
        <f t="shared" si="13"/>
        <v>com</v>
      </c>
      <c r="G224" t="str">
        <f t="shared" si="14"/>
        <v>Tamara@bishop-wiggins</v>
      </c>
    </row>
    <row r="225" spans="1:7" x14ac:dyDescent="0.2">
      <c r="A225" t="str">
        <f>cleanedDataSet!A225</f>
        <v>e3bc719f-f97e-4232-a26c-d35bacfedabb</v>
      </c>
      <c r="B225" t="str">
        <f>VLOOKUP(A225,cleanedDataSet!A:L,2,0)</f>
        <v>Cheryl Alvarez</v>
      </c>
      <c r="C225" t="str">
        <f>VLOOKUP(A225,cleanedDataSet!A:L,3,0)</f>
        <v>mariastevenson@gmail.com</v>
      </c>
      <c r="D225" t="str">
        <f t="shared" si="12"/>
        <v>mariastevenson</v>
      </c>
      <c r="E225" t="str">
        <f t="shared" si="15"/>
        <v>gmail</v>
      </c>
      <c r="F225" t="str">
        <f t="shared" si="13"/>
        <v>com</v>
      </c>
      <c r="G225" t="str">
        <f t="shared" si="14"/>
        <v>Cheryl@gmail</v>
      </c>
    </row>
    <row r="226" spans="1:7" x14ac:dyDescent="0.2">
      <c r="A226" t="str">
        <f>cleanedDataSet!A226</f>
        <v>ef3a1483-65d8-460a-a8af-f91c0f66c5a6</v>
      </c>
      <c r="B226" t="str">
        <f>VLOOKUP(A226,cleanedDataSet!A:L,2,0)</f>
        <v>Mark Smith</v>
      </c>
      <c r="C226" t="str">
        <f>VLOOKUP(A226,cleanedDataSet!A:L,3,0)</f>
        <v>alexanderrodriguez@yahoo.com</v>
      </c>
      <c r="D226" t="str">
        <f t="shared" si="12"/>
        <v>alexanderrodriguez</v>
      </c>
      <c r="E226" t="str">
        <f t="shared" si="15"/>
        <v>yahoo</v>
      </c>
      <c r="F226" t="str">
        <f t="shared" si="13"/>
        <v>com</v>
      </c>
      <c r="G226" t="str">
        <f t="shared" si="14"/>
        <v>Mark@yahoo</v>
      </c>
    </row>
    <row r="227" spans="1:7" x14ac:dyDescent="0.2">
      <c r="A227" t="str">
        <f>cleanedDataSet!A227</f>
        <v>a4cb67a2-9964-4c7e-9bf1-7ff76296be77</v>
      </c>
      <c r="B227" t="str">
        <f>VLOOKUP(A227,cleanedDataSet!A:L,2,0)</f>
        <v>Vincent Craig</v>
      </c>
      <c r="C227" t="str">
        <f>VLOOKUP(A227,cleanedDataSet!A:L,3,0)</f>
        <v>michaelchapman@gmail.com</v>
      </c>
      <c r="D227" t="str">
        <f t="shared" si="12"/>
        <v>michaelchapman</v>
      </c>
      <c r="E227" t="str">
        <f t="shared" si="15"/>
        <v>gmail</v>
      </c>
      <c r="F227" t="str">
        <f t="shared" si="13"/>
        <v>com</v>
      </c>
      <c r="G227" t="str">
        <f t="shared" si="14"/>
        <v>Vincent@gmail</v>
      </c>
    </row>
    <row r="228" spans="1:7" x14ac:dyDescent="0.2">
      <c r="A228" t="str">
        <f>cleanedDataSet!A228</f>
        <v>d7a607cf-1789-4547-8429-2531fe7639e5</v>
      </c>
      <c r="B228" t="str">
        <f>VLOOKUP(A228,cleanedDataSet!A:L,2,0)</f>
        <v>Maria Ellis</v>
      </c>
      <c r="C228" t="str">
        <f>VLOOKUP(A228,cleanedDataSet!A:L,3,0)</f>
        <v>michelle51@yahoo.com</v>
      </c>
      <c r="D228" t="str">
        <f t="shared" si="12"/>
        <v>michelle51</v>
      </c>
      <c r="E228" t="str">
        <f t="shared" si="15"/>
        <v>yahoo</v>
      </c>
      <c r="F228" t="str">
        <f t="shared" si="13"/>
        <v>com</v>
      </c>
      <c r="G228" t="str">
        <f t="shared" si="14"/>
        <v>Maria@yahoo</v>
      </c>
    </row>
    <row r="229" spans="1:7" x14ac:dyDescent="0.2">
      <c r="A229" t="str">
        <f>cleanedDataSet!A229</f>
        <v>f94daa0e-31d1-4750-8831-229c5d579164</v>
      </c>
      <c r="B229" t="str">
        <f>VLOOKUP(A229,cleanedDataSet!A:L,2,0)</f>
        <v>Hannah Lawson MD</v>
      </c>
      <c r="C229" t="str">
        <f>VLOOKUP(A229,cleanedDataSet!A:L,3,0)</f>
        <v>cruzkara@yahoo.com</v>
      </c>
      <c r="D229" t="str">
        <f t="shared" si="12"/>
        <v>cruzkara</v>
      </c>
      <c r="E229" t="str">
        <f t="shared" si="15"/>
        <v>yahoo</v>
      </c>
      <c r="F229" t="str">
        <f t="shared" si="13"/>
        <v>com</v>
      </c>
      <c r="G229" t="str">
        <f t="shared" si="14"/>
        <v>Hannah@yahoo</v>
      </c>
    </row>
    <row r="230" spans="1:7" x14ac:dyDescent="0.2">
      <c r="A230" t="str">
        <f>cleanedDataSet!A230</f>
        <v>46768b61-3549-4dba-bb6b-e5f9056c93fe</v>
      </c>
      <c r="B230" t="str">
        <f>VLOOKUP(A230,cleanedDataSet!A:L,2,0)</f>
        <v>Megan Stark</v>
      </c>
      <c r="C230" t="str">
        <f>VLOOKUP(A230,cleanedDataSet!A:L,3,0)</f>
        <v>jennifer40@hotmail.com</v>
      </c>
      <c r="D230" t="str">
        <f t="shared" si="12"/>
        <v>jennifer40</v>
      </c>
      <c r="E230" t="str">
        <f t="shared" si="15"/>
        <v>hotmail</v>
      </c>
      <c r="F230" t="str">
        <f t="shared" si="13"/>
        <v>com</v>
      </c>
      <c r="G230" t="str">
        <f t="shared" si="14"/>
        <v>Megan@hotmail</v>
      </c>
    </row>
    <row r="231" spans="1:7" x14ac:dyDescent="0.2">
      <c r="A231" t="str">
        <f>cleanedDataSet!A231</f>
        <v>7a5d576b-3b5e-4725-af08-0ae4b9ed6323</v>
      </c>
      <c r="B231" t="str">
        <f>VLOOKUP(A231,cleanedDataSet!A:L,2,0)</f>
        <v>Diane Hunt</v>
      </c>
      <c r="C231" t="str">
        <f>VLOOKUP(A231,cleanedDataSet!A:L,3,0)</f>
        <v>ygordon@davis.com</v>
      </c>
      <c r="D231" t="str">
        <f t="shared" si="12"/>
        <v>ygordon</v>
      </c>
      <c r="E231" t="str">
        <f t="shared" si="15"/>
        <v>davis</v>
      </c>
      <c r="F231" t="str">
        <f t="shared" si="13"/>
        <v>com</v>
      </c>
      <c r="G231" t="str">
        <f t="shared" si="14"/>
        <v>Diane@davis</v>
      </c>
    </row>
    <row r="232" spans="1:7" x14ac:dyDescent="0.2">
      <c r="A232" t="str">
        <f>cleanedDataSet!A232</f>
        <v>8ace5ed8-6ffc-4a4f-a5e7-1e22ea352127</v>
      </c>
      <c r="B232" t="str">
        <f>VLOOKUP(A232,cleanedDataSet!A:L,2,0)</f>
        <v>Mary Phillips</v>
      </c>
      <c r="C232" t="str">
        <f>VLOOKUP(A232,cleanedDataSet!A:L,3,0)</f>
        <v>taylor52@grant-webb.com</v>
      </c>
      <c r="D232" t="str">
        <f t="shared" si="12"/>
        <v>taylor52</v>
      </c>
      <c r="E232" t="str">
        <f t="shared" si="15"/>
        <v>grant-webb</v>
      </c>
      <c r="F232" t="str">
        <f t="shared" si="13"/>
        <v>com</v>
      </c>
      <c r="G232" t="str">
        <f t="shared" si="14"/>
        <v>Mary@grant-webb</v>
      </c>
    </row>
    <row r="233" spans="1:7" x14ac:dyDescent="0.2">
      <c r="A233" t="str">
        <f>cleanedDataSet!A233</f>
        <v>8b22d060-ff0b-4044-a041-33b7193744c2</v>
      </c>
      <c r="B233" t="str">
        <f>VLOOKUP(A233,cleanedDataSet!A:L,2,0)</f>
        <v>Shari Hernandez</v>
      </c>
      <c r="C233" t="str">
        <f>VLOOKUP(A233,cleanedDataSet!A:L,3,0)</f>
        <v>davishenry@gmail.com</v>
      </c>
      <c r="D233" t="str">
        <f t="shared" si="12"/>
        <v>davishenry</v>
      </c>
      <c r="E233" t="str">
        <f t="shared" si="15"/>
        <v>gmail</v>
      </c>
      <c r="F233" t="str">
        <f t="shared" si="13"/>
        <v>com</v>
      </c>
      <c r="G233" t="str">
        <f t="shared" si="14"/>
        <v>Shari@gmail</v>
      </c>
    </row>
    <row r="234" spans="1:7" x14ac:dyDescent="0.2">
      <c r="A234" t="str">
        <f>cleanedDataSet!A234</f>
        <v>1e36c837-b2cb-4818-8537-4c956a617586</v>
      </c>
      <c r="B234" t="str">
        <f>VLOOKUP(A234,cleanedDataSet!A:L,2,0)</f>
        <v>Angela Hill</v>
      </c>
      <c r="C234" t="str">
        <f>VLOOKUP(A234,cleanedDataSet!A:L,3,0)</f>
        <v>johnsongina@young.com</v>
      </c>
      <c r="D234" t="str">
        <f t="shared" si="12"/>
        <v>johnsongina</v>
      </c>
      <c r="E234" t="str">
        <f t="shared" si="15"/>
        <v>young</v>
      </c>
      <c r="F234" t="str">
        <f t="shared" si="13"/>
        <v>com</v>
      </c>
      <c r="G234" t="str">
        <f t="shared" si="14"/>
        <v>Angela@young</v>
      </c>
    </row>
    <row r="235" spans="1:7" x14ac:dyDescent="0.2">
      <c r="A235" t="str">
        <f>cleanedDataSet!A235</f>
        <v>9b07e10f-9d04-40a2-bd42-24cc7141fa78</v>
      </c>
      <c r="B235" t="str">
        <f>VLOOKUP(A235,cleanedDataSet!A:L,2,0)</f>
        <v>Scott Bennett</v>
      </c>
      <c r="C235" t="str">
        <f>VLOOKUP(A235,cleanedDataSet!A:L,3,0)</f>
        <v>dhernandez@yahoo.com</v>
      </c>
      <c r="D235" t="str">
        <f t="shared" si="12"/>
        <v>dhernandez</v>
      </c>
      <c r="E235" t="str">
        <f t="shared" si="15"/>
        <v>yahoo</v>
      </c>
      <c r="F235" t="str">
        <f t="shared" si="13"/>
        <v>com</v>
      </c>
      <c r="G235" t="str">
        <f t="shared" si="14"/>
        <v>Scott@yahoo</v>
      </c>
    </row>
    <row r="236" spans="1:7" x14ac:dyDescent="0.2">
      <c r="A236" t="str">
        <f>cleanedDataSet!A236</f>
        <v>48a4e03a-5bc2-44d8-8683-319f29fb52dc</v>
      </c>
      <c r="B236" t="str">
        <f>VLOOKUP(A236,cleanedDataSet!A:L,2,0)</f>
        <v>Christine Cowan</v>
      </c>
      <c r="C236" t="str">
        <f>VLOOKUP(A236,cleanedDataSet!A:L,3,0)</f>
        <v>eschaefer@gomez-briggs.net</v>
      </c>
      <c r="D236" t="str">
        <f t="shared" si="12"/>
        <v>eschaefer</v>
      </c>
      <c r="E236" t="str">
        <f t="shared" si="15"/>
        <v>gomez-briggs</v>
      </c>
      <c r="F236" t="str">
        <f t="shared" si="13"/>
        <v>net</v>
      </c>
      <c r="G236" t="str">
        <f t="shared" si="14"/>
        <v>Christine@gomez-briggs</v>
      </c>
    </row>
    <row r="237" spans="1:7" x14ac:dyDescent="0.2">
      <c r="A237" t="str">
        <f>cleanedDataSet!A237</f>
        <v>03cc385c-2403-4c12-a168-205ac9ba8503</v>
      </c>
      <c r="B237" t="str">
        <f>VLOOKUP(A237,cleanedDataSet!A:L,2,0)</f>
        <v>Nicole Ponce</v>
      </c>
      <c r="C237" t="str">
        <f>VLOOKUP(A237,cleanedDataSet!A:L,3,0)</f>
        <v>christina04@medina.com</v>
      </c>
      <c r="D237" t="str">
        <f t="shared" si="12"/>
        <v>christina04</v>
      </c>
      <c r="E237" t="str">
        <f t="shared" si="15"/>
        <v>medina</v>
      </c>
      <c r="F237" t="str">
        <f t="shared" si="13"/>
        <v>com</v>
      </c>
      <c r="G237" t="str">
        <f t="shared" si="14"/>
        <v>Nicole@medina</v>
      </c>
    </row>
    <row r="238" spans="1:7" x14ac:dyDescent="0.2">
      <c r="A238" t="str">
        <f>cleanedDataSet!A238</f>
        <v>bf0d25c4-77d0-4bf3-a121-237990bafc3f</v>
      </c>
      <c r="B238" t="str">
        <f>VLOOKUP(A238,cleanedDataSet!A:L,2,0)</f>
        <v>Duane Logan</v>
      </c>
      <c r="C238" t="str">
        <f>VLOOKUP(A238,cleanedDataSet!A:L,3,0)</f>
        <v>cadkins@hotmail.com</v>
      </c>
      <c r="D238" t="str">
        <f t="shared" si="12"/>
        <v>cadkins</v>
      </c>
      <c r="E238" t="str">
        <f t="shared" si="15"/>
        <v>hotmail</v>
      </c>
      <c r="F238" t="str">
        <f t="shared" si="13"/>
        <v>com</v>
      </c>
      <c r="G238" t="str">
        <f t="shared" si="14"/>
        <v>Duane@hotmail</v>
      </c>
    </row>
    <row r="239" spans="1:7" x14ac:dyDescent="0.2">
      <c r="A239" t="str">
        <f>cleanedDataSet!A239</f>
        <v>32c796af-a2c4-4e19-b480-e7e2ea3730b9</v>
      </c>
      <c r="B239" t="str">
        <f>VLOOKUP(A239,cleanedDataSet!A:L,2,0)</f>
        <v>Mary Blake</v>
      </c>
      <c r="C239" t="str">
        <f>VLOOKUP(A239,cleanedDataSet!A:L,3,0)</f>
        <v>zgreen@gonzalez.com</v>
      </c>
      <c r="D239" t="str">
        <f t="shared" si="12"/>
        <v>zgreen</v>
      </c>
      <c r="E239" t="str">
        <f t="shared" si="15"/>
        <v>gonzalez</v>
      </c>
      <c r="F239" t="str">
        <f t="shared" si="13"/>
        <v>com</v>
      </c>
      <c r="G239" t="str">
        <f t="shared" si="14"/>
        <v>Mary@gonzalez</v>
      </c>
    </row>
    <row r="240" spans="1:7" x14ac:dyDescent="0.2">
      <c r="A240" t="str">
        <f>cleanedDataSet!A240</f>
        <v>ec3a2e7f-5827-4657-9540-0f8bd747be61</v>
      </c>
      <c r="B240" t="str">
        <f>VLOOKUP(A240,cleanedDataSet!A:L,2,0)</f>
        <v>Benjamin Miller</v>
      </c>
      <c r="C240" t="str">
        <f>VLOOKUP(A240,cleanedDataSet!A:L,3,0)</f>
        <v>rayjulia@hotmail.com</v>
      </c>
      <c r="D240" t="str">
        <f t="shared" si="12"/>
        <v>rayjulia</v>
      </c>
      <c r="E240" t="str">
        <f t="shared" si="15"/>
        <v>hotmail</v>
      </c>
      <c r="F240" t="str">
        <f t="shared" si="13"/>
        <v>com</v>
      </c>
      <c r="G240" t="str">
        <f t="shared" si="14"/>
        <v>Benjamin@hotmail</v>
      </c>
    </row>
    <row r="241" spans="1:7" x14ac:dyDescent="0.2">
      <c r="A241" t="str">
        <f>cleanedDataSet!A241</f>
        <v>3880d1f4-918a-4d08-a8d4-a3f9bf125907</v>
      </c>
      <c r="B241" t="str">
        <f>VLOOKUP(A241,cleanedDataSet!A:L,2,0)</f>
        <v>Shannon Brown</v>
      </c>
      <c r="C241" t="str">
        <f>VLOOKUP(A241,cleanedDataSet!A:L,3,0)</f>
        <v>johnnyrivera@avery-white.info</v>
      </c>
      <c r="D241" t="str">
        <f t="shared" si="12"/>
        <v>johnnyrivera</v>
      </c>
      <c r="E241" t="str">
        <f t="shared" si="15"/>
        <v>avery-white</v>
      </c>
      <c r="F241" t="str">
        <f t="shared" si="13"/>
        <v>info</v>
      </c>
      <c r="G241" t="str">
        <f t="shared" si="14"/>
        <v>Shannon@avery-white</v>
      </c>
    </row>
    <row r="242" spans="1:7" x14ac:dyDescent="0.2">
      <c r="A242" t="str">
        <f>cleanedDataSet!A242</f>
        <v>a5bf7a59-1f6f-4c57-bf24-dba072246dff</v>
      </c>
      <c r="B242" t="str">
        <f>VLOOKUP(A242,cleanedDataSet!A:L,2,0)</f>
        <v>Billy Mathews</v>
      </c>
      <c r="C242" t="str">
        <f>VLOOKUP(A242,cleanedDataSet!A:L,3,0)</f>
        <v>gordonchelsea@yahoo.com</v>
      </c>
      <c r="D242" t="str">
        <f t="shared" si="12"/>
        <v>gordonchelsea</v>
      </c>
      <c r="E242" t="str">
        <f t="shared" si="15"/>
        <v>yahoo</v>
      </c>
      <c r="F242" t="str">
        <f t="shared" si="13"/>
        <v>com</v>
      </c>
      <c r="G242" t="str">
        <f t="shared" si="14"/>
        <v>Billy@yahoo</v>
      </c>
    </row>
    <row r="243" spans="1:7" x14ac:dyDescent="0.2">
      <c r="A243" t="str">
        <f>cleanedDataSet!A243</f>
        <v>c78ac756-918c-4580-83c2-48fa8cf6a8d9</v>
      </c>
      <c r="B243" t="str">
        <f>VLOOKUP(A243,cleanedDataSet!A:L,2,0)</f>
        <v>Brandon Christian</v>
      </c>
      <c r="C243" t="str">
        <f>VLOOKUP(A243,cleanedDataSet!A:L,3,0)</f>
        <v>david17@gmail.com</v>
      </c>
      <c r="D243" t="str">
        <f t="shared" si="12"/>
        <v>david17</v>
      </c>
      <c r="E243" t="str">
        <f t="shared" si="15"/>
        <v>gmail</v>
      </c>
      <c r="F243" t="str">
        <f t="shared" si="13"/>
        <v>com</v>
      </c>
      <c r="G243" t="str">
        <f t="shared" si="14"/>
        <v>Brandon@gmail</v>
      </c>
    </row>
    <row r="244" spans="1:7" x14ac:dyDescent="0.2">
      <c r="A244" t="str">
        <f>cleanedDataSet!A244</f>
        <v>d49194ff-d732-40ef-aab2-3c2802d5427c</v>
      </c>
      <c r="B244" t="str">
        <f>VLOOKUP(A244,cleanedDataSet!A:L,2,0)</f>
        <v>Jason Cowan</v>
      </c>
      <c r="C244" t="str">
        <f>VLOOKUP(A244,cleanedDataSet!A:L,3,0)</f>
        <v>qklein@hotmail.com</v>
      </c>
      <c r="D244" t="str">
        <f t="shared" si="12"/>
        <v>qklein</v>
      </c>
      <c r="E244" t="str">
        <f t="shared" si="15"/>
        <v>hotmail</v>
      </c>
      <c r="F244" t="str">
        <f t="shared" si="13"/>
        <v>com</v>
      </c>
      <c r="G244" t="str">
        <f t="shared" si="14"/>
        <v>Jason@hotmail</v>
      </c>
    </row>
    <row r="245" spans="1:7" x14ac:dyDescent="0.2">
      <c r="A245" t="str">
        <f>cleanedDataSet!A245</f>
        <v>678d84de-d0d7-4049-a96b-86805f08c170</v>
      </c>
      <c r="B245" t="str">
        <f>VLOOKUP(A245,cleanedDataSet!A:L,2,0)</f>
        <v>Raymond Sims</v>
      </c>
      <c r="C245" t="str">
        <f>VLOOKUP(A245,cleanedDataSet!A:L,3,0)</f>
        <v>morganjacob@hotmail.com</v>
      </c>
      <c r="D245" t="str">
        <f t="shared" si="12"/>
        <v>morganjacob</v>
      </c>
      <c r="E245" t="str">
        <f t="shared" si="15"/>
        <v>hotmail</v>
      </c>
      <c r="F245" t="str">
        <f t="shared" si="13"/>
        <v>com</v>
      </c>
      <c r="G245" t="str">
        <f t="shared" si="14"/>
        <v>Raymond@hotmail</v>
      </c>
    </row>
    <row r="246" spans="1:7" x14ac:dyDescent="0.2">
      <c r="A246" t="str">
        <f>cleanedDataSet!A246</f>
        <v>404a14f6-9c08-4fa2-ac9b-e8a3444d815c</v>
      </c>
      <c r="B246" t="str">
        <f>VLOOKUP(A246,cleanedDataSet!A:L,2,0)</f>
        <v>Keith Jones</v>
      </c>
      <c r="C246" t="str">
        <f>VLOOKUP(A246,cleanedDataSet!A:L,3,0)</f>
        <v>replacement@mail.com</v>
      </c>
      <c r="D246" t="str">
        <f t="shared" si="12"/>
        <v>replacement</v>
      </c>
      <c r="E246" t="str">
        <f t="shared" si="15"/>
        <v>mail</v>
      </c>
      <c r="F246" t="str">
        <f t="shared" si="13"/>
        <v>com</v>
      </c>
      <c r="G246" t="str">
        <f t="shared" si="14"/>
        <v>Keith@mail</v>
      </c>
    </row>
    <row r="247" spans="1:7" x14ac:dyDescent="0.2">
      <c r="A247" t="str">
        <f>cleanedDataSet!A247</f>
        <v>0944b90f-1b69-4f90-aac6-4dd90fb9c946</v>
      </c>
      <c r="B247" t="str">
        <f>VLOOKUP(A247,cleanedDataSet!A:L,2,0)</f>
        <v>William Ortiz</v>
      </c>
      <c r="C247" t="str">
        <f>VLOOKUP(A247,cleanedDataSet!A:L,3,0)</f>
        <v>johnsonpatricia@gmail.com</v>
      </c>
      <c r="D247" t="str">
        <f t="shared" si="12"/>
        <v>johnsonpatricia</v>
      </c>
      <c r="E247" t="str">
        <f t="shared" si="15"/>
        <v>gmail</v>
      </c>
      <c r="F247" t="str">
        <f t="shared" si="13"/>
        <v>com</v>
      </c>
      <c r="G247" t="str">
        <f t="shared" si="14"/>
        <v>William@gmail</v>
      </c>
    </row>
    <row r="248" spans="1:7" x14ac:dyDescent="0.2">
      <c r="A248" t="str">
        <f>cleanedDataSet!A248</f>
        <v>04260320-e925-472b-a0b4-f291613cc9b4</v>
      </c>
      <c r="B248" t="str">
        <f>VLOOKUP(A248,cleanedDataSet!A:L,2,0)</f>
        <v>Sarah Garcia</v>
      </c>
      <c r="C248" t="str">
        <f>VLOOKUP(A248,cleanedDataSet!A:L,3,0)</f>
        <v>replacement@mail.com</v>
      </c>
      <c r="D248" t="str">
        <f t="shared" si="12"/>
        <v>replacement</v>
      </c>
      <c r="E248" t="str">
        <f t="shared" si="15"/>
        <v>mail</v>
      </c>
      <c r="F248" t="str">
        <f t="shared" si="13"/>
        <v>com</v>
      </c>
      <c r="G248" t="str">
        <f t="shared" si="14"/>
        <v>Sarah@mail</v>
      </c>
    </row>
    <row r="249" spans="1:7" x14ac:dyDescent="0.2">
      <c r="A249" t="str">
        <f>cleanedDataSet!A249</f>
        <v>a7aca816-5614-46dc-a918-e344477f2e47</v>
      </c>
      <c r="B249" t="str">
        <f>VLOOKUP(A249,cleanedDataSet!A:L,2,0)</f>
        <v>Aaron Torres</v>
      </c>
      <c r="C249" t="str">
        <f>VLOOKUP(A249,cleanedDataSet!A:L,3,0)</f>
        <v>tthomas@butler.com</v>
      </c>
      <c r="D249" t="str">
        <f t="shared" si="12"/>
        <v>tthomas</v>
      </c>
      <c r="E249" t="str">
        <f t="shared" si="15"/>
        <v>butler</v>
      </c>
      <c r="F249" t="str">
        <f t="shared" si="13"/>
        <v>com</v>
      </c>
      <c r="G249" t="str">
        <f t="shared" si="14"/>
        <v>Aaron@butler</v>
      </c>
    </row>
    <row r="250" spans="1:7" x14ac:dyDescent="0.2">
      <c r="A250" t="str">
        <f>cleanedDataSet!A250</f>
        <v>61babec6-7656-4cea-b347-eac163ccc894</v>
      </c>
      <c r="B250" t="str">
        <f>VLOOKUP(A250,cleanedDataSet!A:L,2,0)</f>
        <v>Sheila Floyd</v>
      </c>
      <c r="C250" t="str">
        <f>VLOOKUP(A250,cleanedDataSet!A:L,3,0)</f>
        <v>tsmith@robinson-barker.net</v>
      </c>
      <c r="D250" t="str">
        <f t="shared" si="12"/>
        <v>tsmith</v>
      </c>
      <c r="E250" t="str">
        <f t="shared" si="15"/>
        <v>robinson-barker</v>
      </c>
      <c r="F250" t="str">
        <f t="shared" si="13"/>
        <v>net</v>
      </c>
      <c r="G250" t="str">
        <f t="shared" si="14"/>
        <v>Sheila@robinson-barker</v>
      </c>
    </row>
    <row r="251" spans="1:7" x14ac:dyDescent="0.2">
      <c r="A251" t="str">
        <f>cleanedDataSet!A251</f>
        <v>d015bd30-e610-429a-9c32-8479d1ee6631</v>
      </c>
      <c r="B251" t="str">
        <f>VLOOKUP(A251,cleanedDataSet!A:L,2,0)</f>
        <v>Steven Peterson</v>
      </c>
      <c r="C251" t="str">
        <f>VLOOKUP(A251,cleanedDataSet!A:L,3,0)</f>
        <v>taylorbeth@yahoo.com</v>
      </c>
      <c r="D251" t="str">
        <f t="shared" si="12"/>
        <v>taylorbeth</v>
      </c>
      <c r="E251" t="str">
        <f t="shared" si="15"/>
        <v>yahoo</v>
      </c>
      <c r="F251" t="str">
        <f t="shared" si="13"/>
        <v>com</v>
      </c>
      <c r="G251" t="str">
        <f t="shared" si="14"/>
        <v>Steven@yahoo</v>
      </c>
    </row>
    <row r="252" spans="1:7" x14ac:dyDescent="0.2">
      <c r="A252" t="str">
        <f>cleanedDataSet!A252</f>
        <v>e6748f23-a2c2-4b84-b9f3-e3e1f5a10730</v>
      </c>
      <c r="B252" t="str">
        <f>VLOOKUP(A252,cleanedDataSet!A:L,2,0)</f>
        <v>James Allen</v>
      </c>
      <c r="C252" t="str">
        <f>VLOOKUP(A252,cleanedDataSet!A:L,3,0)</f>
        <v>rachel01@anthony.com</v>
      </c>
      <c r="D252" t="str">
        <f t="shared" si="12"/>
        <v>rachel01</v>
      </c>
      <c r="E252" t="str">
        <f t="shared" si="15"/>
        <v>anthony</v>
      </c>
      <c r="F252" t="str">
        <f t="shared" si="13"/>
        <v>com</v>
      </c>
      <c r="G252" t="str">
        <f t="shared" si="14"/>
        <v>James@anthony</v>
      </c>
    </row>
    <row r="253" spans="1:7" x14ac:dyDescent="0.2">
      <c r="A253" t="str">
        <f>cleanedDataSet!A253</f>
        <v>ac798f69-634e-4f9d-a4cd-3328c76e0cbf</v>
      </c>
      <c r="B253" t="str">
        <f>VLOOKUP(A253,cleanedDataSet!A:L,2,0)</f>
        <v>Michael Smith</v>
      </c>
      <c r="C253" t="str">
        <f>VLOOKUP(A253,cleanedDataSet!A:L,3,0)</f>
        <v>yhernandez@hotmail.com</v>
      </c>
      <c r="D253" t="str">
        <f t="shared" si="12"/>
        <v>yhernandez</v>
      </c>
      <c r="E253" t="str">
        <f t="shared" si="15"/>
        <v>hotmail</v>
      </c>
      <c r="F253" t="str">
        <f t="shared" si="13"/>
        <v>com</v>
      </c>
      <c r="G253" t="str">
        <f t="shared" si="14"/>
        <v>Michael@hotmail</v>
      </c>
    </row>
    <row r="254" spans="1:7" x14ac:dyDescent="0.2">
      <c r="A254" t="str">
        <f>cleanedDataSet!A254</f>
        <v>1db8ad83-51e6-4ee6-940f-267fb89f8a80</v>
      </c>
      <c r="B254" t="str">
        <f>VLOOKUP(A254,cleanedDataSet!A:L,2,0)</f>
        <v>Anne Rubio</v>
      </c>
      <c r="C254" t="str">
        <f>VLOOKUP(A254,cleanedDataSet!A:L,3,0)</f>
        <v>gonzalezphillip@mathews.com</v>
      </c>
      <c r="D254" t="str">
        <f t="shared" si="12"/>
        <v>gonzalezphillip</v>
      </c>
      <c r="E254" t="str">
        <f t="shared" si="15"/>
        <v>mathews</v>
      </c>
      <c r="F254" t="str">
        <f t="shared" si="13"/>
        <v>com</v>
      </c>
      <c r="G254" t="str">
        <f t="shared" si="14"/>
        <v>Anne@mathews</v>
      </c>
    </row>
    <row r="255" spans="1:7" x14ac:dyDescent="0.2">
      <c r="A255" t="str">
        <f>cleanedDataSet!A255</f>
        <v>340e141e-180a-4ffd-88a2-629ca1b5ff2a</v>
      </c>
      <c r="B255" t="str">
        <f>VLOOKUP(A255,cleanedDataSet!A:L,2,0)</f>
        <v>Michelle Wilson DVM</v>
      </c>
      <c r="C255" t="str">
        <f>VLOOKUP(A255,cleanedDataSet!A:L,3,0)</f>
        <v>natalie17@gmail.com</v>
      </c>
      <c r="D255" t="str">
        <f t="shared" si="12"/>
        <v>natalie17</v>
      </c>
      <c r="E255" t="str">
        <f t="shared" si="15"/>
        <v>gmail</v>
      </c>
      <c r="F255" t="str">
        <f t="shared" si="13"/>
        <v>com</v>
      </c>
      <c r="G255" t="str">
        <f t="shared" si="14"/>
        <v>Michelle@gmail</v>
      </c>
    </row>
    <row r="256" spans="1:7" x14ac:dyDescent="0.2">
      <c r="A256" t="str">
        <f>cleanedDataSet!A256</f>
        <v>b0b52f5b-d620-41cd-a27d-5616afb50279</v>
      </c>
      <c r="B256" t="str">
        <f>VLOOKUP(A256,cleanedDataSet!A:L,2,0)</f>
        <v>Kristen Stevens</v>
      </c>
      <c r="C256" t="str">
        <f>VLOOKUP(A256,cleanedDataSet!A:L,3,0)</f>
        <v>tinamoore@dougherty-johnson.com</v>
      </c>
      <c r="D256" t="str">
        <f t="shared" si="12"/>
        <v>tinamoore</v>
      </c>
      <c r="E256" t="str">
        <f t="shared" si="15"/>
        <v>dougherty-johnson</v>
      </c>
      <c r="F256" t="str">
        <f t="shared" si="13"/>
        <v>com</v>
      </c>
      <c r="G256" t="str">
        <f t="shared" si="14"/>
        <v>Kristen@dougherty-johnson</v>
      </c>
    </row>
    <row r="257" spans="1:7" x14ac:dyDescent="0.2">
      <c r="A257" t="str">
        <f>cleanedDataSet!A257</f>
        <v>f0f4ee8a-aa2f-402f-8b9c-be0686737382</v>
      </c>
      <c r="B257" t="str">
        <f>VLOOKUP(A257,cleanedDataSet!A:L,2,0)</f>
        <v>Frances Kim</v>
      </c>
      <c r="C257" t="str">
        <f>VLOOKUP(A257,cleanedDataSet!A:L,3,0)</f>
        <v>marytownsend@hotmail.com</v>
      </c>
      <c r="D257" t="str">
        <f t="shared" si="12"/>
        <v>marytownsend</v>
      </c>
      <c r="E257" t="str">
        <f t="shared" si="15"/>
        <v>hotmail</v>
      </c>
      <c r="F257" t="str">
        <f t="shared" si="13"/>
        <v>com</v>
      </c>
      <c r="G257" t="str">
        <f t="shared" si="14"/>
        <v>Frances@hotmail</v>
      </c>
    </row>
    <row r="258" spans="1:7" x14ac:dyDescent="0.2">
      <c r="A258" t="str">
        <f>cleanedDataSet!A258</f>
        <v>b61f6fd3-1280-4f7f-a01b-aefe593224a5</v>
      </c>
      <c r="B258" t="str">
        <f>VLOOKUP(A258,cleanedDataSet!A:L,2,0)</f>
        <v>Amy Estrada</v>
      </c>
      <c r="C258" t="str">
        <f>VLOOKUP(A258,cleanedDataSet!A:L,3,0)</f>
        <v>nelsoncynthia@ross.com</v>
      </c>
      <c r="D258" t="str">
        <f t="shared" si="12"/>
        <v>nelsoncynthia</v>
      </c>
      <c r="E258" t="str">
        <f t="shared" si="15"/>
        <v>ross</v>
      </c>
      <c r="F258" t="str">
        <f t="shared" si="13"/>
        <v>com</v>
      </c>
      <c r="G258" t="str">
        <f t="shared" si="14"/>
        <v>Amy@ross</v>
      </c>
    </row>
    <row r="259" spans="1:7" x14ac:dyDescent="0.2">
      <c r="A259" t="str">
        <f>cleanedDataSet!A259</f>
        <v>544e4ab2-0689-4177-9308-c087cfa20004</v>
      </c>
      <c r="B259" t="str">
        <f>VLOOKUP(A259,cleanedDataSet!A:L,2,0)</f>
        <v>Paul Williams</v>
      </c>
      <c r="C259" t="str">
        <f>VLOOKUP(A259,cleanedDataSet!A:L,3,0)</f>
        <v>kbenitez@yahoo.com</v>
      </c>
      <c r="D259" t="str">
        <f t="shared" ref="D259:D322" si="16">LEFT(C259,FIND("@",C259)-1)</f>
        <v>kbenitez</v>
      </c>
      <c r="E259" t="str">
        <f t="shared" si="15"/>
        <v>yahoo</v>
      </c>
      <c r="F259" t="str">
        <f t="shared" ref="F259:F322" si="17">RIGHT(C259,LEN(C259)-FIND(".",C259))</f>
        <v>com</v>
      </c>
      <c r="G259" t="str">
        <f t="shared" ref="G259:G322" si="18">CONCATENATE(LEFT(B259,FIND(" ",B259)-1),"@",E259)</f>
        <v>Paul@yahoo</v>
      </c>
    </row>
    <row r="260" spans="1:7" x14ac:dyDescent="0.2">
      <c r="A260" t="str">
        <f>cleanedDataSet!A260</f>
        <v>d5d387ba-52e7-4041-8fef-813480eba0db</v>
      </c>
      <c r="B260" t="str">
        <f>VLOOKUP(A260,cleanedDataSet!A:L,2,0)</f>
        <v>Wanda Hamilton</v>
      </c>
      <c r="C260" t="str">
        <f>VLOOKUP(A260,cleanedDataSet!A:L,3,0)</f>
        <v>istone@yahoo.com</v>
      </c>
      <c r="D260" t="str">
        <f t="shared" si="16"/>
        <v>istone</v>
      </c>
      <c r="E260" t="str">
        <f t="shared" si="15"/>
        <v>yahoo</v>
      </c>
      <c r="F260" t="str">
        <f t="shared" si="17"/>
        <v>com</v>
      </c>
      <c r="G260" t="str">
        <f t="shared" si="18"/>
        <v>Wanda@yahoo</v>
      </c>
    </row>
    <row r="261" spans="1:7" x14ac:dyDescent="0.2">
      <c r="A261" t="str">
        <f>cleanedDataSet!A261</f>
        <v>8773c499-6682-4de8-89a1-c76f9b822f11</v>
      </c>
      <c r="B261" t="str">
        <f>VLOOKUP(A261,cleanedDataSet!A:L,2,0)</f>
        <v>Joshua Nielsen</v>
      </c>
      <c r="C261" t="str">
        <f>VLOOKUP(A261,cleanedDataSet!A:L,3,0)</f>
        <v>frogers@compton.com</v>
      </c>
      <c r="D261" t="str">
        <f t="shared" si="16"/>
        <v>frogers</v>
      </c>
      <c r="E261" t="str">
        <f t="shared" ref="E261:E324" si="19">MID(C261,FIND("@",C261)+1,FIND(".",C261)-LEN(D261)-2)</f>
        <v>compton</v>
      </c>
      <c r="F261" t="str">
        <f t="shared" si="17"/>
        <v>com</v>
      </c>
      <c r="G261" t="str">
        <f t="shared" si="18"/>
        <v>Joshua@compton</v>
      </c>
    </row>
    <row r="262" spans="1:7" x14ac:dyDescent="0.2">
      <c r="A262" t="str">
        <f>cleanedDataSet!A262</f>
        <v>d3af595d-383d-40c9-8047-5bc62aac8011</v>
      </c>
      <c r="B262" t="str">
        <f>VLOOKUP(A262,cleanedDataSet!A:L,2,0)</f>
        <v>Tara Soto</v>
      </c>
      <c r="C262" t="str">
        <f>VLOOKUP(A262,cleanedDataSet!A:L,3,0)</f>
        <v>carpentercaitlin@gardner-garner.com</v>
      </c>
      <c r="D262" t="str">
        <f t="shared" si="16"/>
        <v>carpentercaitlin</v>
      </c>
      <c r="E262" t="str">
        <f t="shared" si="19"/>
        <v>gardner-garner</v>
      </c>
      <c r="F262" t="str">
        <f t="shared" si="17"/>
        <v>com</v>
      </c>
      <c r="G262" t="str">
        <f t="shared" si="18"/>
        <v>Tara@gardner-garner</v>
      </c>
    </row>
    <row r="263" spans="1:7" x14ac:dyDescent="0.2">
      <c r="A263" t="str">
        <f>cleanedDataSet!A263</f>
        <v>890992ce-5686-4d73-938d-9c350d2ad2fc</v>
      </c>
      <c r="B263" t="str">
        <f>VLOOKUP(A263,cleanedDataSet!A:L,2,0)</f>
        <v>Holly Lambert</v>
      </c>
      <c r="C263" t="str">
        <f>VLOOKUP(A263,cleanedDataSet!A:L,3,0)</f>
        <v>ricardo90@beard.info</v>
      </c>
      <c r="D263" t="str">
        <f t="shared" si="16"/>
        <v>ricardo90</v>
      </c>
      <c r="E263" t="str">
        <f t="shared" si="19"/>
        <v>beard</v>
      </c>
      <c r="F263" t="str">
        <f t="shared" si="17"/>
        <v>info</v>
      </c>
      <c r="G263" t="str">
        <f t="shared" si="18"/>
        <v>Holly@beard</v>
      </c>
    </row>
    <row r="264" spans="1:7" x14ac:dyDescent="0.2">
      <c r="A264" t="str">
        <f>cleanedDataSet!A264</f>
        <v>5eba0fd1-96a3-4d2a-89ef-ca01b08d3674</v>
      </c>
      <c r="B264" t="str">
        <f>VLOOKUP(A264,cleanedDataSet!A:L,2,0)</f>
        <v>Michael Johnson</v>
      </c>
      <c r="C264" t="str">
        <f>VLOOKUP(A264,cleanedDataSet!A:L,3,0)</f>
        <v>stephen72@moore.com</v>
      </c>
      <c r="D264" t="str">
        <f t="shared" si="16"/>
        <v>stephen72</v>
      </c>
      <c r="E264" t="str">
        <f t="shared" si="19"/>
        <v>moore</v>
      </c>
      <c r="F264" t="str">
        <f t="shared" si="17"/>
        <v>com</v>
      </c>
      <c r="G264" t="str">
        <f t="shared" si="18"/>
        <v>Michael@moore</v>
      </c>
    </row>
    <row r="265" spans="1:7" x14ac:dyDescent="0.2">
      <c r="A265" t="str">
        <f>cleanedDataSet!A265</f>
        <v>b806af28-68d3-4a90-b86e-a2bc472f6edf</v>
      </c>
      <c r="B265" t="str">
        <f>VLOOKUP(A265,cleanedDataSet!A:L,2,0)</f>
        <v>Justin Chaney</v>
      </c>
      <c r="C265" t="str">
        <f>VLOOKUP(A265,cleanedDataSet!A:L,3,0)</f>
        <v>lisa07@cameron.com</v>
      </c>
      <c r="D265" t="str">
        <f t="shared" si="16"/>
        <v>lisa07</v>
      </c>
      <c r="E265" t="str">
        <f t="shared" si="19"/>
        <v>cameron</v>
      </c>
      <c r="F265" t="str">
        <f t="shared" si="17"/>
        <v>com</v>
      </c>
      <c r="G265" t="str">
        <f t="shared" si="18"/>
        <v>Justin@cameron</v>
      </c>
    </row>
    <row r="266" spans="1:7" x14ac:dyDescent="0.2">
      <c r="A266" t="str">
        <f>cleanedDataSet!A266</f>
        <v>17631b7e-1a2f-45e8-beab-6d7c9743bc66</v>
      </c>
      <c r="B266" t="str">
        <f>VLOOKUP(A266,cleanedDataSet!A:L,2,0)</f>
        <v>Rebecca Morris</v>
      </c>
      <c r="C266" t="str">
        <f>VLOOKUP(A266,cleanedDataSet!A:L,3,0)</f>
        <v>rlara@gmail.com</v>
      </c>
      <c r="D266" t="str">
        <f t="shared" si="16"/>
        <v>rlara</v>
      </c>
      <c r="E266" t="str">
        <f t="shared" si="19"/>
        <v>gmail</v>
      </c>
      <c r="F266" t="str">
        <f t="shared" si="17"/>
        <v>com</v>
      </c>
      <c r="G266" t="str">
        <f t="shared" si="18"/>
        <v>Rebecca@gmail</v>
      </c>
    </row>
    <row r="267" spans="1:7" x14ac:dyDescent="0.2">
      <c r="A267" t="str">
        <f>cleanedDataSet!A267</f>
        <v>6bd911ca-6dbd-4cee-91ae-7df61fa4a803</v>
      </c>
      <c r="B267" t="str">
        <f>VLOOKUP(A267,cleanedDataSet!A:L,2,0)</f>
        <v>Brian Alexander</v>
      </c>
      <c r="C267" t="str">
        <f>VLOOKUP(A267,cleanedDataSet!A:L,3,0)</f>
        <v>danielcoleman@gmail.com</v>
      </c>
      <c r="D267" t="str">
        <f t="shared" si="16"/>
        <v>danielcoleman</v>
      </c>
      <c r="E267" t="str">
        <f t="shared" si="19"/>
        <v>gmail</v>
      </c>
      <c r="F267" t="str">
        <f t="shared" si="17"/>
        <v>com</v>
      </c>
      <c r="G267" t="str">
        <f t="shared" si="18"/>
        <v>Brian@gmail</v>
      </c>
    </row>
    <row r="268" spans="1:7" x14ac:dyDescent="0.2">
      <c r="A268" t="str">
        <f>cleanedDataSet!A268</f>
        <v>8c7ea407-868d-4fa8-87c3-1ba8ae026a63</v>
      </c>
      <c r="B268" t="str">
        <f>VLOOKUP(A268,cleanedDataSet!A:L,2,0)</f>
        <v>Elijah Cooke</v>
      </c>
      <c r="C268" t="str">
        <f>VLOOKUP(A268,cleanedDataSet!A:L,3,0)</f>
        <v>smithfrank@simmons.net</v>
      </c>
      <c r="D268" t="str">
        <f t="shared" si="16"/>
        <v>smithfrank</v>
      </c>
      <c r="E268" t="str">
        <f t="shared" si="19"/>
        <v>simmons</v>
      </c>
      <c r="F268" t="str">
        <f t="shared" si="17"/>
        <v>net</v>
      </c>
      <c r="G268" t="str">
        <f t="shared" si="18"/>
        <v>Elijah@simmons</v>
      </c>
    </row>
    <row r="269" spans="1:7" x14ac:dyDescent="0.2">
      <c r="A269" t="str">
        <f>cleanedDataSet!A269</f>
        <v>2048191a-7591-46ef-a03a-879b8e2e31fb</v>
      </c>
      <c r="B269" t="str">
        <f>VLOOKUP(A269,cleanedDataSet!A:L,2,0)</f>
        <v>Ryan Greene Jr.</v>
      </c>
      <c r="C269" t="str">
        <f>VLOOKUP(A269,cleanedDataSet!A:L,3,0)</f>
        <v>kerrydavila@floyd-spencer.biz</v>
      </c>
      <c r="D269" t="str">
        <f t="shared" si="16"/>
        <v>kerrydavila</v>
      </c>
      <c r="E269" t="str">
        <f t="shared" si="19"/>
        <v>floyd-spencer</v>
      </c>
      <c r="F269" t="str">
        <f t="shared" si="17"/>
        <v>biz</v>
      </c>
      <c r="G269" t="str">
        <f t="shared" si="18"/>
        <v>Ryan@floyd-spencer</v>
      </c>
    </row>
    <row r="270" spans="1:7" x14ac:dyDescent="0.2">
      <c r="A270" t="str">
        <f>cleanedDataSet!A270</f>
        <v>5636c8a5-c058-4e40-8904-bd7dbc37fd69</v>
      </c>
      <c r="B270" t="str">
        <f>VLOOKUP(A270,cleanedDataSet!A:L,2,0)</f>
        <v>Richard Holder</v>
      </c>
      <c r="C270" t="str">
        <f>VLOOKUP(A270,cleanedDataSet!A:L,3,0)</f>
        <v>vsmith@yahoo.com</v>
      </c>
      <c r="D270" t="str">
        <f t="shared" si="16"/>
        <v>vsmith</v>
      </c>
      <c r="E270" t="str">
        <f t="shared" si="19"/>
        <v>yahoo</v>
      </c>
      <c r="F270" t="str">
        <f t="shared" si="17"/>
        <v>com</v>
      </c>
      <c r="G270" t="str">
        <f t="shared" si="18"/>
        <v>Richard@yahoo</v>
      </c>
    </row>
    <row r="271" spans="1:7" x14ac:dyDescent="0.2">
      <c r="A271" t="str">
        <f>cleanedDataSet!A271</f>
        <v>c68da45a-f3a8-4166-93c8-4f6df1d987dc</v>
      </c>
      <c r="B271" t="str">
        <f>VLOOKUP(A271,cleanedDataSet!A:L,2,0)</f>
        <v>Hailey Mann</v>
      </c>
      <c r="C271" t="str">
        <f>VLOOKUP(A271,cleanedDataSet!A:L,3,0)</f>
        <v>replacement@mail.com</v>
      </c>
      <c r="D271" t="str">
        <f t="shared" si="16"/>
        <v>replacement</v>
      </c>
      <c r="E271" t="str">
        <f t="shared" si="19"/>
        <v>mail</v>
      </c>
      <c r="F271" t="str">
        <f t="shared" si="17"/>
        <v>com</v>
      </c>
      <c r="G271" t="str">
        <f t="shared" si="18"/>
        <v>Hailey@mail</v>
      </c>
    </row>
    <row r="272" spans="1:7" x14ac:dyDescent="0.2">
      <c r="A272" t="str">
        <f>cleanedDataSet!A272</f>
        <v>a7314de5-1a93-471f-bdbb-00cba8dc42a0</v>
      </c>
      <c r="B272" t="str">
        <f>VLOOKUP(A272,cleanedDataSet!A:L,2,0)</f>
        <v>Kelly Miller</v>
      </c>
      <c r="C272" t="str">
        <f>VLOOKUP(A272,cleanedDataSet!A:L,3,0)</f>
        <v>fmcdonald@hotmail.com</v>
      </c>
      <c r="D272" t="str">
        <f t="shared" si="16"/>
        <v>fmcdonald</v>
      </c>
      <c r="E272" t="str">
        <f t="shared" si="19"/>
        <v>hotmail</v>
      </c>
      <c r="F272" t="str">
        <f t="shared" si="17"/>
        <v>com</v>
      </c>
      <c r="G272" t="str">
        <f t="shared" si="18"/>
        <v>Kelly@hotmail</v>
      </c>
    </row>
    <row r="273" spans="1:7" x14ac:dyDescent="0.2">
      <c r="A273" t="str">
        <f>cleanedDataSet!A273</f>
        <v>38c4cb30-2e29-4df6-859a-e9a6a3b6cfd9</v>
      </c>
      <c r="B273" t="str">
        <f>VLOOKUP(A273,cleanedDataSet!A:L,2,0)</f>
        <v>Tina Ellis</v>
      </c>
      <c r="C273" t="str">
        <f>VLOOKUP(A273,cleanedDataSet!A:L,3,0)</f>
        <v>john62@lewis.info</v>
      </c>
      <c r="D273" t="str">
        <f t="shared" si="16"/>
        <v>john62</v>
      </c>
      <c r="E273" t="str">
        <f t="shared" si="19"/>
        <v>lewis</v>
      </c>
      <c r="F273" t="str">
        <f t="shared" si="17"/>
        <v>info</v>
      </c>
      <c r="G273" t="str">
        <f t="shared" si="18"/>
        <v>Tina@lewis</v>
      </c>
    </row>
    <row r="274" spans="1:7" x14ac:dyDescent="0.2">
      <c r="A274" t="str">
        <f>cleanedDataSet!A274</f>
        <v>26468dbc-4fc8-4082-a7cb-93297842625e</v>
      </c>
      <c r="B274" t="str">
        <f>VLOOKUP(A274,cleanedDataSet!A:L,2,0)</f>
        <v>Amy Day</v>
      </c>
      <c r="C274" t="str">
        <f>VLOOKUP(A274,cleanedDataSet!A:L,3,0)</f>
        <v>patrickbrooks@rogers-green.com</v>
      </c>
      <c r="D274" t="str">
        <f t="shared" si="16"/>
        <v>patrickbrooks</v>
      </c>
      <c r="E274" t="str">
        <f t="shared" si="19"/>
        <v>rogers-green</v>
      </c>
      <c r="F274" t="str">
        <f t="shared" si="17"/>
        <v>com</v>
      </c>
      <c r="G274" t="str">
        <f t="shared" si="18"/>
        <v>Amy@rogers-green</v>
      </c>
    </row>
    <row r="275" spans="1:7" x14ac:dyDescent="0.2">
      <c r="A275" t="str">
        <f>cleanedDataSet!A275</f>
        <v>9d71effb-7d05-473e-b7b5-664ab32d5f8f</v>
      </c>
      <c r="B275" t="str">
        <f>VLOOKUP(A275,cleanedDataSet!A:L,2,0)</f>
        <v>Jeffery Jimenez</v>
      </c>
      <c r="C275" t="str">
        <f>VLOOKUP(A275,cleanedDataSet!A:L,3,0)</f>
        <v>lauramaldonado@hotmail.com</v>
      </c>
      <c r="D275" t="str">
        <f t="shared" si="16"/>
        <v>lauramaldonado</v>
      </c>
      <c r="E275" t="str">
        <f t="shared" si="19"/>
        <v>hotmail</v>
      </c>
      <c r="F275" t="str">
        <f t="shared" si="17"/>
        <v>com</v>
      </c>
      <c r="G275" t="str">
        <f t="shared" si="18"/>
        <v>Jeffery@hotmail</v>
      </c>
    </row>
    <row r="276" spans="1:7" x14ac:dyDescent="0.2">
      <c r="A276" t="str">
        <f>cleanedDataSet!A276</f>
        <v>e07532a1-337c-4e51-81fb-eccd74c38e98</v>
      </c>
      <c r="B276" t="str">
        <f>VLOOKUP(A276,cleanedDataSet!A:L,2,0)</f>
        <v>Tamara Giles</v>
      </c>
      <c r="C276" t="str">
        <f>VLOOKUP(A276,cleanedDataSet!A:L,3,0)</f>
        <v>taguilar@williams.com</v>
      </c>
      <c r="D276" t="str">
        <f t="shared" si="16"/>
        <v>taguilar</v>
      </c>
      <c r="E276" t="str">
        <f t="shared" si="19"/>
        <v>williams</v>
      </c>
      <c r="F276" t="str">
        <f t="shared" si="17"/>
        <v>com</v>
      </c>
      <c r="G276" t="str">
        <f t="shared" si="18"/>
        <v>Tamara@williams</v>
      </c>
    </row>
    <row r="277" spans="1:7" x14ac:dyDescent="0.2">
      <c r="A277" t="str">
        <f>cleanedDataSet!A277</f>
        <v>1f9dd982-6d16-4486-8cb0-f1a716ffda8f</v>
      </c>
      <c r="B277" t="str">
        <f>VLOOKUP(A277,cleanedDataSet!A:L,2,0)</f>
        <v>Jennifer Shaw</v>
      </c>
      <c r="C277" t="str">
        <f>VLOOKUP(A277,cleanedDataSet!A:L,3,0)</f>
        <v>williamsalison@richardson.net</v>
      </c>
      <c r="D277" t="str">
        <f t="shared" si="16"/>
        <v>williamsalison</v>
      </c>
      <c r="E277" t="str">
        <f t="shared" si="19"/>
        <v>richardson</v>
      </c>
      <c r="F277" t="str">
        <f t="shared" si="17"/>
        <v>net</v>
      </c>
      <c r="G277" t="str">
        <f t="shared" si="18"/>
        <v>Jennifer@richardson</v>
      </c>
    </row>
    <row r="278" spans="1:7" x14ac:dyDescent="0.2">
      <c r="A278" t="str">
        <f>cleanedDataSet!A278</f>
        <v>5e198bfd-bc54-4266-9f28-be769389dd1b</v>
      </c>
      <c r="B278" t="str">
        <f>VLOOKUP(A278,cleanedDataSet!A:L,2,0)</f>
        <v>Michelle Robinson</v>
      </c>
      <c r="C278" t="str">
        <f>VLOOKUP(A278,cleanedDataSet!A:L,3,0)</f>
        <v>johnsonshawn@luna.org</v>
      </c>
      <c r="D278" t="str">
        <f t="shared" si="16"/>
        <v>johnsonshawn</v>
      </c>
      <c r="E278" t="str">
        <f t="shared" si="19"/>
        <v>luna</v>
      </c>
      <c r="F278" t="str">
        <f t="shared" si="17"/>
        <v>org</v>
      </c>
      <c r="G278" t="str">
        <f t="shared" si="18"/>
        <v>Michelle@luna</v>
      </c>
    </row>
    <row r="279" spans="1:7" x14ac:dyDescent="0.2">
      <c r="A279" t="str">
        <f>cleanedDataSet!A279</f>
        <v>ea074e6b-f82b-4002-a65b-bfed1ac99b42</v>
      </c>
      <c r="B279" t="str">
        <f>VLOOKUP(A279,cleanedDataSet!A:L,2,0)</f>
        <v>Leah Schneider</v>
      </c>
      <c r="C279" t="str">
        <f>VLOOKUP(A279,cleanedDataSet!A:L,3,0)</f>
        <v>smithabigail@ellis.info</v>
      </c>
      <c r="D279" t="str">
        <f t="shared" si="16"/>
        <v>smithabigail</v>
      </c>
      <c r="E279" t="str">
        <f t="shared" si="19"/>
        <v>ellis</v>
      </c>
      <c r="F279" t="str">
        <f t="shared" si="17"/>
        <v>info</v>
      </c>
      <c r="G279" t="str">
        <f t="shared" si="18"/>
        <v>Leah@ellis</v>
      </c>
    </row>
    <row r="280" spans="1:7" x14ac:dyDescent="0.2">
      <c r="A280" t="str">
        <f>cleanedDataSet!A280</f>
        <v>1780e2fc-ea45-419b-b4e6-f43ab0c9a9c5</v>
      </c>
      <c r="B280" t="str">
        <f>VLOOKUP(A280,cleanedDataSet!A:L,2,0)</f>
        <v>Carrie Riley</v>
      </c>
      <c r="C280" t="str">
        <f>VLOOKUP(A280,cleanedDataSet!A:L,3,0)</f>
        <v>sarah47@yahoo.com</v>
      </c>
      <c r="D280" t="str">
        <f t="shared" si="16"/>
        <v>sarah47</v>
      </c>
      <c r="E280" t="str">
        <f t="shared" si="19"/>
        <v>yahoo</v>
      </c>
      <c r="F280" t="str">
        <f t="shared" si="17"/>
        <v>com</v>
      </c>
      <c r="G280" t="str">
        <f t="shared" si="18"/>
        <v>Carrie@yahoo</v>
      </c>
    </row>
    <row r="281" spans="1:7" x14ac:dyDescent="0.2">
      <c r="A281" t="str">
        <f>cleanedDataSet!A281</f>
        <v>d0873aae-ad3e-4ca4-b1f9-e473051bc104</v>
      </c>
      <c r="B281" t="str">
        <f>VLOOKUP(A281,cleanedDataSet!A:L,2,0)</f>
        <v>Johnny Harmon</v>
      </c>
      <c r="C281" t="str">
        <f>VLOOKUP(A281,cleanedDataSet!A:L,3,0)</f>
        <v>dmartinez@yahoo.com</v>
      </c>
      <c r="D281" t="str">
        <f t="shared" si="16"/>
        <v>dmartinez</v>
      </c>
      <c r="E281" t="str">
        <f t="shared" si="19"/>
        <v>yahoo</v>
      </c>
      <c r="F281" t="str">
        <f t="shared" si="17"/>
        <v>com</v>
      </c>
      <c r="G281" t="str">
        <f t="shared" si="18"/>
        <v>Johnny@yahoo</v>
      </c>
    </row>
    <row r="282" spans="1:7" x14ac:dyDescent="0.2">
      <c r="A282" t="str">
        <f>cleanedDataSet!A282</f>
        <v>90e7f876-5f5a-4c48-8d7f-11191397bfb3</v>
      </c>
      <c r="B282" t="str">
        <f>VLOOKUP(A282,cleanedDataSet!A:L,2,0)</f>
        <v>Tina Ortega</v>
      </c>
      <c r="C282" t="str">
        <f>VLOOKUP(A282,cleanedDataSet!A:L,3,0)</f>
        <v>connie02@gmail.com</v>
      </c>
      <c r="D282" t="str">
        <f t="shared" si="16"/>
        <v>connie02</v>
      </c>
      <c r="E282" t="str">
        <f t="shared" si="19"/>
        <v>gmail</v>
      </c>
      <c r="F282" t="str">
        <f t="shared" si="17"/>
        <v>com</v>
      </c>
      <c r="G282" t="str">
        <f t="shared" si="18"/>
        <v>Tina@gmail</v>
      </c>
    </row>
    <row r="283" spans="1:7" x14ac:dyDescent="0.2">
      <c r="A283" t="str">
        <f>cleanedDataSet!A283</f>
        <v>02cf2c5e-dfd1-4417-b31c-28fd746f4412</v>
      </c>
      <c r="B283" t="str">
        <f>VLOOKUP(A283,cleanedDataSet!A:L,2,0)</f>
        <v>Brian Bennett</v>
      </c>
      <c r="C283" t="str">
        <f>VLOOKUP(A283,cleanedDataSet!A:L,3,0)</f>
        <v>kathleenhayden@gmail.com</v>
      </c>
      <c r="D283" t="str">
        <f t="shared" si="16"/>
        <v>kathleenhayden</v>
      </c>
      <c r="E283" t="str">
        <f t="shared" si="19"/>
        <v>gmail</v>
      </c>
      <c r="F283" t="str">
        <f t="shared" si="17"/>
        <v>com</v>
      </c>
      <c r="G283" t="str">
        <f t="shared" si="18"/>
        <v>Brian@gmail</v>
      </c>
    </row>
    <row r="284" spans="1:7" x14ac:dyDescent="0.2">
      <c r="A284" t="str">
        <f>cleanedDataSet!A284</f>
        <v>d9eb9612-3583-485b-916b-0895e5e19b74</v>
      </c>
      <c r="B284" t="str">
        <f>VLOOKUP(A284,cleanedDataSet!A:L,2,0)</f>
        <v>Dawn Duran</v>
      </c>
      <c r="C284" t="str">
        <f>VLOOKUP(A284,cleanedDataSet!A:L,3,0)</f>
        <v>vanessasmith@gmail.com</v>
      </c>
      <c r="D284" t="str">
        <f t="shared" si="16"/>
        <v>vanessasmith</v>
      </c>
      <c r="E284" t="str">
        <f t="shared" si="19"/>
        <v>gmail</v>
      </c>
      <c r="F284" t="str">
        <f t="shared" si="17"/>
        <v>com</v>
      </c>
      <c r="G284" t="str">
        <f t="shared" si="18"/>
        <v>Dawn@gmail</v>
      </c>
    </row>
    <row r="285" spans="1:7" x14ac:dyDescent="0.2">
      <c r="A285" t="str">
        <f>cleanedDataSet!A285</f>
        <v>015b6766-387a-45dd-9ce1-320597fd2e2b</v>
      </c>
      <c r="B285" t="str">
        <f>VLOOKUP(A285,cleanedDataSet!A:L,2,0)</f>
        <v>Timothy Gutierrez</v>
      </c>
      <c r="C285" t="str">
        <f>VLOOKUP(A285,cleanedDataSet!A:L,3,0)</f>
        <v>tjohnson@gmail.com</v>
      </c>
      <c r="D285" t="str">
        <f t="shared" si="16"/>
        <v>tjohnson</v>
      </c>
      <c r="E285" t="str">
        <f t="shared" si="19"/>
        <v>gmail</v>
      </c>
      <c r="F285" t="str">
        <f t="shared" si="17"/>
        <v>com</v>
      </c>
      <c r="G285" t="str">
        <f t="shared" si="18"/>
        <v>Timothy@gmail</v>
      </c>
    </row>
    <row r="286" spans="1:7" x14ac:dyDescent="0.2">
      <c r="A286" t="str">
        <f>cleanedDataSet!A286</f>
        <v>6326f58f-7def-4195-b252-70f323a102d8</v>
      </c>
      <c r="B286" t="str">
        <f>VLOOKUP(A286,cleanedDataSet!A:L,2,0)</f>
        <v>Lori King</v>
      </c>
      <c r="C286" t="str">
        <f>VLOOKUP(A286,cleanedDataSet!A:L,3,0)</f>
        <v>ballkathryn@yahoo.com</v>
      </c>
      <c r="D286" t="str">
        <f t="shared" si="16"/>
        <v>ballkathryn</v>
      </c>
      <c r="E286" t="str">
        <f t="shared" si="19"/>
        <v>yahoo</v>
      </c>
      <c r="F286" t="str">
        <f t="shared" si="17"/>
        <v>com</v>
      </c>
      <c r="G286" t="str">
        <f t="shared" si="18"/>
        <v>Lori@yahoo</v>
      </c>
    </row>
    <row r="287" spans="1:7" x14ac:dyDescent="0.2">
      <c r="A287" t="str">
        <f>cleanedDataSet!A287</f>
        <v>04164495-fbb0-4e07-b89d-11e88e991411</v>
      </c>
      <c r="B287" t="str">
        <f>VLOOKUP(A287,cleanedDataSet!A:L,2,0)</f>
        <v>Michael Johnson</v>
      </c>
      <c r="C287" t="str">
        <f>VLOOKUP(A287,cleanedDataSet!A:L,3,0)</f>
        <v>agrimes@hotmail.com</v>
      </c>
      <c r="D287" t="str">
        <f t="shared" si="16"/>
        <v>agrimes</v>
      </c>
      <c r="E287" t="str">
        <f t="shared" si="19"/>
        <v>hotmail</v>
      </c>
      <c r="F287" t="str">
        <f t="shared" si="17"/>
        <v>com</v>
      </c>
      <c r="G287" t="str">
        <f t="shared" si="18"/>
        <v>Michael@hotmail</v>
      </c>
    </row>
    <row r="288" spans="1:7" x14ac:dyDescent="0.2">
      <c r="A288" t="str">
        <f>cleanedDataSet!A288</f>
        <v>c3a91223-3ba3-4ce4-aa1a-ab916399af9b</v>
      </c>
      <c r="B288" t="str">
        <f>VLOOKUP(A288,cleanedDataSet!A:L,2,0)</f>
        <v>Charles Perry</v>
      </c>
      <c r="C288" t="str">
        <f>VLOOKUP(A288,cleanedDataSet!A:L,3,0)</f>
        <v>ronald98@gmail.com</v>
      </c>
      <c r="D288" t="str">
        <f t="shared" si="16"/>
        <v>ronald98</v>
      </c>
      <c r="E288" t="str">
        <f t="shared" si="19"/>
        <v>gmail</v>
      </c>
      <c r="F288" t="str">
        <f t="shared" si="17"/>
        <v>com</v>
      </c>
      <c r="G288" t="str">
        <f t="shared" si="18"/>
        <v>Charles@gmail</v>
      </c>
    </row>
    <row r="289" spans="1:7" x14ac:dyDescent="0.2">
      <c r="A289" t="str">
        <f>cleanedDataSet!A289</f>
        <v>384f5d33-1cd4-464e-a4d6-c2f963a37c62</v>
      </c>
      <c r="B289" t="str">
        <f>VLOOKUP(A289,cleanedDataSet!A:L,2,0)</f>
        <v>Rebecca Taylor</v>
      </c>
      <c r="C289" t="str">
        <f>VLOOKUP(A289,cleanedDataSet!A:L,3,0)</f>
        <v>alexis87@molina-reyes.info</v>
      </c>
      <c r="D289" t="str">
        <f t="shared" si="16"/>
        <v>alexis87</v>
      </c>
      <c r="E289" t="str">
        <f t="shared" si="19"/>
        <v>molina-reyes</v>
      </c>
      <c r="F289" t="str">
        <f t="shared" si="17"/>
        <v>info</v>
      </c>
      <c r="G289" t="str">
        <f t="shared" si="18"/>
        <v>Rebecca@molina-reyes</v>
      </c>
    </row>
    <row r="290" spans="1:7" x14ac:dyDescent="0.2">
      <c r="A290" t="str">
        <f>cleanedDataSet!A290</f>
        <v>a294bcef-25c7-40c0-9bab-d7c2d55999c9</v>
      </c>
      <c r="B290" t="str">
        <f>VLOOKUP(A290,cleanedDataSet!A:L,2,0)</f>
        <v>Susan Peterson</v>
      </c>
      <c r="C290" t="str">
        <f>VLOOKUP(A290,cleanedDataSet!A:L,3,0)</f>
        <v>clarkjessica@cohen-david.net</v>
      </c>
      <c r="D290" t="str">
        <f t="shared" si="16"/>
        <v>clarkjessica</v>
      </c>
      <c r="E290" t="str">
        <f t="shared" si="19"/>
        <v>cohen-david</v>
      </c>
      <c r="F290" t="str">
        <f t="shared" si="17"/>
        <v>net</v>
      </c>
      <c r="G290" t="str">
        <f t="shared" si="18"/>
        <v>Susan@cohen-david</v>
      </c>
    </row>
    <row r="291" spans="1:7" x14ac:dyDescent="0.2">
      <c r="A291" t="str">
        <f>cleanedDataSet!A291</f>
        <v>1e4ab913-8f1d-48bd-8966-0a2030ed6140</v>
      </c>
      <c r="B291" t="str">
        <f>VLOOKUP(A291,cleanedDataSet!A:L,2,0)</f>
        <v>Curtis Thomas</v>
      </c>
      <c r="C291" t="str">
        <f>VLOOKUP(A291,cleanedDataSet!A:L,3,0)</f>
        <v>edgarcaldwell@gmail.com</v>
      </c>
      <c r="D291" t="str">
        <f t="shared" si="16"/>
        <v>edgarcaldwell</v>
      </c>
      <c r="E291" t="str">
        <f t="shared" si="19"/>
        <v>gmail</v>
      </c>
      <c r="F291" t="str">
        <f t="shared" si="17"/>
        <v>com</v>
      </c>
      <c r="G291" t="str">
        <f t="shared" si="18"/>
        <v>Curtis@gmail</v>
      </c>
    </row>
    <row r="292" spans="1:7" x14ac:dyDescent="0.2">
      <c r="A292" t="str">
        <f>cleanedDataSet!A292</f>
        <v>fc4d9e10-8ed5-404f-b982-7bf2d7304b6a</v>
      </c>
      <c r="B292" t="str">
        <f>VLOOKUP(A292,cleanedDataSet!A:L,2,0)</f>
        <v>Jennifer Martin</v>
      </c>
      <c r="C292" t="str">
        <f>VLOOKUP(A292,cleanedDataSet!A:L,3,0)</f>
        <v>qwolf@price.com</v>
      </c>
      <c r="D292" t="str">
        <f t="shared" si="16"/>
        <v>qwolf</v>
      </c>
      <c r="E292" t="str">
        <f t="shared" si="19"/>
        <v>price</v>
      </c>
      <c r="F292" t="str">
        <f t="shared" si="17"/>
        <v>com</v>
      </c>
      <c r="G292" t="str">
        <f t="shared" si="18"/>
        <v>Jennifer@price</v>
      </c>
    </row>
    <row r="293" spans="1:7" x14ac:dyDescent="0.2">
      <c r="A293" t="str">
        <f>cleanedDataSet!A293</f>
        <v>2703cc75-338a-48fe-98d7-eaabfe9af427</v>
      </c>
      <c r="B293" t="str">
        <f>VLOOKUP(A293,cleanedDataSet!A:L,2,0)</f>
        <v>Adrian Tran</v>
      </c>
      <c r="C293" t="str">
        <f>VLOOKUP(A293,cleanedDataSet!A:L,3,0)</f>
        <v>william43@williamson-richardson.net</v>
      </c>
      <c r="D293" t="str">
        <f t="shared" si="16"/>
        <v>william43</v>
      </c>
      <c r="E293" t="str">
        <f t="shared" si="19"/>
        <v>williamson-richardson</v>
      </c>
      <c r="F293" t="str">
        <f t="shared" si="17"/>
        <v>net</v>
      </c>
      <c r="G293" t="str">
        <f t="shared" si="18"/>
        <v>Adrian@williamson-richardson</v>
      </c>
    </row>
    <row r="294" spans="1:7" x14ac:dyDescent="0.2">
      <c r="A294" t="str">
        <f>cleanedDataSet!A294</f>
        <v>862e8443-b50d-4f6e-aaed-aa2441a124fc</v>
      </c>
      <c r="B294" t="str">
        <f>VLOOKUP(A294,cleanedDataSet!A:L,2,0)</f>
        <v>Kevin Coleman</v>
      </c>
      <c r="C294" t="str">
        <f>VLOOKUP(A294,cleanedDataSet!A:L,3,0)</f>
        <v>weaverlynn@beasley.com</v>
      </c>
      <c r="D294" t="str">
        <f t="shared" si="16"/>
        <v>weaverlynn</v>
      </c>
      <c r="E294" t="str">
        <f t="shared" si="19"/>
        <v>beasley</v>
      </c>
      <c r="F294" t="str">
        <f t="shared" si="17"/>
        <v>com</v>
      </c>
      <c r="G294" t="str">
        <f t="shared" si="18"/>
        <v>Kevin@beasley</v>
      </c>
    </row>
    <row r="295" spans="1:7" x14ac:dyDescent="0.2">
      <c r="A295" t="str">
        <f>cleanedDataSet!A295</f>
        <v>0a889b68-d40b-4579-9403-1faf50318486</v>
      </c>
      <c r="B295" t="str">
        <f>VLOOKUP(A295,cleanedDataSet!A:L,2,0)</f>
        <v>Luis Tucker</v>
      </c>
      <c r="C295" t="str">
        <f>VLOOKUP(A295,cleanedDataSet!A:L,3,0)</f>
        <v>powellmonica@white.info</v>
      </c>
      <c r="D295" t="str">
        <f t="shared" si="16"/>
        <v>powellmonica</v>
      </c>
      <c r="E295" t="str">
        <f t="shared" si="19"/>
        <v>white</v>
      </c>
      <c r="F295" t="str">
        <f t="shared" si="17"/>
        <v>info</v>
      </c>
      <c r="G295" t="str">
        <f t="shared" si="18"/>
        <v>Luis@white</v>
      </c>
    </row>
    <row r="296" spans="1:7" x14ac:dyDescent="0.2">
      <c r="A296" t="str">
        <f>cleanedDataSet!A296</f>
        <v>4e35c177-6354-4f58-a6d1-d221e0acf404</v>
      </c>
      <c r="B296" t="str">
        <f>VLOOKUP(A296,cleanedDataSet!A:L,2,0)</f>
        <v>David Estes</v>
      </c>
      <c r="C296" t="str">
        <f>VLOOKUP(A296,cleanedDataSet!A:L,3,0)</f>
        <v>brandon50@gmail.com</v>
      </c>
      <c r="D296" t="str">
        <f t="shared" si="16"/>
        <v>brandon50</v>
      </c>
      <c r="E296" t="str">
        <f t="shared" si="19"/>
        <v>gmail</v>
      </c>
      <c r="F296" t="str">
        <f t="shared" si="17"/>
        <v>com</v>
      </c>
      <c r="G296" t="str">
        <f t="shared" si="18"/>
        <v>David@gmail</v>
      </c>
    </row>
    <row r="297" spans="1:7" x14ac:dyDescent="0.2">
      <c r="A297" t="str">
        <f>cleanedDataSet!A297</f>
        <v>dd1f753e-54b6-4f2a-925d-4506a9545079</v>
      </c>
      <c r="B297" t="str">
        <f>VLOOKUP(A297,cleanedDataSet!A:L,2,0)</f>
        <v>Brian Lopez</v>
      </c>
      <c r="C297" t="str">
        <f>VLOOKUP(A297,cleanedDataSet!A:L,3,0)</f>
        <v>jamesbeard@hotmail.com</v>
      </c>
      <c r="D297" t="str">
        <f t="shared" si="16"/>
        <v>jamesbeard</v>
      </c>
      <c r="E297" t="str">
        <f t="shared" si="19"/>
        <v>hotmail</v>
      </c>
      <c r="F297" t="str">
        <f t="shared" si="17"/>
        <v>com</v>
      </c>
      <c r="G297" t="str">
        <f t="shared" si="18"/>
        <v>Brian@hotmail</v>
      </c>
    </row>
    <row r="298" spans="1:7" x14ac:dyDescent="0.2">
      <c r="A298" t="str">
        <f>cleanedDataSet!A298</f>
        <v>a3b42b45-ceb0-4eff-a23e-0aba0cc48ee9</v>
      </c>
      <c r="B298" t="str">
        <f>VLOOKUP(A298,cleanedDataSet!A:L,2,0)</f>
        <v>Kayla Fowler</v>
      </c>
      <c r="C298" t="str">
        <f>VLOOKUP(A298,cleanedDataSet!A:L,3,0)</f>
        <v>rrobbins@yahoo.com</v>
      </c>
      <c r="D298" t="str">
        <f t="shared" si="16"/>
        <v>rrobbins</v>
      </c>
      <c r="E298" t="str">
        <f t="shared" si="19"/>
        <v>yahoo</v>
      </c>
      <c r="F298" t="str">
        <f t="shared" si="17"/>
        <v>com</v>
      </c>
      <c r="G298" t="str">
        <f t="shared" si="18"/>
        <v>Kayla@yahoo</v>
      </c>
    </row>
    <row r="299" spans="1:7" x14ac:dyDescent="0.2">
      <c r="A299" t="str">
        <f>cleanedDataSet!A299</f>
        <v>6704d27b-fa38-4cc3-9a2a-c98f626d1325</v>
      </c>
      <c r="B299" t="str">
        <f>VLOOKUP(A299,cleanedDataSet!A:L,2,0)</f>
        <v>Christian Daniels</v>
      </c>
      <c r="C299" t="str">
        <f>VLOOKUP(A299,cleanedDataSet!A:L,3,0)</f>
        <v>chelseabeck@mills-thompson.net</v>
      </c>
      <c r="D299" t="str">
        <f t="shared" si="16"/>
        <v>chelseabeck</v>
      </c>
      <c r="E299" t="str">
        <f t="shared" si="19"/>
        <v>mills-thompson</v>
      </c>
      <c r="F299" t="str">
        <f t="shared" si="17"/>
        <v>net</v>
      </c>
      <c r="G299" t="str">
        <f t="shared" si="18"/>
        <v>Christian@mills-thompson</v>
      </c>
    </row>
    <row r="300" spans="1:7" x14ac:dyDescent="0.2">
      <c r="A300" t="str">
        <f>cleanedDataSet!A300</f>
        <v>cd22a590-eb8e-4f04-8631-9527ae333862</v>
      </c>
      <c r="B300" t="str">
        <f>VLOOKUP(A300,cleanedDataSet!A:L,2,0)</f>
        <v>Mary Brooks</v>
      </c>
      <c r="C300" t="str">
        <f>VLOOKUP(A300,cleanedDataSet!A:L,3,0)</f>
        <v>jacobsmichael@barajas.com</v>
      </c>
      <c r="D300" t="str">
        <f t="shared" si="16"/>
        <v>jacobsmichael</v>
      </c>
      <c r="E300" t="str">
        <f t="shared" si="19"/>
        <v>barajas</v>
      </c>
      <c r="F300" t="str">
        <f t="shared" si="17"/>
        <v>com</v>
      </c>
      <c r="G300" t="str">
        <f t="shared" si="18"/>
        <v>Mary@barajas</v>
      </c>
    </row>
    <row r="301" spans="1:7" x14ac:dyDescent="0.2">
      <c r="A301" t="str">
        <f>cleanedDataSet!A301</f>
        <v>b9ea62e1-b0c9-4f55-b4f0-e6087f6014d9</v>
      </c>
      <c r="B301" t="str">
        <f>VLOOKUP(A301,cleanedDataSet!A:L,2,0)</f>
        <v>Benjamin Medina</v>
      </c>
      <c r="C301" t="str">
        <f>VLOOKUP(A301,cleanedDataSet!A:L,3,0)</f>
        <v>mjohnson@hotmail.com</v>
      </c>
      <c r="D301" t="str">
        <f t="shared" si="16"/>
        <v>mjohnson</v>
      </c>
      <c r="E301" t="str">
        <f t="shared" si="19"/>
        <v>hotmail</v>
      </c>
      <c r="F301" t="str">
        <f t="shared" si="17"/>
        <v>com</v>
      </c>
      <c r="G301" t="str">
        <f t="shared" si="18"/>
        <v>Benjamin@hotmail</v>
      </c>
    </row>
    <row r="302" spans="1:7" x14ac:dyDescent="0.2">
      <c r="A302" t="str">
        <f>cleanedDataSet!A302</f>
        <v>34cbef6b-bbd7-46e2-930d-a94137ddec9e</v>
      </c>
      <c r="B302" t="str">
        <f>VLOOKUP(A302,cleanedDataSet!A:L,2,0)</f>
        <v>Jeremy Warner</v>
      </c>
      <c r="C302" t="str">
        <f>VLOOKUP(A302,cleanedDataSet!A:L,3,0)</f>
        <v>juarezkurt@hotmail.com</v>
      </c>
      <c r="D302" t="str">
        <f t="shared" si="16"/>
        <v>juarezkurt</v>
      </c>
      <c r="E302" t="str">
        <f t="shared" si="19"/>
        <v>hotmail</v>
      </c>
      <c r="F302" t="str">
        <f t="shared" si="17"/>
        <v>com</v>
      </c>
      <c r="G302" t="str">
        <f t="shared" si="18"/>
        <v>Jeremy@hotmail</v>
      </c>
    </row>
    <row r="303" spans="1:7" x14ac:dyDescent="0.2">
      <c r="A303" t="str">
        <f>cleanedDataSet!A303</f>
        <v>bf10a2db-b6cb-4de5-9a3b-b61958fd488a</v>
      </c>
      <c r="B303" t="str">
        <f>VLOOKUP(A303,cleanedDataSet!A:L,2,0)</f>
        <v>Susan Cook</v>
      </c>
      <c r="C303" t="str">
        <f>VLOOKUP(A303,cleanedDataSet!A:L,3,0)</f>
        <v>itodd@fernandez.biz</v>
      </c>
      <c r="D303" t="str">
        <f t="shared" si="16"/>
        <v>itodd</v>
      </c>
      <c r="E303" t="str">
        <f t="shared" si="19"/>
        <v>fernandez</v>
      </c>
      <c r="F303" t="str">
        <f t="shared" si="17"/>
        <v>biz</v>
      </c>
      <c r="G303" t="str">
        <f t="shared" si="18"/>
        <v>Susan@fernandez</v>
      </c>
    </row>
    <row r="304" spans="1:7" x14ac:dyDescent="0.2">
      <c r="A304" t="str">
        <f>cleanedDataSet!A304</f>
        <v>be349a70-04a4-4dbe-84c8-07b6ef8cbb75</v>
      </c>
      <c r="B304" t="str">
        <f>VLOOKUP(A304,cleanedDataSet!A:L,2,0)</f>
        <v>Harry Stephenson</v>
      </c>
      <c r="C304" t="str">
        <f>VLOOKUP(A304,cleanedDataSet!A:L,3,0)</f>
        <v>craigmelissa@yahoo.com</v>
      </c>
      <c r="D304" t="str">
        <f t="shared" si="16"/>
        <v>craigmelissa</v>
      </c>
      <c r="E304" t="str">
        <f t="shared" si="19"/>
        <v>yahoo</v>
      </c>
      <c r="F304" t="str">
        <f t="shared" si="17"/>
        <v>com</v>
      </c>
      <c r="G304" t="str">
        <f t="shared" si="18"/>
        <v>Harry@yahoo</v>
      </c>
    </row>
    <row r="305" spans="1:7" x14ac:dyDescent="0.2">
      <c r="A305" t="str">
        <f>cleanedDataSet!A305</f>
        <v>99f22f68-607b-49be-87b4-c16799bf9231</v>
      </c>
      <c r="B305" t="str">
        <f>VLOOKUP(A305,cleanedDataSet!A:L,2,0)</f>
        <v>Robert Manning</v>
      </c>
      <c r="C305" t="str">
        <f>VLOOKUP(A305,cleanedDataSet!A:L,3,0)</f>
        <v>morganbrittany@curtis.biz</v>
      </c>
      <c r="D305" t="str">
        <f t="shared" si="16"/>
        <v>morganbrittany</v>
      </c>
      <c r="E305" t="str">
        <f t="shared" si="19"/>
        <v>curtis</v>
      </c>
      <c r="F305" t="str">
        <f t="shared" si="17"/>
        <v>biz</v>
      </c>
      <c r="G305" t="str">
        <f t="shared" si="18"/>
        <v>Robert@curtis</v>
      </c>
    </row>
    <row r="306" spans="1:7" x14ac:dyDescent="0.2">
      <c r="A306" t="str">
        <f>cleanedDataSet!A306</f>
        <v>85bac5f7-7f5f-4892-9b0f-f7c244c38c08</v>
      </c>
      <c r="B306" t="str">
        <f>VLOOKUP(A306,cleanedDataSet!A:L,2,0)</f>
        <v>Jamie Hopkins</v>
      </c>
      <c r="C306" t="str">
        <f>VLOOKUP(A306,cleanedDataSet!A:L,3,0)</f>
        <v>leekatherine@cabrera.net</v>
      </c>
      <c r="D306" t="str">
        <f t="shared" si="16"/>
        <v>leekatherine</v>
      </c>
      <c r="E306" t="str">
        <f t="shared" si="19"/>
        <v>cabrera</v>
      </c>
      <c r="F306" t="str">
        <f t="shared" si="17"/>
        <v>net</v>
      </c>
      <c r="G306" t="str">
        <f t="shared" si="18"/>
        <v>Jamie@cabrera</v>
      </c>
    </row>
    <row r="307" spans="1:7" x14ac:dyDescent="0.2">
      <c r="A307" t="str">
        <f>cleanedDataSet!A307</f>
        <v>03cc7451-8fc8-42d4-bca9-d5af08a67abc</v>
      </c>
      <c r="B307" t="str">
        <f>VLOOKUP(A307,cleanedDataSet!A:L,2,0)</f>
        <v>Evan Brown</v>
      </c>
      <c r="C307" t="str">
        <f>VLOOKUP(A307,cleanedDataSet!A:L,3,0)</f>
        <v>carl44@yahoo.com</v>
      </c>
      <c r="D307" t="str">
        <f t="shared" si="16"/>
        <v>carl44</v>
      </c>
      <c r="E307" t="str">
        <f t="shared" si="19"/>
        <v>yahoo</v>
      </c>
      <c r="F307" t="str">
        <f t="shared" si="17"/>
        <v>com</v>
      </c>
      <c r="G307" t="str">
        <f t="shared" si="18"/>
        <v>Evan@yahoo</v>
      </c>
    </row>
    <row r="308" spans="1:7" x14ac:dyDescent="0.2">
      <c r="A308" t="str">
        <f>cleanedDataSet!A308</f>
        <v>3d84bea5-22e1-4669-84dd-c4591f34bae2</v>
      </c>
      <c r="B308" t="str">
        <f>VLOOKUP(A308,cleanedDataSet!A:L,2,0)</f>
        <v>Jaime Rubio</v>
      </c>
      <c r="C308" t="str">
        <f>VLOOKUP(A308,cleanedDataSet!A:L,3,0)</f>
        <v>wyoung@hotmail.com</v>
      </c>
      <c r="D308" t="str">
        <f t="shared" si="16"/>
        <v>wyoung</v>
      </c>
      <c r="E308" t="str">
        <f t="shared" si="19"/>
        <v>hotmail</v>
      </c>
      <c r="F308" t="str">
        <f t="shared" si="17"/>
        <v>com</v>
      </c>
      <c r="G308" t="str">
        <f t="shared" si="18"/>
        <v>Jaime@hotmail</v>
      </c>
    </row>
    <row r="309" spans="1:7" x14ac:dyDescent="0.2">
      <c r="A309" t="str">
        <f>cleanedDataSet!A309</f>
        <v>d3082ae3-b8b5-45e2-be46-7cd9a06be45b</v>
      </c>
      <c r="B309" t="str">
        <f>VLOOKUP(A309,cleanedDataSet!A:L,2,0)</f>
        <v>Michelle Cummings</v>
      </c>
      <c r="C309" t="str">
        <f>VLOOKUP(A309,cleanedDataSet!A:L,3,0)</f>
        <v>philliplopez@ramirez.org</v>
      </c>
      <c r="D309" t="str">
        <f t="shared" si="16"/>
        <v>philliplopez</v>
      </c>
      <c r="E309" t="str">
        <f t="shared" si="19"/>
        <v>ramirez</v>
      </c>
      <c r="F309" t="str">
        <f t="shared" si="17"/>
        <v>org</v>
      </c>
      <c r="G309" t="str">
        <f t="shared" si="18"/>
        <v>Michelle@ramirez</v>
      </c>
    </row>
    <row r="310" spans="1:7" x14ac:dyDescent="0.2">
      <c r="A310" t="str">
        <f>cleanedDataSet!A310</f>
        <v>9f5b9982-87af-4f52-b4e5-c0dc6eac632e</v>
      </c>
      <c r="B310" t="str">
        <f>VLOOKUP(A310,cleanedDataSet!A:L,2,0)</f>
        <v>Paula Robertson</v>
      </c>
      <c r="C310" t="str">
        <f>VLOOKUP(A310,cleanedDataSet!A:L,3,0)</f>
        <v>replacement@mail.com</v>
      </c>
      <c r="D310" t="str">
        <f t="shared" si="16"/>
        <v>replacement</v>
      </c>
      <c r="E310" t="str">
        <f t="shared" si="19"/>
        <v>mail</v>
      </c>
      <c r="F310" t="str">
        <f t="shared" si="17"/>
        <v>com</v>
      </c>
      <c r="G310" t="str">
        <f t="shared" si="18"/>
        <v>Paula@mail</v>
      </c>
    </row>
    <row r="311" spans="1:7" x14ac:dyDescent="0.2">
      <c r="A311" t="str">
        <f>cleanedDataSet!A311</f>
        <v>15b81e08-4795-40f9-b094-aa06e5d1e680</v>
      </c>
      <c r="B311" t="str">
        <f>VLOOKUP(A311,cleanedDataSet!A:L,2,0)</f>
        <v>Anna Rice</v>
      </c>
      <c r="C311" t="str">
        <f>VLOOKUP(A311,cleanedDataSet!A:L,3,0)</f>
        <v>victoria50@mccullough.com</v>
      </c>
      <c r="D311" t="str">
        <f t="shared" si="16"/>
        <v>victoria50</v>
      </c>
      <c r="E311" t="str">
        <f t="shared" si="19"/>
        <v>mccullough</v>
      </c>
      <c r="F311" t="str">
        <f t="shared" si="17"/>
        <v>com</v>
      </c>
      <c r="G311" t="str">
        <f t="shared" si="18"/>
        <v>Anna@mccullough</v>
      </c>
    </row>
    <row r="312" spans="1:7" x14ac:dyDescent="0.2">
      <c r="A312" t="str">
        <f>cleanedDataSet!A312</f>
        <v>71c1a3bf-387b-41bd-a3ad-643627d87fbe</v>
      </c>
      <c r="B312" t="str">
        <f>VLOOKUP(A312,cleanedDataSet!A:L,2,0)</f>
        <v>Luis Hernandez</v>
      </c>
      <c r="C312" t="str">
        <f>VLOOKUP(A312,cleanedDataSet!A:L,3,0)</f>
        <v>derek99@gmail.com</v>
      </c>
      <c r="D312" t="str">
        <f t="shared" si="16"/>
        <v>derek99</v>
      </c>
      <c r="E312" t="str">
        <f t="shared" si="19"/>
        <v>gmail</v>
      </c>
      <c r="F312" t="str">
        <f t="shared" si="17"/>
        <v>com</v>
      </c>
      <c r="G312" t="str">
        <f t="shared" si="18"/>
        <v>Luis@gmail</v>
      </c>
    </row>
    <row r="313" spans="1:7" x14ac:dyDescent="0.2">
      <c r="A313" t="str">
        <f>cleanedDataSet!A313</f>
        <v>85b50594-a758-4280-819d-aa5b874656e7</v>
      </c>
      <c r="B313" t="str">
        <f>VLOOKUP(A313,cleanedDataSet!A:L,2,0)</f>
        <v>Dr. Richard Miles</v>
      </c>
      <c r="C313" t="str">
        <f>VLOOKUP(A313,cleanedDataSet!A:L,3,0)</f>
        <v>allendavid@hoover.net</v>
      </c>
      <c r="D313" t="str">
        <f t="shared" si="16"/>
        <v>allendavid</v>
      </c>
      <c r="E313" t="str">
        <f t="shared" si="19"/>
        <v>hoover</v>
      </c>
      <c r="F313" t="str">
        <f t="shared" si="17"/>
        <v>net</v>
      </c>
      <c r="G313" t="str">
        <f t="shared" si="18"/>
        <v>Dr.@hoover</v>
      </c>
    </row>
    <row r="314" spans="1:7" x14ac:dyDescent="0.2">
      <c r="A314" t="str">
        <f>cleanedDataSet!A314</f>
        <v>6e96a68b-824e-4dd6-ac31-1c502eb65939</v>
      </c>
      <c r="B314" t="str">
        <f>VLOOKUP(A314,cleanedDataSet!A:L,2,0)</f>
        <v>Daisy Ferguson</v>
      </c>
      <c r="C314" t="str">
        <f>VLOOKUP(A314,cleanedDataSet!A:L,3,0)</f>
        <v>cruzamy@vincent-scott.com</v>
      </c>
      <c r="D314" t="str">
        <f t="shared" si="16"/>
        <v>cruzamy</v>
      </c>
      <c r="E314" t="str">
        <f t="shared" si="19"/>
        <v>vincent-scott</v>
      </c>
      <c r="F314" t="str">
        <f t="shared" si="17"/>
        <v>com</v>
      </c>
      <c r="G314" t="str">
        <f t="shared" si="18"/>
        <v>Daisy@vincent-scott</v>
      </c>
    </row>
    <row r="315" spans="1:7" x14ac:dyDescent="0.2">
      <c r="A315" t="str">
        <f>cleanedDataSet!A315</f>
        <v>e295462d-f4e6-4d5d-9be8-0c1dd74e0239</v>
      </c>
      <c r="B315" t="str">
        <f>VLOOKUP(A315,cleanedDataSet!A:L,2,0)</f>
        <v>Desiree Blankenship</v>
      </c>
      <c r="C315" t="str">
        <f>VLOOKUP(A315,cleanedDataSet!A:L,3,0)</f>
        <v>nrobbins@banks.com</v>
      </c>
      <c r="D315" t="str">
        <f t="shared" si="16"/>
        <v>nrobbins</v>
      </c>
      <c r="E315" t="str">
        <f t="shared" si="19"/>
        <v>banks</v>
      </c>
      <c r="F315" t="str">
        <f t="shared" si="17"/>
        <v>com</v>
      </c>
      <c r="G315" t="str">
        <f t="shared" si="18"/>
        <v>Desiree@banks</v>
      </c>
    </row>
    <row r="316" spans="1:7" x14ac:dyDescent="0.2">
      <c r="A316" t="str">
        <f>cleanedDataSet!A316</f>
        <v>4d3355be-335f-49e1-a1f8-61aa868bf8c8</v>
      </c>
      <c r="B316" t="str">
        <f>VLOOKUP(A316,cleanedDataSet!A:L,2,0)</f>
        <v>Laura Rodgers</v>
      </c>
      <c r="C316" t="str">
        <f>VLOOKUP(A316,cleanedDataSet!A:L,3,0)</f>
        <v>qwilliams@gmail.com</v>
      </c>
      <c r="D316" t="str">
        <f t="shared" si="16"/>
        <v>qwilliams</v>
      </c>
      <c r="E316" t="str">
        <f t="shared" si="19"/>
        <v>gmail</v>
      </c>
      <c r="F316" t="str">
        <f t="shared" si="17"/>
        <v>com</v>
      </c>
      <c r="G316" t="str">
        <f t="shared" si="18"/>
        <v>Laura@gmail</v>
      </c>
    </row>
    <row r="317" spans="1:7" x14ac:dyDescent="0.2">
      <c r="A317" t="str">
        <f>cleanedDataSet!A317</f>
        <v>fc55fa6d-0d29-4356-b906-60f7339c3eb2</v>
      </c>
      <c r="B317" t="str">
        <f>VLOOKUP(A317,cleanedDataSet!A:L,2,0)</f>
        <v>Patricia Andrews</v>
      </c>
      <c r="C317" t="str">
        <f>VLOOKUP(A317,cleanedDataSet!A:L,3,0)</f>
        <v>karilopez@jones.com</v>
      </c>
      <c r="D317" t="str">
        <f t="shared" si="16"/>
        <v>karilopez</v>
      </c>
      <c r="E317" t="str">
        <f t="shared" si="19"/>
        <v>jones</v>
      </c>
      <c r="F317" t="str">
        <f t="shared" si="17"/>
        <v>com</v>
      </c>
      <c r="G317" t="str">
        <f t="shared" si="18"/>
        <v>Patricia@jones</v>
      </c>
    </row>
    <row r="318" spans="1:7" x14ac:dyDescent="0.2">
      <c r="A318" t="str">
        <f>cleanedDataSet!A318</f>
        <v>4e550a7b-2634-494a-86b7-ffe40d7d8437</v>
      </c>
      <c r="B318" t="str">
        <f>VLOOKUP(A318,cleanedDataSet!A:L,2,0)</f>
        <v>Jeffery Norman</v>
      </c>
      <c r="C318" t="str">
        <f>VLOOKUP(A318,cleanedDataSet!A:L,3,0)</f>
        <v>jonathangay@valencia.com</v>
      </c>
      <c r="D318" t="str">
        <f t="shared" si="16"/>
        <v>jonathangay</v>
      </c>
      <c r="E318" t="str">
        <f t="shared" si="19"/>
        <v>valencia</v>
      </c>
      <c r="F318" t="str">
        <f t="shared" si="17"/>
        <v>com</v>
      </c>
      <c r="G318" t="str">
        <f t="shared" si="18"/>
        <v>Jeffery@valencia</v>
      </c>
    </row>
    <row r="319" spans="1:7" x14ac:dyDescent="0.2">
      <c r="A319" t="str">
        <f>cleanedDataSet!A319</f>
        <v>04f10ba0-0866-4578-8b9f-2fa8b992a35f</v>
      </c>
      <c r="B319" t="str">
        <f>VLOOKUP(A319,cleanedDataSet!A:L,2,0)</f>
        <v>Brian Bell</v>
      </c>
      <c r="C319" t="str">
        <f>VLOOKUP(A319,cleanedDataSet!A:L,3,0)</f>
        <v>matthew23@evans-graves.com</v>
      </c>
      <c r="D319" t="str">
        <f t="shared" si="16"/>
        <v>matthew23</v>
      </c>
      <c r="E319" t="str">
        <f t="shared" si="19"/>
        <v>evans-graves</v>
      </c>
      <c r="F319" t="str">
        <f t="shared" si="17"/>
        <v>com</v>
      </c>
      <c r="G319" t="str">
        <f t="shared" si="18"/>
        <v>Brian@evans-graves</v>
      </c>
    </row>
    <row r="320" spans="1:7" x14ac:dyDescent="0.2">
      <c r="A320" t="str">
        <f>cleanedDataSet!A320</f>
        <v>b559c28e-d9f0-428f-bb93-db86bcd79a59</v>
      </c>
      <c r="B320" t="str">
        <f>VLOOKUP(A320,cleanedDataSet!A:L,2,0)</f>
        <v>Maria Wheeler MD</v>
      </c>
      <c r="C320" t="str">
        <f>VLOOKUP(A320,cleanedDataSet!A:L,3,0)</f>
        <v>robin68@nash-vasquez.org</v>
      </c>
      <c r="D320" t="str">
        <f t="shared" si="16"/>
        <v>robin68</v>
      </c>
      <c r="E320" t="str">
        <f t="shared" si="19"/>
        <v>nash-vasquez</v>
      </c>
      <c r="F320" t="str">
        <f t="shared" si="17"/>
        <v>org</v>
      </c>
      <c r="G320" t="str">
        <f t="shared" si="18"/>
        <v>Maria@nash-vasquez</v>
      </c>
    </row>
    <row r="321" spans="1:7" x14ac:dyDescent="0.2">
      <c r="A321" t="str">
        <f>cleanedDataSet!A321</f>
        <v>09a0c687-3279-4def-baad-6d79f75db014</v>
      </c>
      <c r="B321" t="str">
        <f>VLOOKUP(A321,cleanedDataSet!A:L,2,0)</f>
        <v>Cody Palmer</v>
      </c>
      <c r="C321" t="str">
        <f>VLOOKUP(A321,cleanedDataSet!A:L,3,0)</f>
        <v>cruzjonathan@hotmail.com</v>
      </c>
      <c r="D321" t="str">
        <f t="shared" si="16"/>
        <v>cruzjonathan</v>
      </c>
      <c r="E321" t="str">
        <f t="shared" si="19"/>
        <v>hotmail</v>
      </c>
      <c r="F321" t="str">
        <f t="shared" si="17"/>
        <v>com</v>
      </c>
      <c r="G321" t="str">
        <f t="shared" si="18"/>
        <v>Cody@hotmail</v>
      </c>
    </row>
    <row r="322" spans="1:7" x14ac:dyDescent="0.2">
      <c r="A322" t="str">
        <f>cleanedDataSet!A322</f>
        <v>73f0594e-eb01-45fd-afbb-e7975bdae0d7</v>
      </c>
      <c r="B322" t="str">
        <f>VLOOKUP(A322,cleanedDataSet!A:L,2,0)</f>
        <v>Brian Pham</v>
      </c>
      <c r="C322" t="str">
        <f>VLOOKUP(A322,cleanedDataSet!A:L,3,0)</f>
        <v>michael78@gmail.com</v>
      </c>
      <c r="D322" t="str">
        <f t="shared" si="16"/>
        <v>michael78</v>
      </c>
      <c r="E322" t="str">
        <f t="shared" si="19"/>
        <v>gmail</v>
      </c>
      <c r="F322" t="str">
        <f t="shared" si="17"/>
        <v>com</v>
      </c>
      <c r="G322" t="str">
        <f t="shared" si="18"/>
        <v>Brian@gmail</v>
      </c>
    </row>
    <row r="323" spans="1:7" x14ac:dyDescent="0.2">
      <c r="A323" t="str">
        <f>cleanedDataSet!A323</f>
        <v>bd5f1d54-5aa9-4108-9f4a-24bb57ee12c7</v>
      </c>
      <c r="B323" t="str">
        <f>VLOOKUP(A323,cleanedDataSet!A:L,2,0)</f>
        <v>Erika Brown</v>
      </c>
      <c r="C323" t="str">
        <f>VLOOKUP(A323,cleanedDataSet!A:L,3,0)</f>
        <v>blackwelldavid@yahoo.com</v>
      </c>
      <c r="D323" t="str">
        <f t="shared" ref="D323:D386" si="20">LEFT(C323,FIND("@",C323)-1)</f>
        <v>blackwelldavid</v>
      </c>
      <c r="E323" t="str">
        <f t="shared" si="19"/>
        <v>yahoo</v>
      </c>
      <c r="F323" t="str">
        <f t="shared" ref="F323:F386" si="21">RIGHT(C323,LEN(C323)-FIND(".",C323))</f>
        <v>com</v>
      </c>
      <c r="G323" t="str">
        <f t="shared" ref="G323:G386" si="22">CONCATENATE(LEFT(B323,FIND(" ",B323)-1),"@",E323)</f>
        <v>Erika@yahoo</v>
      </c>
    </row>
    <row r="324" spans="1:7" x14ac:dyDescent="0.2">
      <c r="A324" t="str">
        <f>cleanedDataSet!A324</f>
        <v>1a513bd4-b0e2-435b-a6fb-d9a08ebcdf2f</v>
      </c>
      <c r="B324" t="str">
        <f>VLOOKUP(A324,cleanedDataSet!A:L,2,0)</f>
        <v>Dr. Troy Becker</v>
      </c>
      <c r="C324" t="str">
        <f>VLOOKUP(A324,cleanedDataSet!A:L,3,0)</f>
        <v>rachelmason@hotmail.com</v>
      </c>
      <c r="D324" t="str">
        <f t="shared" si="20"/>
        <v>rachelmason</v>
      </c>
      <c r="E324" t="str">
        <f t="shared" si="19"/>
        <v>hotmail</v>
      </c>
      <c r="F324" t="str">
        <f t="shared" si="21"/>
        <v>com</v>
      </c>
      <c r="G324" t="str">
        <f t="shared" si="22"/>
        <v>Dr.@hotmail</v>
      </c>
    </row>
    <row r="325" spans="1:7" x14ac:dyDescent="0.2">
      <c r="A325" t="str">
        <f>cleanedDataSet!A325</f>
        <v>40406052-1897-4526-a0d6-c26b01d97d78</v>
      </c>
      <c r="B325" t="str">
        <f>VLOOKUP(A325,cleanedDataSet!A:L,2,0)</f>
        <v>Christopher Johnson</v>
      </c>
      <c r="C325" t="str">
        <f>VLOOKUP(A325,cleanedDataSet!A:L,3,0)</f>
        <v>ginameadows@white-brown.com</v>
      </c>
      <c r="D325" t="str">
        <f t="shared" si="20"/>
        <v>ginameadows</v>
      </c>
      <c r="E325" t="str">
        <f t="shared" ref="E325:E388" si="23">MID(C325,FIND("@",C325)+1,FIND(".",C325)-LEN(D325)-2)</f>
        <v>white-brown</v>
      </c>
      <c r="F325" t="str">
        <f t="shared" si="21"/>
        <v>com</v>
      </c>
      <c r="G325" t="str">
        <f t="shared" si="22"/>
        <v>Christopher@white-brown</v>
      </c>
    </row>
    <row r="326" spans="1:7" x14ac:dyDescent="0.2">
      <c r="A326" t="str">
        <f>cleanedDataSet!A326</f>
        <v>d03f8f5d-6723-4d82-951d-6025281200b1</v>
      </c>
      <c r="B326" t="str">
        <f>VLOOKUP(A326,cleanedDataSet!A:L,2,0)</f>
        <v>Linda Cooper</v>
      </c>
      <c r="C326" t="str">
        <f>VLOOKUP(A326,cleanedDataSet!A:L,3,0)</f>
        <v>iperez@gmail.com</v>
      </c>
      <c r="D326" t="str">
        <f t="shared" si="20"/>
        <v>iperez</v>
      </c>
      <c r="E326" t="str">
        <f t="shared" si="23"/>
        <v>gmail</v>
      </c>
      <c r="F326" t="str">
        <f t="shared" si="21"/>
        <v>com</v>
      </c>
      <c r="G326" t="str">
        <f t="shared" si="22"/>
        <v>Linda@gmail</v>
      </c>
    </row>
    <row r="327" spans="1:7" x14ac:dyDescent="0.2">
      <c r="A327" t="str">
        <f>cleanedDataSet!A327</f>
        <v>2281d5a8-bf3e-4c82-af6d-99f6f4e390ef</v>
      </c>
      <c r="B327" t="str">
        <f>VLOOKUP(A327,cleanedDataSet!A:L,2,0)</f>
        <v>Timothy Martinez</v>
      </c>
      <c r="C327" t="str">
        <f>VLOOKUP(A327,cleanedDataSet!A:L,3,0)</f>
        <v>antonio38@gmail.com</v>
      </c>
      <c r="D327" t="str">
        <f t="shared" si="20"/>
        <v>antonio38</v>
      </c>
      <c r="E327" t="str">
        <f t="shared" si="23"/>
        <v>gmail</v>
      </c>
      <c r="F327" t="str">
        <f t="shared" si="21"/>
        <v>com</v>
      </c>
      <c r="G327" t="str">
        <f t="shared" si="22"/>
        <v>Timothy@gmail</v>
      </c>
    </row>
    <row r="328" spans="1:7" x14ac:dyDescent="0.2">
      <c r="A328" t="str">
        <f>cleanedDataSet!A328</f>
        <v>ccc44304-5b31-4542-9968-c34e038c749f</v>
      </c>
      <c r="B328" t="str">
        <f>VLOOKUP(A328,cleanedDataSet!A:L,2,0)</f>
        <v>Andres May</v>
      </c>
      <c r="C328" t="str">
        <f>VLOOKUP(A328,cleanedDataSet!A:L,3,0)</f>
        <v>ecampbell@hotmail.com</v>
      </c>
      <c r="D328" t="str">
        <f t="shared" si="20"/>
        <v>ecampbell</v>
      </c>
      <c r="E328" t="str">
        <f t="shared" si="23"/>
        <v>hotmail</v>
      </c>
      <c r="F328" t="str">
        <f t="shared" si="21"/>
        <v>com</v>
      </c>
      <c r="G328" t="str">
        <f t="shared" si="22"/>
        <v>Andres@hotmail</v>
      </c>
    </row>
    <row r="329" spans="1:7" x14ac:dyDescent="0.2">
      <c r="A329" t="str">
        <f>cleanedDataSet!A329</f>
        <v>fc58fa6e-7aec-4961-b2ae-a7e8eacd081b</v>
      </c>
      <c r="B329" t="str">
        <f>VLOOKUP(A329,cleanedDataSet!A:L,2,0)</f>
        <v>Mark Thornton</v>
      </c>
      <c r="C329" t="str">
        <f>VLOOKUP(A329,cleanedDataSet!A:L,3,0)</f>
        <v>victoriahodge@nguyen-davis.net</v>
      </c>
      <c r="D329" t="str">
        <f t="shared" si="20"/>
        <v>victoriahodge</v>
      </c>
      <c r="E329" t="str">
        <f t="shared" si="23"/>
        <v>nguyen-davis</v>
      </c>
      <c r="F329" t="str">
        <f t="shared" si="21"/>
        <v>net</v>
      </c>
      <c r="G329" t="str">
        <f t="shared" si="22"/>
        <v>Mark@nguyen-davis</v>
      </c>
    </row>
    <row r="330" spans="1:7" x14ac:dyDescent="0.2">
      <c r="A330" t="str">
        <f>cleanedDataSet!A330</f>
        <v>35722e30-1923-4866-a074-d895e1b04672</v>
      </c>
      <c r="B330" t="str">
        <f>VLOOKUP(A330,cleanedDataSet!A:L,2,0)</f>
        <v>Matthew Mcdonald</v>
      </c>
      <c r="C330" t="str">
        <f>VLOOKUP(A330,cleanedDataSet!A:L,3,0)</f>
        <v>jwade@turner.org</v>
      </c>
      <c r="D330" t="str">
        <f t="shared" si="20"/>
        <v>jwade</v>
      </c>
      <c r="E330" t="str">
        <f t="shared" si="23"/>
        <v>turner</v>
      </c>
      <c r="F330" t="str">
        <f t="shared" si="21"/>
        <v>org</v>
      </c>
      <c r="G330" t="str">
        <f t="shared" si="22"/>
        <v>Matthew@turner</v>
      </c>
    </row>
    <row r="331" spans="1:7" x14ac:dyDescent="0.2">
      <c r="A331" t="str">
        <f>cleanedDataSet!A331</f>
        <v>5dfa2e15-5bef-4d72-9379-45d47dd21baa</v>
      </c>
      <c r="B331" t="str">
        <f>VLOOKUP(A331,cleanedDataSet!A:L,2,0)</f>
        <v>Danielle Johnson</v>
      </c>
      <c r="C331" t="str">
        <f>VLOOKUP(A331,cleanedDataSet!A:L,3,0)</f>
        <v>stacy04@gmail.com</v>
      </c>
      <c r="D331" t="str">
        <f t="shared" si="20"/>
        <v>stacy04</v>
      </c>
      <c r="E331" t="str">
        <f t="shared" si="23"/>
        <v>gmail</v>
      </c>
      <c r="F331" t="str">
        <f t="shared" si="21"/>
        <v>com</v>
      </c>
      <c r="G331" t="str">
        <f t="shared" si="22"/>
        <v>Danielle@gmail</v>
      </c>
    </row>
    <row r="332" spans="1:7" x14ac:dyDescent="0.2">
      <c r="A332" t="str">
        <f>cleanedDataSet!A332</f>
        <v>8812539c-ea09-4336-b6f4-c26dfb410e24</v>
      </c>
      <c r="B332" t="str">
        <f>VLOOKUP(A332,cleanedDataSet!A:L,2,0)</f>
        <v>Julie Pierce</v>
      </c>
      <c r="C332" t="str">
        <f>VLOOKUP(A332,cleanedDataSet!A:L,3,0)</f>
        <v>lisa05@yahoo.com</v>
      </c>
      <c r="D332" t="str">
        <f t="shared" si="20"/>
        <v>lisa05</v>
      </c>
      <c r="E332" t="str">
        <f t="shared" si="23"/>
        <v>yahoo</v>
      </c>
      <c r="F332" t="str">
        <f t="shared" si="21"/>
        <v>com</v>
      </c>
      <c r="G332" t="str">
        <f t="shared" si="22"/>
        <v>Julie@yahoo</v>
      </c>
    </row>
    <row r="333" spans="1:7" x14ac:dyDescent="0.2">
      <c r="A333" t="str">
        <f>cleanedDataSet!A333</f>
        <v>04719f6f-f6c3-403b-9e8d-4348c9f2a1ac</v>
      </c>
      <c r="B333" t="str">
        <f>VLOOKUP(A333,cleanedDataSet!A:L,2,0)</f>
        <v>John Johnson</v>
      </c>
      <c r="C333" t="str">
        <f>VLOOKUP(A333,cleanedDataSet!A:L,3,0)</f>
        <v>velezjustin@griffin-randall.com</v>
      </c>
      <c r="D333" t="str">
        <f t="shared" si="20"/>
        <v>velezjustin</v>
      </c>
      <c r="E333" t="str">
        <f t="shared" si="23"/>
        <v>griffin-randall</v>
      </c>
      <c r="F333" t="str">
        <f t="shared" si="21"/>
        <v>com</v>
      </c>
      <c r="G333" t="str">
        <f t="shared" si="22"/>
        <v>John@griffin-randall</v>
      </c>
    </row>
    <row r="334" spans="1:7" x14ac:dyDescent="0.2">
      <c r="A334" t="str">
        <f>cleanedDataSet!A334</f>
        <v>28c8e7cf-86c3-4335-85f0-072caeae8818</v>
      </c>
      <c r="B334" t="str">
        <f>VLOOKUP(A334,cleanedDataSet!A:L,2,0)</f>
        <v>Mr. Timothy Valentine DVM</v>
      </c>
      <c r="C334" t="str">
        <f>VLOOKUP(A334,cleanedDataSet!A:L,3,0)</f>
        <v>xjones@robinson-moss.org</v>
      </c>
      <c r="D334" t="str">
        <f t="shared" si="20"/>
        <v>xjones</v>
      </c>
      <c r="E334" t="str">
        <f t="shared" si="23"/>
        <v>robinson-moss</v>
      </c>
      <c r="F334" t="str">
        <f t="shared" si="21"/>
        <v>org</v>
      </c>
      <c r="G334" t="str">
        <f t="shared" si="22"/>
        <v>Mr.@robinson-moss</v>
      </c>
    </row>
    <row r="335" spans="1:7" x14ac:dyDescent="0.2">
      <c r="A335" t="str">
        <f>cleanedDataSet!A335</f>
        <v>26c68af6-35f2-42e2-9978-55f1c6110298</v>
      </c>
      <c r="B335" t="str">
        <f>VLOOKUP(A335,cleanedDataSet!A:L,2,0)</f>
        <v>Gary Morris</v>
      </c>
      <c r="C335" t="str">
        <f>VLOOKUP(A335,cleanedDataSet!A:L,3,0)</f>
        <v>bakerjames@hotmail.com</v>
      </c>
      <c r="D335" t="str">
        <f t="shared" si="20"/>
        <v>bakerjames</v>
      </c>
      <c r="E335" t="str">
        <f t="shared" si="23"/>
        <v>hotmail</v>
      </c>
      <c r="F335" t="str">
        <f t="shared" si="21"/>
        <v>com</v>
      </c>
      <c r="G335" t="str">
        <f t="shared" si="22"/>
        <v>Gary@hotmail</v>
      </c>
    </row>
    <row r="336" spans="1:7" x14ac:dyDescent="0.2">
      <c r="A336" t="str">
        <f>cleanedDataSet!A336</f>
        <v>177b06cf-cd6d-4e93-9462-50d9085fbb48</v>
      </c>
      <c r="B336" t="str">
        <f>VLOOKUP(A336,cleanedDataSet!A:L,2,0)</f>
        <v>Linda Jones</v>
      </c>
      <c r="C336" t="str">
        <f>VLOOKUP(A336,cleanedDataSet!A:L,3,0)</f>
        <v>darrengarcia@gmail.com</v>
      </c>
      <c r="D336" t="str">
        <f t="shared" si="20"/>
        <v>darrengarcia</v>
      </c>
      <c r="E336" t="str">
        <f t="shared" si="23"/>
        <v>gmail</v>
      </c>
      <c r="F336" t="str">
        <f t="shared" si="21"/>
        <v>com</v>
      </c>
      <c r="G336" t="str">
        <f t="shared" si="22"/>
        <v>Linda@gmail</v>
      </c>
    </row>
    <row r="337" spans="1:7" x14ac:dyDescent="0.2">
      <c r="A337" t="str">
        <f>cleanedDataSet!A337</f>
        <v>6752560e-5fdc-444a-a743-60f1e7a6046d</v>
      </c>
      <c r="B337" t="str">
        <f>VLOOKUP(A337,cleanedDataSet!A:L,2,0)</f>
        <v>Victor Smith</v>
      </c>
      <c r="C337" t="str">
        <f>VLOOKUP(A337,cleanedDataSet!A:L,3,0)</f>
        <v>vcarter@hotmail.com</v>
      </c>
      <c r="D337" t="str">
        <f t="shared" si="20"/>
        <v>vcarter</v>
      </c>
      <c r="E337" t="str">
        <f t="shared" si="23"/>
        <v>hotmail</v>
      </c>
      <c r="F337" t="str">
        <f t="shared" si="21"/>
        <v>com</v>
      </c>
      <c r="G337" t="str">
        <f t="shared" si="22"/>
        <v>Victor@hotmail</v>
      </c>
    </row>
    <row r="338" spans="1:7" x14ac:dyDescent="0.2">
      <c r="A338" t="str">
        <f>cleanedDataSet!A338</f>
        <v>7870ac15-4a23-4ead-8cf5-00ada0befc47</v>
      </c>
      <c r="B338" t="str">
        <f>VLOOKUP(A338,cleanedDataSet!A:L,2,0)</f>
        <v>Robert Bradley</v>
      </c>
      <c r="C338" t="str">
        <f>VLOOKUP(A338,cleanedDataSet!A:L,3,0)</f>
        <v>ronald99@chaney-perez.com</v>
      </c>
      <c r="D338" t="str">
        <f t="shared" si="20"/>
        <v>ronald99</v>
      </c>
      <c r="E338" t="str">
        <f t="shared" si="23"/>
        <v>chaney-perez</v>
      </c>
      <c r="F338" t="str">
        <f t="shared" si="21"/>
        <v>com</v>
      </c>
      <c r="G338" t="str">
        <f t="shared" si="22"/>
        <v>Robert@chaney-perez</v>
      </c>
    </row>
    <row r="339" spans="1:7" x14ac:dyDescent="0.2">
      <c r="A339" t="str">
        <f>cleanedDataSet!A339</f>
        <v>16e5536b-e4b7-423f-90b9-08409335d87f</v>
      </c>
      <c r="B339" t="str">
        <f>VLOOKUP(A339,cleanedDataSet!A:L,2,0)</f>
        <v>James Butler</v>
      </c>
      <c r="C339" t="str">
        <f>VLOOKUP(A339,cleanedDataSet!A:L,3,0)</f>
        <v>graceray@yahoo.com</v>
      </c>
      <c r="D339" t="str">
        <f t="shared" si="20"/>
        <v>graceray</v>
      </c>
      <c r="E339" t="str">
        <f t="shared" si="23"/>
        <v>yahoo</v>
      </c>
      <c r="F339" t="str">
        <f t="shared" si="21"/>
        <v>com</v>
      </c>
      <c r="G339" t="str">
        <f t="shared" si="22"/>
        <v>James@yahoo</v>
      </c>
    </row>
    <row r="340" spans="1:7" x14ac:dyDescent="0.2">
      <c r="A340" t="str">
        <f>cleanedDataSet!A340</f>
        <v>6d7d9a6d-8df5-4283-bf1c-c57abf546707</v>
      </c>
      <c r="B340" t="str">
        <f>VLOOKUP(A340,cleanedDataSet!A:L,2,0)</f>
        <v>Andrea Wilson</v>
      </c>
      <c r="C340" t="str">
        <f>VLOOKUP(A340,cleanedDataSet!A:L,3,0)</f>
        <v>xaviermartinez@hotmail.com</v>
      </c>
      <c r="D340" t="str">
        <f t="shared" si="20"/>
        <v>xaviermartinez</v>
      </c>
      <c r="E340" t="str">
        <f t="shared" si="23"/>
        <v>hotmail</v>
      </c>
      <c r="F340" t="str">
        <f t="shared" si="21"/>
        <v>com</v>
      </c>
      <c r="G340" t="str">
        <f t="shared" si="22"/>
        <v>Andrea@hotmail</v>
      </c>
    </row>
    <row r="341" spans="1:7" x14ac:dyDescent="0.2">
      <c r="A341" t="str">
        <f>cleanedDataSet!A341</f>
        <v>e300e189-7b81-45c6-9c6a-82640c387c9f</v>
      </c>
      <c r="B341" t="str">
        <f>VLOOKUP(A341,cleanedDataSet!A:L,2,0)</f>
        <v>Heather Moore</v>
      </c>
      <c r="C341" t="str">
        <f>VLOOKUP(A341,cleanedDataSet!A:L,3,0)</f>
        <v>moorekatelyn@gordon-johnson.info</v>
      </c>
      <c r="D341" t="str">
        <f t="shared" si="20"/>
        <v>moorekatelyn</v>
      </c>
      <c r="E341" t="str">
        <f t="shared" si="23"/>
        <v>gordon-johnson</v>
      </c>
      <c r="F341" t="str">
        <f t="shared" si="21"/>
        <v>info</v>
      </c>
      <c r="G341" t="str">
        <f t="shared" si="22"/>
        <v>Heather@gordon-johnson</v>
      </c>
    </row>
    <row r="342" spans="1:7" x14ac:dyDescent="0.2">
      <c r="A342" t="str">
        <f>cleanedDataSet!A342</f>
        <v>1868e144-2532-4aad-a4fb-83e3cab9be58</v>
      </c>
      <c r="B342" t="str">
        <f>VLOOKUP(A342,cleanedDataSet!A:L,2,0)</f>
        <v>Joshua Stephens</v>
      </c>
      <c r="C342" t="str">
        <f>VLOOKUP(A342,cleanedDataSet!A:L,3,0)</f>
        <v>rebeccastevens@cervantes.net</v>
      </c>
      <c r="D342" t="str">
        <f t="shared" si="20"/>
        <v>rebeccastevens</v>
      </c>
      <c r="E342" t="str">
        <f t="shared" si="23"/>
        <v>cervantes</v>
      </c>
      <c r="F342" t="str">
        <f t="shared" si="21"/>
        <v>net</v>
      </c>
      <c r="G342" t="str">
        <f t="shared" si="22"/>
        <v>Joshua@cervantes</v>
      </c>
    </row>
    <row r="343" spans="1:7" x14ac:dyDescent="0.2">
      <c r="A343" t="str">
        <f>cleanedDataSet!A343</f>
        <v>3a115531-92f5-4d83-a911-c6be6a90a72f</v>
      </c>
      <c r="B343" t="str">
        <f>VLOOKUP(A343,cleanedDataSet!A:L,2,0)</f>
        <v>John Harvey</v>
      </c>
      <c r="C343" t="str">
        <f>VLOOKUP(A343,cleanedDataSet!A:L,3,0)</f>
        <v>cortezstephen@johnson-lane.com</v>
      </c>
      <c r="D343" t="str">
        <f t="shared" si="20"/>
        <v>cortezstephen</v>
      </c>
      <c r="E343" t="str">
        <f t="shared" si="23"/>
        <v>johnson-lane</v>
      </c>
      <c r="F343" t="str">
        <f t="shared" si="21"/>
        <v>com</v>
      </c>
      <c r="G343" t="str">
        <f t="shared" si="22"/>
        <v>John@johnson-lane</v>
      </c>
    </row>
    <row r="344" spans="1:7" x14ac:dyDescent="0.2">
      <c r="A344" t="str">
        <f>cleanedDataSet!A344</f>
        <v>83098ffa-202b-47de-9bc7-42f62c32aa27</v>
      </c>
      <c r="B344" t="str">
        <f>VLOOKUP(A344,cleanedDataSet!A:L,2,0)</f>
        <v>Aaron Reed</v>
      </c>
      <c r="C344" t="str">
        <f>VLOOKUP(A344,cleanedDataSet!A:L,3,0)</f>
        <v>mark53@diaz-butler.com</v>
      </c>
      <c r="D344" t="str">
        <f t="shared" si="20"/>
        <v>mark53</v>
      </c>
      <c r="E344" t="str">
        <f t="shared" si="23"/>
        <v>diaz-butler</v>
      </c>
      <c r="F344" t="str">
        <f t="shared" si="21"/>
        <v>com</v>
      </c>
      <c r="G344" t="str">
        <f t="shared" si="22"/>
        <v>Aaron@diaz-butler</v>
      </c>
    </row>
    <row r="345" spans="1:7" x14ac:dyDescent="0.2">
      <c r="A345" t="str">
        <f>cleanedDataSet!A345</f>
        <v>c4a338c6-0ed9-4f3a-b96c-32292be1c951</v>
      </c>
      <c r="B345" t="str">
        <f>VLOOKUP(A345,cleanedDataSet!A:L,2,0)</f>
        <v>Teresa Clements</v>
      </c>
      <c r="C345" t="str">
        <f>VLOOKUP(A345,cleanedDataSet!A:L,3,0)</f>
        <v>brandonroy@mills.com</v>
      </c>
      <c r="D345" t="str">
        <f t="shared" si="20"/>
        <v>brandonroy</v>
      </c>
      <c r="E345" t="str">
        <f t="shared" si="23"/>
        <v>mills</v>
      </c>
      <c r="F345" t="str">
        <f t="shared" si="21"/>
        <v>com</v>
      </c>
      <c r="G345" t="str">
        <f t="shared" si="22"/>
        <v>Teresa@mills</v>
      </c>
    </row>
    <row r="346" spans="1:7" x14ac:dyDescent="0.2">
      <c r="A346" t="str">
        <f>cleanedDataSet!A346</f>
        <v>7eb7ea5c-f41c-4499-bcd8-45f1bc796774</v>
      </c>
      <c r="B346" t="str">
        <f>VLOOKUP(A346,cleanedDataSet!A:L,2,0)</f>
        <v>Jeremy Perez</v>
      </c>
      <c r="C346" t="str">
        <f>VLOOKUP(A346,cleanedDataSet!A:L,3,0)</f>
        <v>cgeorge@gmail.com</v>
      </c>
      <c r="D346" t="str">
        <f t="shared" si="20"/>
        <v>cgeorge</v>
      </c>
      <c r="E346" t="str">
        <f t="shared" si="23"/>
        <v>gmail</v>
      </c>
      <c r="F346" t="str">
        <f t="shared" si="21"/>
        <v>com</v>
      </c>
      <c r="G346" t="str">
        <f t="shared" si="22"/>
        <v>Jeremy@gmail</v>
      </c>
    </row>
    <row r="347" spans="1:7" x14ac:dyDescent="0.2">
      <c r="A347" t="str">
        <f>cleanedDataSet!A347</f>
        <v>21a341ed-ab3f-40e9-ba64-53dc11a4a2a5</v>
      </c>
      <c r="B347" t="str">
        <f>VLOOKUP(A347,cleanedDataSet!A:L,2,0)</f>
        <v>Brandy Peterson</v>
      </c>
      <c r="C347" t="str">
        <f>VLOOKUP(A347,cleanedDataSet!A:L,3,0)</f>
        <v>wrightdeborah@hotmail.com</v>
      </c>
      <c r="D347" t="str">
        <f t="shared" si="20"/>
        <v>wrightdeborah</v>
      </c>
      <c r="E347" t="str">
        <f t="shared" si="23"/>
        <v>hotmail</v>
      </c>
      <c r="F347" t="str">
        <f t="shared" si="21"/>
        <v>com</v>
      </c>
      <c r="G347" t="str">
        <f t="shared" si="22"/>
        <v>Brandy@hotmail</v>
      </c>
    </row>
    <row r="348" spans="1:7" x14ac:dyDescent="0.2">
      <c r="A348" t="str">
        <f>cleanedDataSet!A348</f>
        <v>f0e50c50-8ff2-4bc0-8bb3-5f4fe86efca7</v>
      </c>
      <c r="B348" t="str">
        <f>VLOOKUP(A348,cleanedDataSet!A:L,2,0)</f>
        <v>Kyle Reed</v>
      </c>
      <c r="C348" t="str">
        <f>VLOOKUP(A348,cleanedDataSet!A:L,3,0)</f>
        <v>tylerfreeman@johnson-riley.com</v>
      </c>
      <c r="D348" t="str">
        <f t="shared" si="20"/>
        <v>tylerfreeman</v>
      </c>
      <c r="E348" t="str">
        <f t="shared" si="23"/>
        <v>johnson-riley</v>
      </c>
      <c r="F348" t="str">
        <f t="shared" si="21"/>
        <v>com</v>
      </c>
      <c r="G348" t="str">
        <f t="shared" si="22"/>
        <v>Kyle@johnson-riley</v>
      </c>
    </row>
    <row r="349" spans="1:7" x14ac:dyDescent="0.2">
      <c r="A349" t="str">
        <f>cleanedDataSet!A349</f>
        <v>9429b680-f329-4fc8-83db-2b813683fc7b</v>
      </c>
      <c r="B349" t="str">
        <f>VLOOKUP(A349,cleanedDataSet!A:L,2,0)</f>
        <v>Rebecca Gentry</v>
      </c>
      <c r="C349" t="str">
        <f>VLOOKUP(A349,cleanedDataSet!A:L,3,0)</f>
        <v>carl99@hotmail.com</v>
      </c>
      <c r="D349" t="str">
        <f t="shared" si="20"/>
        <v>carl99</v>
      </c>
      <c r="E349" t="str">
        <f t="shared" si="23"/>
        <v>hotmail</v>
      </c>
      <c r="F349" t="str">
        <f t="shared" si="21"/>
        <v>com</v>
      </c>
      <c r="G349" t="str">
        <f t="shared" si="22"/>
        <v>Rebecca@hotmail</v>
      </c>
    </row>
    <row r="350" spans="1:7" x14ac:dyDescent="0.2">
      <c r="A350" t="str">
        <f>cleanedDataSet!A350</f>
        <v>e22a9a32-8b32-4385-aba5-29865eb222de</v>
      </c>
      <c r="B350" t="str">
        <f>VLOOKUP(A350,cleanedDataSet!A:L,2,0)</f>
        <v>Patricia Fletcher</v>
      </c>
      <c r="C350" t="str">
        <f>VLOOKUP(A350,cleanedDataSet!A:L,3,0)</f>
        <v>barbaraflores@griffin.com</v>
      </c>
      <c r="D350" t="str">
        <f t="shared" si="20"/>
        <v>barbaraflores</v>
      </c>
      <c r="E350" t="str">
        <f t="shared" si="23"/>
        <v>griffin</v>
      </c>
      <c r="F350" t="str">
        <f t="shared" si="21"/>
        <v>com</v>
      </c>
      <c r="G350" t="str">
        <f t="shared" si="22"/>
        <v>Patricia@griffin</v>
      </c>
    </row>
    <row r="351" spans="1:7" x14ac:dyDescent="0.2">
      <c r="A351" t="str">
        <f>cleanedDataSet!A351</f>
        <v>edc4f885-086a-42b4-97e4-ec805cceef72</v>
      </c>
      <c r="B351" t="str">
        <f>VLOOKUP(A351,cleanedDataSet!A:L,2,0)</f>
        <v>Andrew Harris</v>
      </c>
      <c r="C351" t="str">
        <f>VLOOKUP(A351,cleanedDataSet!A:L,3,0)</f>
        <v>erinli@martin.com</v>
      </c>
      <c r="D351" t="str">
        <f t="shared" si="20"/>
        <v>erinli</v>
      </c>
      <c r="E351" t="str">
        <f t="shared" si="23"/>
        <v>martin</v>
      </c>
      <c r="F351" t="str">
        <f t="shared" si="21"/>
        <v>com</v>
      </c>
      <c r="G351" t="str">
        <f t="shared" si="22"/>
        <v>Andrew@martin</v>
      </c>
    </row>
    <row r="352" spans="1:7" x14ac:dyDescent="0.2">
      <c r="A352" t="str">
        <f>cleanedDataSet!A352</f>
        <v>08af26b0-eb5f-421f-8179-9254126b20e9</v>
      </c>
      <c r="B352" t="str">
        <f>VLOOKUP(A352,cleanedDataSet!A:L,2,0)</f>
        <v>Christopher Williamson</v>
      </c>
      <c r="C352" t="str">
        <f>VLOOKUP(A352,cleanedDataSet!A:L,3,0)</f>
        <v>qwade@smith-west.org</v>
      </c>
      <c r="D352" t="str">
        <f t="shared" si="20"/>
        <v>qwade</v>
      </c>
      <c r="E352" t="str">
        <f t="shared" si="23"/>
        <v>smith-west</v>
      </c>
      <c r="F352" t="str">
        <f t="shared" si="21"/>
        <v>org</v>
      </c>
      <c r="G352" t="str">
        <f t="shared" si="22"/>
        <v>Christopher@smith-west</v>
      </c>
    </row>
    <row r="353" spans="1:7" x14ac:dyDescent="0.2">
      <c r="A353" t="str">
        <f>cleanedDataSet!A353</f>
        <v>b0c8d782-a6cb-4021-8f2d-b77501b84eb1</v>
      </c>
      <c r="B353" t="str">
        <f>VLOOKUP(A353,cleanedDataSet!A:L,2,0)</f>
        <v>Stephanie Snow</v>
      </c>
      <c r="C353" t="str">
        <f>VLOOKUP(A353,cleanedDataSet!A:L,3,0)</f>
        <v>benjaminwallace@harper-thornton.com</v>
      </c>
      <c r="D353" t="str">
        <f t="shared" si="20"/>
        <v>benjaminwallace</v>
      </c>
      <c r="E353" t="str">
        <f t="shared" si="23"/>
        <v>harper-thornton</v>
      </c>
      <c r="F353" t="str">
        <f t="shared" si="21"/>
        <v>com</v>
      </c>
      <c r="G353" t="str">
        <f t="shared" si="22"/>
        <v>Stephanie@harper-thornton</v>
      </c>
    </row>
    <row r="354" spans="1:7" x14ac:dyDescent="0.2">
      <c r="A354" t="str">
        <f>cleanedDataSet!A354</f>
        <v>8cacb3d2-b708-4721-a587-8456d8328855</v>
      </c>
      <c r="B354" t="str">
        <f>VLOOKUP(A354,cleanedDataSet!A:L,2,0)</f>
        <v>Dr. Michael Blankenship</v>
      </c>
      <c r="C354" t="str">
        <f>VLOOKUP(A354,cleanedDataSet!A:L,3,0)</f>
        <v>courtney57@gmail.com</v>
      </c>
      <c r="D354" t="str">
        <f t="shared" si="20"/>
        <v>courtney57</v>
      </c>
      <c r="E354" t="str">
        <f t="shared" si="23"/>
        <v>gmail</v>
      </c>
      <c r="F354" t="str">
        <f t="shared" si="21"/>
        <v>com</v>
      </c>
      <c r="G354" t="str">
        <f t="shared" si="22"/>
        <v>Dr.@gmail</v>
      </c>
    </row>
    <row r="355" spans="1:7" x14ac:dyDescent="0.2">
      <c r="A355" t="str">
        <f>cleanedDataSet!A355</f>
        <v>da96e884-6be1-4106-a31e-f3c2bf15dd3d</v>
      </c>
      <c r="B355" t="str">
        <f>VLOOKUP(A355,cleanedDataSet!A:L,2,0)</f>
        <v>Barbara Day</v>
      </c>
      <c r="C355" t="str">
        <f>VLOOKUP(A355,cleanedDataSet!A:L,3,0)</f>
        <v>jason56@yahoo.com</v>
      </c>
      <c r="D355" t="str">
        <f t="shared" si="20"/>
        <v>jason56</v>
      </c>
      <c r="E355" t="str">
        <f t="shared" si="23"/>
        <v>yahoo</v>
      </c>
      <c r="F355" t="str">
        <f t="shared" si="21"/>
        <v>com</v>
      </c>
      <c r="G355" t="str">
        <f t="shared" si="22"/>
        <v>Barbara@yahoo</v>
      </c>
    </row>
    <row r="356" spans="1:7" x14ac:dyDescent="0.2">
      <c r="A356" t="str">
        <f>cleanedDataSet!A356</f>
        <v>dff10267-69f1-43b0-b043-66ec37b3e26e</v>
      </c>
      <c r="B356" t="str">
        <f>VLOOKUP(A356,cleanedDataSet!A:L,2,0)</f>
        <v>Christopher Rose II</v>
      </c>
      <c r="C356" t="str">
        <f>VLOOKUP(A356,cleanedDataSet!A:L,3,0)</f>
        <v>jennifersnyder@hotmail.com</v>
      </c>
      <c r="D356" t="str">
        <f t="shared" si="20"/>
        <v>jennifersnyder</v>
      </c>
      <c r="E356" t="str">
        <f t="shared" si="23"/>
        <v>hotmail</v>
      </c>
      <c r="F356" t="str">
        <f t="shared" si="21"/>
        <v>com</v>
      </c>
      <c r="G356" t="str">
        <f t="shared" si="22"/>
        <v>Christopher@hotmail</v>
      </c>
    </row>
    <row r="357" spans="1:7" x14ac:dyDescent="0.2">
      <c r="A357" t="str">
        <f>cleanedDataSet!A357</f>
        <v>66765428-f608-44af-8bd3-dde55f2dd64b</v>
      </c>
      <c r="B357" t="str">
        <f>VLOOKUP(A357,cleanedDataSet!A:L,2,0)</f>
        <v>Jacqueline Frey</v>
      </c>
      <c r="C357" t="str">
        <f>VLOOKUP(A357,cleanedDataSet!A:L,3,0)</f>
        <v>marshallteresa@hotmail.com</v>
      </c>
      <c r="D357" t="str">
        <f t="shared" si="20"/>
        <v>marshallteresa</v>
      </c>
      <c r="E357" t="str">
        <f t="shared" si="23"/>
        <v>hotmail</v>
      </c>
      <c r="F357" t="str">
        <f t="shared" si="21"/>
        <v>com</v>
      </c>
      <c r="G357" t="str">
        <f t="shared" si="22"/>
        <v>Jacqueline@hotmail</v>
      </c>
    </row>
    <row r="358" spans="1:7" x14ac:dyDescent="0.2">
      <c r="A358" t="str">
        <f>cleanedDataSet!A358</f>
        <v>51a55b05-312e-45ea-926e-6a1fce208063</v>
      </c>
      <c r="B358" t="str">
        <f>VLOOKUP(A358,cleanedDataSet!A:L,2,0)</f>
        <v>Sarah Porter</v>
      </c>
      <c r="C358" t="str">
        <f>VLOOKUP(A358,cleanedDataSet!A:L,3,0)</f>
        <v>cynthiadunn@white.net</v>
      </c>
      <c r="D358" t="str">
        <f t="shared" si="20"/>
        <v>cynthiadunn</v>
      </c>
      <c r="E358" t="str">
        <f t="shared" si="23"/>
        <v>white</v>
      </c>
      <c r="F358" t="str">
        <f t="shared" si="21"/>
        <v>net</v>
      </c>
      <c r="G358" t="str">
        <f t="shared" si="22"/>
        <v>Sarah@white</v>
      </c>
    </row>
    <row r="359" spans="1:7" x14ac:dyDescent="0.2">
      <c r="A359" t="str">
        <f>cleanedDataSet!A359</f>
        <v>66815f75-03e2-47e6-bbed-963f5dafdc77</v>
      </c>
      <c r="B359" t="str">
        <f>VLOOKUP(A359,cleanedDataSet!A:L,2,0)</f>
        <v>Nathan Harvey</v>
      </c>
      <c r="C359" t="str">
        <f>VLOOKUP(A359,cleanedDataSet!A:L,3,0)</f>
        <v>michaelgonzales@hotmail.com</v>
      </c>
      <c r="D359" t="str">
        <f t="shared" si="20"/>
        <v>michaelgonzales</v>
      </c>
      <c r="E359" t="str">
        <f t="shared" si="23"/>
        <v>hotmail</v>
      </c>
      <c r="F359" t="str">
        <f t="shared" si="21"/>
        <v>com</v>
      </c>
      <c r="G359" t="str">
        <f t="shared" si="22"/>
        <v>Nathan@hotmail</v>
      </c>
    </row>
    <row r="360" spans="1:7" x14ac:dyDescent="0.2">
      <c r="A360" t="str">
        <f>cleanedDataSet!A360</f>
        <v>f387e550-a944-44d2-8ee9-aaaf79ab908d</v>
      </c>
      <c r="B360" t="str">
        <f>VLOOKUP(A360,cleanedDataSet!A:L,2,0)</f>
        <v>Michael Evans</v>
      </c>
      <c r="C360" t="str">
        <f>VLOOKUP(A360,cleanedDataSet!A:L,3,0)</f>
        <v>daniel14@hotmail.com</v>
      </c>
      <c r="D360" t="str">
        <f t="shared" si="20"/>
        <v>daniel14</v>
      </c>
      <c r="E360" t="str">
        <f t="shared" si="23"/>
        <v>hotmail</v>
      </c>
      <c r="F360" t="str">
        <f t="shared" si="21"/>
        <v>com</v>
      </c>
      <c r="G360" t="str">
        <f t="shared" si="22"/>
        <v>Michael@hotmail</v>
      </c>
    </row>
    <row r="361" spans="1:7" x14ac:dyDescent="0.2">
      <c r="A361" t="str">
        <f>cleanedDataSet!A361</f>
        <v>d5a5e7f7-decb-476d-a03d-d192b89ded59</v>
      </c>
      <c r="B361" t="str">
        <f>VLOOKUP(A361,cleanedDataSet!A:L,2,0)</f>
        <v>Molly Daniel</v>
      </c>
      <c r="C361" t="str">
        <f>VLOOKUP(A361,cleanedDataSet!A:L,3,0)</f>
        <v>nking@gmail.com</v>
      </c>
      <c r="D361" t="str">
        <f t="shared" si="20"/>
        <v>nking</v>
      </c>
      <c r="E361" t="str">
        <f t="shared" si="23"/>
        <v>gmail</v>
      </c>
      <c r="F361" t="str">
        <f t="shared" si="21"/>
        <v>com</v>
      </c>
      <c r="G361" t="str">
        <f t="shared" si="22"/>
        <v>Molly@gmail</v>
      </c>
    </row>
    <row r="362" spans="1:7" x14ac:dyDescent="0.2">
      <c r="A362" t="str">
        <f>cleanedDataSet!A362</f>
        <v>000f100d-3884-4bc4-bf24-d8923206e603</v>
      </c>
      <c r="B362" t="str">
        <f>VLOOKUP(A362,cleanedDataSet!A:L,2,0)</f>
        <v>Kellie Johnson</v>
      </c>
      <c r="C362" t="str">
        <f>VLOOKUP(A362,cleanedDataSet!A:L,3,0)</f>
        <v>kweber@rivers.com</v>
      </c>
      <c r="D362" t="str">
        <f t="shared" si="20"/>
        <v>kweber</v>
      </c>
      <c r="E362" t="str">
        <f t="shared" si="23"/>
        <v>rivers</v>
      </c>
      <c r="F362" t="str">
        <f t="shared" si="21"/>
        <v>com</v>
      </c>
      <c r="G362" t="str">
        <f t="shared" si="22"/>
        <v>Kellie@rivers</v>
      </c>
    </row>
    <row r="363" spans="1:7" x14ac:dyDescent="0.2">
      <c r="A363" t="str">
        <f>cleanedDataSet!A363</f>
        <v>186926c3-4d30-4acc-8a30-224026a847ac</v>
      </c>
      <c r="B363" t="str">
        <f>VLOOKUP(A363,cleanedDataSet!A:L,2,0)</f>
        <v>Nicole Mcdonald</v>
      </c>
      <c r="C363" t="str">
        <f>VLOOKUP(A363,cleanedDataSet!A:L,3,0)</f>
        <v>scottfernandez@clark-smith.com</v>
      </c>
      <c r="D363" t="str">
        <f t="shared" si="20"/>
        <v>scottfernandez</v>
      </c>
      <c r="E363" t="str">
        <f t="shared" si="23"/>
        <v>clark-smith</v>
      </c>
      <c r="F363" t="str">
        <f t="shared" si="21"/>
        <v>com</v>
      </c>
      <c r="G363" t="str">
        <f t="shared" si="22"/>
        <v>Nicole@clark-smith</v>
      </c>
    </row>
    <row r="364" spans="1:7" x14ac:dyDescent="0.2">
      <c r="A364" t="str">
        <f>cleanedDataSet!A364</f>
        <v>335ade39-a695-4ace-89fe-257871bc9f53</v>
      </c>
      <c r="B364" t="str">
        <f>VLOOKUP(A364,cleanedDataSet!A:L,2,0)</f>
        <v>Sean Williams</v>
      </c>
      <c r="C364" t="str">
        <f>VLOOKUP(A364,cleanedDataSet!A:L,3,0)</f>
        <v>wolfekarla@johnson.com</v>
      </c>
      <c r="D364" t="str">
        <f t="shared" si="20"/>
        <v>wolfekarla</v>
      </c>
      <c r="E364" t="str">
        <f t="shared" si="23"/>
        <v>johnson</v>
      </c>
      <c r="F364" t="str">
        <f t="shared" si="21"/>
        <v>com</v>
      </c>
      <c r="G364" t="str">
        <f t="shared" si="22"/>
        <v>Sean@johnson</v>
      </c>
    </row>
    <row r="365" spans="1:7" x14ac:dyDescent="0.2">
      <c r="A365" t="str">
        <f>cleanedDataSet!A365</f>
        <v>8991c5fa-23b8-4098-9271-8369afaf9d63</v>
      </c>
      <c r="B365" t="str">
        <f>VLOOKUP(A365,cleanedDataSet!A:L,2,0)</f>
        <v>Pamela Rodriguez</v>
      </c>
      <c r="C365" t="str">
        <f>VLOOKUP(A365,cleanedDataSet!A:L,3,0)</f>
        <v>donaldjohnson@gmail.com</v>
      </c>
      <c r="D365" t="str">
        <f t="shared" si="20"/>
        <v>donaldjohnson</v>
      </c>
      <c r="E365" t="str">
        <f t="shared" si="23"/>
        <v>gmail</v>
      </c>
      <c r="F365" t="str">
        <f t="shared" si="21"/>
        <v>com</v>
      </c>
      <c r="G365" t="str">
        <f t="shared" si="22"/>
        <v>Pamela@gmail</v>
      </c>
    </row>
    <row r="366" spans="1:7" x14ac:dyDescent="0.2">
      <c r="A366" t="str">
        <f>cleanedDataSet!A366</f>
        <v>90e8632e-83e5-4ac5-ae52-675a800d69a7</v>
      </c>
      <c r="B366" t="str">
        <f>VLOOKUP(A366,cleanedDataSet!A:L,2,0)</f>
        <v>Christopher Orozco</v>
      </c>
      <c r="C366" t="str">
        <f>VLOOKUP(A366,cleanedDataSet!A:L,3,0)</f>
        <v>tberry@hotmail.com</v>
      </c>
      <c r="D366" t="str">
        <f t="shared" si="20"/>
        <v>tberry</v>
      </c>
      <c r="E366" t="str">
        <f t="shared" si="23"/>
        <v>hotmail</v>
      </c>
      <c r="F366" t="str">
        <f t="shared" si="21"/>
        <v>com</v>
      </c>
      <c r="G366" t="str">
        <f t="shared" si="22"/>
        <v>Christopher@hotmail</v>
      </c>
    </row>
    <row r="367" spans="1:7" x14ac:dyDescent="0.2">
      <c r="A367" t="str">
        <f>cleanedDataSet!A367</f>
        <v>6f3da19e-735a-46e3-a331-fb806eda168d</v>
      </c>
      <c r="B367" t="str">
        <f>VLOOKUP(A367,cleanedDataSet!A:L,2,0)</f>
        <v>Steven Frost</v>
      </c>
      <c r="C367" t="str">
        <f>VLOOKUP(A367,cleanedDataSet!A:L,3,0)</f>
        <v>michaelmanning@galvan.biz</v>
      </c>
      <c r="D367" t="str">
        <f t="shared" si="20"/>
        <v>michaelmanning</v>
      </c>
      <c r="E367" t="str">
        <f t="shared" si="23"/>
        <v>galvan</v>
      </c>
      <c r="F367" t="str">
        <f t="shared" si="21"/>
        <v>biz</v>
      </c>
      <c r="G367" t="str">
        <f t="shared" si="22"/>
        <v>Steven@galvan</v>
      </c>
    </row>
    <row r="368" spans="1:7" x14ac:dyDescent="0.2">
      <c r="A368" t="str">
        <f>cleanedDataSet!A368</f>
        <v>a137b068-558c-444e-8392-09f24907a0ef</v>
      </c>
      <c r="B368" t="str">
        <f>VLOOKUP(A368,cleanedDataSet!A:L,2,0)</f>
        <v>Joseph Short</v>
      </c>
      <c r="C368" t="str">
        <f>VLOOKUP(A368,cleanedDataSet!A:L,3,0)</f>
        <v>prussell@forbes.net</v>
      </c>
      <c r="D368" t="str">
        <f t="shared" si="20"/>
        <v>prussell</v>
      </c>
      <c r="E368" t="str">
        <f t="shared" si="23"/>
        <v>forbes</v>
      </c>
      <c r="F368" t="str">
        <f t="shared" si="21"/>
        <v>net</v>
      </c>
      <c r="G368" t="str">
        <f t="shared" si="22"/>
        <v>Joseph@forbes</v>
      </c>
    </row>
    <row r="369" spans="1:7" x14ac:dyDescent="0.2">
      <c r="A369" t="str">
        <f>cleanedDataSet!A369</f>
        <v>d654dce6-db82-4b0f-9e31-ccd4e30d557d</v>
      </c>
      <c r="B369" t="str">
        <f>VLOOKUP(A369,cleanedDataSet!A:L,2,0)</f>
        <v>Dr. Jeffrey Shepherd PhD</v>
      </c>
      <c r="C369" t="str">
        <f>VLOOKUP(A369,cleanedDataSet!A:L,3,0)</f>
        <v>tjohnston@yahoo.com</v>
      </c>
      <c r="D369" t="str">
        <f t="shared" si="20"/>
        <v>tjohnston</v>
      </c>
      <c r="E369" t="str">
        <f t="shared" si="23"/>
        <v>yahoo</v>
      </c>
      <c r="F369" t="str">
        <f t="shared" si="21"/>
        <v>com</v>
      </c>
      <c r="G369" t="str">
        <f t="shared" si="22"/>
        <v>Dr.@yahoo</v>
      </c>
    </row>
    <row r="370" spans="1:7" x14ac:dyDescent="0.2">
      <c r="A370" t="str">
        <f>cleanedDataSet!A370</f>
        <v>f2eb6f06-6088-400b-bfac-0d392d6e4b2d</v>
      </c>
      <c r="B370" t="str">
        <f>VLOOKUP(A370,cleanedDataSet!A:L,2,0)</f>
        <v>Richard Cox</v>
      </c>
      <c r="C370" t="str">
        <f>VLOOKUP(A370,cleanedDataSet!A:L,3,0)</f>
        <v>mirandamorgan@palmer.com</v>
      </c>
      <c r="D370" t="str">
        <f t="shared" si="20"/>
        <v>mirandamorgan</v>
      </c>
      <c r="E370" t="str">
        <f t="shared" si="23"/>
        <v>palmer</v>
      </c>
      <c r="F370" t="str">
        <f t="shared" si="21"/>
        <v>com</v>
      </c>
      <c r="G370" t="str">
        <f t="shared" si="22"/>
        <v>Richard@palmer</v>
      </c>
    </row>
    <row r="371" spans="1:7" x14ac:dyDescent="0.2">
      <c r="A371" t="str">
        <f>cleanedDataSet!A371</f>
        <v>6cbbc343-732e-4173-b91c-c37eda2ef24f</v>
      </c>
      <c r="B371" t="str">
        <f>VLOOKUP(A371,cleanedDataSet!A:L,2,0)</f>
        <v>Stephanie Perkins</v>
      </c>
      <c r="C371" t="str">
        <f>VLOOKUP(A371,cleanedDataSet!A:L,3,0)</f>
        <v>danielflores@palmer-ware.com</v>
      </c>
      <c r="D371" t="str">
        <f t="shared" si="20"/>
        <v>danielflores</v>
      </c>
      <c r="E371" t="str">
        <f t="shared" si="23"/>
        <v>palmer-ware</v>
      </c>
      <c r="F371" t="str">
        <f t="shared" si="21"/>
        <v>com</v>
      </c>
      <c r="G371" t="str">
        <f t="shared" si="22"/>
        <v>Stephanie@palmer-ware</v>
      </c>
    </row>
    <row r="372" spans="1:7" x14ac:dyDescent="0.2">
      <c r="A372" t="str">
        <f>cleanedDataSet!A372</f>
        <v>960d41c8-7d70-4173-ad2e-59043fc42a3f</v>
      </c>
      <c r="B372" t="str">
        <f>VLOOKUP(A372,cleanedDataSet!A:L,2,0)</f>
        <v>Tracy Stewart</v>
      </c>
      <c r="C372" t="str">
        <f>VLOOKUP(A372,cleanedDataSet!A:L,3,0)</f>
        <v>gregorygreen@finley-owens.net</v>
      </c>
      <c r="D372" t="str">
        <f t="shared" si="20"/>
        <v>gregorygreen</v>
      </c>
      <c r="E372" t="str">
        <f t="shared" si="23"/>
        <v>finley-owens</v>
      </c>
      <c r="F372" t="str">
        <f t="shared" si="21"/>
        <v>net</v>
      </c>
      <c r="G372" t="str">
        <f t="shared" si="22"/>
        <v>Tracy@finley-owens</v>
      </c>
    </row>
    <row r="373" spans="1:7" x14ac:dyDescent="0.2">
      <c r="A373" t="str">
        <f>cleanedDataSet!A373</f>
        <v>c55e4861-506e-4733-8e4e-ac7fb311ee3c</v>
      </c>
      <c r="B373" t="str">
        <f>VLOOKUP(A373,cleanedDataSet!A:L,2,0)</f>
        <v>Tanya Wright</v>
      </c>
      <c r="C373" t="str">
        <f>VLOOKUP(A373,cleanedDataSet!A:L,3,0)</f>
        <v>hubbardteresa@brown.biz</v>
      </c>
      <c r="D373" t="str">
        <f t="shared" si="20"/>
        <v>hubbardteresa</v>
      </c>
      <c r="E373" t="str">
        <f t="shared" si="23"/>
        <v>brown</v>
      </c>
      <c r="F373" t="str">
        <f t="shared" si="21"/>
        <v>biz</v>
      </c>
      <c r="G373" t="str">
        <f t="shared" si="22"/>
        <v>Tanya@brown</v>
      </c>
    </row>
    <row r="374" spans="1:7" x14ac:dyDescent="0.2">
      <c r="A374" t="str">
        <f>cleanedDataSet!A374</f>
        <v>2e545f6c-29fb-4104-9fc6-e73dcd2b3fe5</v>
      </c>
      <c r="B374" t="str">
        <f>VLOOKUP(A374,cleanedDataSet!A:L,2,0)</f>
        <v>Alyssa Liu</v>
      </c>
      <c r="C374" t="str">
        <f>VLOOKUP(A374,cleanedDataSet!A:L,3,0)</f>
        <v>joshua52@heath-nicholson.com</v>
      </c>
      <c r="D374" t="str">
        <f t="shared" si="20"/>
        <v>joshua52</v>
      </c>
      <c r="E374" t="str">
        <f t="shared" si="23"/>
        <v>heath-nicholson</v>
      </c>
      <c r="F374" t="str">
        <f t="shared" si="21"/>
        <v>com</v>
      </c>
      <c r="G374" t="str">
        <f t="shared" si="22"/>
        <v>Alyssa@heath-nicholson</v>
      </c>
    </row>
    <row r="375" spans="1:7" x14ac:dyDescent="0.2">
      <c r="A375" t="str">
        <f>cleanedDataSet!A375</f>
        <v>2db751f6-9c30-46f2-9d38-c63b77d777ff</v>
      </c>
      <c r="B375" t="str">
        <f>VLOOKUP(A375,cleanedDataSet!A:L,2,0)</f>
        <v>Deborah Ward</v>
      </c>
      <c r="C375" t="str">
        <f>VLOOKUP(A375,cleanedDataSet!A:L,3,0)</f>
        <v>replacement@mail.com</v>
      </c>
      <c r="D375" t="str">
        <f t="shared" si="20"/>
        <v>replacement</v>
      </c>
      <c r="E375" t="str">
        <f t="shared" si="23"/>
        <v>mail</v>
      </c>
      <c r="F375" t="str">
        <f t="shared" si="21"/>
        <v>com</v>
      </c>
      <c r="G375" t="str">
        <f t="shared" si="22"/>
        <v>Deborah@mail</v>
      </c>
    </row>
    <row r="376" spans="1:7" x14ac:dyDescent="0.2">
      <c r="A376" t="str">
        <f>cleanedDataSet!A376</f>
        <v>ebc2343d-723e-4dd6-9c73-5e7ae7ed9a5f</v>
      </c>
      <c r="B376" t="str">
        <f>VLOOKUP(A376,cleanedDataSet!A:L,2,0)</f>
        <v>Joseph Farley</v>
      </c>
      <c r="C376" t="str">
        <f>VLOOKUP(A376,cleanedDataSet!A:L,3,0)</f>
        <v>vnelson@yates.info</v>
      </c>
      <c r="D376" t="str">
        <f t="shared" si="20"/>
        <v>vnelson</v>
      </c>
      <c r="E376" t="str">
        <f t="shared" si="23"/>
        <v>yates</v>
      </c>
      <c r="F376" t="str">
        <f t="shared" si="21"/>
        <v>info</v>
      </c>
      <c r="G376" t="str">
        <f t="shared" si="22"/>
        <v>Joseph@yates</v>
      </c>
    </row>
    <row r="377" spans="1:7" x14ac:dyDescent="0.2">
      <c r="A377" t="str">
        <f>cleanedDataSet!A377</f>
        <v>9233277d-966a-4e18-8e52-7c13710ab9a5</v>
      </c>
      <c r="B377" t="str">
        <f>VLOOKUP(A377,cleanedDataSet!A:L,2,0)</f>
        <v>Vickie Gonzalez</v>
      </c>
      <c r="C377" t="str">
        <f>VLOOKUP(A377,cleanedDataSet!A:L,3,0)</f>
        <v>pamelagarner@hotmail.com</v>
      </c>
      <c r="D377" t="str">
        <f t="shared" si="20"/>
        <v>pamelagarner</v>
      </c>
      <c r="E377" t="str">
        <f t="shared" si="23"/>
        <v>hotmail</v>
      </c>
      <c r="F377" t="str">
        <f t="shared" si="21"/>
        <v>com</v>
      </c>
      <c r="G377" t="str">
        <f t="shared" si="22"/>
        <v>Vickie@hotmail</v>
      </c>
    </row>
    <row r="378" spans="1:7" x14ac:dyDescent="0.2">
      <c r="A378" t="str">
        <f>cleanedDataSet!A378</f>
        <v>6334126c-974b-44bb-8ae5-d03d1ba8a1fd</v>
      </c>
      <c r="B378" t="str">
        <f>VLOOKUP(A378,cleanedDataSet!A:L,2,0)</f>
        <v>Tina Anthony</v>
      </c>
      <c r="C378" t="str">
        <f>VLOOKUP(A378,cleanedDataSet!A:L,3,0)</f>
        <v>jameshardin@lee.com</v>
      </c>
      <c r="D378" t="str">
        <f t="shared" si="20"/>
        <v>jameshardin</v>
      </c>
      <c r="E378" t="str">
        <f t="shared" si="23"/>
        <v>lee</v>
      </c>
      <c r="F378" t="str">
        <f t="shared" si="21"/>
        <v>com</v>
      </c>
      <c r="G378" t="str">
        <f t="shared" si="22"/>
        <v>Tina@lee</v>
      </c>
    </row>
    <row r="379" spans="1:7" x14ac:dyDescent="0.2">
      <c r="A379" t="str">
        <f>cleanedDataSet!A379</f>
        <v>20d4c1b1-7ade-4115-ab9c-6b2b98bb8566</v>
      </c>
      <c r="B379" t="str">
        <f>VLOOKUP(A379,cleanedDataSet!A:L,2,0)</f>
        <v>Nicholas White</v>
      </c>
      <c r="C379" t="str">
        <f>VLOOKUP(A379,cleanedDataSet!A:L,3,0)</f>
        <v>elizabeth80@powell.biz</v>
      </c>
      <c r="D379" t="str">
        <f t="shared" si="20"/>
        <v>elizabeth80</v>
      </c>
      <c r="E379" t="str">
        <f t="shared" si="23"/>
        <v>powell</v>
      </c>
      <c r="F379" t="str">
        <f t="shared" si="21"/>
        <v>biz</v>
      </c>
      <c r="G379" t="str">
        <f t="shared" si="22"/>
        <v>Nicholas@powell</v>
      </c>
    </row>
    <row r="380" spans="1:7" x14ac:dyDescent="0.2">
      <c r="A380" t="str">
        <f>cleanedDataSet!A380</f>
        <v>0e4cb661-bd1f-4c19-92f1-d2e36c6a2d24</v>
      </c>
      <c r="B380" t="str">
        <f>VLOOKUP(A380,cleanedDataSet!A:L,2,0)</f>
        <v>Elijah Bradley</v>
      </c>
      <c r="C380" t="str">
        <f>VLOOKUP(A380,cleanedDataSet!A:L,3,0)</f>
        <v>erinturner@mitchell.biz</v>
      </c>
      <c r="D380" t="str">
        <f t="shared" si="20"/>
        <v>erinturner</v>
      </c>
      <c r="E380" t="str">
        <f t="shared" si="23"/>
        <v>mitchell</v>
      </c>
      <c r="F380" t="str">
        <f t="shared" si="21"/>
        <v>biz</v>
      </c>
      <c r="G380" t="str">
        <f t="shared" si="22"/>
        <v>Elijah@mitchell</v>
      </c>
    </row>
    <row r="381" spans="1:7" x14ac:dyDescent="0.2">
      <c r="A381" t="str">
        <f>cleanedDataSet!A381</f>
        <v>a519e5bd-3cd8-47af-acf5-b36c719dedcd</v>
      </c>
      <c r="B381" t="str">
        <f>VLOOKUP(A381,cleanedDataSet!A:L,2,0)</f>
        <v>Jeremy Weber</v>
      </c>
      <c r="C381" t="str">
        <f>VLOOKUP(A381,cleanedDataSet!A:L,3,0)</f>
        <v>james25@gmail.com</v>
      </c>
      <c r="D381" t="str">
        <f t="shared" si="20"/>
        <v>james25</v>
      </c>
      <c r="E381" t="str">
        <f t="shared" si="23"/>
        <v>gmail</v>
      </c>
      <c r="F381" t="str">
        <f t="shared" si="21"/>
        <v>com</v>
      </c>
      <c r="G381" t="str">
        <f t="shared" si="22"/>
        <v>Jeremy@gmail</v>
      </c>
    </row>
    <row r="382" spans="1:7" x14ac:dyDescent="0.2">
      <c r="A382" t="str">
        <f>cleanedDataSet!A382</f>
        <v>abd9ad38-af24-42e3-86db-2447bc0b6167</v>
      </c>
      <c r="B382" t="str">
        <f>VLOOKUP(A382,cleanedDataSet!A:L,2,0)</f>
        <v>Christian Benitez</v>
      </c>
      <c r="C382" t="str">
        <f>VLOOKUP(A382,cleanedDataSet!A:L,3,0)</f>
        <v>kimberly58@gmail.com</v>
      </c>
      <c r="D382" t="str">
        <f t="shared" si="20"/>
        <v>kimberly58</v>
      </c>
      <c r="E382" t="str">
        <f t="shared" si="23"/>
        <v>gmail</v>
      </c>
      <c r="F382" t="str">
        <f t="shared" si="21"/>
        <v>com</v>
      </c>
      <c r="G382" t="str">
        <f t="shared" si="22"/>
        <v>Christian@gmail</v>
      </c>
    </row>
    <row r="383" spans="1:7" x14ac:dyDescent="0.2">
      <c r="A383" t="str">
        <f>cleanedDataSet!A383</f>
        <v>20fd2410-5f9e-49bc-a96f-22e4b989bca5</v>
      </c>
      <c r="B383" t="str">
        <f>VLOOKUP(A383,cleanedDataSet!A:L,2,0)</f>
        <v>Maria Ramos</v>
      </c>
      <c r="C383" t="str">
        <f>VLOOKUP(A383,cleanedDataSet!A:L,3,0)</f>
        <v>kristicombs@yahoo.com</v>
      </c>
      <c r="D383" t="str">
        <f t="shared" si="20"/>
        <v>kristicombs</v>
      </c>
      <c r="E383" t="str">
        <f t="shared" si="23"/>
        <v>yahoo</v>
      </c>
      <c r="F383" t="str">
        <f t="shared" si="21"/>
        <v>com</v>
      </c>
      <c r="G383" t="str">
        <f t="shared" si="22"/>
        <v>Maria@yahoo</v>
      </c>
    </row>
    <row r="384" spans="1:7" x14ac:dyDescent="0.2">
      <c r="A384" t="str">
        <f>cleanedDataSet!A384</f>
        <v>8c1ede6a-5331-4dda-aac5-a36fb6a8b3ea</v>
      </c>
      <c r="B384" t="str">
        <f>VLOOKUP(A384,cleanedDataSet!A:L,2,0)</f>
        <v>Robert Johnston</v>
      </c>
      <c r="C384" t="str">
        <f>VLOOKUP(A384,cleanedDataSet!A:L,3,0)</f>
        <v>ecline@gmail.com</v>
      </c>
      <c r="D384" t="str">
        <f t="shared" si="20"/>
        <v>ecline</v>
      </c>
      <c r="E384" t="str">
        <f t="shared" si="23"/>
        <v>gmail</v>
      </c>
      <c r="F384" t="str">
        <f t="shared" si="21"/>
        <v>com</v>
      </c>
      <c r="G384" t="str">
        <f t="shared" si="22"/>
        <v>Robert@gmail</v>
      </c>
    </row>
    <row r="385" spans="1:7" x14ac:dyDescent="0.2">
      <c r="A385" t="str">
        <f>cleanedDataSet!A385</f>
        <v>dc934496-fab2-4ac0-b4b7-aef0e764d54c</v>
      </c>
      <c r="B385" t="str">
        <f>VLOOKUP(A385,cleanedDataSet!A:L,2,0)</f>
        <v>Michelle Edwards</v>
      </c>
      <c r="C385" t="str">
        <f>VLOOKUP(A385,cleanedDataSet!A:L,3,0)</f>
        <v>ugutierrez@smith.com</v>
      </c>
      <c r="D385" t="str">
        <f t="shared" si="20"/>
        <v>ugutierrez</v>
      </c>
      <c r="E385" t="str">
        <f t="shared" si="23"/>
        <v>smith</v>
      </c>
      <c r="F385" t="str">
        <f t="shared" si="21"/>
        <v>com</v>
      </c>
      <c r="G385" t="str">
        <f t="shared" si="22"/>
        <v>Michelle@smith</v>
      </c>
    </row>
    <row r="386" spans="1:7" x14ac:dyDescent="0.2">
      <c r="A386" t="str">
        <f>cleanedDataSet!A386</f>
        <v>8368460e-7d62-467d-bfb5-da62a2811607</v>
      </c>
      <c r="B386" t="str">
        <f>VLOOKUP(A386,cleanedDataSet!A:L,2,0)</f>
        <v>Joseph Yang</v>
      </c>
      <c r="C386" t="str">
        <f>VLOOKUP(A386,cleanedDataSet!A:L,3,0)</f>
        <v>wrightjohn@yahoo.com</v>
      </c>
      <c r="D386" t="str">
        <f t="shared" si="20"/>
        <v>wrightjohn</v>
      </c>
      <c r="E386" t="str">
        <f t="shared" si="23"/>
        <v>yahoo</v>
      </c>
      <c r="F386" t="str">
        <f t="shared" si="21"/>
        <v>com</v>
      </c>
      <c r="G386" t="str">
        <f t="shared" si="22"/>
        <v>Joseph@yahoo</v>
      </c>
    </row>
    <row r="387" spans="1:7" x14ac:dyDescent="0.2">
      <c r="A387" t="str">
        <f>cleanedDataSet!A387</f>
        <v>0277a54a-ae6b-473d-8529-197956ef8f45</v>
      </c>
      <c r="B387" t="str">
        <f>VLOOKUP(A387,cleanedDataSet!A:L,2,0)</f>
        <v>Amy Bell</v>
      </c>
      <c r="C387" t="str">
        <f>VLOOKUP(A387,cleanedDataSet!A:L,3,0)</f>
        <v>vickieclark@yahoo.com</v>
      </c>
      <c r="D387" t="str">
        <f t="shared" ref="D387:D450" si="24">LEFT(C387,FIND("@",C387)-1)</f>
        <v>vickieclark</v>
      </c>
      <c r="E387" t="str">
        <f t="shared" si="23"/>
        <v>yahoo</v>
      </c>
      <c r="F387" t="str">
        <f t="shared" ref="F387:F450" si="25">RIGHT(C387,LEN(C387)-FIND(".",C387))</f>
        <v>com</v>
      </c>
      <c r="G387" t="str">
        <f t="shared" ref="G387:G450" si="26">CONCATENATE(LEFT(B387,FIND(" ",B387)-1),"@",E387)</f>
        <v>Amy@yahoo</v>
      </c>
    </row>
    <row r="388" spans="1:7" x14ac:dyDescent="0.2">
      <c r="A388" t="str">
        <f>cleanedDataSet!A388</f>
        <v>8f3cc6a4-b78b-4648-8933-9d797339d098</v>
      </c>
      <c r="B388" t="str">
        <f>VLOOKUP(A388,cleanedDataSet!A:L,2,0)</f>
        <v>Michael Mooney</v>
      </c>
      <c r="C388" t="str">
        <f>VLOOKUP(A388,cleanedDataSet!A:L,3,0)</f>
        <v>norman05@yahoo.com</v>
      </c>
      <c r="D388" t="str">
        <f t="shared" si="24"/>
        <v>norman05</v>
      </c>
      <c r="E388" t="str">
        <f t="shared" si="23"/>
        <v>yahoo</v>
      </c>
      <c r="F388" t="str">
        <f t="shared" si="25"/>
        <v>com</v>
      </c>
      <c r="G388" t="str">
        <f t="shared" si="26"/>
        <v>Michael@yahoo</v>
      </c>
    </row>
    <row r="389" spans="1:7" x14ac:dyDescent="0.2">
      <c r="A389" t="str">
        <f>cleanedDataSet!A389</f>
        <v>f8a75c18-dc31-455b-8204-d5df3736ff28</v>
      </c>
      <c r="B389" t="str">
        <f>VLOOKUP(A389,cleanedDataSet!A:L,2,0)</f>
        <v>Charles Price</v>
      </c>
      <c r="C389" t="str">
        <f>VLOOKUP(A389,cleanedDataSet!A:L,3,0)</f>
        <v>kgomez@gmail.com</v>
      </c>
      <c r="D389" t="str">
        <f t="shared" si="24"/>
        <v>kgomez</v>
      </c>
      <c r="E389" t="str">
        <f t="shared" ref="E389:E452" si="27">MID(C389,FIND("@",C389)+1,FIND(".",C389)-LEN(D389)-2)</f>
        <v>gmail</v>
      </c>
      <c r="F389" t="str">
        <f t="shared" si="25"/>
        <v>com</v>
      </c>
      <c r="G389" t="str">
        <f t="shared" si="26"/>
        <v>Charles@gmail</v>
      </c>
    </row>
    <row r="390" spans="1:7" x14ac:dyDescent="0.2">
      <c r="A390" t="str">
        <f>cleanedDataSet!A390</f>
        <v>33f9ec05-bb1d-4831-aeef-3f9a60da1bbc</v>
      </c>
      <c r="B390" t="str">
        <f>VLOOKUP(A390,cleanedDataSet!A:L,2,0)</f>
        <v>Krystal Chavez</v>
      </c>
      <c r="C390" t="str">
        <f>VLOOKUP(A390,cleanedDataSet!A:L,3,0)</f>
        <v>jeffreysmith@knapp.com</v>
      </c>
      <c r="D390" t="str">
        <f t="shared" si="24"/>
        <v>jeffreysmith</v>
      </c>
      <c r="E390" t="str">
        <f t="shared" si="27"/>
        <v>knapp</v>
      </c>
      <c r="F390" t="str">
        <f t="shared" si="25"/>
        <v>com</v>
      </c>
      <c r="G390" t="str">
        <f t="shared" si="26"/>
        <v>Krystal@knapp</v>
      </c>
    </row>
    <row r="391" spans="1:7" x14ac:dyDescent="0.2">
      <c r="A391" t="str">
        <f>cleanedDataSet!A391</f>
        <v>c7d8f64d-9552-44ad-8111-0a5ef8429acf</v>
      </c>
      <c r="B391" t="str">
        <f>VLOOKUP(A391,cleanedDataSet!A:L,2,0)</f>
        <v>Tracy Strong</v>
      </c>
      <c r="C391" t="str">
        <f>VLOOKUP(A391,cleanedDataSet!A:L,3,0)</f>
        <v>replacement@mail.com</v>
      </c>
      <c r="D391" t="str">
        <f t="shared" si="24"/>
        <v>replacement</v>
      </c>
      <c r="E391" t="str">
        <f t="shared" si="27"/>
        <v>mail</v>
      </c>
      <c r="F391" t="str">
        <f t="shared" si="25"/>
        <v>com</v>
      </c>
      <c r="G391" t="str">
        <f t="shared" si="26"/>
        <v>Tracy@mail</v>
      </c>
    </row>
    <row r="392" spans="1:7" x14ac:dyDescent="0.2">
      <c r="A392" t="str">
        <f>cleanedDataSet!A392</f>
        <v>71832b1b-11be-4103-a4a3-4ce65db3096a</v>
      </c>
      <c r="B392" t="str">
        <f>VLOOKUP(A392,cleanedDataSet!A:L,2,0)</f>
        <v>Andrea Cunningham</v>
      </c>
      <c r="C392" t="str">
        <f>VLOOKUP(A392,cleanedDataSet!A:L,3,0)</f>
        <v>millerpatricia@myers-clarke.biz</v>
      </c>
      <c r="D392" t="str">
        <f t="shared" si="24"/>
        <v>millerpatricia</v>
      </c>
      <c r="E392" t="str">
        <f t="shared" si="27"/>
        <v>myers-clarke</v>
      </c>
      <c r="F392" t="str">
        <f t="shared" si="25"/>
        <v>biz</v>
      </c>
      <c r="G392" t="str">
        <f t="shared" si="26"/>
        <v>Andrea@myers-clarke</v>
      </c>
    </row>
    <row r="393" spans="1:7" x14ac:dyDescent="0.2">
      <c r="A393" t="str">
        <f>cleanedDataSet!A393</f>
        <v>b4711cb7-2967-44c5-bb69-fbfe336494af</v>
      </c>
      <c r="B393" t="str">
        <f>VLOOKUP(A393,cleanedDataSet!A:L,2,0)</f>
        <v>Shawna Bradford</v>
      </c>
      <c r="C393" t="str">
        <f>VLOOKUP(A393,cleanedDataSet!A:L,3,0)</f>
        <v>thomaswoods@gmail.com</v>
      </c>
      <c r="D393" t="str">
        <f t="shared" si="24"/>
        <v>thomaswoods</v>
      </c>
      <c r="E393" t="str">
        <f t="shared" si="27"/>
        <v>gmail</v>
      </c>
      <c r="F393" t="str">
        <f t="shared" si="25"/>
        <v>com</v>
      </c>
      <c r="G393" t="str">
        <f t="shared" si="26"/>
        <v>Shawna@gmail</v>
      </c>
    </row>
    <row r="394" spans="1:7" x14ac:dyDescent="0.2">
      <c r="A394" t="str">
        <f>cleanedDataSet!A394</f>
        <v>1c1eb49b-b20f-4551-a63f-daffe4015628</v>
      </c>
      <c r="B394" t="str">
        <f>VLOOKUP(A394,cleanedDataSet!A:L,2,0)</f>
        <v>Jaclyn Gray</v>
      </c>
      <c r="C394" t="str">
        <f>VLOOKUP(A394,cleanedDataSet!A:L,3,0)</f>
        <v>cannonandrea@evans.com</v>
      </c>
      <c r="D394" t="str">
        <f t="shared" si="24"/>
        <v>cannonandrea</v>
      </c>
      <c r="E394" t="str">
        <f t="shared" si="27"/>
        <v>evans</v>
      </c>
      <c r="F394" t="str">
        <f t="shared" si="25"/>
        <v>com</v>
      </c>
      <c r="G394" t="str">
        <f t="shared" si="26"/>
        <v>Jaclyn@evans</v>
      </c>
    </row>
    <row r="395" spans="1:7" x14ac:dyDescent="0.2">
      <c r="A395" t="str">
        <f>cleanedDataSet!A395</f>
        <v>b85739d4-630a-41c4-b54a-ae62c730819f</v>
      </c>
      <c r="B395" t="str">
        <f>VLOOKUP(A395,cleanedDataSet!A:L,2,0)</f>
        <v>Alan Page</v>
      </c>
      <c r="C395" t="str">
        <f>VLOOKUP(A395,cleanedDataSet!A:L,3,0)</f>
        <v>pmurphy@hotmail.com</v>
      </c>
      <c r="D395" t="str">
        <f t="shared" si="24"/>
        <v>pmurphy</v>
      </c>
      <c r="E395" t="str">
        <f t="shared" si="27"/>
        <v>hotmail</v>
      </c>
      <c r="F395" t="str">
        <f t="shared" si="25"/>
        <v>com</v>
      </c>
      <c r="G395" t="str">
        <f t="shared" si="26"/>
        <v>Alan@hotmail</v>
      </c>
    </row>
    <row r="396" spans="1:7" x14ac:dyDescent="0.2">
      <c r="A396" t="str">
        <f>cleanedDataSet!A396</f>
        <v>bf594274-2408-4cba-87e4-c73b017c4355</v>
      </c>
      <c r="B396" t="str">
        <f>VLOOKUP(A396,cleanedDataSet!A:L,2,0)</f>
        <v>Alexa Greene</v>
      </c>
      <c r="C396" t="str">
        <f>VLOOKUP(A396,cleanedDataSet!A:L,3,0)</f>
        <v>dbrooks@yahoo.com</v>
      </c>
      <c r="D396" t="str">
        <f t="shared" si="24"/>
        <v>dbrooks</v>
      </c>
      <c r="E396" t="str">
        <f t="shared" si="27"/>
        <v>yahoo</v>
      </c>
      <c r="F396" t="str">
        <f t="shared" si="25"/>
        <v>com</v>
      </c>
      <c r="G396" t="str">
        <f t="shared" si="26"/>
        <v>Alexa@yahoo</v>
      </c>
    </row>
    <row r="397" spans="1:7" x14ac:dyDescent="0.2">
      <c r="A397" t="str">
        <f>cleanedDataSet!A397</f>
        <v>be53afe5-d862-48ff-8228-e2a1e8804929</v>
      </c>
      <c r="B397" t="str">
        <f>VLOOKUP(A397,cleanedDataSet!A:L,2,0)</f>
        <v>Peggy Hendrix</v>
      </c>
      <c r="C397" t="str">
        <f>VLOOKUP(A397,cleanedDataSet!A:L,3,0)</f>
        <v>jeremiahguerra@hotmail.com</v>
      </c>
      <c r="D397" t="str">
        <f t="shared" si="24"/>
        <v>jeremiahguerra</v>
      </c>
      <c r="E397" t="str">
        <f t="shared" si="27"/>
        <v>hotmail</v>
      </c>
      <c r="F397" t="str">
        <f t="shared" si="25"/>
        <v>com</v>
      </c>
      <c r="G397" t="str">
        <f t="shared" si="26"/>
        <v>Peggy@hotmail</v>
      </c>
    </row>
    <row r="398" spans="1:7" x14ac:dyDescent="0.2">
      <c r="A398" t="str">
        <f>cleanedDataSet!A398</f>
        <v>71a80423-5e6a-428f-9e74-112f3f7546fb</v>
      </c>
      <c r="B398" t="str">
        <f>VLOOKUP(A398,cleanedDataSet!A:L,2,0)</f>
        <v>Amber Cox</v>
      </c>
      <c r="C398" t="str">
        <f>VLOOKUP(A398,cleanedDataSet!A:L,3,0)</f>
        <v>mwalker@clark-dixon.biz</v>
      </c>
      <c r="D398" t="str">
        <f t="shared" si="24"/>
        <v>mwalker</v>
      </c>
      <c r="E398" t="str">
        <f t="shared" si="27"/>
        <v>clark-dixon</v>
      </c>
      <c r="F398" t="str">
        <f t="shared" si="25"/>
        <v>biz</v>
      </c>
      <c r="G398" t="str">
        <f t="shared" si="26"/>
        <v>Amber@clark-dixon</v>
      </c>
    </row>
    <row r="399" spans="1:7" x14ac:dyDescent="0.2">
      <c r="A399" t="str">
        <f>cleanedDataSet!A399</f>
        <v>9867cd9c-7a6b-4218-9ba5-3578837e30b4</v>
      </c>
      <c r="B399" t="str">
        <f>VLOOKUP(A399,cleanedDataSet!A:L,2,0)</f>
        <v>Lisa Castillo</v>
      </c>
      <c r="C399" t="str">
        <f>VLOOKUP(A399,cleanedDataSet!A:L,3,0)</f>
        <v>michael27@jackson-hopkins.com</v>
      </c>
      <c r="D399" t="str">
        <f t="shared" si="24"/>
        <v>michael27</v>
      </c>
      <c r="E399" t="str">
        <f t="shared" si="27"/>
        <v>jackson-hopkins</v>
      </c>
      <c r="F399" t="str">
        <f t="shared" si="25"/>
        <v>com</v>
      </c>
      <c r="G399" t="str">
        <f t="shared" si="26"/>
        <v>Lisa@jackson-hopkins</v>
      </c>
    </row>
    <row r="400" spans="1:7" x14ac:dyDescent="0.2">
      <c r="A400" t="str">
        <f>cleanedDataSet!A400</f>
        <v>768795bd-f9a6-438a-b36c-aed905ff6dfc</v>
      </c>
      <c r="B400" t="str">
        <f>VLOOKUP(A400,cleanedDataSet!A:L,2,0)</f>
        <v>Robert Williams</v>
      </c>
      <c r="C400" t="str">
        <f>VLOOKUP(A400,cleanedDataSet!A:L,3,0)</f>
        <v>phillip58@kim.com</v>
      </c>
      <c r="D400" t="str">
        <f t="shared" si="24"/>
        <v>phillip58</v>
      </c>
      <c r="E400" t="str">
        <f t="shared" si="27"/>
        <v>kim</v>
      </c>
      <c r="F400" t="str">
        <f t="shared" si="25"/>
        <v>com</v>
      </c>
      <c r="G400" t="str">
        <f t="shared" si="26"/>
        <v>Robert@kim</v>
      </c>
    </row>
    <row r="401" spans="1:7" x14ac:dyDescent="0.2">
      <c r="A401" t="str">
        <f>cleanedDataSet!A401</f>
        <v>d441f5ee-a996-4c63-ba00-efa99873f561</v>
      </c>
      <c r="B401" t="str">
        <f>VLOOKUP(A401,cleanedDataSet!A:L,2,0)</f>
        <v>Samantha Smith</v>
      </c>
      <c r="C401" t="str">
        <f>VLOOKUP(A401,cleanedDataSet!A:L,3,0)</f>
        <v>franciscoreynolds@mccullough.info</v>
      </c>
      <c r="D401" t="str">
        <f t="shared" si="24"/>
        <v>franciscoreynolds</v>
      </c>
      <c r="E401" t="str">
        <f t="shared" si="27"/>
        <v>mccullough</v>
      </c>
      <c r="F401" t="str">
        <f t="shared" si="25"/>
        <v>info</v>
      </c>
      <c r="G401" t="str">
        <f t="shared" si="26"/>
        <v>Samantha@mccullough</v>
      </c>
    </row>
    <row r="402" spans="1:7" x14ac:dyDescent="0.2">
      <c r="A402" t="str">
        <f>cleanedDataSet!A402</f>
        <v>ffbeb929-ed17-4f6d-bd93-bcae58f830b4</v>
      </c>
      <c r="B402" t="str">
        <f>VLOOKUP(A402,cleanedDataSet!A:L,2,0)</f>
        <v>Chris Meyer</v>
      </c>
      <c r="C402" t="str">
        <f>VLOOKUP(A402,cleanedDataSet!A:L,3,0)</f>
        <v>george01@yahoo.com</v>
      </c>
      <c r="D402" t="str">
        <f t="shared" si="24"/>
        <v>george01</v>
      </c>
      <c r="E402" t="str">
        <f t="shared" si="27"/>
        <v>yahoo</v>
      </c>
      <c r="F402" t="str">
        <f t="shared" si="25"/>
        <v>com</v>
      </c>
      <c r="G402" t="str">
        <f t="shared" si="26"/>
        <v>Chris@yahoo</v>
      </c>
    </row>
    <row r="403" spans="1:7" x14ac:dyDescent="0.2">
      <c r="A403" t="str">
        <f>cleanedDataSet!A403</f>
        <v>bd024272-3416-49c4-9533-77b59ce26a5e</v>
      </c>
      <c r="B403" t="str">
        <f>VLOOKUP(A403,cleanedDataSet!A:L,2,0)</f>
        <v>Emily Pham</v>
      </c>
      <c r="C403" t="str">
        <f>VLOOKUP(A403,cleanedDataSet!A:L,3,0)</f>
        <v>barnesjulia@boyd.com</v>
      </c>
      <c r="D403" t="str">
        <f t="shared" si="24"/>
        <v>barnesjulia</v>
      </c>
      <c r="E403" t="str">
        <f t="shared" si="27"/>
        <v>boyd</v>
      </c>
      <c r="F403" t="str">
        <f t="shared" si="25"/>
        <v>com</v>
      </c>
      <c r="G403" t="str">
        <f t="shared" si="26"/>
        <v>Emily@boyd</v>
      </c>
    </row>
    <row r="404" spans="1:7" x14ac:dyDescent="0.2">
      <c r="A404" t="str">
        <f>cleanedDataSet!A404</f>
        <v>0be2dc68-ba99-4af8-bef1-6aa41711313f</v>
      </c>
      <c r="B404" t="str">
        <f>VLOOKUP(A404,cleanedDataSet!A:L,2,0)</f>
        <v>Michael Welch</v>
      </c>
      <c r="C404" t="str">
        <f>VLOOKUP(A404,cleanedDataSet!A:L,3,0)</f>
        <v>lmills@hotmail.com</v>
      </c>
      <c r="D404" t="str">
        <f t="shared" si="24"/>
        <v>lmills</v>
      </c>
      <c r="E404" t="str">
        <f t="shared" si="27"/>
        <v>hotmail</v>
      </c>
      <c r="F404" t="str">
        <f t="shared" si="25"/>
        <v>com</v>
      </c>
      <c r="G404" t="str">
        <f t="shared" si="26"/>
        <v>Michael@hotmail</v>
      </c>
    </row>
    <row r="405" spans="1:7" x14ac:dyDescent="0.2">
      <c r="A405" t="str">
        <f>cleanedDataSet!A405</f>
        <v>e2d215b8-8dea-4ec8-87bd-8bfe289a4034</v>
      </c>
      <c r="B405" t="str">
        <f>VLOOKUP(A405,cleanedDataSet!A:L,2,0)</f>
        <v>Linda Garcia</v>
      </c>
      <c r="C405" t="str">
        <f>VLOOKUP(A405,cleanedDataSet!A:L,3,0)</f>
        <v>vhammond@zamora.com</v>
      </c>
      <c r="D405" t="str">
        <f t="shared" si="24"/>
        <v>vhammond</v>
      </c>
      <c r="E405" t="str">
        <f t="shared" si="27"/>
        <v>zamora</v>
      </c>
      <c r="F405" t="str">
        <f t="shared" si="25"/>
        <v>com</v>
      </c>
      <c r="G405" t="str">
        <f t="shared" si="26"/>
        <v>Linda@zamora</v>
      </c>
    </row>
    <row r="406" spans="1:7" x14ac:dyDescent="0.2">
      <c r="A406" t="str">
        <f>cleanedDataSet!A406</f>
        <v>bd66c898-b1be-4fd3-a7de-55e996f212aa</v>
      </c>
      <c r="B406" t="str">
        <f>VLOOKUP(A406,cleanedDataSet!A:L,2,0)</f>
        <v>Colleen Scott</v>
      </c>
      <c r="C406" t="str">
        <f>VLOOKUP(A406,cleanedDataSet!A:L,3,0)</f>
        <v>suzanne81@hotmail.com</v>
      </c>
      <c r="D406" t="str">
        <f t="shared" si="24"/>
        <v>suzanne81</v>
      </c>
      <c r="E406" t="str">
        <f t="shared" si="27"/>
        <v>hotmail</v>
      </c>
      <c r="F406" t="str">
        <f t="shared" si="25"/>
        <v>com</v>
      </c>
      <c r="G406" t="str">
        <f t="shared" si="26"/>
        <v>Colleen@hotmail</v>
      </c>
    </row>
    <row r="407" spans="1:7" x14ac:dyDescent="0.2">
      <c r="A407" t="str">
        <f>cleanedDataSet!A407</f>
        <v>0d8a5f2a-801f-4970-9c63-ed8c683727a0</v>
      </c>
      <c r="B407" t="str">
        <f>VLOOKUP(A407,cleanedDataSet!A:L,2,0)</f>
        <v>David Dominguez</v>
      </c>
      <c r="C407" t="str">
        <f>VLOOKUP(A407,cleanedDataSet!A:L,3,0)</f>
        <v>joshuabrown@huang-patterson.com</v>
      </c>
      <c r="D407" t="str">
        <f t="shared" si="24"/>
        <v>joshuabrown</v>
      </c>
      <c r="E407" t="str">
        <f t="shared" si="27"/>
        <v>huang-patterson</v>
      </c>
      <c r="F407" t="str">
        <f t="shared" si="25"/>
        <v>com</v>
      </c>
      <c r="G407" t="str">
        <f t="shared" si="26"/>
        <v>David@huang-patterson</v>
      </c>
    </row>
    <row r="408" spans="1:7" x14ac:dyDescent="0.2">
      <c r="A408" t="str">
        <f>cleanedDataSet!A408</f>
        <v>fecd7803-7198-4439-8e36-c1ada82afeed</v>
      </c>
      <c r="B408" t="str">
        <f>VLOOKUP(A408,cleanedDataSet!A:L,2,0)</f>
        <v>Carlos White</v>
      </c>
      <c r="C408" t="str">
        <f>VLOOKUP(A408,cleanedDataSet!A:L,3,0)</f>
        <v>lewiskelli@hotmail.com</v>
      </c>
      <c r="D408" t="str">
        <f t="shared" si="24"/>
        <v>lewiskelli</v>
      </c>
      <c r="E408" t="str">
        <f t="shared" si="27"/>
        <v>hotmail</v>
      </c>
      <c r="F408" t="str">
        <f t="shared" si="25"/>
        <v>com</v>
      </c>
      <c r="G408" t="str">
        <f t="shared" si="26"/>
        <v>Carlos@hotmail</v>
      </c>
    </row>
    <row r="409" spans="1:7" x14ac:dyDescent="0.2">
      <c r="A409" t="str">
        <f>cleanedDataSet!A409</f>
        <v>6411624a-7659-4c16-a35e-04e95a865ea0</v>
      </c>
      <c r="B409" t="str">
        <f>VLOOKUP(A409,cleanedDataSet!A:L,2,0)</f>
        <v>Patrick Davila</v>
      </c>
      <c r="C409" t="str">
        <f>VLOOKUP(A409,cleanedDataSet!A:L,3,0)</f>
        <v>lance26@sullivan.com</v>
      </c>
      <c r="D409" t="str">
        <f t="shared" si="24"/>
        <v>lance26</v>
      </c>
      <c r="E409" t="str">
        <f t="shared" si="27"/>
        <v>sullivan</v>
      </c>
      <c r="F409" t="str">
        <f t="shared" si="25"/>
        <v>com</v>
      </c>
      <c r="G409" t="str">
        <f t="shared" si="26"/>
        <v>Patrick@sullivan</v>
      </c>
    </row>
    <row r="410" spans="1:7" x14ac:dyDescent="0.2">
      <c r="A410" t="str">
        <f>cleanedDataSet!A410</f>
        <v>83a95a7e-2575-4cee-b011-abb7da731132</v>
      </c>
      <c r="B410" t="str">
        <f>VLOOKUP(A410,cleanedDataSet!A:L,2,0)</f>
        <v>Michael Johnson</v>
      </c>
      <c r="C410" t="str">
        <f>VLOOKUP(A410,cleanedDataSet!A:L,3,0)</f>
        <v>ricky22@walters-burch.net</v>
      </c>
      <c r="D410" t="str">
        <f t="shared" si="24"/>
        <v>ricky22</v>
      </c>
      <c r="E410" t="str">
        <f t="shared" si="27"/>
        <v>walters-burch</v>
      </c>
      <c r="F410" t="str">
        <f t="shared" si="25"/>
        <v>net</v>
      </c>
      <c r="G410" t="str">
        <f t="shared" si="26"/>
        <v>Michael@walters-burch</v>
      </c>
    </row>
    <row r="411" spans="1:7" x14ac:dyDescent="0.2">
      <c r="A411" t="str">
        <f>cleanedDataSet!A411</f>
        <v>5b44ed62-3757-463b-9fef-e9c8d7b33ffa</v>
      </c>
      <c r="B411" t="str">
        <f>VLOOKUP(A411,cleanedDataSet!A:L,2,0)</f>
        <v>Martin Taylor</v>
      </c>
      <c r="C411" t="str">
        <f>VLOOKUP(A411,cleanedDataSet!A:L,3,0)</f>
        <v>scottbishop@gmail.com</v>
      </c>
      <c r="D411" t="str">
        <f t="shared" si="24"/>
        <v>scottbishop</v>
      </c>
      <c r="E411" t="str">
        <f t="shared" si="27"/>
        <v>gmail</v>
      </c>
      <c r="F411" t="str">
        <f t="shared" si="25"/>
        <v>com</v>
      </c>
      <c r="G411" t="str">
        <f t="shared" si="26"/>
        <v>Martin@gmail</v>
      </c>
    </row>
    <row r="412" spans="1:7" x14ac:dyDescent="0.2">
      <c r="A412" t="str">
        <f>cleanedDataSet!A412</f>
        <v>142e89de-9a6e-453f-9c1c-06c3be0525a4</v>
      </c>
      <c r="B412" t="str">
        <f>VLOOKUP(A412,cleanedDataSet!A:L,2,0)</f>
        <v>Michael Ramos</v>
      </c>
      <c r="C412" t="str">
        <f>VLOOKUP(A412,cleanedDataSet!A:L,3,0)</f>
        <v>barbara32@gmail.com</v>
      </c>
      <c r="D412" t="str">
        <f t="shared" si="24"/>
        <v>barbara32</v>
      </c>
      <c r="E412" t="str">
        <f t="shared" si="27"/>
        <v>gmail</v>
      </c>
      <c r="F412" t="str">
        <f t="shared" si="25"/>
        <v>com</v>
      </c>
      <c r="G412" t="str">
        <f t="shared" si="26"/>
        <v>Michael@gmail</v>
      </c>
    </row>
    <row r="413" spans="1:7" x14ac:dyDescent="0.2">
      <c r="A413" t="str">
        <f>cleanedDataSet!A413</f>
        <v>3151700e-2531-482f-a9d5-89ac9e5c7cd6</v>
      </c>
      <c r="B413" t="str">
        <f>VLOOKUP(A413,cleanedDataSet!A:L,2,0)</f>
        <v>Joseph Eaton</v>
      </c>
      <c r="C413" t="str">
        <f>VLOOKUP(A413,cleanedDataSet!A:L,3,0)</f>
        <v>trevor00@hotmail.com</v>
      </c>
      <c r="D413" t="str">
        <f t="shared" si="24"/>
        <v>trevor00</v>
      </c>
      <c r="E413" t="str">
        <f t="shared" si="27"/>
        <v>hotmail</v>
      </c>
      <c r="F413" t="str">
        <f t="shared" si="25"/>
        <v>com</v>
      </c>
      <c r="G413" t="str">
        <f t="shared" si="26"/>
        <v>Joseph@hotmail</v>
      </c>
    </row>
    <row r="414" spans="1:7" x14ac:dyDescent="0.2">
      <c r="A414" t="str">
        <f>cleanedDataSet!A414</f>
        <v>7a89152d-1cfa-4f36-b448-b504c2408829</v>
      </c>
      <c r="B414" t="str">
        <f>VLOOKUP(A414,cleanedDataSet!A:L,2,0)</f>
        <v>Kathleen Marshall</v>
      </c>
      <c r="C414" t="str">
        <f>VLOOKUP(A414,cleanedDataSet!A:L,3,0)</f>
        <v>jamiethomas@buckley.com</v>
      </c>
      <c r="D414" t="str">
        <f t="shared" si="24"/>
        <v>jamiethomas</v>
      </c>
      <c r="E414" t="str">
        <f t="shared" si="27"/>
        <v>buckley</v>
      </c>
      <c r="F414" t="str">
        <f t="shared" si="25"/>
        <v>com</v>
      </c>
      <c r="G414" t="str">
        <f t="shared" si="26"/>
        <v>Kathleen@buckley</v>
      </c>
    </row>
    <row r="415" spans="1:7" x14ac:dyDescent="0.2">
      <c r="A415" t="str">
        <f>cleanedDataSet!A415</f>
        <v>6eb2c71c-b33f-4197-b001-4c63ee8610a3</v>
      </c>
      <c r="B415" t="str">
        <f>VLOOKUP(A415,cleanedDataSet!A:L,2,0)</f>
        <v>Miss Penny Stevenson</v>
      </c>
      <c r="C415" t="str">
        <f>VLOOKUP(A415,cleanedDataSet!A:L,3,0)</f>
        <v>freemanalexander@ortiz-joseph.com</v>
      </c>
      <c r="D415" t="str">
        <f t="shared" si="24"/>
        <v>freemanalexander</v>
      </c>
      <c r="E415" t="str">
        <f t="shared" si="27"/>
        <v>ortiz-joseph</v>
      </c>
      <c r="F415" t="str">
        <f t="shared" si="25"/>
        <v>com</v>
      </c>
      <c r="G415" t="str">
        <f t="shared" si="26"/>
        <v>Miss@ortiz-joseph</v>
      </c>
    </row>
    <row r="416" spans="1:7" x14ac:dyDescent="0.2">
      <c r="A416" t="str">
        <f>cleanedDataSet!A416</f>
        <v>6da75d84-3645-45ea-883e-76126a752562</v>
      </c>
      <c r="B416" t="str">
        <f>VLOOKUP(A416,cleanedDataSet!A:L,2,0)</f>
        <v>Christine Brown</v>
      </c>
      <c r="C416" t="str">
        <f>VLOOKUP(A416,cleanedDataSet!A:L,3,0)</f>
        <v>replacement@mail.com</v>
      </c>
      <c r="D416" t="str">
        <f t="shared" si="24"/>
        <v>replacement</v>
      </c>
      <c r="E416" t="str">
        <f t="shared" si="27"/>
        <v>mail</v>
      </c>
      <c r="F416" t="str">
        <f t="shared" si="25"/>
        <v>com</v>
      </c>
      <c r="G416" t="str">
        <f t="shared" si="26"/>
        <v>Christine@mail</v>
      </c>
    </row>
    <row r="417" spans="1:7" x14ac:dyDescent="0.2">
      <c r="A417" t="str">
        <f>cleanedDataSet!A417</f>
        <v>e1f21f48-6622-40f6-952f-e8243fc21710</v>
      </c>
      <c r="B417" t="str">
        <f>VLOOKUP(A417,cleanedDataSet!A:L,2,0)</f>
        <v>Paula Flores</v>
      </c>
      <c r="C417" t="str">
        <f>VLOOKUP(A417,cleanedDataSet!A:L,3,0)</f>
        <v>katherine93@yahoo.com</v>
      </c>
      <c r="D417" t="str">
        <f t="shared" si="24"/>
        <v>katherine93</v>
      </c>
      <c r="E417" t="str">
        <f t="shared" si="27"/>
        <v>yahoo</v>
      </c>
      <c r="F417" t="str">
        <f t="shared" si="25"/>
        <v>com</v>
      </c>
      <c r="G417" t="str">
        <f t="shared" si="26"/>
        <v>Paula@yahoo</v>
      </c>
    </row>
    <row r="418" spans="1:7" x14ac:dyDescent="0.2">
      <c r="A418" t="str">
        <f>cleanedDataSet!A418</f>
        <v>50493203-42c0-4cd1-8ece-987fade4e556</v>
      </c>
      <c r="B418" t="str">
        <f>VLOOKUP(A418,cleanedDataSet!A:L,2,0)</f>
        <v>Christopher Waters</v>
      </c>
      <c r="C418" t="str">
        <f>VLOOKUP(A418,cleanedDataSet!A:L,3,0)</f>
        <v>sgraham@hotmail.com</v>
      </c>
      <c r="D418" t="str">
        <f t="shared" si="24"/>
        <v>sgraham</v>
      </c>
      <c r="E418" t="str">
        <f t="shared" si="27"/>
        <v>hotmail</v>
      </c>
      <c r="F418" t="str">
        <f t="shared" si="25"/>
        <v>com</v>
      </c>
      <c r="G418" t="str">
        <f t="shared" si="26"/>
        <v>Christopher@hotmail</v>
      </c>
    </row>
    <row r="419" spans="1:7" x14ac:dyDescent="0.2">
      <c r="A419" t="str">
        <f>cleanedDataSet!A419</f>
        <v>7bc79658-f6cd-438e-8b01-7c164e0c1d74</v>
      </c>
      <c r="B419" t="str">
        <f>VLOOKUP(A419,cleanedDataSet!A:L,2,0)</f>
        <v>Erin Williams</v>
      </c>
      <c r="C419" t="str">
        <f>VLOOKUP(A419,cleanedDataSet!A:L,3,0)</f>
        <v>sandra08@wilcox-mcdonald.net</v>
      </c>
      <c r="D419" t="str">
        <f t="shared" si="24"/>
        <v>sandra08</v>
      </c>
      <c r="E419" t="str">
        <f t="shared" si="27"/>
        <v>wilcox-mcdonald</v>
      </c>
      <c r="F419" t="str">
        <f t="shared" si="25"/>
        <v>net</v>
      </c>
      <c r="G419" t="str">
        <f t="shared" si="26"/>
        <v>Erin@wilcox-mcdonald</v>
      </c>
    </row>
    <row r="420" spans="1:7" x14ac:dyDescent="0.2">
      <c r="A420" t="str">
        <f>cleanedDataSet!A420</f>
        <v>e3ac8b2d-f99d-4723-bc58-dd111e2256f9</v>
      </c>
      <c r="B420" t="str">
        <f>VLOOKUP(A420,cleanedDataSet!A:L,2,0)</f>
        <v>Anne Mclaughlin</v>
      </c>
      <c r="C420" t="str">
        <f>VLOOKUP(A420,cleanedDataSet!A:L,3,0)</f>
        <v>cantutonya@yahoo.com</v>
      </c>
      <c r="D420" t="str">
        <f t="shared" si="24"/>
        <v>cantutonya</v>
      </c>
      <c r="E420" t="str">
        <f t="shared" si="27"/>
        <v>yahoo</v>
      </c>
      <c r="F420" t="str">
        <f t="shared" si="25"/>
        <v>com</v>
      </c>
      <c r="G420" t="str">
        <f t="shared" si="26"/>
        <v>Anne@yahoo</v>
      </c>
    </row>
    <row r="421" spans="1:7" x14ac:dyDescent="0.2">
      <c r="A421" t="str">
        <f>cleanedDataSet!A421</f>
        <v>5ad566c9-30c0-4154-a24c-3c3f6e30f19a</v>
      </c>
      <c r="B421" t="str">
        <f>VLOOKUP(A421,cleanedDataSet!A:L,2,0)</f>
        <v>Jennifer Duffy</v>
      </c>
      <c r="C421" t="str">
        <f>VLOOKUP(A421,cleanedDataSet!A:L,3,0)</f>
        <v>meganmeyers@yahoo.com</v>
      </c>
      <c r="D421" t="str">
        <f t="shared" si="24"/>
        <v>meganmeyers</v>
      </c>
      <c r="E421" t="str">
        <f t="shared" si="27"/>
        <v>yahoo</v>
      </c>
      <c r="F421" t="str">
        <f t="shared" si="25"/>
        <v>com</v>
      </c>
      <c r="G421" t="str">
        <f t="shared" si="26"/>
        <v>Jennifer@yahoo</v>
      </c>
    </row>
    <row r="422" spans="1:7" x14ac:dyDescent="0.2">
      <c r="A422" t="str">
        <f>cleanedDataSet!A422</f>
        <v>ca2a1513-b46e-4ed7-bbe9-89dfabf25c07</v>
      </c>
      <c r="B422" t="str">
        <f>VLOOKUP(A422,cleanedDataSet!A:L,2,0)</f>
        <v>John Williams</v>
      </c>
      <c r="C422" t="str">
        <f>VLOOKUP(A422,cleanedDataSet!A:L,3,0)</f>
        <v>justinramirez@gmail.com</v>
      </c>
      <c r="D422" t="str">
        <f t="shared" si="24"/>
        <v>justinramirez</v>
      </c>
      <c r="E422" t="str">
        <f t="shared" si="27"/>
        <v>gmail</v>
      </c>
      <c r="F422" t="str">
        <f t="shared" si="25"/>
        <v>com</v>
      </c>
      <c r="G422" t="str">
        <f t="shared" si="26"/>
        <v>John@gmail</v>
      </c>
    </row>
    <row r="423" spans="1:7" x14ac:dyDescent="0.2">
      <c r="A423" t="str">
        <f>cleanedDataSet!A423</f>
        <v>1baa09aa-f4aa-4e32-8480-97b874aca4be</v>
      </c>
      <c r="B423" t="str">
        <f>VLOOKUP(A423,cleanedDataSet!A:L,2,0)</f>
        <v>Anthony Lawrence</v>
      </c>
      <c r="C423" t="str">
        <f>VLOOKUP(A423,cleanedDataSet!A:L,3,0)</f>
        <v>sydney98@powell.com</v>
      </c>
      <c r="D423" t="str">
        <f t="shared" si="24"/>
        <v>sydney98</v>
      </c>
      <c r="E423" t="str">
        <f t="shared" si="27"/>
        <v>powell</v>
      </c>
      <c r="F423" t="str">
        <f t="shared" si="25"/>
        <v>com</v>
      </c>
      <c r="G423" t="str">
        <f t="shared" si="26"/>
        <v>Anthony@powell</v>
      </c>
    </row>
    <row r="424" spans="1:7" x14ac:dyDescent="0.2">
      <c r="A424" t="str">
        <f>cleanedDataSet!A424</f>
        <v>b5e380b7-b205-4e37-9201-646077f3cec1</v>
      </c>
      <c r="B424" t="str">
        <f>VLOOKUP(A424,cleanedDataSet!A:L,2,0)</f>
        <v>Darren Nguyen</v>
      </c>
      <c r="C424" t="str">
        <f>VLOOKUP(A424,cleanedDataSet!A:L,3,0)</f>
        <v>andrea36@yahoo.com</v>
      </c>
      <c r="D424" t="str">
        <f t="shared" si="24"/>
        <v>andrea36</v>
      </c>
      <c r="E424" t="str">
        <f t="shared" si="27"/>
        <v>yahoo</v>
      </c>
      <c r="F424" t="str">
        <f t="shared" si="25"/>
        <v>com</v>
      </c>
      <c r="G424" t="str">
        <f t="shared" si="26"/>
        <v>Darren@yahoo</v>
      </c>
    </row>
    <row r="425" spans="1:7" x14ac:dyDescent="0.2">
      <c r="A425" t="str">
        <f>cleanedDataSet!A425</f>
        <v>dd07a16f-e7bb-4865-9436-ba87841c7f22</v>
      </c>
      <c r="B425" t="str">
        <f>VLOOKUP(A425,cleanedDataSet!A:L,2,0)</f>
        <v>Ashlee Carter</v>
      </c>
      <c r="C425" t="str">
        <f>VLOOKUP(A425,cleanedDataSet!A:L,3,0)</f>
        <v>shirleysmith@avila.com</v>
      </c>
      <c r="D425" t="str">
        <f t="shared" si="24"/>
        <v>shirleysmith</v>
      </c>
      <c r="E425" t="str">
        <f t="shared" si="27"/>
        <v>avila</v>
      </c>
      <c r="F425" t="str">
        <f t="shared" si="25"/>
        <v>com</v>
      </c>
      <c r="G425" t="str">
        <f t="shared" si="26"/>
        <v>Ashlee@avila</v>
      </c>
    </row>
    <row r="426" spans="1:7" x14ac:dyDescent="0.2">
      <c r="A426" t="str">
        <f>cleanedDataSet!A426</f>
        <v>ff66ea16-25e7-49c6-b8a9-459b0dc583ce</v>
      </c>
      <c r="B426" t="str">
        <f>VLOOKUP(A426,cleanedDataSet!A:L,2,0)</f>
        <v>Kenneth Lewis</v>
      </c>
      <c r="C426" t="str">
        <f>VLOOKUP(A426,cleanedDataSet!A:L,3,0)</f>
        <v>wgibbs@yahoo.com</v>
      </c>
      <c r="D426" t="str">
        <f t="shared" si="24"/>
        <v>wgibbs</v>
      </c>
      <c r="E426" t="str">
        <f t="shared" si="27"/>
        <v>yahoo</v>
      </c>
      <c r="F426" t="str">
        <f t="shared" si="25"/>
        <v>com</v>
      </c>
      <c r="G426" t="str">
        <f t="shared" si="26"/>
        <v>Kenneth@yahoo</v>
      </c>
    </row>
    <row r="427" spans="1:7" x14ac:dyDescent="0.2">
      <c r="A427" t="str">
        <f>cleanedDataSet!A427</f>
        <v>349db6ee-8951-4ebb-9354-4e8f67131811</v>
      </c>
      <c r="B427" t="str">
        <f>VLOOKUP(A427,cleanedDataSet!A:L,2,0)</f>
        <v>Lawrence Hayes</v>
      </c>
      <c r="C427" t="str">
        <f>VLOOKUP(A427,cleanedDataSet!A:L,3,0)</f>
        <v>javierbanks@sanders.com</v>
      </c>
      <c r="D427" t="str">
        <f t="shared" si="24"/>
        <v>javierbanks</v>
      </c>
      <c r="E427" t="str">
        <f t="shared" si="27"/>
        <v>sanders</v>
      </c>
      <c r="F427" t="str">
        <f t="shared" si="25"/>
        <v>com</v>
      </c>
      <c r="G427" t="str">
        <f t="shared" si="26"/>
        <v>Lawrence@sanders</v>
      </c>
    </row>
    <row r="428" spans="1:7" x14ac:dyDescent="0.2">
      <c r="A428" t="str">
        <f>cleanedDataSet!A428</f>
        <v>572adb31-19e1-40f7-aed3-2f6c1a7e001a</v>
      </c>
      <c r="B428" t="str">
        <f>VLOOKUP(A428,cleanedDataSet!A:L,2,0)</f>
        <v>Gregory Dawson</v>
      </c>
      <c r="C428" t="str">
        <f>VLOOKUP(A428,cleanedDataSet!A:L,3,0)</f>
        <v>matthewlynch@hotmail.com</v>
      </c>
      <c r="D428" t="str">
        <f t="shared" si="24"/>
        <v>matthewlynch</v>
      </c>
      <c r="E428" t="str">
        <f t="shared" si="27"/>
        <v>hotmail</v>
      </c>
      <c r="F428" t="str">
        <f t="shared" si="25"/>
        <v>com</v>
      </c>
      <c r="G428" t="str">
        <f t="shared" si="26"/>
        <v>Gregory@hotmail</v>
      </c>
    </row>
    <row r="429" spans="1:7" x14ac:dyDescent="0.2">
      <c r="A429" t="str">
        <f>cleanedDataSet!A429</f>
        <v>2dc57029-f1e4-4db0-906e-5e41322c0e55</v>
      </c>
      <c r="B429" t="str">
        <f>VLOOKUP(A429,cleanedDataSet!A:L,2,0)</f>
        <v>Ryan Weber</v>
      </c>
      <c r="C429" t="str">
        <f>VLOOKUP(A429,cleanedDataSet!A:L,3,0)</f>
        <v>peterspatricia@elliott-hawkins.com</v>
      </c>
      <c r="D429" t="str">
        <f t="shared" si="24"/>
        <v>peterspatricia</v>
      </c>
      <c r="E429" t="str">
        <f t="shared" si="27"/>
        <v>elliott-hawkins</v>
      </c>
      <c r="F429" t="str">
        <f t="shared" si="25"/>
        <v>com</v>
      </c>
      <c r="G429" t="str">
        <f t="shared" si="26"/>
        <v>Ryan@elliott-hawkins</v>
      </c>
    </row>
    <row r="430" spans="1:7" x14ac:dyDescent="0.2">
      <c r="A430" t="str">
        <f>cleanedDataSet!A430</f>
        <v>f1c9563d-39cb-4c25-806c-08bb1bab52a1</v>
      </c>
      <c r="B430" t="str">
        <f>VLOOKUP(A430,cleanedDataSet!A:L,2,0)</f>
        <v>Andrew Rodgers</v>
      </c>
      <c r="C430" t="str">
        <f>VLOOKUP(A430,cleanedDataSet!A:L,3,0)</f>
        <v>bellmatthew@yahoo.com</v>
      </c>
      <c r="D430" t="str">
        <f t="shared" si="24"/>
        <v>bellmatthew</v>
      </c>
      <c r="E430" t="str">
        <f t="shared" si="27"/>
        <v>yahoo</v>
      </c>
      <c r="F430" t="str">
        <f t="shared" si="25"/>
        <v>com</v>
      </c>
      <c r="G430" t="str">
        <f t="shared" si="26"/>
        <v>Andrew@yahoo</v>
      </c>
    </row>
    <row r="431" spans="1:7" x14ac:dyDescent="0.2">
      <c r="A431" t="str">
        <f>cleanedDataSet!A431</f>
        <v>7e67ebe2-d27d-4b05-8884-49f8b8ae0b8a</v>
      </c>
      <c r="B431" t="str">
        <f>VLOOKUP(A431,cleanedDataSet!A:L,2,0)</f>
        <v>Courtney Thompson</v>
      </c>
      <c r="C431" t="str">
        <f>VLOOKUP(A431,cleanedDataSet!A:L,3,0)</f>
        <v>steveduncan@gmail.com</v>
      </c>
      <c r="D431" t="str">
        <f t="shared" si="24"/>
        <v>steveduncan</v>
      </c>
      <c r="E431" t="str">
        <f t="shared" si="27"/>
        <v>gmail</v>
      </c>
      <c r="F431" t="str">
        <f t="shared" si="25"/>
        <v>com</v>
      </c>
      <c r="G431" t="str">
        <f t="shared" si="26"/>
        <v>Courtney@gmail</v>
      </c>
    </row>
    <row r="432" spans="1:7" x14ac:dyDescent="0.2">
      <c r="A432" t="str">
        <f>cleanedDataSet!A432</f>
        <v>87e83a1c-76e8-4cd4-8190-596deb49ea19</v>
      </c>
      <c r="B432" t="str">
        <f>VLOOKUP(A432,cleanedDataSet!A:L,2,0)</f>
        <v>Jeffrey Michael</v>
      </c>
      <c r="C432" t="str">
        <f>VLOOKUP(A432,cleanedDataSet!A:L,3,0)</f>
        <v>angela27@yahoo.com</v>
      </c>
      <c r="D432" t="str">
        <f t="shared" si="24"/>
        <v>angela27</v>
      </c>
      <c r="E432" t="str">
        <f t="shared" si="27"/>
        <v>yahoo</v>
      </c>
      <c r="F432" t="str">
        <f t="shared" si="25"/>
        <v>com</v>
      </c>
      <c r="G432" t="str">
        <f t="shared" si="26"/>
        <v>Jeffrey@yahoo</v>
      </c>
    </row>
    <row r="433" spans="1:7" x14ac:dyDescent="0.2">
      <c r="A433" t="str">
        <f>cleanedDataSet!A433</f>
        <v>5ca59098-1fdf-4caf-8cb5-1976c594caf4</v>
      </c>
      <c r="B433" t="str">
        <f>VLOOKUP(A433,cleanedDataSet!A:L,2,0)</f>
        <v>David Mercado</v>
      </c>
      <c r="C433" t="str">
        <f>VLOOKUP(A433,cleanedDataSet!A:L,3,0)</f>
        <v>gsnyder@yahoo.com</v>
      </c>
      <c r="D433" t="str">
        <f t="shared" si="24"/>
        <v>gsnyder</v>
      </c>
      <c r="E433" t="str">
        <f t="shared" si="27"/>
        <v>yahoo</v>
      </c>
      <c r="F433" t="str">
        <f t="shared" si="25"/>
        <v>com</v>
      </c>
      <c r="G433" t="str">
        <f t="shared" si="26"/>
        <v>David@yahoo</v>
      </c>
    </row>
    <row r="434" spans="1:7" x14ac:dyDescent="0.2">
      <c r="A434" t="str">
        <f>cleanedDataSet!A434</f>
        <v>5ce0db45-193d-4324-9316-236a314d5c0e</v>
      </c>
      <c r="B434" t="str">
        <f>VLOOKUP(A434,cleanedDataSet!A:L,2,0)</f>
        <v>Aaron Jenkins</v>
      </c>
      <c r="C434" t="str">
        <f>VLOOKUP(A434,cleanedDataSet!A:L,3,0)</f>
        <v>susan66@hill-phillips.com</v>
      </c>
      <c r="D434" t="str">
        <f t="shared" si="24"/>
        <v>susan66</v>
      </c>
      <c r="E434" t="str">
        <f t="shared" si="27"/>
        <v>hill-phillips</v>
      </c>
      <c r="F434" t="str">
        <f t="shared" si="25"/>
        <v>com</v>
      </c>
      <c r="G434" t="str">
        <f t="shared" si="26"/>
        <v>Aaron@hill-phillips</v>
      </c>
    </row>
    <row r="435" spans="1:7" x14ac:dyDescent="0.2">
      <c r="A435" t="str">
        <f>cleanedDataSet!A435</f>
        <v>2b036418-4a0d-4f8b-a099-8c35193da58a</v>
      </c>
      <c r="B435" t="str">
        <f>VLOOKUP(A435,cleanedDataSet!A:L,2,0)</f>
        <v>Patrick Carter</v>
      </c>
      <c r="C435" t="str">
        <f>VLOOKUP(A435,cleanedDataSet!A:L,3,0)</f>
        <v>rmathis@sims-rodriguez.net</v>
      </c>
      <c r="D435" t="str">
        <f t="shared" si="24"/>
        <v>rmathis</v>
      </c>
      <c r="E435" t="str">
        <f t="shared" si="27"/>
        <v>sims-rodriguez</v>
      </c>
      <c r="F435" t="str">
        <f t="shared" si="25"/>
        <v>net</v>
      </c>
      <c r="G435" t="str">
        <f t="shared" si="26"/>
        <v>Patrick@sims-rodriguez</v>
      </c>
    </row>
    <row r="436" spans="1:7" x14ac:dyDescent="0.2">
      <c r="A436" t="str">
        <f>cleanedDataSet!A436</f>
        <v>b62ce26c-2948-4169-adf6-3cbabc3f1793</v>
      </c>
      <c r="B436" t="str">
        <f>VLOOKUP(A436,cleanedDataSet!A:L,2,0)</f>
        <v>Shelley Davis</v>
      </c>
      <c r="C436" t="str">
        <f>VLOOKUP(A436,cleanedDataSet!A:L,3,0)</f>
        <v>michelle74@gmail.com</v>
      </c>
      <c r="D436" t="str">
        <f t="shared" si="24"/>
        <v>michelle74</v>
      </c>
      <c r="E436" t="str">
        <f t="shared" si="27"/>
        <v>gmail</v>
      </c>
      <c r="F436" t="str">
        <f t="shared" si="25"/>
        <v>com</v>
      </c>
      <c r="G436" t="str">
        <f t="shared" si="26"/>
        <v>Shelley@gmail</v>
      </c>
    </row>
    <row r="437" spans="1:7" x14ac:dyDescent="0.2">
      <c r="A437" t="str">
        <f>cleanedDataSet!A437</f>
        <v>08067ad9-d240-4fb2-b537-6696d3ee6fea</v>
      </c>
      <c r="B437" t="str">
        <f>VLOOKUP(A437,cleanedDataSet!A:L,2,0)</f>
        <v>Bonnie Russell</v>
      </c>
      <c r="C437" t="str">
        <f>VLOOKUP(A437,cleanedDataSet!A:L,3,0)</f>
        <v>tyler56@cole.com</v>
      </c>
      <c r="D437" t="str">
        <f t="shared" si="24"/>
        <v>tyler56</v>
      </c>
      <c r="E437" t="str">
        <f t="shared" si="27"/>
        <v>cole</v>
      </c>
      <c r="F437" t="str">
        <f t="shared" si="25"/>
        <v>com</v>
      </c>
      <c r="G437" t="str">
        <f t="shared" si="26"/>
        <v>Bonnie@cole</v>
      </c>
    </row>
    <row r="438" spans="1:7" x14ac:dyDescent="0.2">
      <c r="A438" t="str">
        <f>cleanedDataSet!A438</f>
        <v>92ed5fbc-ebe7-44cb-965e-fd7d6d4d53f7</v>
      </c>
      <c r="B438" t="str">
        <f>VLOOKUP(A438,cleanedDataSet!A:L,2,0)</f>
        <v>Trevor Orozco</v>
      </c>
      <c r="C438" t="str">
        <f>VLOOKUP(A438,cleanedDataSet!A:L,3,0)</f>
        <v>heatherparks@harris.info</v>
      </c>
      <c r="D438" t="str">
        <f t="shared" si="24"/>
        <v>heatherparks</v>
      </c>
      <c r="E438" t="str">
        <f t="shared" si="27"/>
        <v>harris</v>
      </c>
      <c r="F438" t="str">
        <f t="shared" si="25"/>
        <v>info</v>
      </c>
      <c r="G438" t="str">
        <f t="shared" si="26"/>
        <v>Trevor@harris</v>
      </c>
    </row>
    <row r="439" spans="1:7" x14ac:dyDescent="0.2">
      <c r="A439" t="str">
        <f>cleanedDataSet!A439</f>
        <v>114a591c-d759-4278-a59e-54b18f750056</v>
      </c>
      <c r="B439" t="str">
        <f>VLOOKUP(A439,cleanedDataSet!A:L,2,0)</f>
        <v>Karen Lee</v>
      </c>
      <c r="C439" t="str">
        <f>VLOOKUP(A439,cleanedDataSet!A:L,3,0)</f>
        <v>carolgallagher@yahoo.com</v>
      </c>
      <c r="D439" t="str">
        <f t="shared" si="24"/>
        <v>carolgallagher</v>
      </c>
      <c r="E439" t="str">
        <f t="shared" si="27"/>
        <v>yahoo</v>
      </c>
      <c r="F439" t="str">
        <f t="shared" si="25"/>
        <v>com</v>
      </c>
      <c r="G439" t="str">
        <f t="shared" si="26"/>
        <v>Karen@yahoo</v>
      </c>
    </row>
    <row r="440" spans="1:7" x14ac:dyDescent="0.2">
      <c r="A440" t="str">
        <f>cleanedDataSet!A440</f>
        <v>e1f56f5a-6110-412f-85d1-e9bcf674c984</v>
      </c>
      <c r="B440" t="str">
        <f>VLOOKUP(A440,cleanedDataSet!A:L,2,0)</f>
        <v>Brandon Parker</v>
      </c>
      <c r="C440" t="str">
        <f>VLOOKUP(A440,cleanedDataSet!A:L,3,0)</f>
        <v>hubbardbryan@johnson-jones.com</v>
      </c>
      <c r="D440" t="str">
        <f t="shared" si="24"/>
        <v>hubbardbryan</v>
      </c>
      <c r="E440" t="str">
        <f t="shared" si="27"/>
        <v>johnson-jones</v>
      </c>
      <c r="F440" t="str">
        <f t="shared" si="25"/>
        <v>com</v>
      </c>
      <c r="G440" t="str">
        <f t="shared" si="26"/>
        <v>Brandon@johnson-jones</v>
      </c>
    </row>
    <row r="441" spans="1:7" x14ac:dyDescent="0.2">
      <c r="A441" t="str">
        <f>cleanedDataSet!A441</f>
        <v>3f241003-0919-43f0-be3a-94fb9b841a6a</v>
      </c>
      <c r="B441" t="str">
        <f>VLOOKUP(A441,cleanedDataSet!A:L,2,0)</f>
        <v>Beverly Young</v>
      </c>
      <c r="C441" t="str">
        <f>VLOOKUP(A441,cleanedDataSet!A:L,3,0)</f>
        <v>jonathancox@hernandez.com</v>
      </c>
      <c r="D441" t="str">
        <f t="shared" si="24"/>
        <v>jonathancox</v>
      </c>
      <c r="E441" t="str">
        <f t="shared" si="27"/>
        <v>hernandez</v>
      </c>
      <c r="F441" t="str">
        <f t="shared" si="25"/>
        <v>com</v>
      </c>
      <c r="G441" t="str">
        <f t="shared" si="26"/>
        <v>Beverly@hernandez</v>
      </c>
    </row>
    <row r="442" spans="1:7" x14ac:dyDescent="0.2">
      <c r="A442" t="str">
        <f>cleanedDataSet!A442</f>
        <v>e5e8b3c7-82cc-464c-8aae-8188c9110f80</v>
      </c>
      <c r="B442" t="str">
        <f>VLOOKUP(A442,cleanedDataSet!A:L,2,0)</f>
        <v>Tonya Perez</v>
      </c>
      <c r="C442" t="str">
        <f>VLOOKUP(A442,cleanedDataSet!A:L,3,0)</f>
        <v>replacement@mail.com</v>
      </c>
      <c r="D442" t="str">
        <f t="shared" si="24"/>
        <v>replacement</v>
      </c>
      <c r="E442" t="str">
        <f t="shared" si="27"/>
        <v>mail</v>
      </c>
      <c r="F442" t="str">
        <f t="shared" si="25"/>
        <v>com</v>
      </c>
      <c r="G442" t="str">
        <f t="shared" si="26"/>
        <v>Tonya@mail</v>
      </c>
    </row>
    <row r="443" spans="1:7" x14ac:dyDescent="0.2">
      <c r="A443" t="str">
        <f>cleanedDataSet!A443</f>
        <v>73f66ded-0937-4cd8-b1e8-3d439ace76a8</v>
      </c>
      <c r="B443" t="str">
        <f>VLOOKUP(A443,cleanedDataSet!A:L,2,0)</f>
        <v>Erin Bentley</v>
      </c>
      <c r="C443" t="str">
        <f>VLOOKUP(A443,cleanedDataSet!A:L,3,0)</f>
        <v>hallcynthia@boyd.com</v>
      </c>
      <c r="D443" t="str">
        <f t="shared" si="24"/>
        <v>hallcynthia</v>
      </c>
      <c r="E443" t="str">
        <f t="shared" si="27"/>
        <v>boyd</v>
      </c>
      <c r="F443" t="str">
        <f t="shared" si="25"/>
        <v>com</v>
      </c>
      <c r="G443" t="str">
        <f t="shared" si="26"/>
        <v>Erin@boyd</v>
      </c>
    </row>
    <row r="444" spans="1:7" x14ac:dyDescent="0.2">
      <c r="A444" t="str">
        <f>cleanedDataSet!A444</f>
        <v>23ae3c82-3355-4768-bf3e-e700b70ef140</v>
      </c>
      <c r="B444" t="str">
        <f>VLOOKUP(A444,cleanedDataSet!A:L,2,0)</f>
        <v>Christopher Lawrence</v>
      </c>
      <c r="C444" t="str">
        <f>VLOOKUP(A444,cleanedDataSet!A:L,3,0)</f>
        <v>jesse94@hotmail.com</v>
      </c>
      <c r="D444" t="str">
        <f t="shared" si="24"/>
        <v>jesse94</v>
      </c>
      <c r="E444" t="str">
        <f t="shared" si="27"/>
        <v>hotmail</v>
      </c>
      <c r="F444" t="str">
        <f t="shared" si="25"/>
        <v>com</v>
      </c>
      <c r="G444" t="str">
        <f t="shared" si="26"/>
        <v>Christopher@hotmail</v>
      </c>
    </row>
    <row r="445" spans="1:7" x14ac:dyDescent="0.2">
      <c r="A445" t="str">
        <f>cleanedDataSet!A445</f>
        <v>0873e89e-7f1c-4597-82ff-5524c98351da</v>
      </c>
      <c r="B445" t="str">
        <f>VLOOKUP(A445,cleanedDataSet!A:L,2,0)</f>
        <v>Bryan Parsons</v>
      </c>
      <c r="C445" t="str">
        <f>VLOOKUP(A445,cleanedDataSet!A:L,3,0)</f>
        <v>amyscott@yahoo.com</v>
      </c>
      <c r="D445" t="str">
        <f t="shared" si="24"/>
        <v>amyscott</v>
      </c>
      <c r="E445" t="str">
        <f t="shared" si="27"/>
        <v>yahoo</v>
      </c>
      <c r="F445" t="str">
        <f t="shared" si="25"/>
        <v>com</v>
      </c>
      <c r="G445" t="str">
        <f t="shared" si="26"/>
        <v>Bryan@yahoo</v>
      </c>
    </row>
    <row r="446" spans="1:7" x14ac:dyDescent="0.2">
      <c r="A446" t="str">
        <f>cleanedDataSet!A446</f>
        <v>89f7713f-6596-4592-b3a9-b3e4aabaad96</v>
      </c>
      <c r="B446" t="str">
        <f>VLOOKUP(A446,cleanedDataSet!A:L,2,0)</f>
        <v>Andrew Haas</v>
      </c>
      <c r="C446" t="str">
        <f>VLOOKUP(A446,cleanedDataSet!A:L,3,0)</f>
        <v>replacement@mail.com</v>
      </c>
      <c r="D446" t="str">
        <f t="shared" si="24"/>
        <v>replacement</v>
      </c>
      <c r="E446" t="str">
        <f t="shared" si="27"/>
        <v>mail</v>
      </c>
      <c r="F446" t="str">
        <f t="shared" si="25"/>
        <v>com</v>
      </c>
      <c r="G446" t="str">
        <f t="shared" si="26"/>
        <v>Andrew@mail</v>
      </c>
    </row>
    <row r="447" spans="1:7" x14ac:dyDescent="0.2">
      <c r="A447" t="str">
        <f>cleanedDataSet!A447</f>
        <v>a2ea7aac-8cb8-414e-b8f4-c2155c7aca60</v>
      </c>
      <c r="B447" t="str">
        <f>VLOOKUP(A447,cleanedDataSet!A:L,2,0)</f>
        <v>Brian Johnson</v>
      </c>
      <c r="C447" t="str">
        <f>VLOOKUP(A447,cleanedDataSet!A:L,3,0)</f>
        <v>andrewskelly@yahoo.com</v>
      </c>
      <c r="D447" t="str">
        <f t="shared" si="24"/>
        <v>andrewskelly</v>
      </c>
      <c r="E447" t="str">
        <f t="shared" si="27"/>
        <v>yahoo</v>
      </c>
      <c r="F447" t="str">
        <f t="shared" si="25"/>
        <v>com</v>
      </c>
      <c r="G447" t="str">
        <f t="shared" si="26"/>
        <v>Brian@yahoo</v>
      </c>
    </row>
    <row r="448" spans="1:7" x14ac:dyDescent="0.2">
      <c r="A448" t="str">
        <f>cleanedDataSet!A448</f>
        <v>80259164-ee13-4c56-8c93-6258bf465f64</v>
      </c>
      <c r="B448" t="str">
        <f>VLOOKUP(A448,cleanedDataSet!A:L,2,0)</f>
        <v>Victoria Brady</v>
      </c>
      <c r="C448" t="str">
        <f>VLOOKUP(A448,cleanedDataSet!A:L,3,0)</f>
        <v>diana15@ellison-garrison.info</v>
      </c>
      <c r="D448" t="str">
        <f t="shared" si="24"/>
        <v>diana15</v>
      </c>
      <c r="E448" t="str">
        <f t="shared" si="27"/>
        <v>ellison-garrison</v>
      </c>
      <c r="F448" t="str">
        <f t="shared" si="25"/>
        <v>info</v>
      </c>
      <c r="G448" t="str">
        <f t="shared" si="26"/>
        <v>Victoria@ellison-garrison</v>
      </c>
    </row>
    <row r="449" spans="1:7" x14ac:dyDescent="0.2">
      <c r="A449" t="str">
        <f>cleanedDataSet!A449</f>
        <v>d109c928-a137-4607-858c-6c40a5791e2a</v>
      </c>
      <c r="B449" t="str">
        <f>VLOOKUP(A449,cleanedDataSet!A:L,2,0)</f>
        <v>Jennifer Hart</v>
      </c>
      <c r="C449" t="str">
        <f>VLOOKUP(A449,cleanedDataSet!A:L,3,0)</f>
        <v>juan54@thompson-levine.info</v>
      </c>
      <c r="D449" t="str">
        <f t="shared" si="24"/>
        <v>juan54</v>
      </c>
      <c r="E449" t="str">
        <f t="shared" si="27"/>
        <v>thompson-levine</v>
      </c>
      <c r="F449" t="str">
        <f t="shared" si="25"/>
        <v>info</v>
      </c>
      <c r="G449" t="str">
        <f t="shared" si="26"/>
        <v>Jennifer@thompson-levine</v>
      </c>
    </row>
    <row r="450" spans="1:7" x14ac:dyDescent="0.2">
      <c r="A450" t="str">
        <f>cleanedDataSet!A450</f>
        <v>00ee2ed3-59e4-41bd-b194-d47f5b01c8dd</v>
      </c>
      <c r="B450" t="str">
        <f>VLOOKUP(A450,cleanedDataSet!A:L,2,0)</f>
        <v>Ashley Jacobs</v>
      </c>
      <c r="C450" t="str">
        <f>VLOOKUP(A450,cleanedDataSet!A:L,3,0)</f>
        <v>loganbrewer@pham-cooper.com</v>
      </c>
      <c r="D450" t="str">
        <f t="shared" si="24"/>
        <v>loganbrewer</v>
      </c>
      <c r="E450" t="str">
        <f t="shared" si="27"/>
        <v>pham-cooper</v>
      </c>
      <c r="F450" t="str">
        <f t="shared" si="25"/>
        <v>com</v>
      </c>
      <c r="G450" t="str">
        <f t="shared" si="26"/>
        <v>Ashley@pham-cooper</v>
      </c>
    </row>
    <row r="451" spans="1:7" x14ac:dyDescent="0.2">
      <c r="A451" t="str">
        <f>cleanedDataSet!A451</f>
        <v>d37020fe-3b1d-41ba-93d4-4488f5379bf9</v>
      </c>
      <c r="B451" t="str">
        <f>VLOOKUP(A451,cleanedDataSet!A:L,2,0)</f>
        <v>Eric Lindsey</v>
      </c>
      <c r="C451" t="str">
        <f>VLOOKUP(A451,cleanedDataSet!A:L,3,0)</f>
        <v>replacement@mail.com</v>
      </c>
      <c r="D451" t="str">
        <f t="shared" ref="D451:D514" si="28">LEFT(C451,FIND("@",C451)-1)</f>
        <v>replacement</v>
      </c>
      <c r="E451" t="str">
        <f t="shared" si="27"/>
        <v>mail</v>
      </c>
      <c r="F451" t="str">
        <f t="shared" ref="F451:F514" si="29">RIGHT(C451,LEN(C451)-FIND(".",C451))</f>
        <v>com</v>
      </c>
      <c r="G451" t="str">
        <f t="shared" ref="G451:G514" si="30">CONCATENATE(LEFT(B451,FIND(" ",B451)-1),"@",E451)</f>
        <v>Eric@mail</v>
      </c>
    </row>
    <row r="452" spans="1:7" x14ac:dyDescent="0.2">
      <c r="A452" t="str">
        <f>cleanedDataSet!A452</f>
        <v>e6b2f917-12b3-40a8-8ad7-2ccd4e7ce061</v>
      </c>
      <c r="B452" t="str">
        <f>VLOOKUP(A452,cleanedDataSet!A:L,2,0)</f>
        <v>Jerome Evans</v>
      </c>
      <c r="C452" t="str">
        <f>VLOOKUP(A452,cleanedDataSet!A:L,3,0)</f>
        <v>morrisonmark@ayers-daniel.com</v>
      </c>
      <c r="D452" t="str">
        <f t="shared" si="28"/>
        <v>morrisonmark</v>
      </c>
      <c r="E452" t="str">
        <f t="shared" si="27"/>
        <v>ayers-daniel</v>
      </c>
      <c r="F452" t="str">
        <f t="shared" si="29"/>
        <v>com</v>
      </c>
      <c r="G452" t="str">
        <f t="shared" si="30"/>
        <v>Jerome@ayers-daniel</v>
      </c>
    </row>
    <row r="453" spans="1:7" x14ac:dyDescent="0.2">
      <c r="A453" t="str">
        <f>cleanedDataSet!A453</f>
        <v>65d38c2b-30f7-42f7-b20c-27ee854c188c</v>
      </c>
      <c r="B453" t="str">
        <f>VLOOKUP(A453,cleanedDataSet!A:L,2,0)</f>
        <v>Monica Blake MD</v>
      </c>
      <c r="C453" t="str">
        <f>VLOOKUP(A453,cleanedDataSet!A:L,3,0)</f>
        <v>harveyallen@hotmail.com</v>
      </c>
      <c r="D453" t="str">
        <f t="shared" si="28"/>
        <v>harveyallen</v>
      </c>
      <c r="E453" t="str">
        <f t="shared" ref="E453:E516" si="31">MID(C453,FIND("@",C453)+1,FIND(".",C453)-LEN(D453)-2)</f>
        <v>hotmail</v>
      </c>
      <c r="F453" t="str">
        <f t="shared" si="29"/>
        <v>com</v>
      </c>
      <c r="G453" t="str">
        <f t="shared" si="30"/>
        <v>Monica@hotmail</v>
      </c>
    </row>
    <row r="454" spans="1:7" x14ac:dyDescent="0.2">
      <c r="A454" t="str">
        <f>cleanedDataSet!A454</f>
        <v>c7b70011-1358-4c9d-a72f-48dc539b4bb6</v>
      </c>
      <c r="B454" t="str">
        <f>VLOOKUP(A454,cleanedDataSet!A:L,2,0)</f>
        <v>Christopher Dyer</v>
      </c>
      <c r="C454" t="str">
        <f>VLOOKUP(A454,cleanedDataSet!A:L,3,0)</f>
        <v>courtney07@yahoo.com</v>
      </c>
      <c r="D454" t="str">
        <f t="shared" si="28"/>
        <v>courtney07</v>
      </c>
      <c r="E454" t="str">
        <f t="shared" si="31"/>
        <v>yahoo</v>
      </c>
      <c r="F454" t="str">
        <f t="shared" si="29"/>
        <v>com</v>
      </c>
      <c r="G454" t="str">
        <f t="shared" si="30"/>
        <v>Christopher@yahoo</v>
      </c>
    </row>
    <row r="455" spans="1:7" x14ac:dyDescent="0.2">
      <c r="A455" t="str">
        <f>cleanedDataSet!A455</f>
        <v>81ea19f5-9a25-4852-873c-76a28af74ad9</v>
      </c>
      <c r="B455" t="str">
        <f>VLOOKUP(A455,cleanedDataSet!A:L,2,0)</f>
        <v>Eric Gutierrez</v>
      </c>
      <c r="C455" t="str">
        <f>VLOOKUP(A455,cleanedDataSet!A:L,3,0)</f>
        <v>amber59@gmail.com</v>
      </c>
      <c r="D455" t="str">
        <f t="shared" si="28"/>
        <v>amber59</v>
      </c>
      <c r="E455" t="str">
        <f t="shared" si="31"/>
        <v>gmail</v>
      </c>
      <c r="F455" t="str">
        <f t="shared" si="29"/>
        <v>com</v>
      </c>
      <c r="G455" t="str">
        <f t="shared" si="30"/>
        <v>Eric@gmail</v>
      </c>
    </row>
    <row r="456" spans="1:7" x14ac:dyDescent="0.2">
      <c r="A456" t="str">
        <f>cleanedDataSet!A456</f>
        <v>b1866f13-2b0d-4fc5-a3ad-7178b6496b49</v>
      </c>
      <c r="B456" t="str">
        <f>VLOOKUP(A456,cleanedDataSet!A:L,2,0)</f>
        <v>Matthew Hill</v>
      </c>
      <c r="C456" t="str">
        <f>VLOOKUP(A456,cleanedDataSet!A:L,3,0)</f>
        <v>jyoung@yahoo.com</v>
      </c>
      <c r="D456" t="str">
        <f t="shared" si="28"/>
        <v>jyoung</v>
      </c>
      <c r="E456" t="str">
        <f t="shared" si="31"/>
        <v>yahoo</v>
      </c>
      <c r="F456" t="str">
        <f t="shared" si="29"/>
        <v>com</v>
      </c>
      <c r="G456" t="str">
        <f t="shared" si="30"/>
        <v>Matthew@yahoo</v>
      </c>
    </row>
    <row r="457" spans="1:7" x14ac:dyDescent="0.2">
      <c r="A457" t="str">
        <f>cleanedDataSet!A457</f>
        <v>838bbf3a-7e39-4478-8de9-45a42d0061cd</v>
      </c>
      <c r="B457" t="str">
        <f>VLOOKUP(A457,cleanedDataSet!A:L,2,0)</f>
        <v>Megan Cooper</v>
      </c>
      <c r="C457" t="str">
        <f>VLOOKUP(A457,cleanedDataSet!A:L,3,0)</f>
        <v>hartmelissa@hotmail.com</v>
      </c>
      <c r="D457" t="str">
        <f t="shared" si="28"/>
        <v>hartmelissa</v>
      </c>
      <c r="E457" t="str">
        <f t="shared" si="31"/>
        <v>hotmail</v>
      </c>
      <c r="F457" t="str">
        <f t="shared" si="29"/>
        <v>com</v>
      </c>
      <c r="G457" t="str">
        <f t="shared" si="30"/>
        <v>Megan@hotmail</v>
      </c>
    </row>
    <row r="458" spans="1:7" x14ac:dyDescent="0.2">
      <c r="A458" t="str">
        <f>cleanedDataSet!A458</f>
        <v>da7f83ee-3cd6-4aca-832c-e7b1de87a346</v>
      </c>
      <c r="B458" t="str">
        <f>VLOOKUP(A458,cleanedDataSet!A:L,2,0)</f>
        <v>Tracy Allison</v>
      </c>
      <c r="C458" t="str">
        <f>VLOOKUP(A458,cleanedDataSet!A:L,3,0)</f>
        <v>emilywells@ramos-nash.com</v>
      </c>
      <c r="D458" t="str">
        <f t="shared" si="28"/>
        <v>emilywells</v>
      </c>
      <c r="E458" t="str">
        <f t="shared" si="31"/>
        <v>ramos-nash</v>
      </c>
      <c r="F458" t="str">
        <f t="shared" si="29"/>
        <v>com</v>
      </c>
      <c r="G458" t="str">
        <f t="shared" si="30"/>
        <v>Tracy@ramos-nash</v>
      </c>
    </row>
    <row r="459" spans="1:7" x14ac:dyDescent="0.2">
      <c r="A459" t="str">
        <f>cleanedDataSet!A459</f>
        <v>a97dc5d0-402c-478f-a78d-4eb6bba34fdd</v>
      </c>
      <c r="B459" t="str">
        <f>VLOOKUP(A459,cleanedDataSet!A:L,2,0)</f>
        <v>Michael Thomas</v>
      </c>
      <c r="C459" t="str">
        <f>VLOOKUP(A459,cleanedDataSet!A:L,3,0)</f>
        <v>ismith@harrell.com</v>
      </c>
      <c r="D459" t="str">
        <f t="shared" si="28"/>
        <v>ismith</v>
      </c>
      <c r="E459" t="str">
        <f t="shared" si="31"/>
        <v>harrell</v>
      </c>
      <c r="F459" t="str">
        <f t="shared" si="29"/>
        <v>com</v>
      </c>
      <c r="G459" t="str">
        <f t="shared" si="30"/>
        <v>Michael@harrell</v>
      </c>
    </row>
    <row r="460" spans="1:7" x14ac:dyDescent="0.2">
      <c r="A460" t="str">
        <f>cleanedDataSet!A460</f>
        <v>fd6acbe2-ce6f-4138-a6d2-d4cd3b3e8adb</v>
      </c>
      <c r="B460" t="str">
        <f>VLOOKUP(A460,cleanedDataSet!A:L,2,0)</f>
        <v>Pamela Richards</v>
      </c>
      <c r="C460" t="str">
        <f>VLOOKUP(A460,cleanedDataSet!A:L,3,0)</f>
        <v>cwood@gmail.com</v>
      </c>
      <c r="D460" t="str">
        <f t="shared" si="28"/>
        <v>cwood</v>
      </c>
      <c r="E460" t="str">
        <f t="shared" si="31"/>
        <v>gmail</v>
      </c>
      <c r="F460" t="str">
        <f t="shared" si="29"/>
        <v>com</v>
      </c>
      <c r="G460" t="str">
        <f t="shared" si="30"/>
        <v>Pamela@gmail</v>
      </c>
    </row>
    <row r="461" spans="1:7" x14ac:dyDescent="0.2">
      <c r="A461" t="str">
        <f>cleanedDataSet!A461</f>
        <v>15ce523b-762f-4167-9ed4-8421fa518b93</v>
      </c>
      <c r="B461" t="str">
        <f>VLOOKUP(A461,cleanedDataSet!A:L,2,0)</f>
        <v>Kristen Hunter</v>
      </c>
      <c r="C461" t="str">
        <f>VLOOKUP(A461,cleanedDataSet!A:L,3,0)</f>
        <v>vjohnson@brock.biz</v>
      </c>
      <c r="D461" t="str">
        <f t="shared" si="28"/>
        <v>vjohnson</v>
      </c>
      <c r="E461" t="str">
        <f t="shared" si="31"/>
        <v>brock</v>
      </c>
      <c r="F461" t="str">
        <f t="shared" si="29"/>
        <v>biz</v>
      </c>
      <c r="G461" t="str">
        <f t="shared" si="30"/>
        <v>Kristen@brock</v>
      </c>
    </row>
    <row r="462" spans="1:7" x14ac:dyDescent="0.2">
      <c r="A462" t="str">
        <f>cleanedDataSet!A462</f>
        <v>8f84fa8a-1715-418b-9c61-e509442c2c41</v>
      </c>
      <c r="B462" t="str">
        <f>VLOOKUP(A462,cleanedDataSet!A:L,2,0)</f>
        <v>Karen Thompson</v>
      </c>
      <c r="C462" t="str">
        <f>VLOOKUP(A462,cleanedDataSet!A:L,3,0)</f>
        <v>michaelkeller@anderson.com</v>
      </c>
      <c r="D462" t="str">
        <f t="shared" si="28"/>
        <v>michaelkeller</v>
      </c>
      <c r="E462" t="str">
        <f t="shared" si="31"/>
        <v>anderson</v>
      </c>
      <c r="F462" t="str">
        <f t="shared" si="29"/>
        <v>com</v>
      </c>
      <c r="G462" t="str">
        <f t="shared" si="30"/>
        <v>Karen@anderson</v>
      </c>
    </row>
    <row r="463" spans="1:7" x14ac:dyDescent="0.2">
      <c r="A463" t="str">
        <f>cleanedDataSet!A463</f>
        <v>798943aa-be82-4296-8d51-2af05b80a83f</v>
      </c>
      <c r="B463" t="str">
        <f>VLOOKUP(A463,cleanedDataSet!A:L,2,0)</f>
        <v>Xavier Carrillo</v>
      </c>
      <c r="C463" t="str">
        <f>VLOOKUP(A463,cleanedDataSet!A:L,3,0)</f>
        <v>smithjulie@gonzalez-west.com</v>
      </c>
      <c r="D463" t="str">
        <f t="shared" si="28"/>
        <v>smithjulie</v>
      </c>
      <c r="E463" t="str">
        <f t="shared" si="31"/>
        <v>gonzalez-west</v>
      </c>
      <c r="F463" t="str">
        <f t="shared" si="29"/>
        <v>com</v>
      </c>
      <c r="G463" t="str">
        <f t="shared" si="30"/>
        <v>Xavier@gonzalez-west</v>
      </c>
    </row>
    <row r="464" spans="1:7" x14ac:dyDescent="0.2">
      <c r="A464" t="str">
        <f>cleanedDataSet!A464</f>
        <v>276c33f1-a80a-490b-b556-6062b8b20785</v>
      </c>
      <c r="B464" t="str">
        <f>VLOOKUP(A464,cleanedDataSet!A:L,2,0)</f>
        <v>Tammy Graham</v>
      </c>
      <c r="C464" t="str">
        <f>VLOOKUP(A464,cleanedDataSet!A:L,3,0)</f>
        <v>parrishmichele@yahoo.com</v>
      </c>
      <c r="D464" t="str">
        <f t="shared" si="28"/>
        <v>parrishmichele</v>
      </c>
      <c r="E464" t="str">
        <f t="shared" si="31"/>
        <v>yahoo</v>
      </c>
      <c r="F464" t="str">
        <f t="shared" si="29"/>
        <v>com</v>
      </c>
      <c r="G464" t="str">
        <f t="shared" si="30"/>
        <v>Tammy@yahoo</v>
      </c>
    </row>
    <row r="465" spans="1:7" x14ac:dyDescent="0.2">
      <c r="A465" t="str">
        <f>cleanedDataSet!A465</f>
        <v>45750459-88cf-4106-8f06-98c1aebe2a0b</v>
      </c>
      <c r="B465" t="str">
        <f>VLOOKUP(A465,cleanedDataSet!A:L,2,0)</f>
        <v>Tammy Allen</v>
      </c>
      <c r="C465" t="str">
        <f>VLOOKUP(A465,cleanedDataSet!A:L,3,0)</f>
        <v>harrischristopher@gmail.com</v>
      </c>
      <c r="D465" t="str">
        <f t="shared" si="28"/>
        <v>harrischristopher</v>
      </c>
      <c r="E465" t="str">
        <f t="shared" si="31"/>
        <v>gmail</v>
      </c>
      <c r="F465" t="str">
        <f t="shared" si="29"/>
        <v>com</v>
      </c>
      <c r="G465" t="str">
        <f t="shared" si="30"/>
        <v>Tammy@gmail</v>
      </c>
    </row>
    <row r="466" spans="1:7" x14ac:dyDescent="0.2">
      <c r="A466" t="str">
        <f>cleanedDataSet!A466</f>
        <v>72dc7027-c689-4c32-a38f-06dae8a519e3</v>
      </c>
      <c r="B466" t="str">
        <f>VLOOKUP(A466,cleanedDataSet!A:L,2,0)</f>
        <v>Joseph Tucker</v>
      </c>
      <c r="C466" t="str">
        <f>VLOOKUP(A466,cleanedDataSet!A:L,3,0)</f>
        <v>wendytran@lee.com</v>
      </c>
      <c r="D466" t="str">
        <f t="shared" si="28"/>
        <v>wendytran</v>
      </c>
      <c r="E466" t="str">
        <f t="shared" si="31"/>
        <v>lee</v>
      </c>
      <c r="F466" t="str">
        <f t="shared" si="29"/>
        <v>com</v>
      </c>
      <c r="G466" t="str">
        <f t="shared" si="30"/>
        <v>Joseph@lee</v>
      </c>
    </row>
    <row r="467" spans="1:7" x14ac:dyDescent="0.2">
      <c r="A467" t="str">
        <f>cleanedDataSet!A467</f>
        <v>0ab4e39b-3731-4ec2-bc3d-0c9d586e8b86</v>
      </c>
      <c r="B467" t="str">
        <f>VLOOKUP(A467,cleanedDataSet!A:L,2,0)</f>
        <v>Regina Ray</v>
      </c>
      <c r="C467" t="str">
        <f>VLOOKUP(A467,cleanedDataSet!A:L,3,0)</f>
        <v>hollandchristopher@hernandez-smith.info</v>
      </c>
      <c r="D467" t="str">
        <f t="shared" si="28"/>
        <v>hollandchristopher</v>
      </c>
      <c r="E467" t="str">
        <f t="shared" si="31"/>
        <v>hernandez-smith</v>
      </c>
      <c r="F467" t="str">
        <f t="shared" si="29"/>
        <v>info</v>
      </c>
      <c r="G467" t="str">
        <f t="shared" si="30"/>
        <v>Regina@hernandez-smith</v>
      </c>
    </row>
    <row r="468" spans="1:7" x14ac:dyDescent="0.2">
      <c r="A468" t="str">
        <f>cleanedDataSet!A468</f>
        <v>3ece8111-2afc-402e-a7e8-a68ef9c495e1</v>
      </c>
      <c r="B468" t="str">
        <f>VLOOKUP(A468,cleanedDataSet!A:L,2,0)</f>
        <v>Edward Robinson</v>
      </c>
      <c r="C468" t="str">
        <f>VLOOKUP(A468,cleanedDataSet!A:L,3,0)</f>
        <v>rodriguezmicheal@phelps.net</v>
      </c>
      <c r="D468" t="str">
        <f t="shared" si="28"/>
        <v>rodriguezmicheal</v>
      </c>
      <c r="E468" t="str">
        <f t="shared" si="31"/>
        <v>phelps</v>
      </c>
      <c r="F468" t="str">
        <f t="shared" si="29"/>
        <v>net</v>
      </c>
      <c r="G468" t="str">
        <f t="shared" si="30"/>
        <v>Edward@phelps</v>
      </c>
    </row>
    <row r="469" spans="1:7" x14ac:dyDescent="0.2">
      <c r="A469" t="str">
        <f>cleanedDataSet!A469</f>
        <v>7ff807f1-2ac0-4966-840f-fbc420977ebe</v>
      </c>
      <c r="B469" t="str">
        <f>VLOOKUP(A469,cleanedDataSet!A:L,2,0)</f>
        <v>Morgan Clarke</v>
      </c>
      <c r="C469" t="str">
        <f>VLOOKUP(A469,cleanedDataSet!A:L,3,0)</f>
        <v>charlesnewton@cole.com</v>
      </c>
      <c r="D469" t="str">
        <f t="shared" si="28"/>
        <v>charlesnewton</v>
      </c>
      <c r="E469" t="str">
        <f t="shared" si="31"/>
        <v>cole</v>
      </c>
      <c r="F469" t="str">
        <f t="shared" si="29"/>
        <v>com</v>
      </c>
      <c r="G469" t="str">
        <f t="shared" si="30"/>
        <v>Morgan@cole</v>
      </c>
    </row>
    <row r="470" spans="1:7" x14ac:dyDescent="0.2">
      <c r="A470" t="str">
        <f>cleanedDataSet!A470</f>
        <v>7c2d03ad-4b8b-4d38-8452-bbff9ecf5cd7</v>
      </c>
      <c r="B470" t="str">
        <f>VLOOKUP(A470,cleanedDataSet!A:L,2,0)</f>
        <v>Joseph Phillips</v>
      </c>
      <c r="C470" t="str">
        <f>VLOOKUP(A470,cleanedDataSet!A:L,3,0)</f>
        <v>jenniferfisher@dominguez.biz</v>
      </c>
      <c r="D470" t="str">
        <f t="shared" si="28"/>
        <v>jenniferfisher</v>
      </c>
      <c r="E470" t="str">
        <f t="shared" si="31"/>
        <v>dominguez</v>
      </c>
      <c r="F470" t="str">
        <f t="shared" si="29"/>
        <v>biz</v>
      </c>
      <c r="G470" t="str">
        <f t="shared" si="30"/>
        <v>Joseph@dominguez</v>
      </c>
    </row>
    <row r="471" spans="1:7" x14ac:dyDescent="0.2">
      <c r="A471" t="str">
        <f>cleanedDataSet!A471</f>
        <v>02da6b72-9594-4421-ac71-d11662cdfd11</v>
      </c>
      <c r="B471" t="str">
        <f>VLOOKUP(A471,cleanedDataSet!A:L,2,0)</f>
        <v>Dr. Amanda Thomas</v>
      </c>
      <c r="C471" t="str">
        <f>VLOOKUP(A471,cleanedDataSet!A:L,3,0)</f>
        <v>obrewer@jones.biz</v>
      </c>
      <c r="D471" t="str">
        <f t="shared" si="28"/>
        <v>obrewer</v>
      </c>
      <c r="E471" t="str">
        <f t="shared" si="31"/>
        <v>jones</v>
      </c>
      <c r="F471" t="str">
        <f t="shared" si="29"/>
        <v>biz</v>
      </c>
      <c r="G471" t="str">
        <f t="shared" si="30"/>
        <v>Dr.@jones</v>
      </c>
    </row>
    <row r="472" spans="1:7" x14ac:dyDescent="0.2">
      <c r="A472" t="str">
        <f>cleanedDataSet!A472</f>
        <v>24f383e7-14ce-43c0-a576-e1e26aebd6fb</v>
      </c>
      <c r="B472" t="str">
        <f>VLOOKUP(A472,cleanedDataSet!A:L,2,0)</f>
        <v>Kathy Chen</v>
      </c>
      <c r="C472" t="str">
        <f>VLOOKUP(A472,cleanedDataSet!A:L,3,0)</f>
        <v>robertconway@hayes-brown.com</v>
      </c>
      <c r="D472" t="str">
        <f t="shared" si="28"/>
        <v>robertconway</v>
      </c>
      <c r="E472" t="str">
        <f t="shared" si="31"/>
        <v>hayes-brown</v>
      </c>
      <c r="F472" t="str">
        <f t="shared" si="29"/>
        <v>com</v>
      </c>
      <c r="G472" t="str">
        <f t="shared" si="30"/>
        <v>Kathy@hayes-brown</v>
      </c>
    </row>
    <row r="473" spans="1:7" x14ac:dyDescent="0.2">
      <c r="A473" t="str">
        <f>cleanedDataSet!A473</f>
        <v>509d5ab4-6495-4067-b0e8-22231c326c79</v>
      </c>
      <c r="B473" t="str">
        <f>VLOOKUP(A473,cleanedDataSet!A:L,2,0)</f>
        <v>Erin Rivera</v>
      </c>
      <c r="C473" t="str">
        <f>VLOOKUP(A473,cleanedDataSet!A:L,3,0)</f>
        <v>ehensley@miller.com</v>
      </c>
      <c r="D473" t="str">
        <f t="shared" si="28"/>
        <v>ehensley</v>
      </c>
      <c r="E473" t="str">
        <f t="shared" si="31"/>
        <v>miller</v>
      </c>
      <c r="F473" t="str">
        <f t="shared" si="29"/>
        <v>com</v>
      </c>
      <c r="G473" t="str">
        <f t="shared" si="30"/>
        <v>Erin@miller</v>
      </c>
    </row>
    <row r="474" spans="1:7" x14ac:dyDescent="0.2">
      <c r="A474" t="str">
        <f>cleanedDataSet!A474</f>
        <v>d1478ff2-cb48-481e-9e7d-c46a3fd15817</v>
      </c>
      <c r="B474" t="str">
        <f>VLOOKUP(A474,cleanedDataSet!A:L,2,0)</f>
        <v>Mr. William Lowe</v>
      </c>
      <c r="C474" t="str">
        <f>VLOOKUP(A474,cleanedDataSet!A:L,3,0)</f>
        <v>igross@hotmail.com</v>
      </c>
      <c r="D474" t="str">
        <f t="shared" si="28"/>
        <v>igross</v>
      </c>
      <c r="E474" t="str">
        <f t="shared" si="31"/>
        <v>hotmail</v>
      </c>
      <c r="F474" t="str">
        <f t="shared" si="29"/>
        <v>com</v>
      </c>
      <c r="G474" t="str">
        <f t="shared" si="30"/>
        <v>Mr.@hotmail</v>
      </c>
    </row>
    <row r="475" spans="1:7" x14ac:dyDescent="0.2">
      <c r="A475" t="str">
        <f>cleanedDataSet!A475</f>
        <v>9a21d0ee-6c59-4454-be44-0d47dea7f99f</v>
      </c>
      <c r="B475" t="str">
        <f>VLOOKUP(A475,cleanedDataSet!A:L,2,0)</f>
        <v>Timothy Adams</v>
      </c>
      <c r="C475" t="str">
        <f>VLOOKUP(A475,cleanedDataSet!A:L,3,0)</f>
        <v>laurahowell@rodriguez-mcclure.info</v>
      </c>
      <c r="D475" t="str">
        <f t="shared" si="28"/>
        <v>laurahowell</v>
      </c>
      <c r="E475" t="str">
        <f t="shared" si="31"/>
        <v>rodriguez-mcclure</v>
      </c>
      <c r="F475" t="str">
        <f t="shared" si="29"/>
        <v>info</v>
      </c>
      <c r="G475" t="str">
        <f t="shared" si="30"/>
        <v>Timothy@rodriguez-mcclure</v>
      </c>
    </row>
    <row r="476" spans="1:7" x14ac:dyDescent="0.2">
      <c r="A476" t="str">
        <f>cleanedDataSet!A476</f>
        <v>3eb1aefd-28a7-49e2-be44-2cea938065ad</v>
      </c>
      <c r="B476" t="str">
        <f>VLOOKUP(A476,cleanedDataSet!A:L,2,0)</f>
        <v>Jacqueline Zimmerman</v>
      </c>
      <c r="C476" t="str">
        <f>VLOOKUP(A476,cleanedDataSet!A:L,3,0)</f>
        <v>alexanderjuan@freeman.net</v>
      </c>
      <c r="D476" t="str">
        <f t="shared" si="28"/>
        <v>alexanderjuan</v>
      </c>
      <c r="E476" t="str">
        <f t="shared" si="31"/>
        <v>freeman</v>
      </c>
      <c r="F476" t="str">
        <f t="shared" si="29"/>
        <v>net</v>
      </c>
      <c r="G476" t="str">
        <f t="shared" si="30"/>
        <v>Jacqueline@freeman</v>
      </c>
    </row>
    <row r="477" spans="1:7" x14ac:dyDescent="0.2">
      <c r="A477" t="str">
        <f>cleanedDataSet!A477</f>
        <v>c75b8272-52d5-4d34-8457-13137ad87ff1</v>
      </c>
      <c r="B477" t="str">
        <f>VLOOKUP(A477,cleanedDataSet!A:L,2,0)</f>
        <v>Justin Mccullough</v>
      </c>
      <c r="C477" t="str">
        <f>VLOOKUP(A477,cleanedDataSet!A:L,3,0)</f>
        <v>kayla81@gmail.com</v>
      </c>
      <c r="D477" t="str">
        <f t="shared" si="28"/>
        <v>kayla81</v>
      </c>
      <c r="E477" t="str">
        <f t="shared" si="31"/>
        <v>gmail</v>
      </c>
      <c r="F477" t="str">
        <f t="shared" si="29"/>
        <v>com</v>
      </c>
      <c r="G477" t="str">
        <f t="shared" si="30"/>
        <v>Justin@gmail</v>
      </c>
    </row>
    <row r="478" spans="1:7" x14ac:dyDescent="0.2">
      <c r="A478" t="str">
        <f>cleanedDataSet!A478</f>
        <v>eca1b806-bace-4733-acf0-01cf3b584937</v>
      </c>
      <c r="B478" t="str">
        <f>VLOOKUP(A478,cleanedDataSet!A:L,2,0)</f>
        <v>Rebecca Smith</v>
      </c>
      <c r="C478" t="str">
        <f>VLOOKUP(A478,cleanedDataSet!A:L,3,0)</f>
        <v>acevedodestiny@yahoo.com</v>
      </c>
      <c r="D478" t="str">
        <f t="shared" si="28"/>
        <v>acevedodestiny</v>
      </c>
      <c r="E478" t="str">
        <f t="shared" si="31"/>
        <v>yahoo</v>
      </c>
      <c r="F478" t="str">
        <f t="shared" si="29"/>
        <v>com</v>
      </c>
      <c r="G478" t="str">
        <f t="shared" si="30"/>
        <v>Rebecca@yahoo</v>
      </c>
    </row>
    <row r="479" spans="1:7" x14ac:dyDescent="0.2">
      <c r="A479" t="str">
        <f>cleanedDataSet!A479</f>
        <v>b44ce855-3db4-4de7-9744-442517902659</v>
      </c>
      <c r="B479" t="str">
        <f>VLOOKUP(A479,cleanedDataSet!A:L,2,0)</f>
        <v>Barbara Coleman</v>
      </c>
      <c r="C479" t="str">
        <f>VLOOKUP(A479,cleanedDataSet!A:L,3,0)</f>
        <v>jeffrey31@norman.org</v>
      </c>
      <c r="D479" t="str">
        <f t="shared" si="28"/>
        <v>jeffrey31</v>
      </c>
      <c r="E479" t="str">
        <f t="shared" si="31"/>
        <v>norman</v>
      </c>
      <c r="F479" t="str">
        <f t="shared" si="29"/>
        <v>org</v>
      </c>
      <c r="G479" t="str">
        <f t="shared" si="30"/>
        <v>Barbara@norman</v>
      </c>
    </row>
    <row r="480" spans="1:7" x14ac:dyDescent="0.2">
      <c r="A480" t="str">
        <f>cleanedDataSet!A480</f>
        <v>3b194c7f-282d-473c-83c9-e21c84f77ef3</v>
      </c>
      <c r="B480" t="str">
        <f>VLOOKUP(A480,cleanedDataSet!A:L,2,0)</f>
        <v>Todd Avila</v>
      </c>
      <c r="C480" t="str">
        <f>VLOOKUP(A480,cleanedDataSet!A:L,3,0)</f>
        <v>oford@yahoo.com</v>
      </c>
      <c r="D480" t="str">
        <f t="shared" si="28"/>
        <v>oford</v>
      </c>
      <c r="E480" t="str">
        <f t="shared" si="31"/>
        <v>yahoo</v>
      </c>
      <c r="F480" t="str">
        <f t="shared" si="29"/>
        <v>com</v>
      </c>
      <c r="G480" t="str">
        <f t="shared" si="30"/>
        <v>Todd@yahoo</v>
      </c>
    </row>
    <row r="481" spans="1:7" x14ac:dyDescent="0.2">
      <c r="A481" t="str">
        <f>cleanedDataSet!A481</f>
        <v>eb4956d1-7bf1-41a6-a35e-cfa85088979f</v>
      </c>
      <c r="B481" t="str">
        <f>VLOOKUP(A481,cleanedDataSet!A:L,2,0)</f>
        <v>Emma Johnson</v>
      </c>
      <c r="C481" t="str">
        <f>VLOOKUP(A481,cleanedDataSet!A:L,3,0)</f>
        <v>kcontreras@clay.biz</v>
      </c>
      <c r="D481" t="str">
        <f t="shared" si="28"/>
        <v>kcontreras</v>
      </c>
      <c r="E481" t="str">
        <f t="shared" si="31"/>
        <v>clay</v>
      </c>
      <c r="F481" t="str">
        <f t="shared" si="29"/>
        <v>biz</v>
      </c>
      <c r="G481" t="str">
        <f t="shared" si="30"/>
        <v>Emma@clay</v>
      </c>
    </row>
    <row r="482" spans="1:7" x14ac:dyDescent="0.2">
      <c r="A482" t="str">
        <f>cleanedDataSet!A482</f>
        <v>c3f4f332-5d13-455d-baef-92960dc1b926</v>
      </c>
      <c r="B482" t="str">
        <f>VLOOKUP(A482,cleanedDataSet!A:L,2,0)</f>
        <v>Julie Warner</v>
      </c>
      <c r="C482" t="str">
        <f>VLOOKUP(A482,cleanedDataSet!A:L,3,0)</f>
        <v>pgarza@sims-hoover.com</v>
      </c>
      <c r="D482" t="str">
        <f t="shared" si="28"/>
        <v>pgarza</v>
      </c>
      <c r="E482" t="str">
        <f t="shared" si="31"/>
        <v>sims-hoover</v>
      </c>
      <c r="F482" t="str">
        <f t="shared" si="29"/>
        <v>com</v>
      </c>
      <c r="G482" t="str">
        <f t="shared" si="30"/>
        <v>Julie@sims-hoover</v>
      </c>
    </row>
    <row r="483" spans="1:7" x14ac:dyDescent="0.2">
      <c r="A483" t="str">
        <f>cleanedDataSet!A483</f>
        <v>b01c88ac-e64a-484d-90b3-a947785e0dae</v>
      </c>
      <c r="B483" t="str">
        <f>VLOOKUP(A483,cleanedDataSet!A:L,2,0)</f>
        <v>Shane Mays</v>
      </c>
      <c r="C483" t="str">
        <f>VLOOKUP(A483,cleanedDataSet!A:L,3,0)</f>
        <v>brandon31@briggs.net</v>
      </c>
      <c r="D483" t="str">
        <f t="shared" si="28"/>
        <v>brandon31</v>
      </c>
      <c r="E483" t="str">
        <f t="shared" si="31"/>
        <v>briggs</v>
      </c>
      <c r="F483" t="str">
        <f t="shared" si="29"/>
        <v>net</v>
      </c>
      <c r="G483" t="str">
        <f t="shared" si="30"/>
        <v>Shane@briggs</v>
      </c>
    </row>
    <row r="484" spans="1:7" x14ac:dyDescent="0.2">
      <c r="A484" t="str">
        <f>cleanedDataSet!A484</f>
        <v>061fe2ef-c5c4-4309-b1c0-e4639e970c64</v>
      </c>
      <c r="B484" t="str">
        <f>VLOOKUP(A484,cleanedDataSet!A:L,2,0)</f>
        <v>Christopher Anderson</v>
      </c>
      <c r="C484" t="str">
        <f>VLOOKUP(A484,cleanedDataSet!A:L,3,0)</f>
        <v>aprilwilson@hotmail.com</v>
      </c>
      <c r="D484" t="str">
        <f t="shared" si="28"/>
        <v>aprilwilson</v>
      </c>
      <c r="E484" t="str">
        <f t="shared" si="31"/>
        <v>hotmail</v>
      </c>
      <c r="F484" t="str">
        <f t="shared" si="29"/>
        <v>com</v>
      </c>
      <c r="G484" t="str">
        <f t="shared" si="30"/>
        <v>Christopher@hotmail</v>
      </c>
    </row>
    <row r="485" spans="1:7" x14ac:dyDescent="0.2">
      <c r="A485" t="str">
        <f>cleanedDataSet!A485</f>
        <v>8763aa88-4016-486e-8172-48fe89153b7f</v>
      </c>
      <c r="B485" t="str">
        <f>VLOOKUP(A485,cleanedDataSet!A:L,2,0)</f>
        <v>John Wu</v>
      </c>
      <c r="C485" t="str">
        <f>VLOOKUP(A485,cleanedDataSet!A:L,3,0)</f>
        <v>ericcole@gmail.com</v>
      </c>
      <c r="D485" t="str">
        <f t="shared" si="28"/>
        <v>ericcole</v>
      </c>
      <c r="E485" t="str">
        <f t="shared" si="31"/>
        <v>gmail</v>
      </c>
      <c r="F485" t="str">
        <f t="shared" si="29"/>
        <v>com</v>
      </c>
      <c r="G485" t="str">
        <f t="shared" si="30"/>
        <v>John@gmail</v>
      </c>
    </row>
    <row r="486" spans="1:7" x14ac:dyDescent="0.2">
      <c r="A486" t="str">
        <f>cleanedDataSet!A486</f>
        <v>91ae8c3e-aafd-431e-b3e4-0df7fe33d9d6</v>
      </c>
      <c r="B486" t="str">
        <f>VLOOKUP(A486,cleanedDataSet!A:L,2,0)</f>
        <v>Elizabeth Harris</v>
      </c>
      <c r="C486" t="str">
        <f>VLOOKUP(A486,cleanedDataSet!A:L,3,0)</f>
        <v>jason10@bond-obrien.info</v>
      </c>
      <c r="D486" t="str">
        <f t="shared" si="28"/>
        <v>jason10</v>
      </c>
      <c r="E486" t="str">
        <f t="shared" si="31"/>
        <v>bond-obrien</v>
      </c>
      <c r="F486" t="str">
        <f t="shared" si="29"/>
        <v>info</v>
      </c>
      <c r="G486" t="str">
        <f t="shared" si="30"/>
        <v>Elizabeth@bond-obrien</v>
      </c>
    </row>
    <row r="487" spans="1:7" x14ac:dyDescent="0.2">
      <c r="A487" t="str">
        <f>cleanedDataSet!A487</f>
        <v>f72242e9-eede-4f80-bfd9-987ce832fa24</v>
      </c>
      <c r="B487" t="str">
        <f>VLOOKUP(A487,cleanedDataSet!A:L,2,0)</f>
        <v>Miss Cynthia Green</v>
      </c>
      <c r="C487" t="str">
        <f>VLOOKUP(A487,cleanedDataSet!A:L,3,0)</f>
        <v>kelly68@yahoo.com</v>
      </c>
      <c r="D487" t="str">
        <f t="shared" si="28"/>
        <v>kelly68</v>
      </c>
      <c r="E487" t="str">
        <f t="shared" si="31"/>
        <v>yahoo</v>
      </c>
      <c r="F487" t="str">
        <f t="shared" si="29"/>
        <v>com</v>
      </c>
      <c r="G487" t="str">
        <f t="shared" si="30"/>
        <v>Miss@yahoo</v>
      </c>
    </row>
    <row r="488" spans="1:7" x14ac:dyDescent="0.2">
      <c r="A488" t="str">
        <f>cleanedDataSet!A488</f>
        <v>edc69acb-ff8c-4b9d-a87f-79c62127ac94</v>
      </c>
      <c r="B488" t="str">
        <f>VLOOKUP(A488,cleanedDataSet!A:L,2,0)</f>
        <v>Nathaniel Johnson</v>
      </c>
      <c r="C488" t="str">
        <f>VLOOKUP(A488,cleanedDataSet!A:L,3,0)</f>
        <v>denise48@yahoo.com</v>
      </c>
      <c r="D488" t="str">
        <f t="shared" si="28"/>
        <v>denise48</v>
      </c>
      <c r="E488" t="str">
        <f t="shared" si="31"/>
        <v>yahoo</v>
      </c>
      <c r="F488" t="str">
        <f t="shared" si="29"/>
        <v>com</v>
      </c>
      <c r="G488" t="str">
        <f t="shared" si="30"/>
        <v>Nathaniel@yahoo</v>
      </c>
    </row>
    <row r="489" spans="1:7" x14ac:dyDescent="0.2">
      <c r="A489" t="str">
        <f>cleanedDataSet!A489</f>
        <v>ea7d2394-f204-4678-aa69-8e6c0c5dfeb3</v>
      </c>
      <c r="B489" t="str">
        <f>VLOOKUP(A489,cleanedDataSet!A:L,2,0)</f>
        <v>Kenneth Obrien</v>
      </c>
      <c r="C489" t="str">
        <f>VLOOKUP(A489,cleanedDataSet!A:L,3,0)</f>
        <v>nathaniel89@oconnor-sanders.com</v>
      </c>
      <c r="D489" t="str">
        <f t="shared" si="28"/>
        <v>nathaniel89</v>
      </c>
      <c r="E489" t="str">
        <f t="shared" si="31"/>
        <v>oconnor-sanders</v>
      </c>
      <c r="F489" t="str">
        <f t="shared" si="29"/>
        <v>com</v>
      </c>
      <c r="G489" t="str">
        <f t="shared" si="30"/>
        <v>Kenneth@oconnor-sanders</v>
      </c>
    </row>
    <row r="490" spans="1:7" x14ac:dyDescent="0.2">
      <c r="A490" t="str">
        <f>cleanedDataSet!A490</f>
        <v>5e4bd0a6-158c-4944-9eb8-dfc969fc782d</v>
      </c>
      <c r="B490" t="str">
        <f>VLOOKUP(A490,cleanedDataSet!A:L,2,0)</f>
        <v>Mario Blake</v>
      </c>
      <c r="C490" t="str">
        <f>VLOOKUP(A490,cleanedDataSet!A:L,3,0)</f>
        <v>coreysmith@moss-bell.com</v>
      </c>
      <c r="D490" t="str">
        <f t="shared" si="28"/>
        <v>coreysmith</v>
      </c>
      <c r="E490" t="str">
        <f t="shared" si="31"/>
        <v>moss-bell</v>
      </c>
      <c r="F490" t="str">
        <f t="shared" si="29"/>
        <v>com</v>
      </c>
      <c r="G490" t="str">
        <f t="shared" si="30"/>
        <v>Mario@moss-bell</v>
      </c>
    </row>
    <row r="491" spans="1:7" x14ac:dyDescent="0.2">
      <c r="A491" t="str">
        <f>cleanedDataSet!A491</f>
        <v>8e31ae12-065d-4023-88c6-05ca88307d41</v>
      </c>
      <c r="B491" t="str">
        <f>VLOOKUP(A491,cleanedDataSet!A:L,2,0)</f>
        <v>Nicole Johnston</v>
      </c>
      <c r="C491" t="str">
        <f>VLOOKUP(A491,cleanedDataSet!A:L,3,0)</f>
        <v>lisa93@gmail.com</v>
      </c>
      <c r="D491" t="str">
        <f t="shared" si="28"/>
        <v>lisa93</v>
      </c>
      <c r="E491" t="str">
        <f t="shared" si="31"/>
        <v>gmail</v>
      </c>
      <c r="F491" t="str">
        <f t="shared" si="29"/>
        <v>com</v>
      </c>
      <c r="G491" t="str">
        <f t="shared" si="30"/>
        <v>Nicole@gmail</v>
      </c>
    </row>
    <row r="492" spans="1:7" x14ac:dyDescent="0.2">
      <c r="A492" t="str">
        <f>cleanedDataSet!A492</f>
        <v>864415eb-caa1-4967-b40a-82d1e9e1cce5</v>
      </c>
      <c r="B492" t="str">
        <f>VLOOKUP(A492,cleanedDataSet!A:L,2,0)</f>
        <v>Matthew Bass</v>
      </c>
      <c r="C492" t="str">
        <f>VLOOKUP(A492,cleanedDataSet!A:L,3,0)</f>
        <v>jason66@elliott.com</v>
      </c>
      <c r="D492" t="str">
        <f t="shared" si="28"/>
        <v>jason66</v>
      </c>
      <c r="E492" t="str">
        <f t="shared" si="31"/>
        <v>elliott</v>
      </c>
      <c r="F492" t="str">
        <f t="shared" si="29"/>
        <v>com</v>
      </c>
      <c r="G492" t="str">
        <f t="shared" si="30"/>
        <v>Matthew@elliott</v>
      </c>
    </row>
    <row r="493" spans="1:7" x14ac:dyDescent="0.2">
      <c r="A493" t="str">
        <f>cleanedDataSet!A493</f>
        <v>b39ef46a-bd09-4968-ba86-c35b7a41bae7</v>
      </c>
      <c r="B493" t="str">
        <f>VLOOKUP(A493,cleanedDataSet!A:L,2,0)</f>
        <v>Charles Smith</v>
      </c>
      <c r="C493" t="str">
        <f>VLOOKUP(A493,cleanedDataSet!A:L,3,0)</f>
        <v>loganmorgan@baker.com</v>
      </c>
      <c r="D493" t="str">
        <f t="shared" si="28"/>
        <v>loganmorgan</v>
      </c>
      <c r="E493" t="str">
        <f t="shared" si="31"/>
        <v>baker</v>
      </c>
      <c r="F493" t="str">
        <f t="shared" si="29"/>
        <v>com</v>
      </c>
      <c r="G493" t="str">
        <f t="shared" si="30"/>
        <v>Charles@baker</v>
      </c>
    </row>
    <row r="494" spans="1:7" x14ac:dyDescent="0.2">
      <c r="A494" t="str">
        <f>cleanedDataSet!A494</f>
        <v>81371b15-889f-431e-8151-9436d749ba19</v>
      </c>
      <c r="B494" t="str">
        <f>VLOOKUP(A494,cleanedDataSet!A:L,2,0)</f>
        <v>Justin Ramos</v>
      </c>
      <c r="C494" t="str">
        <f>VLOOKUP(A494,cleanedDataSet!A:L,3,0)</f>
        <v>uperkins@williams.com</v>
      </c>
      <c r="D494" t="str">
        <f t="shared" si="28"/>
        <v>uperkins</v>
      </c>
      <c r="E494" t="str">
        <f t="shared" si="31"/>
        <v>williams</v>
      </c>
      <c r="F494" t="str">
        <f t="shared" si="29"/>
        <v>com</v>
      </c>
      <c r="G494" t="str">
        <f t="shared" si="30"/>
        <v>Justin@williams</v>
      </c>
    </row>
    <row r="495" spans="1:7" x14ac:dyDescent="0.2">
      <c r="A495" t="str">
        <f>cleanedDataSet!A495</f>
        <v>f7b13b6f-2dbb-4af0-9127-bc938599d39a</v>
      </c>
      <c r="B495" t="str">
        <f>VLOOKUP(A495,cleanedDataSet!A:L,2,0)</f>
        <v>Marcus Brown</v>
      </c>
      <c r="C495" t="str">
        <f>VLOOKUP(A495,cleanedDataSet!A:L,3,0)</f>
        <v>jonessue@gmail.com</v>
      </c>
      <c r="D495" t="str">
        <f t="shared" si="28"/>
        <v>jonessue</v>
      </c>
      <c r="E495" t="str">
        <f t="shared" si="31"/>
        <v>gmail</v>
      </c>
      <c r="F495" t="str">
        <f t="shared" si="29"/>
        <v>com</v>
      </c>
      <c r="G495" t="str">
        <f t="shared" si="30"/>
        <v>Marcus@gmail</v>
      </c>
    </row>
    <row r="496" spans="1:7" x14ac:dyDescent="0.2">
      <c r="A496" t="str">
        <f>cleanedDataSet!A496</f>
        <v>1bd3a05a-f0a6-4471-8895-08f0676add0b</v>
      </c>
      <c r="B496" t="str">
        <f>VLOOKUP(A496,cleanedDataSet!A:L,2,0)</f>
        <v>Anthony Garcia</v>
      </c>
      <c r="C496" t="str">
        <f>VLOOKUP(A496,cleanedDataSet!A:L,3,0)</f>
        <v>ryankim@cohen-shaw.com</v>
      </c>
      <c r="D496" t="str">
        <f t="shared" si="28"/>
        <v>ryankim</v>
      </c>
      <c r="E496" t="str">
        <f t="shared" si="31"/>
        <v>cohen-shaw</v>
      </c>
      <c r="F496" t="str">
        <f t="shared" si="29"/>
        <v>com</v>
      </c>
      <c r="G496" t="str">
        <f t="shared" si="30"/>
        <v>Anthony@cohen-shaw</v>
      </c>
    </row>
    <row r="497" spans="1:7" x14ac:dyDescent="0.2">
      <c r="A497" t="str">
        <f>cleanedDataSet!A497</f>
        <v>d47ef56f-370e-456b-bf58-8a5440270b85</v>
      </c>
      <c r="B497" t="str">
        <f>VLOOKUP(A497,cleanedDataSet!A:L,2,0)</f>
        <v>Teresa Armstrong</v>
      </c>
      <c r="C497" t="str">
        <f>VLOOKUP(A497,cleanedDataSet!A:L,3,0)</f>
        <v>brentclark@lopez.com</v>
      </c>
      <c r="D497" t="str">
        <f t="shared" si="28"/>
        <v>brentclark</v>
      </c>
      <c r="E497" t="str">
        <f t="shared" si="31"/>
        <v>lopez</v>
      </c>
      <c r="F497" t="str">
        <f t="shared" si="29"/>
        <v>com</v>
      </c>
      <c r="G497" t="str">
        <f t="shared" si="30"/>
        <v>Teresa@lopez</v>
      </c>
    </row>
    <row r="498" spans="1:7" x14ac:dyDescent="0.2">
      <c r="A498" t="str">
        <f>cleanedDataSet!A498</f>
        <v>89f26e08-8089-45d8-87ec-5e1ca45c52c2</v>
      </c>
      <c r="B498" t="str">
        <f>VLOOKUP(A498,cleanedDataSet!A:L,2,0)</f>
        <v>David Rodriguez</v>
      </c>
      <c r="C498" t="str">
        <f>VLOOKUP(A498,cleanedDataSet!A:L,3,0)</f>
        <v>tnewman@mullen.com</v>
      </c>
      <c r="D498" t="str">
        <f t="shared" si="28"/>
        <v>tnewman</v>
      </c>
      <c r="E498" t="str">
        <f t="shared" si="31"/>
        <v>mullen</v>
      </c>
      <c r="F498" t="str">
        <f t="shared" si="29"/>
        <v>com</v>
      </c>
      <c r="G498" t="str">
        <f t="shared" si="30"/>
        <v>David@mullen</v>
      </c>
    </row>
    <row r="499" spans="1:7" x14ac:dyDescent="0.2">
      <c r="A499" t="str">
        <f>cleanedDataSet!A499</f>
        <v>9f0e1bd2-4b2e-4b79-8f4f-75d45ce62082</v>
      </c>
      <c r="B499" t="str">
        <f>VLOOKUP(A499,cleanedDataSet!A:L,2,0)</f>
        <v>Mike Simpson MD</v>
      </c>
      <c r="C499" t="str">
        <f>VLOOKUP(A499,cleanedDataSet!A:L,3,0)</f>
        <v>dscott@yahoo.com</v>
      </c>
      <c r="D499" t="str">
        <f t="shared" si="28"/>
        <v>dscott</v>
      </c>
      <c r="E499" t="str">
        <f t="shared" si="31"/>
        <v>yahoo</v>
      </c>
      <c r="F499" t="str">
        <f t="shared" si="29"/>
        <v>com</v>
      </c>
      <c r="G499" t="str">
        <f t="shared" si="30"/>
        <v>Mike@yahoo</v>
      </c>
    </row>
    <row r="500" spans="1:7" x14ac:dyDescent="0.2">
      <c r="A500" t="str">
        <f>cleanedDataSet!A500</f>
        <v>ea2b401c-7102-4871-ac5d-2c36eb1483ad</v>
      </c>
      <c r="B500" t="str">
        <f>VLOOKUP(A500,cleanedDataSet!A:L,2,0)</f>
        <v>Kelly Oconnor</v>
      </c>
      <c r="C500" t="str">
        <f>VLOOKUP(A500,cleanedDataSet!A:L,3,0)</f>
        <v>april31@yahoo.com</v>
      </c>
      <c r="D500" t="str">
        <f t="shared" si="28"/>
        <v>april31</v>
      </c>
      <c r="E500" t="str">
        <f t="shared" si="31"/>
        <v>yahoo</v>
      </c>
      <c r="F500" t="str">
        <f t="shared" si="29"/>
        <v>com</v>
      </c>
      <c r="G500" t="str">
        <f t="shared" si="30"/>
        <v>Kelly@yahoo</v>
      </c>
    </row>
    <row r="501" spans="1:7" x14ac:dyDescent="0.2">
      <c r="A501" t="str">
        <f>cleanedDataSet!A501</f>
        <v>7accdd3c-18f8-4775-8462-0d9c034107df</v>
      </c>
      <c r="B501" t="str">
        <f>VLOOKUP(A501,cleanedDataSet!A:L,2,0)</f>
        <v>Stephanie Ware</v>
      </c>
      <c r="C501" t="str">
        <f>VLOOKUP(A501,cleanedDataSet!A:L,3,0)</f>
        <v>thomashubbard@rice.net</v>
      </c>
      <c r="D501" t="str">
        <f t="shared" si="28"/>
        <v>thomashubbard</v>
      </c>
      <c r="E501" t="str">
        <f t="shared" si="31"/>
        <v>rice</v>
      </c>
      <c r="F501" t="str">
        <f t="shared" si="29"/>
        <v>net</v>
      </c>
      <c r="G501" t="str">
        <f t="shared" si="30"/>
        <v>Stephanie@rice</v>
      </c>
    </row>
    <row r="502" spans="1:7" x14ac:dyDescent="0.2">
      <c r="A502" t="str">
        <f>cleanedDataSet!A502</f>
        <v>9b5d0407-8ba8-4daa-884b-38dc8e17de47</v>
      </c>
      <c r="B502" t="str">
        <f>VLOOKUP(A502,cleanedDataSet!A:L,2,0)</f>
        <v>Tony Wright</v>
      </c>
      <c r="C502" t="str">
        <f>VLOOKUP(A502,cleanedDataSet!A:L,3,0)</f>
        <v>anthonywendy@gmail.com</v>
      </c>
      <c r="D502" t="str">
        <f t="shared" si="28"/>
        <v>anthonywendy</v>
      </c>
      <c r="E502" t="str">
        <f t="shared" si="31"/>
        <v>gmail</v>
      </c>
      <c r="F502" t="str">
        <f t="shared" si="29"/>
        <v>com</v>
      </c>
      <c r="G502" t="str">
        <f t="shared" si="30"/>
        <v>Tony@gmail</v>
      </c>
    </row>
    <row r="503" spans="1:7" x14ac:dyDescent="0.2">
      <c r="A503" t="str">
        <f>cleanedDataSet!A503</f>
        <v>c2d13feb-afd9-4188-828c-49c18df2fa9d</v>
      </c>
      <c r="B503" t="str">
        <f>VLOOKUP(A503,cleanedDataSet!A:L,2,0)</f>
        <v>Heather Townsend</v>
      </c>
      <c r="C503" t="str">
        <f>VLOOKUP(A503,cleanedDataSet!A:L,3,0)</f>
        <v>pamelashields@warren-marshall.com</v>
      </c>
      <c r="D503" t="str">
        <f t="shared" si="28"/>
        <v>pamelashields</v>
      </c>
      <c r="E503" t="str">
        <f t="shared" si="31"/>
        <v>warren-marshall</v>
      </c>
      <c r="F503" t="str">
        <f t="shared" si="29"/>
        <v>com</v>
      </c>
      <c r="G503" t="str">
        <f t="shared" si="30"/>
        <v>Heather@warren-marshall</v>
      </c>
    </row>
    <row r="504" spans="1:7" x14ac:dyDescent="0.2">
      <c r="A504" t="str">
        <f>cleanedDataSet!A504</f>
        <v>64c0ce79-3f8f-4793-a915-e7faf98687da</v>
      </c>
      <c r="B504" t="str">
        <f>VLOOKUP(A504,cleanedDataSet!A:L,2,0)</f>
        <v>Carlos Torres</v>
      </c>
      <c r="C504" t="str">
        <f>VLOOKUP(A504,cleanedDataSet!A:L,3,0)</f>
        <v>hoodstephen@taylor.com</v>
      </c>
      <c r="D504" t="str">
        <f t="shared" si="28"/>
        <v>hoodstephen</v>
      </c>
      <c r="E504" t="str">
        <f t="shared" si="31"/>
        <v>taylor</v>
      </c>
      <c r="F504" t="str">
        <f t="shared" si="29"/>
        <v>com</v>
      </c>
      <c r="G504" t="str">
        <f t="shared" si="30"/>
        <v>Carlos@taylor</v>
      </c>
    </row>
    <row r="505" spans="1:7" x14ac:dyDescent="0.2">
      <c r="A505" t="str">
        <f>cleanedDataSet!A505</f>
        <v>5e176416-f9c8-4159-985e-110b1b344791</v>
      </c>
      <c r="B505" t="str">
        <f>VLOOKUP(A505,cleanedDataSet!A:L,2,0)</f>
        <v>Timothy Fields</v>
      </c>
      <c r="C505" t="str">
        <f>VLOOKUP(A505,cleanedDataSet!A:L,3,0)</f>
        <v>katie59@hotmail.com</v>
      </c>
      <c r="D505" t="str">
        <f t="shared" si="28"/>
        <v>katie59</v>
      </c>
      <c r="E505" t="str">
        <f t="shared" si="31"/>
        <v>hotmail</v>
      </c>
      <c r="F505" t="str">
        <f t="shared" si="29"/>
        <v>com</v>
      </c>
      <c r="G505" t="str">
        <f t="shared" si="30"/>
        <v>Timothy@hotmail</v>
      </c>
    </row>
    <row r="506" spans="1:7" x14ac:dyDescent="0.2">
      <c r="A506" t="str">
        <f>cleanedDataSet!A506</f>
        <v>a8b1309c-29fc-4927-ac75-518105a03fe8</v>
      </c>
      <c r="B506" t="str">
        <f>VLOOKUP(A506,cleanedDataSet!A:L,2,0)</f>
        <v>David Wright</v>
      </c>
      <c r="C506" t="str">
        <f>VLOOKUP(A506,cleanedDataSet!A:L,3,0)</f>
        <v>mikeflynn@hotmail.com</v>
      </c>
      <c r="D506" t="str">
        <f t="shared" si="28"/>
        <v>mikeflynn</v>
      </c>
      <c r="E506" t="str">
        <f t="shared" si="31"/>
        <v>hotmail</v>
      </c>
      <c r="F506" t="str">
        <f t="shared" si="29"/>
        <v>com</v>
      </c>
      <c r="G506" t="str">
        <f t="shared" si="30"/>
        <v>David@hotmail</v>
      </c>
    </row>
    <row r="507" spans="1:7" x14ac:dyDescent="0.2">
      <c r="A507" t="str">
        <f>cleanedDataSet!A507</f>
        <v>10829418-9e55-4ad1-9e7d-37d5f480e798</v>
      </c>
      <c r="B507" t="str">
        <f>VLOOKUP(A507,cleanedDataSet!A:L,2,0)</f>
        <v>Tina Anderson</v>
      </c>
      <c r="C507" t="str">
        <f>VLOOKUP(A507,cleanedDataSet!A:L,3,0)</f>
        <v>hannah34@yahoo.com</v>
      </c>
      <c r="D507" t="str">
        <f t="shared" si="28"/>
        <v>hannah34</v>
      </c>
      <c r="E507" t="str">
        <f t="shared" si="31"/>
        <v>yahoo</v>
      </c>
      <c r="F507" t="str">
        <f t="shared" si="29"/>
        <v>com</v>
      </c>
      <c r="G507" t="str">
        <f t="shared" si="30"/>
        <v>Tina@yahoo</v>
      </c>
    </row>
    <row r="508" spans="1:7" x14ac:dyDescent="0.2">
      <c r="A508" t="str">
        <f>cleanedDataSet!A508</f>
        <v>5ea383b4-756c-4188-8fa1-d261c3e58a17</v>
      </c>
      <c r="B508" t="str">
        <f>VLOOKUP(A508,cleanedDataSet!A:L,2,0)</f>
        <v>Jeffrey Fernandez</v>
      </c>
      <c r="C508" t="str">
        <f>VLOOKUP(A508,cleanedDataSet!A:L,3,0)</f>
        <v>andreacurry@jacobs.com</v>
      </c>
      <c r="D508" t="str">
        <f t="shared" si="28"/>
        <v>andreacurry</v>
      </c>
      <c r="E508" t="str">
        <f t="shared" si="31"/>
        <v>jacobs</v>
      </c>
      <c r="F508" t="str">
        <f t="shared" si="29"/>
        <v>com</v>
      </c>
      <c r="G508" t="str">
        <f t="shared" si="30"/>
        <v>Jeffrey@jacobs</v>
      </c>
    </row>
    <row r="509" spans="1:7" x14ac:dyDescent="0.2">
      <c r="A509" t="str">
        <f>cleanedDataSet!A509</f>
        <v>996c217a-4646-4499-a4ed-4957f04f00b5</v>
      </c>
      <c r="B509" t="str">
        <f>VLOOKUP(A509,cleanedDataSet!A:L,2,0)</f>
        <v>Christina Patel DDS</v>
      </c>
      <c r="C509" t="str">
        <f>VLOOKUP(A509,cleanedDataSet!A:L,3,0)</f>
        <v>kschwartz@young.com</v>
      </c>
      <c r="D509" t="str">
        <f t="shared" si="28"/>
        <v>kschwartz</v>
      </c>
      <c r="E509" t="str">
        <f t="shared" si="31"/>
        <v>young</v>
      </c>
      <c r="F509" t="str">
        <f t="shared" si="29"/>
        <v>com</v>
      </c>
      <c r="G509" t="str">
        <f t="shared" si="30"/>
        <v>Christina@young</v>
      </c>
    </row>
    <row r="510" spans="1:7" x14ac:dyDescent="0.2">
      <c r="A510" t="str">
        <f>cleanedDataSet!A510</f>
        <v>698a4b5c-38e8-44c3-a76d-94042f10f65e</v>
      </c>
      <c r="B510" t="str">
        <f>VLOOKUP(A510,cleanedDataSet!A:L,2,0)</f>
        <v>Katherine Sharp</v>
      </c>
      <c r="C510" t="str">
        <f>VLOOKUP(A510,cleanedDataSet!A:L,3,0)</f>
        <v>reneesmith@rogers.com</v>
      </c>
      <c r="D510" t="str">
        <f t="shared" si="28"/>
        <v>reneesmith</v>
      </c>
      <c r="E510" t="str">
        <f t="shared" si="31"/>
        <v>rogers</v>
      </c>
      <c r="F510" t="str">
        <f t="shared" si="29"/>
        <v>com</v>
      </c>
      <c r="G510" t="str">
        <f t="shared" si="30"/>
        <v>Katherine@rogers</v>
      </c>
    </row>
    <row r="511" spans="1:7" x14ac:dyDescent="0.2">
      <c r="A511" t="str">
        <f>cleanedDataSet!A511</f>
        <v>ef3cc1d1-2d68-43f5-acb5-9efbd40548ef</v>
      </c>
      <c r="B511" t="str">
        <f>VLOOKUP(A511,cleanedDataSet!A:L,2,0)</f>
        <v>Crystal Lane</v>
      </c>
      <c r="C511" t="str">
        <f>VLOOKUP(A511,cleanedDataSet!A:L,3,0)</f>
        <v>hcampbell@miller.com</v>
      </c>
      <c r="D511" t="str">
        <f t="shared" si="28"/>
        <v>hcampbell</v>
      </c>
      <c r="E511" t="str">
        <f t="shared" si="31"/>
        <v>miller</v>
      </c>
      <c r="F511" t="str">
        <f t="shared" si="29"/>
        <v>com</v>
      </c>
      <c r="G511" t="str">
        <f t="shared" si="30"/>
        <v>Crystal@miller</v>
      </c>
    </row>
    <row r="512" spans="1:7" x14ac:dyDescent="0.2">
      <c r="A512" t="str">
        <f>cleanedDataSet!A512</f>
        <v>a9ae1d2d-a9a5-4d1c-a421-4278c803d9b2</v>
      </c>
      <c r="B512" t="str">
        <f>VLOOKUP(A512,cleanedDataSet!A:L,2,0)</f>
        <v>Angela Cooper</v>
      </c>
      <c r="C512" t="str">
        <f>VLOOKUP(A512,cleanedDataSet!A:L,3,0)</f>
        <v>guerrerokelly@yahoo.com</v>
      </c>
      <c r="D512" t="str">
        <f t="shared" si="28"/>
        <v>guerrerokelly</v>
      </c>
      <c r="E512" t="str">
        <f t="shared" si="31"/>
        <v>yahoo</v>
      </c>
      <c r="F512" t="str">
        <f t="shared" si="29"/>
        <v>com</v>
      </c>
      <c r="G512" t="str">
        <f t="shared" si="30"/>
        <v>Angela@yahoo</v>
      </c>
    </row>
    <row r="513" spans="1:7" x14ac:dyDescent="0.2">
      <c r="A513" t="str">
        <f>cleanedDataSet!A513</f>
        <v>6689c231-b65a-4d57-8c95-37daa0fef99d</v>
      </c>
      <c r="B513" t="str">
        <f>VLOOKUP(A513,cleanedDataSet!A:L,2,0)</f>
        <v>Troy Merritt</v>
      </c>
      <c r="C513" t="str">
        <f>VLOOKUP(A513,cleanedDataSet!A:L,3,0)</f>
        <v>kimberlygonzalez@hotmail.com</v>
      </c>
      <c r="D513" t="str">
        <f t="shared" si="28"/>
        <v>kimberlygonzalez</v>
      </c>
      <c r="E513" t="str">
        <f t="shared" si="31"/>
        <v>hotmail</v>
      </c>
      <c r="F513" t="str">
        <f t="shared" si="29"/>
        <v>com</v>
      </c>
      <c r="G513" t="str">
        <f t="shared" si="30"/>
        <v>Troy@hotmail</v>
      </c>
    </row>
    <row r="514" spans="1:7" x14ac:dyDescent="0.2">
      <c r="A514" t="str">
        <f>cleanedDataSet!A514</f>
        <v>de3da624-e758-4772-9ac9-126ade978660</v>
      </c>
      <c r="B514" t="str">
        <f>VLOOKUP(A514,cleanedDataSet!A:L,2,0)</f>
        <v>Jeremy Barnes</v>
      </c>
      <c r="C514" t="str">
        <f>VLOOKUP(A514,cleanedDataSet!A:L,3,0)</f>
        <v>kingshawn@hotmail.com</v>
      </c>
      <c r="D514" t="str">
        <f t="shared" si="28"/>
        <v>kingshawn</v>
      </c>
      <c r="E514" t="str">
        <f t="shared" si="31"/>
        <v>hotmail</v>
      </c>
      <c r="F514" t="str">
        <f t="shared" si="29"/>
        <v>com</v>
      </c>
      <c r="G514" t="str">
        <f t="shared" si="30"/>
        <v>Jeremy@hotmail</v>
      </c>
    </row>
    <row r="515" spans="1:7" x14ac:dyDescent="0.2">
      <c r="A515" t="str">
        <f>cleanedDataSet!A515</f>
        <v>3cc76361-37e4-44e8-85e7-5a770ec49cc4</v>
      </c>
      <c r="B515" t="str">
        <f>VLOOKUP(A515,cleanedDataSet!A:L,2,0)</f>
        <v>David Nielsen</v>
      </c>
      <c r="C515" t="str">
        <f>VLOOKUP(A515,cleanedDataSet!A:L,3,0)</f>
        <v>michaelmiller@hotmail.com</v>
      </c>
      <c r="D515" t="str">
        <f t="shared" ref="D515:D578" si="32">LEFT(C515,FIND("@",C515)-1)</f>
        <v>michaelmiller</v>
      </c>
      <c r="E515" t="str">
        <f t="shared" si="31"/>
        <v>hotmail</v>
      </c>
      <c r="F515" t="str">
        <f t="shared" ref="F515:F578" si="33">RIGHT(C515,LEN(C515)-FIND(".",C515))</f>
        <v>com</v>
      </c>
      <c r="G515" t="str">
        <f t="shared" ref="G515:G578" si="34">CONCATENATE(LEFT(B515,FIND(" ",B515)-1),"@",E515)</f>
        <v>David@hotmail</v>
      </c>
    </row>
    <row r="516" spans="1:7" x14ac:dyDescent="0.2">
      <c r="A516" t="str">
        <f>cleanedDataSet!A516</f>
        <v>194a8df7-e899-4333-98e0-a2872fffed1e</v>
      </c>
      <c r="B516" t="str">
        <f>VLOOKUP(A516,cleanedDataSet!A:L,2,0)</f>
        <v>Theodore Jordan</v>
      </c>
      <c r="C516" t="str">
        <f>VLOOKUP(A516,cleanedDataSet!A:L,3,0)</f>
        <v>bishopashley@petersen-owens.com</v>
      </c>
      <c r="D516" t="str">
        <f t="shared" si="32"/>
        <v>bishopashley</v>
      </c>
      <c r="E516" t="str">
        <f t="shared" si="31"/>
        <v>petersen-owens</v>
      </c>
      <c r="F516" t="str">
        <f t="shared" si="33"/>
        <v>com</v>
      </c>
      <c r="G516" t="str">
        <f t="shared" si="34"/>
        <v>Theodore@petersen-owens</v>
      </c>
    </row>
    <row r="517" spans="1:7" x14ac:dyDescent="0.2">
      <c r="A517" t="str">
        <f>cleanedDataSet!A517</f>
        <v>a5e51652-727a-482a-8499-567bc094eea3</v>
      </c>
      <c r="B517" t="str">
        <f>VLOOKUP(A517,cleanedDataSet!A:L,2,0)</f>
        <v>Janet Collins</v>
      </c>
      <c r="C517" t="str">
        <f>VLOOKUP(A517,cleanedDataSet!A:L,3,0)</f>
        <v>stephanie91@phillips-peters.com</v>
      </c>
      <c r="D517" t="str">
        <f t="shared" si="32"/>
        <v>stephanie91</v>
      </c>
      <c r="E517" t="str">
        <f t="shared" ref="E517:E580" si="35">MID(C517,FIND("@",C517)+1,FIND(".",C517)-LEN(D517)-2)</f>
        <v>phillips-peters</v>
      </c>
      <c r="F517" t="str">
        <f t="shared" si="33"/>
        <v>com</v>
      </c>
      <c r="G517" t="str">
        <f t="shared" si="34"/>
        <v>Janet@phillips-peters</v>
      </c>
    </row>
    <row r="518" spans="1:7" x14ac:dyDescent="0.2">
      <c r="A518" t="str">
        <f>cleanedDataSet!A518</f>
        <v>0de47c03-7581-41b0-a37b-62810e2a202b</v>
      </c>
      <c r="B518" t="str">
        <f>VLOOKUP(A518,cleanedDataSet!A:L,2,0)</f>
        <v>Maria Nguyen</v>
      </c>
      <c r="C518" t="str">
        <f>VLOOKUP(A518,cleanedDataSet!A:L,3,0)</f>
        <v>huangdavid@gmail.com</v>
      </c>
      <c r="D518" t="str">
        <f t="shared" si="32"/>
        <v>huangdavid</v>
      </c>
      <c r="E518" t="str">
        <f t="shared" si="35"/>
        <v>gmail</v>
      </c>
      <c r="F518" t="str">
        <f t="shared" si="33"/>
        <v>com</v>
      </c>
      <c r="G518" t="str">
        <f t="shared" si="34"/>
        <v>Maria@gmail</v>
      </c>
    </row>
    <row r="519" spans="1:7" x14ac:dyDescent="0.2">
      <c r="A519" t="str">
        <f>cleanedDataSet!A519</f>
        <v>f5a420cd-e4e3-4623-9fa9-57edabd03d79</v>
      </c>
      <c r="B519" t="str">
        <f>VLOOKUP(A519,cleanedDataSet!A:L,2,0)</f>
        <v>Alice Davis</v>
      </c>
      <c r="C519" t="str">
        <f>VLOOKUP(A519,cleanedDataSet!A:L,3,0)</f>
        <v>replacement@mail.com</v>
      </c>
      <c r="D519" t="str">
        <f t="shared" si="32"/>
        <v>replacement</v>
      </c>
      <c r="E519" t="str">
        <f t="shared" si="35"/>
        <v>mail</v>
      </c>
      <c r="F519" t="str">
        <f t="shared" si="33"/>
        <v>com</v>
      </c>
      <c r="G519" t="str">
        <f t="shared" si="34"/>
        <v>Alice@mail</v>
      </c>
    </row>
    <row r="520" spans="1:7" x14ac:dyDescent="0.2">
      <c r="A520" t="str">
        <f>cleanedDataSet!A520</f>
        <v>4047675a-c53f-4bab-abab-7b977a917b92</v>
      </c>
      <c r="B520" t="str">
        <f>VLOOKUP(A520,cleanedDataSet!A:L,2,0)</f>
        <v>Natalie Martinez</v>
      </c>
      <c r="C520" t="str">
        <f>VLOOKUP(A520,cleanedDataSet!A:L,3,0)</f>
        <v>dennis68@orr.info</v>
      </c>
      <c r="D520" t="str">
        <f t="shared" si="32"/>
        <v>dennis68</v>
      </c>
      <c r="E520" t="str">
        <f t="shared" si="35"/>
        <v>orr</v>
      </c>
      <c r="F520" t="str">
        <f t="shared" si="33"/>
        <v>info</v>
      </c>
      <c r="G520" t="str">
        <f t="shared" si="34"/>
        <v>Natalie@orr</v>
      </c>
    </row>
    <row r="521" spans="1:7" x14ac:dyDescent="0.2">
      <c r="A521" t="str">
        <f>cleanedDataSet!A521</f>
        <v>3c50ae90-8b58-46c4-b221-cf71df6edfb1</v>
      </c>
      <c r="B521" t="str">
        <f>VLOOKUP(A521,cleanedDataSet!A:L,2,0)</f>
        <v>Laura Alvarez</v>
      </c>
      <c r="C521" t="str">
        <f>VLOOKUP(A521,cleanedDataSet!A:L,3,0)</f>
        <v>brianbass@hotmail.com</v>
      </c>
      <c r="D521" t="str">
        <f t="shared" si="32"/>
        <v>brianbass</v>
      </c>
      <c r="E521" t="str">
        <f t="shared" si="35"/>
        <v>hotmail</v>
      </c>
      <c r="F521" t="str">
        <f t="shared" si="33"/>
        <v>com</v>
      </c>
      <c r="G521" t="str">
        <f t="shared" si="34"/>
        <v>Laura@hotmail</v>
      </c>
    </row>
    <row r="522" spans="1:7" x14ac:dyDescent="0.2">
      <c r="A522" t="str">
        <f>cleanedDataSet!A522</f>
        <v>6a60de1f-b9c3-4a9a-97dc-29d09f5390f7</v>
      </c>
      <c r="B522" t="str">
        <f>VLOOKUP(A522,cleanedDataSet!A:L,2,0)</f>
        <v>Michelle Key</v>
      </c>
      <c r="C522" t="str">
        <f>VLOOKUP(A522,cleanedDataSet!A:L,3,0)</f>
        <v>rodriguezchristina@kelly.com</v>
      </c>
      <c r="D522" t="str">
        <f t="shared" si="32"/>
        <v>rodriguezchristina</v>
      </c>
      <c r="E522" t="str">
        <f t="shared" si="35"/>
        <v>kelly</v>
      </c>
      <c r="F522" t="str">
        <f t="shared" si="33"/>
        <v>com</v>
      </c>
      <c r="G522" t="str">
        <f t="shared" si="34"/>
        <v>Michelle@kelly</v>
      </c>
    </row>
    <row r="523" spans="1:7" x14ac:dyDescent="0.2">
      <c r="A523" t="str">
        <f>cleanedDataSet!A523</f>
        <v>fef3b0b4-4ca7-48c5-9b56-89401288688d</v>
      </c>
      <c r="B523" t="str">
        <f>VLOOKUP(A523,cleanedDataSet!A:L,2,0)</f>
        <v>Michael Reid</v>
      </c>
      <c r="C523" t="str">
        <f>VLOOKUP(A523,cleanedDataSet!A:L,3,0)</f>
        <v>clarktravis@williams-gardner.com</v>
      </c>
      <c r="D523" t="str">
        <f t="shared" si="32"/>
        <v>clarktravis</v>
      </c>
      <c r="E523" t="str">
        <f t="shared" si="35"/>
        <v>williams-gardner</v>
      </c>
      <c r="F523" t="str">
        <f t="shared" si="33"/>
        <v>com</v>
      </c>
      <c r="G523" t="str">
        <f t="shared" si="34"/>
        <v>Michael@williams-gardner</v>
      </c>
    </row>
    <row r="524" spans="1:7" x14ac:dyDescent="0.2">
      <c r="A524" t="str">
        <f>cleanedDataSet!A524</f>
        <v>2a6d2415-e95a-4ce0-ab0b-246554589ecd</v>
      </c>
      <c r="B524" t="str">
        <f>VLOOKUP(A524,cleanedDataSet!A:L,2,0)</f>
        <v>Jessica Mckay</v>
      </c>
      <c r="C524" t="str">
        <f>VLOOKUP(A524,cleanedDataSet!A:L,3,0)</f>
        <v>thart@hotmail.com</v>
      </c>
      <c r="D524" t="str">
        <f t="shared" si="32"/>
        <v>thart</v>
      </c>
      <c r="E524" t="str">
        <f t="shared" si="35"/>
        <v>hotmail</v>
      </c>
      <c r="F524" t="str">
        <f t="shared" si="33"/>
        <v>com</v>
      </c>
      <c r="G524" t="str">
        <f t="shared" si="34"/>
        <v>Jessica@hotmail</v>
      </c>
    </row>
    <row r="525" spans="1:7" x14ac:dyDescent="0.2">
      <c r="A525" t="str">
        <f>cleanedDataSet!A525</f>
        <v>89dc4128-14ac-4aa4-ba70-ac0bf854aed6</v>
      </c>
      <c r="B525" t="str">
        <f>VLOOKUP(A525,cleanedDataSet!A:L,2,0)</f>
        <v>Tiffany Smith</v>
      </c>
      <c r="C525" t="str">
        <f>VLOOKUP(A525,cleanedDataSet!A:L,3,0)</f>
        <v>wlang@meyers-walker.com</v>
      </c>
      <c r="D525" t="str">
        <f t="shared" si="32"/>
        <v>wlang</v>
      </c>
      <c r="E525" t="str">
        <f t="shared" si="35"/>
        <v>meyers-walker</v>
      </c>
      <c r="F525" t="str">
        <f t="shared" si="33"/>
        <v>com</v>
      </c>
      <c r="G525" t="str">
        <f t="shared" si="34"/>
        <v>Tiffany@meyers-walker</v>
      </c>
    </row>
    <row r="526" spans="1:7" x14ac:dyDescent="0.2">
      <c r="A526" t="str">
        <f>cleanedDataSet!A526</f>
        <v>fc0e3318-5834-4250-8763-2f3efaec47db</v>
      </c>
      <c r="B526" t="str">
        <f>VLOOKUP(A526,cleanedDataSet!A:L,2,0)</f>
        <v>Maria Rodriguez</v>
      </c>
      <c r="C526" t="str">
        <f>VLOOKUP(A526,cleanedDataSet!A:L,3,0)</f>
        <v>perkinsdaniel@chavez-anderson.com</v>
      </c>
      <c r="D526" t="str">
        <f t="shared" si="32"/>
        <v>perkinsdaniel</v>
      </c>
      <c r="E526" t="str">
        <f t="shared" si="35"/>
        <v>chavez-anderson</v>
      </c>
      <c r="F526" t="str">
        <f t="shared" si="33"/>
        <v>com</v>
      </c>
      <c r="G526" t="str">
        <f t="shared" si="34"/>
        <v>Maria@chavez-anderson</v>
      </c>
    </row>
    <row r="527" spans="1:7" x14ac:dyDescent="0.2">
      <c r="A527" t="str">
        <f>cleanedDataSet!A527</f>
        <v>5eb03040-b449-4a5a-b155-48605d8602c6</v>
      </c>
      <c r="B527" t="str">
        <f>VLOOKUP(A527,cleanedDataSet!A:L,2,0)</f>
        <v>Natalie Maynard</v>
      </c>
      <c r="C527" t="str">
        <f>VLOOKUP(A527,cleanedDataSet!A:L,3,0)</f>
        <v>david74@brown.biz</v>
      </c>
      <c r="D527" t="str">
        <f t="shared" si="32"/>
        <v>david74</v>
      </c>
      <c r="E527" t="str">
        <f t="shared" si="35"/>
        <v>brown</v>
      </c>
      <c r="F527" t="str">
        <f t="shared" si="33"/>
        <v>biz</v>
      </c>
      <c r="G527" t="str">
        <f t="shared" si="34"/>
        <v>Natalie@brown</v>
      </c>
    </row>
    <row r="528" spans="1:7" x14ac:dyDescent="0.2">
      <c r="A528" t="str">
        <f>cleanedDataSet!A528</f>
        <v>f8861965-d75f-4626-9234-c702ef85372c</v>
      </c>
      <c r="B528" t="str">
        <f>VLOOKUP(A528,cleanedDataSet!A:L,2,0)</f>
        <v>Derek Wilson</v>
      </c>
      <c r="C528" t="str">
        <f>VLOOKUP(A528,cleanedDataSet!A:L,3,0)</f>
        <v>rwilliams@hotmail.com</v>
      </c>
      <c r="D528" t="str">
        <f t="shared" si="32"/>
        <v>rwilliams</v>
      </c>
      <c r="E528" t="str">
        <f t="shared" si="35"/>
        <v>hotmail</v>
      </c>
      <c r="F528" t="str">
        <f t="shared" si="33"/>
        <v>com</v>
      </c>
      <c r="G528" t="str">
        <f t="shared" si="34"/>
        <v>Derek@hotmail</v>
      </c>
    </row>
    <row r="529" spans="1:7" x14ac:dyDescent="0.2">
      <c r="A529" t="str">
        <f>cleanedDataSet!A529</f>
        <v>0ef64f40-08fa-4c64-a66d-a2abee57d9cf</v>
      </c>
      <c r="B529" t="str">
        <f>VLOOKUP(A529,cleanedDataSet!A:L,2,0)</f>
        <v>Maria Thompson</v>
      </c>
      <c r="C529" t="str">
        <f>VLOOKUP(A529,cleanedDataSet!A:L,3,0)</f>
        <v>annette24@gmail.com</v>
      </c>
      <c r="D529" t="str">
        <f t="shared" si="32"/>
        <v>annette24</v>
      </c>
      <c r="E529" t="str">
        <f t="shared" si="35"/>
        <v>gmail</v>
      </c>
      <c r="F529" t="str">
        <f t="shared" si="33"/>
        <v>com</v>
      </c>
      <c r="G529" t="str">
        <f t="shared" si="34"/>
        <v>Maria@gmail</v>
      </c>
    </row>
    <row r="530" spans="1:7" x14ac:dyDescent="0.2">
      <c r="A530" t="str">
        <f>cleanedDataSet!A530</f>
        <v>259ede61-646d-450f-abb3-9a64a9037b6e</v>
      </c>
      <c r="B530" t="str">
        <f>VLOOKUP(A530,cleanedDataSet!A:L,2,0)</f>
        <v>Sherry Chapman</v>
      </c>
      <c r="C530" t="str">
        <f>VLOOKUP(A530,cleanedDataSet!A:L,3,0)</f>
        <v>manuelsmith@gmail.com</v>
      </c>
      <c r="D530" t="str">
        <f t="shared" si="32"/>
        <v>manuelsmith</v>
      </c>
      <c r="E530" t="str">
        <f t="shared" si="35"/>
        <v>gmail</v>
      </c>
      <c r="F530" t="str">
        <f t="shared" si="33"/>
        <v>com</v>
      </c>
      <c r="G530" t="str">
        <f t="shared" si="34"/>
        <v>Sherry@gmail</v>
      </c>
    </row>
    <row r="531" spans="1:7" x14ac:dyDescent="0.2">
      <c r="A531" t="str">
        <f>cleanedDataSet!A531</f>
        <v>a45f6fb0-a027-43c7-bdd6-415a041eef01</v>
      </c>
      <c r="B531" t="str">
        <f>VLOOKUP(A531,cleanedDataSet!A:L,2,0)</f>
        <v>David Ewing</v>
      </c>
      <c r="C531" t="str">
        <f>VLOOKUP(A531,cleanedDataSet!A:L,3,0)</f>
        <v>melissa09@king.com</v>
      </c>
      <c r="D531" t="str">
        <f t="shared" si="32"/>
        <v>melissa09</v>
      </c>
      <c r="E531" t="str">
        <f t="shared" si="35"/>
        <v>king</v>
      </c>
      <c r="F531" t="str">
        <f t="shared" si="33"/>
        <v>com</v>
      </c>
      <c r="G531" t="str">
        <f t="shared" si="34"/>
        <v>David@king</v>
      </c>
    </row>
    <row r="532" spans="1:7" x14ac:dyDescent="0.2">
      <c r="A532" t="str">
        <f>cleanedDataSet!A532</f>
        <v>387b9ce0-1ec8-4337-ba2c-767db41fc3a3</v>
      </c>
      <c r="B532" t="str">
        <f>VLOOKUP(A532,cleanedDataSet!A:L,2,0)</f>
        <v>Jennifer Williams</v>
      </c>
      <c r="C532" t="str">
        <f>VLOOKUP(A532,cleanedDataSet!A:L,3,0)</f>
        <v>stevenjohnson@evans.com</v>
      </c>
      <c r="D532" t="str">
        <f t="shared" si="32"/>
        <v>stevenjohnson</v>
      </c>
      <c r="E532" t="str">
        <f t="shared" si="35"/>
        <v>evans</v>
      </c>
      <c r="F532" t="str">
        <f t="shared" si="33"/>
        <v>com</v>
      </c>
      <c r="G532" t="str">
        <f t="shared" si="34"/>
        <v>Jennifer@evans</v>
      </c>
    </row>
    <row r="533" spans="1:7" x14ac:dyDescent="0.2">
      <c r="A533" t="str">
        <f>cleanedDataSet!A533</f>
        <v>185211c8-91dc-4022-a3af-ed922f0cb002</v>
      </c>
      <c r="B533" t="str">
        <f>VLOOKUP(A533,cleanedDataSet!A:L,2,0)</f>
        <v>Steven Bartlett</v>
      </c>
      <c r="C533" t="str">
        <f>VLOOKUP(A533,cleanedDataSet!A:L,3,0)</f>
        <v>darmstrong@gmail.com</v>
      </c>
      <c r="D533" t="str">
        <f t="shared" si="32"/>
        <v>darmstrong</v>
      </c>
      <c r="E533" t="str">
        <f t="shared" si="35"/>
        <v>gmail</v>
      </c>
      <c r="F533" t="str">
        <f t="shared" si="33"/>
        <v>com</v>
      </c>
      <c r="G533" t="str">
        <f t="shared" si="34"/>
        <v>Steven@gmail</v>
      </c>
    </row>
    <row r="534" spans="1:7" x14ac:dyDescent="0.2">
      <c r="A534" t="str">
        <f>cleanedDataSet!A534</f>
        <v>d327a671-ebba-440f-b667-30cd5e772aba</v>
      </c>
      <c r="B534" t="str">
        <f>VLOOKUP(A534,cleanedDataSet!A:L,2,0)</f>
        <v>Lauren Gordon</v>
      </c>
      <c r="C534" t="str">
        <f>VLOOKUP(A534,cleanedDataSet!A:L,3,0)</f>
        <v>replacement@mail.com</v>
      </c>
      <c r="D534" t="str">
        <f t="shared" si="32"/>
        <v>replacement</v>
      </c>
      <c r="E534" t="str">
        <f t="shared" si="35"/>
        <v>mail</v>
      </c>
      <c r="F534" t="str">
        <f t="shared" si="33"/>
        <v>com</v>
      </c>
      <c r="G534" t="str">
        <f t="shared" si="34"/>
        <v>Lauren@mail</v>
      </c>
    </row>
    <row r="535" spans="1:7" x14ac:dyDescent="0.2">
      <c r="A535" t="str">
        <f>cleanedDataSet!A535</f>
        <v>c649575e-578e-422a-beb4-87d0830f36ec</v>
      </c>
      <c r="B535" t="str">
        <f>VLOOKUP(A535,cleanedDataSet!A:L,2,0)</f>
        <v>James Williams</v>
      </c>
      <c r="C535" t="str">
        <f>VLOOKUP(A535,cleanedDataSet!A:L,3,0)</f>
        <v>crossbrent@hernandez.com</v>
      </c>
      <c r="D535" t="str">
        <f t="shared" si="32"/>
        <v>crossbrent</v>
      </c>
      <c r="E535" t="str">
        <f t="shared" si="35"/>
        <v>hernandez</v>
      </c>
      <c r="F535" t="str">
        <f t="shared" si="33"/>
        <v>com</v>
      </c>
      <c r="G535" t="str">
        <f t="shared" si="34"/>
        <v>James@hernandez</v>
      </c>
    </row>
    <row r="536" spans="1:7" x14ac:dyDescent="0.2">
      <c r="A536" t="str">
        <f>cleanedDataSet!A536</f>
        <v>dfe4148d-2436-456b-ab44-7a6a788e2a9c</v>
      </c>
      <c r="B536" t="str">
        <f>VLOOKUP(A536,cleanedDataSet!A:L,2,0)</f>
        <v>James Hardy</v>
      </c>
      <c r="C536" t="str">
        <f>VLOOKUP(A536,cleanedDataSet!A:L,3,0)</f>
        <v>williamwyatt@dean.biz</v>
      </c>
      <c r="D536" t="str">
        <f t="shared" si="32"/>
        <v>williamwyatt</v>
      </c>
      <c r="E536" t="str">
        <f t="shared" si="35"/>
        <v>dean</v>
      </c>
      <c r="F536" t="str">
        <f t="shared" si="33"/>
        <v>biz</v>
      </c>
      <c r="G536" t="str">
        <f t="shared" si="34"/>
        <v>James@dean</v>
      </c>
    </row>
    <row r="537" spans="1:7" x14ac:dyDescent="0.2">
      <c r="A537" t="str">
        <f>cleanedDataSet!A537</f>
        <v>80d6c0a2-e8ea-43c3-921a-c8c6d0bb93c4</v>
      </c>
      <c r="B537" t="str">
        <f>VLOOKUP(A537,cleanedDataSet!A:L,2,0)</f>
        <v>James Stevenson</v>
      </c>
      <c r="C537" t="str">
        <f>VLOOKUP(A537,cleanedDataSet!A:L,3,0)</f>
        <v>replacement@mail.com</v>
      </c>
      <c r="D537" t="str">
        <f t="shared" si="32"/>
        <v>replacement</v>
      </c>
      <c r="E537" t="str">
        <f t="shared" si="35"/>
        <v>mail</v>
      </c>
      <c r="F537" t="str">
        <f t="shared" si="33"/>
        <v>com</v>
      </c>
      <c r="G537" t="str">
        <f t="shared" si="34"/>
        <v>James@mail</v>
      </c>
    </row>
    <row r="538" spans="1:7" x14ac:dyDescent="0.2">
      <c r="A538" t="str">
        <f>cleanedDataSet!A538</f>
        <v>c797e560-a75d-4e18-b4d1-31ed2c8e9bfc</v>
      </c>
      <c r="B538" t="str">
        <f>VLOOKUP(A538,cleanedDataSet!A:L,2,0)</f>
        <v>Mark Scott</v>
      </c>
      <c r="C538" t="str">
        <f>VLOOKUP(A538,cleanedDataSet!A:L,3,0)</f>
        <v>steven59@gutierrez-willis.com</v>
      </c>
      <c r="D538" t="str">
        <f t="shared" si="32"/>
        <v>steven59</v>
      </c>
      <c r="E538" t="str">
        <f t="shared" si="35"/>
        <v>gutierrez-willis</v>
      </c>
      <c r="F538" t="str">
        <f t="shared" si="33"/>
        <v>com</v>
      </c>
      <c r="G538" t="str">
        <f t="shared" si="34"/>
        <v>Mark@gutierrez-willis</v>
      </c>
    </row>
    <row r="539" spans="1:7" x14ac:dyDescent="0.2">
      <c r="A539" t="str">
        <f>cleanedDataSet!A539</f>
        <v>d32ddf62-7777-4d86-885e-f5b903f24492</v>
      </c>
      <c r="B539" t="str">
        <f>VLOOKUP(A539,cleanedDataSet!A:L,2,0)</f>
        <v>Brittney Hodges</v>
      </c>
      <c r="C539" t="str">
        <f>VLOOKUP(A539,cleanedDataSet!A:L,3,0)</f>
        <v>tstevens@yahoo.com</v>
      </c>
      <c r="D539" t="str">
        <f t="shared" si="32"/>
        <v>tstevens</v>
      </c>
      <c r="E539" t="str">
        <f t="shared" si="35"/>
        <v>yahoo</v>
      </c>
      <c r="F539" t="str">
        <f t="shared" si="33"/>
        <v>com</v>
      </c>
      <c r="G539" t="str">
        <f t="shared" si="34"/>
        <v>Brittney@yahoo</v>
      </c>
    </row>
    <row r="540" spans="1:7" x14ac:dyDescent="0.2">
      <c r="A540" t="str">
        <f>cleanedDataSet!A540</f>
        <v>2be41320-464e-4666-bee0-037bea0d2ad2</v>
      </c>
      <c r="B540" t="str">
        <f>VLOOKUP(A540,cleanedDataSet!A:L,2,0)</f>
        <v>Shelly Roberts MD</v>
      </c>
      <c r="C540" t="str">
        <f>VLOOKUP(A540,cleanedDataSet!A:L,3,0)</f>
        <v>williammartin@yahoo.com</v>
      </c>
      <c r="D540" t="str">
        <f t="shared" si="32"/>
        <v>williammartin</v>
      </c>
      <c r="E540" t="str">
        <f t="shared" si="35"/>
        <v>yahoo</v>
      </c>
      <c r="F540" t="str">
        <f t="shared" si="33"/>
        <v>com</v>
      </c>
      <c r="G540" t="str">
        <f t="shared" si="34"/>
        <v>Shelly@yahoo</v>
      </c>
    </row>
    <row r="541" spans="1:7" x14ac:dyDescent="0.2">
      <c r="A541" t="str">
        <f>cleanedDataSet!A541</f>
        <v>6e8743b0-c409-41a6-91f6-301622a3e735</v>
      </c>
      <c r="B541" t="str">
        <f>VLOOKUP(A541,cleanedDataSet!A:L,2,0)</f>
        <v>James Bishop DVM</v>
      </c>
      <c r="C541" t="str">
        <f>VLOOKUP(A541,cleanedDataSet!A:L,3,0)</f>
        <v>lawrenceadams@hotmail.com</v>
      </c>
      <c r="D541" t="str">
        <f t="shared" si="32"/>
        <v>lawrenceadams</v>
      </c>
      <c r="E541" t="str">
        <f t="shared" si="35"/>
        <v>hotmail</v>
      </c>
      <c r="F541" t="str">
        <f t="shared" si="33"/>
        <v>com</v>
      </c>
      <c r="G541" t="str">
        <f t="shared" si="34"/>
        <v>James@hotmail</v>
      </c>
    </row>
    <row r="542" spans="1:7" x14ac:dyDescent="0.2">
      <c r="A542" t="str">
        <f>cleanedDataSet!A542</f>
        <v>3df309b1-3f23-4d5c-a421-45883c0bd45d</v>
      </c>
      <c r="B542" t="str">
        <f>VLOOKUP(A542,cleanedDataSet!A:L,2,0)</f>
        <v>Anthony Davis</v>
      </c>
      <c r="C542" t="str">
        <f>VLOOKUP(A542,cleanedDataSet!A:L,3,0)</f>
        <v>ochapman@gmail.com</v>
      </c>
      <c r="D542" t="str">
        <f t="shared" si="32"/>
        <v>ochapman</v>
      </c>
      <c r="E542" t="str">
        <f t="shared" si="35"/>
        <v>gmail</v>
      </c>
      <c r="F542" t="str">
        <f t="shared" si="33"/>
        <v>com</v>
      </c>
      <c r="G542" t="str">
        <f t="shared" si="34"/>
        <v>Anthony@gmail</v>
      </c>
    </row>
    <row r="543" spans="1:7" x14ac:dyDescent="0.2">
      <c r="A543" t="str">
        <f>cleanedDataSet!A543</f>
        <v>22321ef5-7a0f-47c3-8e05-d996d72dfb36</v>
      </c>
      <c r="B543" t="str">
        <f>VLOOKUP(A543,cleanedDataSet!A:L,2,0)</f>
        <v>Brianna Murphy</v>
      </c>
      <c r="C543" t="str">
        <f>VLOOKUP(A543,cleanedDataSet!A:L,3,0)</f>
        <v>nrivas@gmail.com</v>
      </c>
      <c r="D543" t="str">
        <f t="shared" si="32"/>
        <v>nrivas</v>
      </c>
      <c r="E543" t="str">
        <f t="shared" si="35"/>
        <v>gmail</v>
      </c>
      <c r="F543" t="str">
        <f t="shared" si="33"/>
        <v>com</v>
      </c>
      <c r="G543" t="str">
        <f t="shared" si="34"/>
        <v>Brianna@gmail</v>
      </c>
    </row>
    <row r="544" spans="1:7" x14ac:dyDescent="0.2">
      <c r="A544" t="str">
        <f>cleanedDataSet!A544</f>
        <v>1ba9fa2a-a413-4f50-814f-2380bfdfb7f2</v>
      </c>
      <c r="B544" t="str">
        <f>VLOOKUP(A544,cleanedDataSet!A:L,2,0)</f>
        <v>Erica Reyes</v>
      </c>
      <c r="C544" t="str">
        <f>VLOOKUP(A544,cleanedDataSet!A:L,3,0)</f>
        <v>replacement@mail.com</v>
      </c>
      <c r="D544" t="str">
        <f t="shared" si="32"/>
        <v>replacement</v>
      </c>
      <c r="E544" t="str">
        <f t="shared" si="35"/>
        <v>mail</v>
      </c>
      <c r="F544" t="str">
        <f t="shared" si="33"/>
        <v>com</v>
      </c>
      <c r="G544" t="str">
        <f t="shared" si="34"/>
        <v>Erica@mail</v>
      </c>
    </row>
    <row r="545" spans="1:7" x14ac:dyDescent="0.2">
      <c r="A545" t="str">
        <f>cleanedDataSet!A545</f>
        <v>c17b1cc2-81d6-42d3-b567-991fdced3e91</v>
      </c>
      <c r="B545" t="str">
        <f>VLOOKUP(A545,cleanedDataSet!A:L,2,0)</f>
        <v>Hunter Willis</v>
      </c>
      <c r="C545" t="str">
        <f>VLOOKUP(A545,cleanedDataSet!A:L,3,0)</f>
        <v>tonya15@johnson.org</v>
      </c>
      <c r="D545" t="str">
        <f t="shared" si="32"/>
        <v>tonya15</v>
      </c>
      <c r="E545" t="str">
        <f t="shared" si="35"/>
        <v>johnson</v>
      </c>
      <c r="F545" t="str">
        <f t="shared" si="33"/>
        <v>org</v>
      </c>
      <c r="G545" t="str">
        <f t="shared" si="34"/>
        <v>Hunter@johnson</v>
      </c>
    </row>
    <row r="546" spans="1:7" x14ac:dyDescent="0.2">
      <c r="A546" t="str">
        <f>cleanedDataSet!A546</f>
        <v>7abfff35-ede0-4913-90ba-663d991677f6</v>
      </c>
      <c r="B546" t="str">
        <f>VLOOKUP(A546,cleanedDataSet!A:L,2,0)</f>
        <v>Theresa Zuniga</v>
      </c>
      <c r="C546" t="str">
        <f>VLOOKUP(A546,cleanedDataSet!A:L,3,0)</f>
        <v>cpoole@yahoo.com</v>
      </c>
      <c r="D546" t="str">
        <f t="shared" si="32"/>
        <v>cpoole</v>
      </c>
      <c r="E546" t="str">
        <f t="shared" si="35"/>
        <v>yahoo</v>
      </c>
      <c r="F546" t="str">
        <f t="shared" si="33"/>
        <v>com</v>
      </c>
      <c r="G546" t="str">
        <f t="shared" si="34"/>
        <v>Theresa@yahoo</v>
      </c>
    </row>
    <row r="547" spans="1:7" x14ac:dyDescent="0.2">
      <c r="A547" t="str">
        <f>cleanedDataSet!A547</f>
        <v>e433237a-e809-4318-8875-483ab371198a</v>
      </c>
      <c r="B547" t="str">
        <f>VLOOKUP(A547,cleanedDataSet!A:L,2,0)</f>
        <v>Kevin Stewart</v>
      </c>
      <c r="C547" t="str">
        <f>VLOOKUP(A547,cleanedDataSet!A:L,3,0)</f>
        <v>penny78@hodges.org</v>
      </c>
      <c r="D547" t="str">
        <f t="shared" si="32"/>
        <v>penny78</v>
      </c>
      <c r="E547" t="str">
        <f t="shared" si="35"/>
        <v>hodges</v>
      </c>
      <c r="F547" t="str">
        <f t="shared" si="33"/>
        <v>org</v>
      </c>
      <c r="G547" t="str">
        <f t="shared" si="34"/>
        <v>Kevin@hodges</v>
      </c>
    </row>
    <row r="548" spans="1:7" x14ac:dyDescent="0.2">
      <c r="A548" t="str">
        <f>cleanedDataSet!A548</f>
        <v>0374631e-2c2f-4f51-b318-76668e4170e5</v>
      </c>
      <c r="B548" t="str">
        <f>VLOOKUP(A548,cleanedDataSet!A:L,2,0)</f>
        <v>Laura Dixon</v>
      </c>
      <c r="C548" t="str">
        <f>VLOOKUP(A548,cleanedDataSet!A:L,3,0)</f>
        <v>david72@hotmail.com</v>
      </c>
      <c r="D548" t="str">
        <f t="shared" si="32"/>
        <v>david72</v>
      </c>
      <c r="E548" t="str">
        <f t="shared" si="35"/>
        <v>hotmail</v>
      </c>
      <c r="F548" t="str">
        <f t="shared" si="33"/>
        <v>com</v>
      </c>
      <c r="G548" t="str">
        <f t="shared" si="34"/>
        <v>Laura@hotmail</v>
      </c>
    </row>
    <row r="549" spans="1:7" x14ac:dyDescent="0.2">
      <c r="A549" t="str">
        <f>cleanedDataSet!A549</f>
        <v>ed3763f7-17ad-4e76-a433-d4e7729fdd3e</v>
      </c>
      <c r="B549" t="str">
        <f>VLOOKUP(A549,cleanedDataSet!A:L,2,0)</f>
        <v>Kristin Kim</v>
      </c>
      <c r="C549" t="str">
        <f>VLOOKUP(A549,cleanedDataSet!A:L,3,0)</f>
        <v>qmartinez@taylor-rivera.com</v>
      </c>
      <c r="D549" t="str">
        <f t="shared" si="32"/>
        <v>qmartinez</v>
      </c>
      <c r="E549" t="str">
        <f t="shared" si="35"/>
        <v>taylor-rivera</v>
      </c>
      <c r="F549" t="str">
        <f t="shared" si="33"/>
        <v>com</v>
      </c>
      <c r="G549" t="str">
        <f t="shared" si="34"/>
        <v>Kristin@taylor-rivera</v>
      </c>
    </row>
    <row r="550" spans="1:7" x14ac:dyDescent="0.2">
      <c r="A550" t="str">
        <f>cleanedDataSet!A550</f>
        <v>6ec83a35-e960-4f88-97cc-878f4cc420fd</v>
      </c>
      <c r="B550" t="str">
        <f>VLOOKUP(A550,cleanedDataSet!A:L,2,0)</f>
        <v>Jason Padilla</v>
      </c>
      <c r="C550" t="str">
        <f>VLOOKUP(A550,cleanedDataSet!A:L,3,0)</f>
        <v>livingstontaylor@humphrey.com</v>
      </c>
      <c r="D550" t="str">
        <f t="shared" si="32"/>
        <v>livingstontaylor</v>
      </c>
      <c r="E550" t="str">
        <f t="shared" si="35"/>
        <v>humphrey</v>
      </c>
      <c r="F550" t="str">
        <f t="shared" si="33"/>
        <v>com</v>
      </c>
      <c r="G550" t="str">
        <f t="shared" si="34"/>
        <v>Jason@humphrey</v>
      </c>
    </row>
    <row r="551" spans="1:7" x14ac:dyDescent="0.2">
      <c r="A551" t="str">
        <f>cleanedDataSet!A551</f>
        <v>e4f92591-b986-4b57-a4ef-20eadca8ccf9</v>
      </c>
      <c r="B551" t="str">
        <f>VLOOKUP(A551,cleanedDataSet!A:L,2,0)</f>
        <v>Samantha Michael</v>
      </c>
      <c r="C551" t="str">
        <f>VLOOKUP(A551,cleanedDataSet!A:L,3,0)</f>
        <v>kroberts@hotmail.com</v>
      </c>
      <c r="D551" t="str">
        <f t="shared" si="32"/>
        <v>kroberts</v>
      </c>
      <c r="E551" t="str">
        <f t="shared" si="35"/>
        <v>hotmail</v>
      </c>
      <c r="F551" t="str">
        <f t="shared" si="33"/>
        <v>com</v>
      </c>
      <c r="G551" t="str">
        <f t="shared" si="34"/>
        <v>Samantha@hotmail</v>
      </c>
    </row>
    <row r="552" spans="1:7" x14ac:dyDescent="0.2">
      <c r="A552" t="str">
        <f>cleanedDataSet!A552</f>
        <v>1b333e3a-e2af-47f6-8e32-889d999239c1</v>
      </c>
      <c r="B552" t="str">
        <f>VLOOKUP(A552,cleanedDataSet!A:L,2,0)</f>
        <v>David Armstrong</v>
      </c>
      <c r="C552" t="str">
        <f>VLOOKUP(A552,cleanedDataSet!A:L,3,0)</f>
        <v>elizabeth19@smith-choi.com</v>
      </c>
      <c r="D552" t="str">
        <f t="shared" si="32"/>
        <v>elizabeth19</v>
      </c>
      <c r="E552" t="str">
        <f t="shared" si="35"/>
        <v>smith-choi</v>
      </c>
      <c r="F552" t="str">
        <f t="shared" si="33"/>
        <v>com</v>
      </c>
      <c r="G552" t="str">
        <f t="shared" si="34"/>
        <v>David@smith-choi</v>
      </c>
    </row>
    <row r="553" spans="1:7" x14ac:dyDescent="0.2">
      <c r="A553" t="str">
        <f>cleanedDataSet!A553</f>
        <v>4decf5b1-7ef8-4b86-a7ea-4300e3adb94c</v>
      </c>
      <c r="B553" t="str">
        <f>VLOOKUP(A553,cleanedDataSet!A:L,2,0)</f>
        <v>Ashley Garcia</v>
      </c>
      <c r="C553" t="str">
        <f>VLOOKUP(A553,cleanedDataSet!A:L,3,0)</f>
        <v>mark95@yahoo.com</v>
      </c>
      <c r="D553" t="str">
        <f t="shared" si="32"/>
        <v>mark95</v>
      </c>
      <c r="E553" t="str">
        <f t="shared" si="35"/>
        <v>yahoo</v>
      </c>
      <c r="F553" t="str">
        <f t="shared" si="33"/>
        <v>com</v>
      </c>
      <c r="G553" t="str">
        <f t="shared" si="34"/>
        <v>Ashley@yahoo</v>
      </c>
    </row>
    <row r="554" spans="1:7" x14ac:dyDescent="0.2">
      <c r="A554" t="str">
        <f>cleanedDataSet!A554</f>
        <v>1ea5a53d-237b-49d5-b76d-2474baaca10e</v>
      </c>
      <c r="B554" t="str">
        <f>VLOOKUP(A554,cleanedDataSet!A:L,2,0)</f>
        <v>Robert Watson</v>
      </c>
      <c r="C554" t="str">
        <f>VLOOKUP(A554,cleanedDataSet!A:L,3,0)</f>
        <v>iwilliamson@hotmail.com</v>
      </c>
      <c r="D554" t="str">
        <f t="shared" si="32"/>
        <v>iwilliamson</v>
      </c>
      <c r="E554" t="str">
        <f t="shared" si="35"/>
        <v>hotmail</v>
      </c>
      <c r="F554" t="str">
        <f t="shared" si="33"/>
        <v>com</v>
      </c>
      <c r="G554" t="str">
        <f t="shared" si="34"/>
        <v>Robert@hotmail</v>
      </c>
    </row>
    <row r="555" spans="1:7" x14ac:dyDescent="0.2">
      <c r="A555" t="str">
        <f>cleanedDataSet!A555</f>
        <v>71a5c51e-227d-4d63-846d-543973b0adb2</v>
      </c>
      <c r="B555" t="str">
        <f>VLOOKUP(A555,cleanedDataSet!A:L,2,0)</f>
        <v>Samantha Booth</v>
      </c>
      <c r="C555" t="str">
        <f>VLOOKUP(A555,cleanedDataSet!A:L,3,0)</f>
        <v>lindsey30@hernandez.com</v>
      </c>
      <c r="D555" t="str">
        <f t="shared" si="32"/>
        <v>lindsey30</v>
      </c>
      <c r="E555" t="str">
        <f t="shared" si="35"/>
        <v>hernandez</v>
      </c>
      <c r="F555" t="str">
        <f t="shared" si="33"/>
        <v>com</v>
      </c>
      <c r="G555" t="str">
        <f t="shared" si="34"/>
        <v>Samantha@hernandez</v>
      </c>
    </row>
    <row r="556" spans="1:7" x14ac:dyDescent="0.2">
      <c r="A556" t="str">
        <f>cleanedDataSet!A556</f>
        <v>8752c927-25b2-40be-9228-c021d9629b0b</v>
      </c>
      <c r="B556" t="str">
        <f>VLOOKUP(A556,cleanedDataSet!A:L,2,0)</f>
        <v>Michelle Delgado</v>
      </c>
      <c r="C556" t="str">
        <f>VLOOKUP(A556,cleanedDataSet!A:L,3,0)</f>
        <v>marshallsarah@hotmail.com</v>
      </c>
      <c r="D556" t="str">
        <f t="shared" si="32"/>
        <v>marshallsarah</v>
      </c>
      <c r="E556" t="str">
        <f t="shared" si="35"/>
        <v>hotmail</v>
      </c>
      <c r="F556" t="str">
        <f t="shared" si="33"/>
        <v>com</v>
      </c>
      <c r="G556" t="str">
        <f t="shared" si="34"/>
        <v>Michelle@hotmail</v>
      </c>
    </row>
    <row r="557" spans="1:7" x14ac:dyDescent="0.2">
      <c r="A557" t="str">
        <f>cleanedDataSet!A557</f>
        <v>87692797-1572-42d6-8cb2-0cb13f3187a0</v>
      </c>
      <c r="B557" t="str">
        <f>VLOOKUP(A557,cleanedDataSet!A:L,2,0)</f>
        <v>Dennis Chan</v>
      </c>
      <c r="C557" t="str">
        <f>VLOOKUP(A557,cleanedDataSet!A:L,3,0)</f>
        <v>amandahammond@gmail.com</v>
      </c>
      <c r="D557" t="str">
        <f t="shared" si="32"/>
        <v>amandahammond</v>
      </c>
      <c r="E557" t="str">
        <f t="shared" si="35"/>
        <v>gmail</v>
      </c>
      <c r="F557" t="str">
        <f t="shared" si="33"/>
        <v>com</v>
      </c>
      <c r="G557" t="str">
        <f t="shared" si="34"/>
        <v>Dennis@gmail</v>
      </c>
    </row>
    <row r="558" spans="1:7" x14ac:dyDescent="0.2">
      <c r="A558" t="str">
        <f>cleanedDataSet!A558</f>
        <v>2efde03d-2a2e-44bd-ac4e-8c5cf2ee6f77</v>
      </c>
      <c r="B558" t="str">
        <f>VLOOKUP(A558,cleanedDataSet!A:L,2,0)</f>
        <v>Kathryn Coleman</v>
      </c>
      <c r="C558" t="str">
        <f>VLOOKUP(A558,cleanedDataSet!A:L,3,0)</f>
        <v>fcampbell@hotmail.com</v>
      </c>
      <c r="D558" t="str">
        <f t="shared" si="32"/>
        <v>fcampbell</v>
      </c>
      <c r="E558" t="str">
        <f t="shared" si="35"/>
        <v>hotmail</v>
      </c>
      <c r="F558" t="str">
        <f t="shared" si="33"/>
        <v>com</v>
      </c>
      <c r="G558" t="str">
        <f t="shared" si="34"/>
        <v>Kathryn@hotmail</v>
      </c>
    </row>
    <row r="559" spans="1:7" x14ac:dyDescent="0.2">
      <c r="A559" t="str">
        <f>cleanedDataSet!A559</f>
        <v>d841d238-86b8-4ce4-b7b8-bb47fc9bd60c</v>
      </c>
      <c r="B559" t="str">
        <f>VLOOKUP(A559,cleanedDataSet!A:L,2,0)</f>
        <v>Corey Smith</v>
      </c>
      <c r="C559" t="str">
        <f>VLOOKUP(A559,cleanedDataSet!A:L,3,0)</f>
        <v>charles67@hotmail.com</v>
      </c>
      <c r="D559" t="str">
        <f t="shared" si="32"/>
        <v>charles67</v>
      </c>
      <c r="E559" t="str">
        <f t="shared" si="35"/>
        <v>hotmail</v>
      </c>
      <c r="F559" t="str">
        <f t="shared" si="33"/>
        <v>com</v>
      </c>
      <c r="G559" t="str">
        <f t="shared" si="34"/>
        <v>Corey@hotmail</v>
      </c>
    </row>
    <row r="560" spans="1:7" x14ac:dyDescent="0.2">
      <c r="A560" t="str">
        <f>cleanedDataSet!A560</f>
        <v>b1d9ec78-44df-4049-94bc-0b1f37c46164</v>
      </c>
      <c r="B560" t="str">
        <f>VLOOKUP(A560,cleanedDataSet!A:L,2,0)</f>
        <v>Tara Coleman</v>
      </c>
      <c r="C560" t="str">
        <f>VLOOKUP(A560,cleanedDataSet!A:L,3,0)</f>
        <v>karen39@butler.com</v>
      </c>
      <c r="D560" t="str">
        <f t="shared" si="32"/>
        <v>karen39</v>
      </c>
      <c r="E560" t="str">
        <f t="shared" si="35"/>
        <v>butler</v>
      </c>
      <c r="F560" t="str">
        <f t="shared" si="33"/>
        <v>com</v>
      </c>
      <c r="G560" t="str">
        <f t="shared" si="34"/>
        <v>Tara@butler</v>
      </c>
    </row>
    <row r="561" spans="1:7" x14ac:dyDescent="0.2">
      <c r="A561" t="str">
        <f>cleanedDataSet!A561</f>
        <v>b2001b1c-8089-45f8-b7ae-78aa8898f54e</v>
      </c>
      <c r="B561" t="str">
        <f>VLOOKUP(A561,cleanedDataSet!A:L,2,0)</f>
        <v>Paul Alvarez</v>
      </c>
      <c r="C561" t="str">
        <f>VLOOKUP(A561,cleanedDataSet!A:L,3,0)</f>
        <v>jacquelinelevy@parker.info</v>
      </c>
      <c r="D561" t="str">
        <f t="shared" si="32"/>
        <v>jacquelinelevy</v>
      </c>
      <c r="E561" t="str">
        <f t="shared" si="35"/>
        <v>parker</v>
      </c>
      <c r="F561" t="str">
        <f t="shared" si="33"/>
        <v>info</v>
      </c>
      <c r="G561" t="str">
        <f t="shared" si="34"/>
        <v>Paul@parker</v>
      </c>
    </row>
    <row r="562" spans="1:7" x14ac:dyDescent="0.2">
      <c r="A562" t="str">
        <f>cleanedDataSet!A562</f>
        <v>2c5589cb-2988-4e93-af5b-2a672b710da5</v>
      </c>
      <c r="B562" t="str">
        <f>VLOOKUP(A562,cleanedDataSet!A:L,2,0)</f>
        <v>William Hancock</v>
      </c>
      <c r="C562" t="str">
        <f>VLOOKUP(A562,cleanedDataSet!A:L,3,0)</f>
        <v>cmartinez@mills.org</v>
      </c>
      <c r="D562" t="str">
        <f t="shared" si="32"/>
        <v>cmartinez</v>
      </c>
      <c r="E562" t="str">
        <f t="shared" si="35"/>
        <v>mills</v>
      </c>
      <c r="F562" t="str">
        <f t="shared" si="33"/>
        <v>org</v>
      </c>
      <c r="G562" t="str">
        <f t="shared" si="34"/>
        <v>William@mills</v>
      </c>
    </row>
    <row r="563" spans="1:7" x14ac:dyDescent="0.2">
      <c r="A563" t="str">
        <f>cleanedDataSet!A563</f>
        <v>4231aaba-5475-4bfa-83be-58773a5d511b</v>
      </c>
      <c r="B563" t="str">
        <f>VLOOKUP(A563,cleanedDataSet!A:L,2,0)</f>
        <v>Dalton Wood</v>
      </c>
      <c r="C563" t="str">
        <f>VLOOKUP(A563,cleanedDataSet!A:L,3,0)</f>
        <v>megan48@boyer.biz</v>
      </c>
      <c r="D563" t="str">
        <f t="shared" si="32"/>
        <v>megan48</v>
      </c>
      <c r="E563" t="str">
        <f t="shared" si="35"/>
        <v>boyer</v>
      </c>
      <c r="F563" t="str">
        <f t="shared" si="33"/>
        <v>biz</v>
      </c>
      <c r="G563" t="str">
        <f t="shared" si="34"/>
        <v>Dalton@boyer</v>
      </c>
    </row>
    <row r="564" spans="1:7" x14ac:dyDescent="0.2">
      <c r="A564" t="str">
        <f>cleanedDataSet!A564</f>
        <v>bd240ed0-65a6-4813-ac31-dd4833f982e2</v>
      </c>
      <c r="B564" t="str">
        <f>VLOOKUP(A564,cleanedDataSet!A:L,2,0)</f>
        <v>William Cummings</v>
      </c>
      <c r="C564" t="str">
        <f>VLOOKUP(A564,cleanedDataSet!A:L,3,0)</f>
        <v>sullivanpatrick@hotmail.com</v>
      </c>
      <c r="D564" t="str">
        <f t="shared" si="32"/>
        <v>sullivanpatrick</v>
      </c>
      <c r="E564" t="str">
        <f t="shared" si="35"/>
        <v>hotmail</v>
      </c>
      <c r="F564" t="str">
        <f t="shared" si="33"/>
        <v>com</v>
      </c>
      <c r="G564" t="str">
        <f t="shared" si="34"/>
        <v>William@hotmail</v>
      </c>
    </row>
    <row r="565" spans="1:7" x14ac:dyDescent="0.2">
      <c r="A565" t="str">
        <f>cleanedDataSet!A565</f>
        <v>a7a73c08-c0ca-4f7e-9278-db2c125306a0</v>
      </c>
      <c r="B565" t="str">
        <f>VLOOKUP(A565,cleanedDataSet!A:L,2,0)</f>
        <v>Darlene Estrada</v>
      </c>
      <c r="C565" t="str">
        <f>VLOOKUP(A565,cleanedDataSet!A:L,3,0)</f>
        <v>ronaldmitchell@douglas-morris.com</v>
      </c>
      <c r="D565" t="str">
        <f t="shared" si="32"/>
        <v>ronaldmitchell</v>
      </c>
      <c r="E565" t="str">
        <f t="shared" si="35"/>
        <v>douglas-morris</v>
      </c>
      <c r="F565" t="str">
        <f t="shared" si="33"/>
        <v>com</v>
      </c>
      <c r="G565" t="str">
        <f t="shared" si="34"/>
        <v>Darlene@douglas-morris</v>
      </c>
    </row>
    <row r="566" spans="1:7" x14ac:dyDescent="0.2">
      <c r="A566" t="str">
        <f>cleanedDataSet!A566</f>
        <v>d922570e-1d15-4c01-a5a7-765c1e50e954</v>
      </c>
      <c r="B566" t="str">
        <f>VLOOKUP(A566,cleanedDataSet!A:L,2,0)</f>
        <v>Travis Brown</v>
      </c>
      <c r="C566" t="str">
        <f>VLOOKUP(A566,cleanedDataSet!A:L,3,0)</f>
        <v>rogersamanda@duran-brooks.net</v>
      </c>
      <c r="D566" t="str">
        <f t="shared" si="32"/>
        <v>rogersamanda</v>
      </c>
      <c r="E566" t="str">
        <f t="shared" si="35"/>
        <v>duran-brooks</v>
      </c>
      <c r="F566" t="str">
        <f t="shared" si="33"/>
        <v>net</v>
      </c>
      <c r="G566" t="str">
        <f t="shared" si="34"/>
        <v>Travis@duran-brooks</v>
      </c>
    </row>
    <row r="567" spans="1:7" x14ac:dyDescent="0.2">
      <c r="A567" t="str">
        <f>cleanedDataSet!A567</f>
        <v>6a36dfa6-c5e0-4fb1-bc57-9edd2ad92b62</v>
      </c>
      <c r="B567" t="str">
        <f>VLOOKUP(A567,cleanedDataSet!A:L,2,0)</f>
        <v>Steve Russell</v>
      </c>
      <c r="C567" t="str">
        <f>VLOOKUP(A567,cleanedDataSet!A:L,3,0)</f>
        <v>alexander09@miller.net</v>
      </c>
      <c r="D567" t="str">
        <f t="shared" si="32"/>
        <v>alexander09</v>
      </c>
      <c r="E567" t="str">
        <f t="shared" si="35"/>
        <v>miller</v>
      </c>
      <c r="F567" t="str">
        <f t="shared" si="33"/>
        <v>net</v>
      </c>
      <c r="G567" t="str">
        <f t="shared" si="34"/>
        <v>Steve@miller</v>
      </c>
    </row>
    <row r="568" spans="1:7" x14ac:dyDescent="0.2">
      <c r="A568" t="str">
        <f>cleanedDataSet!A568</f>
        <v>74558763-458e-45a0-9e0f-e0109a3cc9a7</v>
      </c>
      <c r="B568" t="str">
        <f>VLOOKUP(A568,cleanedDataSet!A:L,2,0)</f>
        <v>Samuel White</v>
      </c>
      <c r="C568" t="str">
        <f>VLOOKUP(A568,cleanedDataSet!A:L,3,0)</f>
        <v>gonzalezkimberly@gmail.com</v>
      </c>
      <c r="D568" t="str">
        <f t="shared" si="32"/>
        <v>gonzalezkimberly</v>
      </c>
      <c r="E568" t="str">
        <f t="shared" si="35"/>
        <v>gmail</v>
      </c>
      <c r="F568" t="str">
        <f t="shared" si="33"/>
        <v>com</v>
      </c>
      <c r="G568" t="str">
        <f t="shared" si="34"/>
        <v>Samuel@gmail</v>
      </c>
    </row>
    <row r="569" spans="1:7" x14ac:dyDescent="0.2">
      <c r="A569" t="str">
        <f>cleanedDataSet!A569</f>
        <v>f9da9c14-afb7-4fa6-a53d-39bf8c31940f</v>
      </c>
      <c r="B569" t="str">
        <f>VLOOKUP(A569,cleanedDataSet!A:L,2,0)</f>
        <v>Amanda Snyder</v>
      </c>
      <c r="C569" t="str">
        <f>VLOOKUP(A569,cleanedDataSet!A:L,3,0)</f>
        <v>erica46@yahoo.com</v>
      </c>
      <c r="D569" t="str">
        <f t="shared" si="32"/>
        <v>erica46</v>
      </c>
      <c r="E569" t="str">
        <f t="shared" si="35"/>
        <v>yahoo</v>
      </c>
      <c r="F569" t="str">
        <f t="shared" si="33"/>
        <v>com</v>
      </c>
      <c r="G569" t="str">
        <f t="shared" si="34"/>
        <v>Amanda@yahoo</v>
      </c>
    </row>
    <row r="570" spans="1:7" x14ac:dyDescent="0.2">
      <c r="A570" t="str">
        <f>cleanedDataSet!A570</f>
        <v>ecfeed3a-832c-4091-beb7-1a8c56a33c07</v>
      </c>
      <c r="B570" t="str">
        <f>VLOOKUP(A570,cleanedDataSet!A:L,2,0)</f>
        <v>Ashley Collins</v>
      </c>
      <c r="C570" t="str">
        <f>VLOOKUP(A570,cleanedDataSet!A:L,3,0)</f>
        <v>millerjacob@yahoo.com</v>
      </c>
      <c r="D570" t="str">
        <f t="shared" si="32"/>
        <v>millerjacob</v>
      </c>
      <c r="E570" t="str">
        <f t="shared" si="35"/>
        <v>yahoo</v>
      </c>
      <c r="F570" t="str">
        <f t="shared" si="33"/>
        <v>com</v>
      </c>
      <c r="G570" t="str">
        <f t="shared" si="34"/>
        <v>Ashley@yahoo</v>
      </c>
    </row>
    <row r="571" spans="1:7" x14ac:dyDescent="0.2">
      <c r="A571" t="str">
        <f>cleanedDataSet!A571</f>
        <v>fc1ad139-1d44-4d09-b195-95f64abc3c38</v>
      </c>
      <c r="B571" t="str">
        <f>VLOOKUP(A571,cleanedDataSet!A:L,2,0)</f>
        <v>Steven Hernandez</v>
      </c>
      <c r="C571" t="str">
        <f>VLOOKUP(A571,cleanedDataSet!A:L,3,0)</f>
        <v>joyce33@yahoo.com</v>
      </c>
      <c r="D571" t="str">
        <f t="shared" si="32"/>
        <v>joyce33</v>
      </c>
      <c r="E571" t="str">
        <f t="shared" si="35"/>
        <v>yahoo</v>
      </c>
      <c r="F571" t="str">
        <f t="shared" si="33"/>
        <v>com</v>
      </c>
      <c r="G571" t="str">
        <f t="shared" si="34"/>
        <v>Steven@yahoo</v>
      </c>
    </row>
    <row r="572" spans="1:7" x14ac:dyDescent="0.2">
      <c r="A572" t="str">
        <f>cleanedDataSet!A572</f>
        <v>02dfb4aa-166d-4280-b3c7-b5e405d683ef</v>
      </c>
      <c r="B572" t="str">
        <f>VLOOKUP(A572,cleanedDataSet!A:L,2,0)</f>
        <v>Elijah Martinez</v>
      </c>
      <c r="C572" t="str">
        <f>VLOOKUP(A572,cleanedDataSet!A:L,3,0)</f>
        <v>amooney@webster.info</v>
      </c>
      <c r="D572" t="str">
        <f t="shared" si="32"/>
        <v>amooney</v>
      </c>
      <c r="E572" t="str">
        <f t="shared" si="35"/>
        <v>webster</v>
      </c>
      <c r="F572" t="str">
        <f t="shared" si="33"/>
        <v>info</v>
      </c>
      <c r="G572" t="str">
        <f t="shared" si="34"/>
        <v>Elijah@webster</v>
      </c>
    </row>
    <row r="573" spans="1:7" x14ac:dyDescent="0.2">
      <c r="A573" t="str">
        <f>cleanedDataSet!A573</f>
        <v>81838c55-d879-4aa0-86eb-e4fc231db1d7</v>
      </c>
      <c r="B573" t="str">
        <f>VLOOKUP(A573,cleanedDataSet!A:L,2,0)</f>
        <v>Ricky Nichols</v>
      </c>
      <c r="C573" t="str">
        <f>VLOOKUP(A573,cleanedDataSet!A:L,3,0)</f>
        <v>nrios@webb.net</v>
      </c>
      <c r="D573" t="str">
        <f t="shared" si="32"/>
        <v>nrios</v>
      </c>
      <c r="E573" t="str">
        <f t="shared" si="35"/>
        <v>webb</v>
      </c>
      <c r="F573" t="str">
        <f t="shared" si="33"/>
        <v>net</v>
      </c>
      <c r="G573" t="str">
        <f t="shared" si="34"/>
        <v>Ricky@webb</v>
      </c>
    </row>
    <row r="574" spans="1:7" x14ac:dyDescent="0.2">
      <c r="A574" t="str">
        <f>cleanedDataSet!A574</f>
        <v>fdb36cf3-509e-4175-8192-266e85edfaf7</v>
      </c>
      <c r="B574" t="str">
        <f>VLOOKUP(A574,cleanedDataSet!A:L,2,0)</f>
        <v>Meghan Rose</v>
      </c>
      <c r="C574" t="str">
        <f>VLOOKUP(A574,cleanedDataSet!A:L,3,0)</f>
        <v>sharper@gmail.com</v>
      </c>
      <c r="D574" t="str">
        <f t="shared" si="32"/>
        <v>sharper</v>
      </c>
      <c r="E574" t="str">
        <f t="shared" si="35"/>
        <v>gmail</v>
      </c>
      <c r="F574" t="str">
        <f t="shared" si="33"/>
        <v>com</v>
      </c>
      <c r="G574" t="str">
        <f t="shared" si="34"/>
        <v>Meghan@gmail</v>
      </c>
    </row>
    <row r="575" spans="1:7" x14ac:dyDescent="0.2">
      <c r="A575" t="str">
        <f>cleanedDataSet!A575</f>
        <v>125d69aa-b9d3-432e-94e7-9c3ff08ef058</v>
      </c>
      <c r="B575" t="str">
        <f>VLOOKUP(A575,cleanedDataSet!A:L,2,0)</f>
        <v>Jennifer Cline</v>
      </c>
      <c r="C575" t="str">
        <f>VLOOKUP(A575,cleanedDataSet!A:L,3,0)</f>
        <v>sbrown@gmail.com</v>
      </c>
      <c r="D575" t="str">
        <f t="shared" si="32"/>
        <v>sbrown</v>
      </c>
      <c r="E575" t="str">
        <f t="shared" si="35"/>
        <v>gmail</v>
      </c>
      <c r="F575" t="str">
        <f t="shared" si="33"/>
        <v>com</v>
      </c>
      <c r="G575" t="str">
        <f t="shared" si="34"/>
        <v>Jennifer@gmail</v>
      </c>
    </row>
    <row r="576" spans="1:7" x14ac:dyDescent="0.2">
      <c r="A576" t="str">
        <f>cleanedDataSet!A576</f>
        <v>13057b97-c8d4-495b-9ad5-416afc9f3520</v>
      </c>
      <c r="B576" t="str">
        <f>VLOOKUP(A576,cleanedDataSet!A:L,2,0)</f>
        <v>Carolyn Lawrence</v>
      </c>
      <c r="C576" t="str">
        <f>VLOOKUP(A576,cleanedDataSet!A:L,3,0)</f>
        <v>john75@yahoo.com</v>
      </c>
      <c r="D576" t="str">
        <f t="shared" si="32"/>
        <v>john75</v>
      </c>
      <c r="E576" t="str">
        <f t="shared" si="35"/>
        <v>yahoo</v>
      </c>
      <c r="F576" t="str">
        <f t="shared" si="33"/>
        <v>com</v>
      </c>
      <c r="G576" t="str">
        <f t="shared" si="34"/>
        <v>Carolyn@yahoo</v>
      </c>
    </row>
    <row r="577" spans="1:7" x14ac:dyDescent="0.2">
      <c r="A577" t="str">
        <f>cleanedDataSet!A577</f>
        <v>333bb91c-fbfe-479c-9536-ca5ab421725c</v>
      </c>
      <c r="B577" t="str">
        <f>VLOOKUP(A577,cleanedDataSet!A:L,2,0)</f>
        <v>Scott Hernandez</v>
      </c>
      <c r="C577" t="str">
        <f>VLOOKUP(A577,cleanedDataSet!A:L,3,0)</f>
        <v>bridgetgross@aguirre-mendoza.net</v>
      </c>
      <c r="D577" t="str">
        <f t="shared" si="32"/>
        <v>bridgetgross</v>
      </c>
      <c r="E577" t="str">
        <f t="shared" si="35"/>
        <v>aguirre-mendoza</v>
      </c>
      <c r="F577" t="str">
        <f t="shared" si="33"/>
        <v>net</v>
      </c>
      <c r="G577" t="str">
        <f t="shared" si="34"/>
        <v>Scott@aguirre-mendoza</v>
      </c>
    </row>
    <row r="578" spans="1:7" x14ac:dyDescent="0.2">
      <c r="A578" t="str">
        <f>cleanedDataSet!A578</f>
        <v>88b3933d-3e1a-401b-a189-f3c4b4644344</v>
      </c>
      <c r="B578" t="str">
        <f>VLOOKUP(A578,cleanedDataSet!A:L,2,0)</f>
        <v>Natalie Castillo</v>
      </c>
      <c r="C578" t="str">
        <f>VLOOKUP(A578,cleanedDataSet!A:L,3,0)</f>
        <v>christopher34@hotmail.com</v>
      </c>
      <c r="D578" t="str">
        <f t="shared" si="32"/>
        <v>christopher34</v>
      </c>
      <c r="E578" t="str">
        <f t="shared" si="35"/>
        <v>hotmail</v>
      </c>
      <c r="F578" t="str">
        <f t="shared" si="33"/>
        <v>com</v>
      </c>
      <c r="G578" t="str">
        <f t="shared" si="34"/>
        <v>Natalie@hotmail</v>
      </c>
    </row>
    <row r="579" spans="1:7" x14ac:dyDescent="0.2">
      <c r="A579" t="str">
        <f>cleanedDataSet!A579</f>
        <v>767d7698-b736-454e-b1a7-a0edaf1c191c</v>
      </c>
      <c r="B579" t="str">
        <f>VLOOKUP(A579,cleanedDataSet!A:L,2,0)</f>
        <v>Charlene Sharp</v>
      </c>
      <c r="C579" t="str">
        <f>VLOOKUP(A579,cleanedDataSet!A:L,3,0)</f>
        <v>dana46@avila-watkins.com</v>
      </c>
      <c r="D579" t="str">
        <f t="shared" ref="D579:D642" si="36">LEFT(C579,FIND("@",C579)-1)</f>
        <v>dana46</v>
      </c>
      <c r="E579" t="str">
        <f t="shared" si="35"/>
        <v>avila-watkins</v>
      </c>
      <c r="F579" t="str">
        <f t="shared" ref="F579:F642" si="37">RIGHT(C579,LEN(C579)-FIND(".",C579))</f>
        <v>com</v>
      </c>
      <c r="G579" t="str">
        <f t="shared" ref="G579:G642" si="38">CONCATENATE(LEFT(B579,FIND(" ",B579)-1),"@",E579)</f>
        <v>Charlene@avila-watkins</v>
      </c>
    </row>
    <row r="580" spans="1:7" x14ac:dyDescent="0.2">
      <c r="A580" t="str">
        <f>cleanedDataSet!A580</f>
        <v>7d268eea-2f43-4aab-9442-af9a57da0dce</v>
      </c>
      <c r="B580" t="str">
        <f>VLOOKUP(A580,cleanedDataSet!A:L,2,0)</f>
        <v>Ryan Blake</v>
      </c>
      <c r="C580" t="str">
        <f>VLOOKUP(A580,cleanedDataSet!A:L,3,0)</f>
        <v>replacement@mail.com</v>
      </c>
      <c r="D580" t="str">
        <f t="shared" si="36"/>
        <v>replacement</v>
      </c>
      <c r="E580" t="str">
        <f t="shared" si="35"/>
        <v>mail</v>
      </c>
      <c r="F580" t="str">
        <f t="shared" si="37"/>
        <v>com</v>
      </c>
      <c r="G580" t="str">
        <f t="shared" si="38"/>
        <v>Ryan@mail</v>
      </c>
    </row>
    <row r="581" spans="1:7" x14ac:dyDescent="0.2">
      <c r="A581" t="str">
        <f>cleanedDataSet!A581</f>
        <v>25cc9bda-3f24-49e3-a510-d6ee0f5097f6</v>
      </c>
      <c r="B581" t="str">
        <f>VLOOKUP(A581,cleanedDataSet!A:L,2,0)</f>
        <v>Christine Brown</v>
      </c>
      <c r="C581" t="str">
        <f>VLOOKUP(A581,cleanedDataSet!A:L,3,0)</f>
        <v>danny13@gmail.com</v>
      </c>
      <c r="D581" t="str">
        <f t="shared" si="36"/>
        <v>danny13</v>
      </c>
      <c r="E581" t="str">
        <f t="shared" ref="E581:E644" si="39">MID(C581,FIND("@",C581)+1,FIND(".",C581)-LEN(D581)-2)</f>
        <v>gmail</v>
      </c>
      <c r="F581" t="str">
        <f t="shared" si="37"/>
        <v>com</v>
      </c>
      <c r="G581" t="str">
        <f t="shared" si="38"/>
        <v>Christine@gmail</v>
      </c>
    </row>
    <row r="582" spans="1:7" x14ac:dyDescent="0.2">
      <c r="A582" t="str">
        <f>cleanedDataSet!A582</f>
        <v>7c35f664-e554-4173-b1fa-6eae722d01c9</v>
      </c>
      <c r="B582" t="str">
        <f>VLOOKUP(A582,cleanedDataSet!A:L,2,0)</f>
        <v>Karen Hunt</v>
      </c>
      <c r="C582" t="str">
        <f>VLOOKUP(A582,cleanedDataSet!A:L,3,0)</f>
        <v>sue72@yahoo.com</v>
      </c>
      <c r="D582" t="str">
        <f t="shared" si="36"/>
        <v>sue72</v>
      </c>
      <c r="E582" t="str">
        <f t="shared" si="39"/>
        <v>yahoo</v>
      </c>
      <c r="F582" t="str">
        <f t="shared" si="37"/>
        <v>com</v>
      </c>
      <c r="G582" t="str">
        <f t="shared" si="38"/>
        <v>Karen@yahoo</v>
      </c>
    </row>
    <row r="583" spans="1:7" x14ac:dyDescent="0.2">
      <c r="A583" t="str">
        <f>cleanedDataSet!A583</f>
        <v>960e57cf-676c-4361-af66-a78b646f0916</v>
      </c>
      <c r="B583" t="str">
        <f>VLOOKUP(A583,cleanedDataSet!A:L,2,0)</f>
        <v>Briana Long</v>
      </c>
      <c r="C583" t="str">
        <f>VLOOKUP(A583,cleanedDataSet!A:L,3,0)</f>
        <v>jessereeves@berry.com</v>
      </c>
      <c r="D583" t="str">
        <f t="shared" si="36"/>
        <v>jessereeves</v>
      </c>
      <c r="E583" t="str">
        <f t="shared" si="39"/>
        <v>berry</v>
      </c>
      <c r="F583" t="str">
        <f t="shared" si="37"/>
        <v>com</v>
      </c>
      <c r="G583" t="str">
        <f t="shared" si="38"/>
        <v>Briana@berry</v>
      </c>
    </row>
    <row r="584" spans="1:7" x14ac:dyDescent="0.2">
      <c r="A584" t="str">
        <f>cleanedDataSet!A584</f>
        <v>34bf3b36-8928-4f60-88f3-82cc7ac64b2e</v>
      </c>
      <c r="B584" t="str">
        <f>VLOOKUP(A584,cleanedDataSet!A:L,2,0)</f>
        <v>Kenneth Johnson</v>
      </c>
      <c r="C584" t="str">
        <f>VLOOKUP(A584,cleanedDataSet!A:L,3,0)</f>
        <v>ttucker@ayala-carlson.biz</v>
      </c>
      <c r="D584" t="str">
        <f t="shared" si="36"/>
        <v>ttucker</v>
      </c>
      <c r="E584" t="str">
        <f t="shared" si="39"/>
        <v>ayala-carlson</v>
      </c>
      <c r="F584" t="str">
        <f t="shared" si="37"/>
        <v>biz</v>
      </c>
      <c r="G584" t="str">
        <f t="shared" si="38"/>
        <v>Kenneth@ayala-carlson</v>
      </c>
    </row>
    <row r="585" spans="1:7" x14ac:dyDescent="0.2">
      <c r="A585" t="str">
        <f>cleanedDataSet!A585</f>
        <v>e981216f-2e6e-4576-a19c-5a0a2ee62023</v>
      </c>
      <c r="B585" t="str">
        <f>VLOOKUP(A585,cleanedDataSet!A:L,2,0)</f>
        <v>Frederick Morales</v>
      </c>
      <c r="C585" t="str">
        <f>VLOOKUP(A585,cleanedDataSet!A:L,3,0)</f>
        <v>svazquez@yahoo.com</v>
      </c>
      <c r="D585" t="str">
        <f t="shared" si="36"/>
        <v>svazquez</v>
      </c>
      <c r="E585" t="str">
        <f t="shared" si="39"/>
        <v>yahoo</v>
      </c>
      <c r="F585" t="str">
        <f t="shared" si="37"/>
        <v>com</v>
      </c>
      <c r="G585" t="str">
        <f t="shared" si="38"/>
        <v>Frederick@yahoo</v>
      </c>
    </row>
    <row r="586" spans="1:7" x14ac:dyDescent="0.2">
      <c r="A586" t="str">
        <f>cleanedDataSet!A586</f>
        <v>ea75ce0a-0133-4670-866a-2ccf776dd3fa</v>
      </c>
      <c r="B586" t="str">
        <f>VLOOKUP(A586,cleanedDataSet!A:L,2,0)</f>
        <v>Donna Casey</v>
      </c>
      <c r="C586" t="str">
        <f>VLOOKUP(A586,cleanedDataSet!A:L,3,0)</f>
        <v>charles96@hotmail.com</v>
      </c>
      <c r="D586" t="str">
        <f t="shared" si="36"/>
        <v>charles96</v>
      </c>
      <c r="E586" t="str">
        <f t="shared" si="39"/>
        <v>hotmail</v>
      </c>
      <c r="F586" t="str">
        <f t="shared" si="37"/>
        <v>com</v>
      </c>
      <c r="G586" t="str">
        <f t="shared" si="38"/>
        <v>Donna@hotmail</v>
      </c>
    </row>
    <row r="587" spans="1:7" x14ac:dyDescent="0.2">
      <c r="A587" t="str">
        <f>cleanedDataSet!A587</f>
        <v>bc6bdeb6-d711-4a64-bcec-1625ab436bd4</v>
      </c>
      <c r="B587" t="str">
        <f>VLOOKUP(A587,cleanedDataSet!A:L,2,0)</f>
        <v>Gary Ingram</v>
      </c>
      <c r="C587" t="str">
        <f>VLOOKUP(A587,cleanedDataSet!A:L,3,0)</f>
        <v>paulmadison@smith.com</v>
      </c>
      <c r="D587" t="str">
        <f t="shared" si="36"/>
        <v>paulmadison</v>
      </c>
      <c r="E587" t="str">
        <f t="shared" si="39"/>
        <v>smith</v>
      </c>
      <c r="F587" t="str">
        <f t="shared" si="37"/>
        <v>com</v>
      </c>
      <c r="G587" t="str">
        <f t="shared" si="38"/>
        <v>Gary@smith</v>
      </c>
    </row>
    <row r="588" spans="1:7" x14ac:dyDescent="0.2">
      <c r="A588" t="str">
        <f>cleanedDataSet!A588</f>
        <v>5d125a5b-3db3-49d4-9c43-1a5e293ee43a</v>
      </c>
      <c r="B588" t="str">
        <f>VLOOKUP(A588,cleanedDataSet!A:L,2,0)</f>
        <v>Edward Esparza</v>
      </c>
      <c r="C588" t="str">
        <f>VLOOKUP(A588,cleanedDataSet!A:L,3,0)</f>
        <v>brandigonzalez@hotmail.com</v>
      </c>
      <c r="D588" t="str">
        <f t="shared" si="36"/>
        <v>brandigonzalez</v>
      </c>
      <c r="E588" t="str">
        <f t="shared" si="39"/>
        <v>hotmail</v>
      </c>
      <c r="F588" t="str">
        <f t="shared" si="37"/>
        <v>com</v>
      </c>
      <c r="G588" t="str">
        <f t="shared" si="38"/>
        <v>Edward@hotmail</v>
      </c>
    </row>
    <row r="589" spans="1:7" x14ac:dyDescent="0.2">
      <c r="A589" t="str">
        <f>cleanedDataSet!A589</f>
        <v>ddf377f0-2e2b-4ffe-88c6-c284c1d7acd5</v>
      </c>
      <c r="B589" t="str">
        <f>VLOOKUP(A589,cleanedDataSet!A:L,2,0)</f>
        <v>Reginald Choi</v>
      </c>
      <c r="C589" t="str">
        <f>VLOOKUP(A589,cleanedDataSet!A:L,3,0)</f>
        <v>dkelley@hotmail.com</v>
      </c>
      <c r="D589" t="str">
        <f t="shared" si="36"/>
        <v>dkelley</v>
      </c>
      <c r="E589" t="str">
        <f t="shared" si="39"/>
        <v>hotmail</v>
      </c>
      <c r="F589" t="str">
        <f t="shared" si="37"/>
        <v>com</v>
      </c>
      <c r="G589" t="str">
        <f t="shared" si="38"/>
        <v>Reginald@hotmail</v>
      </c>
    </row>
    <row r="590" spans="1:7" x14ac:dyDescent="0.2">
      <c r="A590" t="str">
        <f>cleanedDataSet!A590</f>
        <v>f836b83d-ec5e-4ae8-a409-719836269b1d</v>
      </c>
      <c r="B590" t="str">
        <f>VLOOKUP(A590,cleanedDataSet!A:L,2,0)</f>
        <v>Maria Casey</v>
      </c>
      <c r="C590" t="str">
        <f>VLOOKUP(A590,cleanedDataSet!A:L,3,0)</f>
        <v>pamelagallagher@gmail.com</v>
      </c>
      <c r="D590" t="str">
        <f t="shared" si="36"/>
        <v>pamelagallagher</v>
      </c>
      <c r="E590" t="str">
        <f t="shared" si="39"/>
        <v>gmail</v>
      </c>
      <c r="F590" t="str">
        <f t="shared" si="37"/>
        <v>com</v>
      </c>
      <c r="G590" t="str">
        <f t="shared" si="38"/>
        <v>Maria@gmail</v>
      </c>
    </row>
    <row r="591" spans="1:7" x14ac:dyDescent="0.2">
      <c r="A591" t="str">
        <f>cleanedDataSet!A591</f>
        <v>b65c63e0-24f6-46e7-8433-dbbf4ed6dd6e</v>
      </c>
      <c r="B591" t="str">
        <f>VLOOKUP(A591,cleanedDataSet!A:L,2,0)</f>
        <v>Kelsey Rocha</v>
      </c>
      <c r="C591" t="str">
        <f>VLOOKUP(A591,cleanedDataSet!A:L,3,0)</f>
        <v>ballardbrandon@thompson.org</v>
      </c>
      <c r="D591" t="str">
        <f t="shared" si="36"/>
        <v>ballardbrandon</v>
      </c>
      <c r="E591" t="str">
        <f t="shared" si="39"/>
        <v>thompson</v>
      </c>
      <c r="F591" t="str">
        <f t="shared" si="37"/>
        <v>org</v>
      </c>
      <c r="G591" t="str">
        <f t="shared" si="38"/>
        <v>Kelsey@thompson</v>
      </c>
    </row>
    <row r="592" spans="1:7" x14ac:dyDescent="0.2">
      <c r="A592" t="str">
        <f>cleanedDataSet!A592</f>
        <v>6c08c067-4c32-48d9-9877-03fdb80c6a92</v>
      </c>
      <c r="B592" t="str">
        <f>VLOOKUP(A592,cleanedDataSet!A:L,2,0)</f>
        <v>Judith Fisher</v>
      </c>
      <c r="C592" t="str">
        <f>VLOOKUP(A592,cleanedDataSet!A:L,3,0)</f>
        <v>alishahart@leblanc.com</v>
      </c>
      <c r="D592" t="str">
        <f t="shared" si="36"/>
        <v>alishahart</v>
      </c>
      <c r="E592" t="str">
        <f t="shared" si="39"/>
        <v>leblanc</v>
      </c>
      <c r="F592" t="str">
        <f t="shared" si="37"/>
        <v>com</v>
      </c>
      <c r="G592" t="str">
        <f t="shared" si="38"/>
        <v>Judith@leblanc</v>
      </c>
    </row>
    <row r="593" spans="1:7" x14ac:dyDescent="0.2">
      <c r="A593" t="str">
        <f>cleanedDataSet!A593</f>
        <v>a03469e6-af34-4315-b272-4a201a1f5b47</v>
      </c>
      <c r="B593" t="str">
        <f>VLOOKUP(A593,cleanedDataSet!A:L,2,0)</f>
        <v>Lisa Morgan</v>
      </c>
      <c r="C593" t="str">
        <f>VLOOKUP(A593,cleanedDataSet!A:L,3,0)</f>
        <v>larrytaylor@hotmail.com</v>
      </c>
      <c r="D593" t="str">
        <f t="shared" si="36"/>
        <v>larrytaylor</v>
      </c>
      <c r="E593" t="str">
        <f t="shared" si="39"/>
        <v>hotmail</v>
      </c>
      <c r="F593" t="str">
        <f t="shared" si="37"/>
        <v>com</v>
      </c>
      <c r="G593" t="str">
        <f t="shared" si="38"/>
        <v>Lisa@hotmail</v>
      </c>
    </row>
    <row r="594" spans="1:7" x14ac:dyDescent="0.2">
      <c r="A594" t="str">
        <f>cleanedDataSet!A594</f>
        <v>70172ed9-fc69-4ae9-b5a4-6f147655570b</v>
      </c>
      <c r="B594" t="str">
        <f>VLOOKUP(A594,cleanedDataSet!A:L,2,0)</f>
        <v>William Gilbert</v>
      </c>
      <c r="C594" t="str">
        <f>VLOOKUP(A594,cleanedDataSet!A:L,3,0)</f>
        <v>zpeterson@ramirez.net</v>
      </c>
      <c r="D594" t="str">
        <f t="shared" si="36"/>
        <v>zpeterson</v>
      </c>
      <c r="E594" t="str">
        <f t="shared" si="39"/>
        <v>ramirez</v>
      </c>
      <c r="F594" t="str">
        <f t="shared" si="37"/>
        <v>net</v>
      </c>
      <c r="G594" t="str">
        <f t="shared" si="38"/>
        <v>William@ramirez</v>
      </c>
    </row>
    <row r="595" spans="1:7" x14ac:dyDescent="0.2">
      <c r="A595" t="str">
        <f>cleanedDataSet!A595</f>
        <v>f847f7e9-34af-427c-ab30-627a50485ca2</v>
      </c>
      <c r="B595" t="str">
        <f>VLOOKUP(A595,cleanedDataSet!A:L,2,0)</f>
        <v>Chelsea Pierce</v>
      </c>
      <c r="C595" t="str">
        <f>VLOOKUP(A595,cleanedDataSet!A:L,3,0)</f>
        <v>normanscott@buchanan.com</v>
      </c>
      <c r="D595" t="str">
        <f t="shared" si="36"/>
        <v>normanscott</v>
      </c>
      <c r="E595" t="str">
        <f t="shared" si="39"/>
        <v>buchanan</v>
      </c>
      <c r="F595" t="str">
        <f t="shared" si="37"/>
        <v>com</v>
      </c>
      <c r="G595" t="str">
        <f t="shared" si="38"/>
        <v>Chelsea@buchanan</v>
      </c>
    </row>
    <row r="596" spans="1:7" x14ac:dyDescent="0.2">
      <c r="A596" t="str">
        <f>cleanedDataSet!A596</f>
        <v>7de433d6-7cca-42af-a5ac-87f2c13069a2</v>
      </c>
      <c r="B596" t="str">
        <f>VLOOKUP(A596,cleanedDataSet!A:L,2,0)</f>
        <v>Sabrina Flores</v>
      </c>
      <c r="C596" t="str">
        <f>VLOOKUP(A596,cleanedDataSet!A:L,3,0)</f>
        <v>natalielawson@burnett.biz</v>
      </c>
      <c r="D596" t="str">
        <f t="shared" si="36"/>
        <v>natalielawson</v>
      </c>
      <c r="E596" t="str">
        <f t="shared" si="39"/>
        <v>burnett</v>
      </c>
      <c r="F596" t="str">
        <f t="shared" si="37"/>
        <v>biz</v>
      </c>
      <c r="G596" t="str">
        <f t="shared" si="38"/>
        <v>Sabrina@burnett</v>
      </c>
    </row>
    <row r="597" spans="1:7" x14ac:dyDescent="0.2">
      <c r="A597" t="str">
        <f>cleanedDataSet!A597</f>
        <v>516ab947-2a4b-4d35-8bed-97c0e5515a26</v>
      </c>
      <c r="B597" t="str">
        <f>VLOOKUP(A597,cleanedDataSet!A:L,2,0)</f>
        <v>Kyle Adkins</v>
      </c>
      <c r="C597" t="str">
        <f>VLOOKUP(A597,cleanedDataSet!A:L,3,0)</f>
        <v>zwright@hotmail.com</v>
      </c>
      <c r="D597" t="str">
        <f t="shared" si="36"/>
        <v>zwright</v>
      </c>
      <c r="E597" t="str">
        <f t="shared" si="39"/>
        <v>hotmail</v>
      </c>
      <c r="F597" t="str">
        <f t="shared" si="37"/>
        <v>com</v>
      </c>
      <c r="G597" t="str">
        <f t="shared" si="38"/>
        <v>Kyle@hotmail</v>
      </c>
    </row>
    <row r="598" spans="1:7" x14ac:dyDescent="0.2">
      <c r="A598" t="str">
        <f>cleanedDataSet!A598</f>
        <v>88d968d8-0bc6-419e-b7f0-6b9c67ebb4a0</v>
      </c>
      <c r="B598" t="str">
        <f>VLOOKUP(A598,cleanedDataSet!A:L,2,0)</f>
        <v>Amanda Galvan</v>
      </c>
      <c r="C598" t="str">
        <f>VLOOKUP(A598,cleanedDataSet!A:L,3,0)</f>
        <v>zrogers@stewart.org</v>
      </c>
      <c r="D598" t="str">
        <f t="shared" si="36"/>
        <v>zrogers</v>
      </c>
      <c r="E598" t="str">
        <f t="shared" si="39"/>
        <v>stewart</v>
      </c>
      <c r="F598" t="str">
        <f t="shared" si="37"/>
        <v>org</v>
      </c>
      <c r="G598" t="str">
        <f t="shared" si="38"/>
        <v>Amanda@stewart</v>
      </c>
    </row>
    <row r="599" spans="1:7" x14ac:dyDescent="0.2">
      <c r="A599" t="str">
        <f>cleanedDataSet!A599</f>
        <v>f94f2c28-07fa-4953-8706-0ba41917141d</v>
      </c>
      <c r="B599" t="str">
        <f>VLOOKUP(A599,cleanedDataSet!A:L,2,0)</f>
        <v>Terry Bautista</v>
      </c>
      <c r="C599" t="str">
        <f>VLOOKUP(A599,cleanedDataSet!A:L,3,0)</f>
        <v>christopher89@yahoo.com</v>
      </c>
      <c r="D599" t="str">
        <f t="shared" si="36"/>
        <v>christopher89</v>
      </c>
      <c r="E599" t="str">
        <f t="shared" si="39"/>
        <v>yahoo</v>
      </c>
      <c r="F599" t="str">
        <f t="shared" si="37"/>
        <v>com</v>
      </c>
      <c r="G599" t="str">
        <f t="shared" si="38"/>
        <v>Terry@yahoo</v>
      </c>
    </row>
    <row r="600" spans="1:7" x14ac:dyDescent="0.2">
      <c r="A600" t="str">
        <f>cleanedDataSet!A600</f>
        <v>25a50a9f-7eb2-4eee-beb8-300870b333a5</v>
      </c>
      <c r="B600" t="str">
        <f>VLOOKUP(A600,cleanedDataSet!A:L,2,0)</f>
        <v>Austin Ellis</v>
      </c>
      <c r="C600" t="str">
        <f>VLOOKUP(A600,cleanedDataSet!A:L,3,0)</f>
        <v>donna17@quinn.biz</v>
      </c>
      <c r="D600" t="str">
        <f t="shared" si="36"/>
        <v>donna17</v>
      </c>
      <c r="E600" t="str">
        <f t="shared" si="39"/>
        <v>quinn</v>
      </c>
      <c r="F600" t="str">
        <f t="shared" si="37"/>
        <v>biz</v>
      </c>
      <c r="G600" t="str">
        <f t="shared" si="38"/>
        <v>Austin@quinn</v>
      </c>
    </row>
    <row r="601" spans="1:7" x14ac:dyDescent="0.2">
      <c r="A601" t="str">
        <f>cleanedDataSet!A601</f>
        <v>77319327-e362-4f1a-9762-465c89a86c71</v>
      </c>
      <c r="B601" t="str">
        <f>VLOOKUP(A601,cleanedDataSet!A:L,2,0)</f>
        <v>Mary Lopez</v>
      </c>
      <c r="C601" t="str">
        <f>VLOOKUP(A601,cleanedDataSet!A:L,3,0)</f>
        <v>mhatfield@yahoo.com</v>
      </c>
      <c r="D601" t="str">
        <f t="shared" si="36"/>
        <v>mhatfield</v>
      </c>
      <c r="E601" t="str">
        <f t="shared" si="39"/>
        <v>yahoo</v>
      </c>
      <c r="F601" t="str">
        <f t="shared" si="37"/>
        <v>com</v>
      </c>
      <c r="G601" t="str">
        <f t="shared" si="38"/>
        <v>Mary@yahoo</v>
      </c>
    </row>
    <row r="602" spans="1:7" x14ac:dyDescent="0.2">
      <c r="A602" t="str">
        <f>cleanedDataSet!A602</f>
        <v>e061ad69-c1f1-43d6-960e-14cffa30a38f</v>
      </c>
      <c r="B602" t="str">
        <f>VLOOKUP(A602,cleanedDataSet!A:L,2,0)</f>
        <v>Tracey Myers</v>
      </c>
      <c r="C602" t="str">
        <f>VLOOKUP(A602,cleanedDataSet!A:L,3,0)</f>
        <v>replacement@mail.com</v>
      </c>
      <c r="D602" t="str">
        <f t="shared" si="36"/>
        <v>replacement</v>
      </c>
      <c r="E602" t="str">
        <f t="shared" si="39"/>
        <v>mail</v>
      </c>
      <c r="F602" t="str">
        <f t="shared" si="37"/>
        <v>com</v>
      </c>
      <c r="G602" t="str">
        <f t="shared" si="38"/>
        <v>Tracey@mail</v>
      </c>
    </row>
    <row r="603" spans="1:7" x14ac:dyDescent="0.2">
      <c r="A603" t="str">
        <f>cleanedDataSet!A603</f>
        <v>69d5e434-1300-4614-bdfe-d512685fd155</v>
      </c>
      <c r="B603" t="str">
        <f>VLOOKUP(A603,cleanedDataSet!A:L,2,0)</f>
        <v>Jennifer Gardner</v>
      </c>
      <c r="C603" t="str">
        <f>VLOOKUP(A603,cleanedDataSet!A:L,3,0)</f>
        <v>michael07@potter-nguyen.net</v>
      </c>
      <c r="D603" t="str">
        <f t="shared" si="36"/>
        <v>michael07</v>
      </c>
      <c r="E603" t="str">
        <f t="shared" si="39"/>
        <v>potter-nguyen</v>
      </c>
      <c r="F603" t="str">
        <f t="shared" si="37"/>
        <v>net</v>
      </c>
      <c r="G603" t="str">
        <f t="shared" si="38"/>
        <v>Jennifer@potter-nguyen</v>
      </c>
    </row>
    <row r="604" spans="1:7" x14ac:dyDescent="0.2">
      <c r="A604" t="str">
        <f>cleanedDataSet!A604</f>
        <v>98c71b71-a97a-4907-843c-a3fadab1845b</v>
      </c>
      <c r="B604" t="str">
        <f>VLOOKUP(A604,cleanedDataSet!A:L,2,0)</f>
        <v>Lisa Strong</v>
      </c>
      <c r="C604" t="str">
        <f>VLOOKUP(A604,cleanedDataSet!A:L,3,0)</f>
        <v>pricejamie@larson.com</v>
      </c>
      <c r="D604" t="str">
        <f t="shared" si="36"/>
        <v>pricejamie</v>
      </c>
      <c r="E604" t="str">
        <f t="shared" si="39"/>
        <v>larson</v>
      </c>
      <c r="F604" t="str">
        <f t="shared" si="37"/>
        <v>com</v>
      </c>
      <c r="G604" t="str">
        <f t="shared" si="38"/>
        <v>Lisa@larson</v>
      </c>
    </row>
    <row r="605" spans="1:7" x14ac:dyDescent="0.2">
      <c r="A605" t="str">
        <f>cleanedDataSet!A605</f>
        <v>f32b8eb0-87d0-480d-bb8c-91fd519db9a1</v>
      </c>
      <c r="B605" t="str">
        <f>VLOOKUP(A605,cleanedDataSet!A:L,2,0)</f>
        <v>Laurie Greene</v>
      </c>
      <c r="C605" t="str">
        <f>VLOOKUP(A605,cleanedDataSet!A:L,3,0)</f>
        <v>shannon34@yahoo.com</v>
      </c>
      <c r="D605" t="str">
        <f t="shared" si="36"/>
        <v>shannon34</v>
      </c>
      <c r="E605" t="str">
        <f t="shared" si="39"/>
        <v>yahoo</v>
      </c>
      <c r="F605" t="str">
        <f t="shared" si="37"/>
        <v>com</v>
      </c>
      <c r="G605" t="str">
        <f t="shared" si="38"/>
        <v>Laurie@yahoo</v>
      </c>
    </row>
    <row r="606" spans="1:7" x14ac:dyDescent="0.2">
      <c r="A606" t="str">
        <f>cleanedDataSet!A606</f>
        <v>368566c0-40f6-4f59-88c4-64882105a67b</v>
      </c>
      <c r="B606" t="str">
        <f>VLOOKUP(A606,cleanedDataSet!A:L,2,0)</f>
        <v>Carrie Orozco</v>
      </c>
      <c r="C606" t="str">
        <f>VLOOKUP(A606,cleanedDataSet!A:L,3,0)</f>
        <v>vicki54@gmail.com</v>
      </c>
      <c r="D606" t="str">
        <f t="shared" si="36"/>
        <v>vicki54</v>
      </c>
      <c r="E606" t="str">
        <f t="shared" si="39"/>
        <v>gmail</v>
      </c>
      <c r="F606" t="str">
        <f t="shared" si="37"/>
        <v>com</v>
      </c>
      <c r="G606" t="str">
        <f t="shared" si="38"/>
        <v>Carrie@gmail</v>
      </c>
    </row>
    <row r="607" spans="1:7" x14ac:dyDescent="0.2">
      <c r="A607" t="str">
        <f>cleanedDataSet!A607</f>
        <v>35d759ca-379f-481c-b61c-5377b770ff52</v>
      </c>
      <c r="B607" t="str">
        <f>VLOOKUP(A607,cleanedDataSet!A:L,2,0)</f>
        <v>Patrick Castro</v>
      </c>
      <c r="C607" t="str">
        <f>VLOOKUP(A607,cleanedDataSet!A:L,3,0)</f>
        <v>vpena@donovan.net</v>
      </c>
      <c r="D607" t="str">
        <f t="shared" si="36"/>
        <v>vpena</v>
      </c>
      <c r="E607" t="str">
        <f t="shared" si="39"/>
        <v>donovan</v>
      </c>
      <c r="F607" t="str">
        <f t="shared" si="37"/>
        <v>net</v>
      </c>
      <c r="G607" t="str">
        <f t="shared" si="38"/>
        <v>Patrick@donovan</v>
      </c>
    </row>
    <row r="608" spans="1:7" x14ac:dyDescent="0.2">
      <c r="A608" t="str">
        <f>cleanedDataSet!A608</f>
        <v>8922db80-f43c-4463-957d-14b8c552b6d9</v>
      </c>
      <c r="B608" t="str">
        <f>VLOOKUP(A608,cleanedDataSet!A:L,2,0)</f>
        <v>Krystal Valdez MD</v>
      </c>
      <c r="C608" t="str">
        <f>VLOOKUP(A608,cleanedDataSet!A:L,3,0)</f>
        <v>wrichardson@norris.com</v>
      </c>
      <c r="D608" t="str">
        <f t="shared" si="36"/>
        <v>wrichardson</v>
      </c>
      <c r="E608" t="str">
        <f t="shared" si="39"/>
        <v>norris</v>
      </c>
      <c r="F608" t="str">
        <f t="shared" si="37"/>
        <v>com</v>
      </c>
      <c r="G608" t="str">
        <f t="shared" si="38"/>
        <v>Krystal@norris</v>
      </c>
    </row>
    <row r="609" spans="1:7" x14ac:dyDescent="0.2">
      <c r="A609" t="str">
        <f>cleanedDataSet!A609</f>
        <v>8ff2a55e-4aa1-4369-b260-991f153becdd</v>
      </c>
      <c r="B609" t="str">
        <f>VLOOKUP(A609,cleanedDataSet!A:L,2,0)</f>
        <v>Jared Hurley</v>
      </c>
      <c r="C609" t="str">
        <f>VLOOKUP(A609,cleanedDataSet!A:L,3,0)</f>
        <v>peter08@simmons-patton.net</v>
      </c>
      <c r="D609" t="str">
        <f t="shared" si="36"/>
        <v>peter08</v>
      </c>
      <c r="E609" t="str">
        <f t="shared" si="39"/>
        <v>simmons-patton</v>
      </c>
      <c r="F609" t="str">
        <f t="shared" si="37"/>
        <v>net</v>
      </c>
      <c r="G609" t="str">
        <f t="shared" si="38"/>
        <v>Jared@simmons-patton</v>
      </c>
    </row>
    <row r="610" spans="1:7" x14ac:dyDescent="0.2">
      <c r="A610" t="str">
        <f>cleanedDataSet!A610</f>
        <v>efba13f8-eb7c-4a8e-b903-3694032dfd80</v>
      </c>
      <c r="B610" t="str">
        <f>VLOOKUP(A610,cleanedDataSet!A:L,2,0)</f>
        <v>Kimberly Raymond</v>
      </c>
      <c r="C610" t="str">
        <f>VLOOKUP(A610,cleanedDataSet!A:L,3,0)</f>
        <v>mschmidt@gmail.com</v>
      </c>
      <c r="D610" t="str">
        <f t="shared" si="36"/>
        <v>mschmidt</v>
      </c>
      <c r="E610" t="str">
        <f t="shared" si="39"/>
        <v>gmail</v>
      </c>
      <c r="F610" t="str">
        <f t="shared" si="37"/>
        <v>com</v>
      </c>
      <c r="G610" t="str">
        <f t="shared" si="38"/>
        <v>Kimberly@gmail</v>
      </c>
    </row>
    <row r="611" spans="1:7" x14ac:dyDescent="0.2">
      <c r="A611" t="str">
        <f>cleanedDataSet!A611</f>
        <v>36a95210-92d2-4866-a65f-b68c793b655f</v>
      </c>
      <c r="B611" t="str">
        <f>VLOOKUP(A611,cleanedDataSet!A:L,2,0)</f>
        <v>Roger Garcia</v>
      </c>
      <c r="C611" t="str">
        <f>VLOOKUP(A611,cleanedDataSet!A:L,3,0)</f>
        <v>benderlori@jones.com</v>
      </c>
      <c r="D611" t="str">
        <f t="shared" si="36"/>
        <v>benderlori</v>
      </c>
      <c r="E611" t="str">
        <f t="shared" si="39"/>
        <v>jones</v>
      </c>
      <c r="F611" t="str">
        <f t="shared" si="37"/>
        <v>com</v>
      </c>
      <c r="G611" t="str">
        <f t="shared" si="38"/>
        <v>Roger@jones</v>
      </c>
    </row>
    <row r="612" spans="1:7" x14ac:dyDescent="0.2">
      <c r="A612" t="str">
        <f>cleanedDataSet!A612</f>
        <v>44f43ff0-c5b5-4135-a8f3-2c48522e48d1</v>
      </c>
      <c r="B612" t="str">
        <f>VLOOKUP(A612,cleanedDataSet!A:L,2,0)</f>
        <v>Dr. Jeremy Frey</v>
      </c>
      <c r="C612" t="str">
        <f>VLOOKUP(A612,cleanedDataSet!A:L,3,0)</f>
        <v>sdavis@murphy.net</v>
      </c>
      <c r="D612" t="str">
        <f t="shared" si="36"/>
        <v>sdavis</v>
      </c>
      <c r="E612" t="str">
        <f t="shared" si="39"/>
        <v>murphy</v>
      </c>
      <c r="F612" t="str">
        <f t="shared" si="37"/>
        <v>net</v>
      </c>
      <c r="G612" t="str">
        <f t="shared" si="38"/>
        <v>Dr.@murphy</v>
      </c>
    </row>
    <row r="613" spans="1:7" x14ac:dyDescent="0.2">
      <c r="A613" t="str">
        <f>cleanedDataSet!A613</f>
        <v>68cc203f-fd71-4254-bc00-0d687a1bbb56</v>
      </c>
      <c r="B613" t="str">
        <f>VLOOKUP(A613,cleanedDataSet!A:L,2,0)</f>
        <v>Cheryl West</v>
      </c>
      <c r="C613" t="str">
        <f>VLOOKUP(A613,cleanedDataSet!A:L,3,0)</f>
        <v>replacement@mail.com</v>
      </c>
      <c r="D613" t="str">
        <f t="shared" si="36"/>
        <v>replacement</v>
      </c>
      <c r="E613" t="str">
        <f t="shared" si="39"/>
        <v>mail</v>
      </c>
      <c r="F613" t="str">
        <f t="shared" si="37"/>
        <v>com</v>
      </c>
      <c r="G613" t="str">
        <f t="shared" si="38"/>
        <v>Cheryl@mail</v>
      </c>
    </row>
    <row r="614" spans="1:7" x14ac:dyDescent="0.2">
      <c r="A614" t="str">
        <f>cleanedDataSet!A614</f>
        <v>f7c7539f-46a2-41ad-8d44-563f99a0e96a</v>
      </c>
      <c r="B614" t="str">
        <f>VLOOKUP(A614,cleanedDataSet!A:L,2,0)</f>
        <v>Juan Harvey</v>
      </c>
      <c r="C614" t="str">
        <f>VLOOKUP(A614,cleanedDataSet!A:L,3,0)</f>
        <v>lauren55@gmail.com</v>
      </c>
      <c r="D614" t="str">
        <f t="shared" si="36"/>
        <v>lauren55</v>
      </c>
      <c r="E614" t="str">
        <f t="shared" si="39"/>
        <v>gmail</v>
      </c>
      <c r="F614" t="str">
        <f t="shared" si="37"/>
        <v>com</v>
      </c>
      <c r="G614" t="str">
        <f t="shared" si="38"/>
        <v>Juan@gmail</v>
      </c>
    </row>
    <row r="615" spans="1:7" x14ac:dyDescent="0.2">
      <c r="A615" t="str">
        <f>cleanedDataSet!A615</f>
        <v>9671e0ea-1150-4a7d-abaa-87fdcc4376b2</v>
      </c>
      <c r="B615" t="str">
        <f>VLOOKUP(A615,cleanedDataSet!A:L,2,0)</f>
        <v>Luke Smith</v>
      </c>
      <c r="C615" t="str">
        <f>VLOOKUP(A615,cleanedDataSet!A:L,3,0)</f>
        <v>jessebowen@gmail.com</v>
      </c>
      <c r="D615" t="str">
        <f t="shared" si="36"/>
        <v>jessebowen</v>
      </c>
      <c r="E615" t="str">
        <f t="shared" si="39"/>
        <v>gmail</v>
      </c>
      <c r="F615" t="str">
        <f t="shared" si="37"/>
        <v>com</v>
      </c>
      <c r="G615" t="str">
        <f t="shared" si="38"/>
        <v>Luke@gmail</v>
      </c>
    </row>
    <row r="616" spans="1:7" x14ac:dyDescent="0.2">
      <c r="A616" t="str">
        <f>cleanedDataSet!A616</f>
        <v>79640813-5470-4676-a331-ab9e2e72e4a3</v>
      </c>
      <c r="B616" t="str">
        <f>VLOOKUP(A616,cleanedDataSet!A:L,2,0)</f>
        <v>Juan Vaughn</v>
      </c>
      <c r="C616" t="str">
        <f>VLOOKUP(A616,cleanedDataSet!A:L,3,0)</f>
        <v>jenniferruiz@romero.com</v>
      </c>
      <c r="D616" t="str">
        <f t="shared" si="36"/>
        <v>jenniferruiz</v>
      </c>
      <c r="E616" t="str">
        <f t="shared" si="39"/>
        <v>romero</v>
      </c>
      <c r="F616" t="str">
        <f t="shared" si="37"/>
        <v>com</v>
      </c>
      <c r="G616" t="str">
        <f t="shared" si="38"/>
        <v>Juan@romero</v>
      </c>
    </row>
    <row r="617" spans="1:7" x14ac:dyDescent="0.2">
      <c r="A617" t="str">
        <f>cleanedDataSet!A617</f>
        <v>cb0fad61-6f7b-4159-a615-2cffa9e9bf95</v>
      </c>
      <c r="B617" t="str">
        <f>VLOOKUP(A617,cleanedDataSet!A:L,2,0)</f>
        <v>Raymond Henderson</v>
      </c>
      <c r="C617" t="str">
        <f>VLOOKUP(A617,cleanedDataSet!A:L,3,0)</f>
        <v>john41@yahoo.com</v>
      </c>
      <c r="D617" t="str">
        <f t="shared" si="36"/>
        <v>john41</v>
      </c>
      <c r="E617" t="str">
        <f t="shared" si="39"/>
        <v>yahoo</v>
      </c>
      <c r="F617" t="str">
        <f t="shared" si="37"/>
        <v>com</v>
      </c>
      <c r="G617" t="str">
        <f t="shared" si="38"/>
        <v>Raymond@yahoo</v>
      </c>
    </row>
    <row r="618" spans="1:7" x14ac:dyDescent="0.2">
      <c r="A618" t="str">
        <f>cleanedDataSet!A618</f>
        <v>b9f3f0a3-69b4-4aa1-ab67-6a5ac82c1bb9</v>
      </c>
      <c r="B618" t="str">
        <f>VLOOKUP(A618,cleanedDataSet!A:L,2,0)</f>
        <v>Bryan Ross</v>
      </c>
      <c r="C618" t="str">
        <f>VLOOKUP(A618,cleanedDataSet!A:L,3,0)</f>
        <v>ariley@grant.com</v>
      </c>
      <c r="D618" t="str">
        <f t="shared" si="36"/>
        <v>ariley</v>
      </c>
      <c r="E618" t="str">
        <f t="shared" si="39"/>
        <v>grant</v>
      </c>
      <c r="F618" t="str">
        <f t="shared" si="37"/>
        <v>com</v>
      </c>
      <c r="G618" t="str">
        <f t="shared" si="38"/>
        <v>Bryan@grant</v>
      </c>
    </row>
    <row r="619" spans="1:7" x14ac:dyDescent="0.2">
      <c r="A619" t="str">
        <f>cleanedDataSet!A619</f>
        <v>0bd0e4fa-3f00-4989-80bd-a779f1e92148</v>
      </c>
      <c r="B619" t="str">
        <f>VLOOKUP(A619,cleanedDataSet!A:L,2,0)</f>
        <v>Kelly Garcia DDS</v>
      </c>
      <c r="C619" t="str">
        <f>VLOOKUP(A619,cleanedDataSet!A:L,3,0)</f>
        <v>martinallen@palmer.info</v>
      </c>
      <c r="D619" t="str">
        <f t="shared" si="36"/>
        <v>martinallen</v>
      </c>
      <c r="E619" t="str">
        <f t="shared" si="39"/>
        <v>palmer</v>
      </c>
      <c r="F619" t="str">
        <f t="shared" si="37"/>
        <v>info</v>
      </c>
      <c r="G619" t="str">
        <f t="shared" si="38"/>
        <v>Kelly@palmer</v>
      </c>
    </row>
    <row r="620" spans="1:7" x14ac:dyDescent="0.2">
      <c r="A620" t="str">
        <f>cleanedDataSet!A620</f>
        <v>d01b955d-b352-4d86-9209-8e8f1e1a4332</v>
      </c>
      <c r="B620" t="str">
        <f>VLOOKUP(A620,cleanedDataSet!A:L,2,0)</f>
        <v>Thomas Wilson</v>
      </c>
      <c r="C620" t="str">
        <f>VLOOKUP(A620,cleanedDataSet!A:L,3,0)</f>
        <v>sarahbailey@mitchell-wolf.com</v>
      </c>
      <c r="D620" t="str">
        <f t="shared" si="36"/>
        <v>sarahbailey</v>
      </c>
      <c r="E620" t="str">
        <f t="shared" si="39"/>
        <v>mitchell-wolf</v>
      </c>
      <c r="F620" t="str">
        <f t="shared" si="37"/>
        <v>com</v>
      </c>
      <c r="G620" t="str">
        <f t="shared" si="38"/>
        <v>Thomas@mitchell-wolf</v>
      </c>
    </row>
    <row r="621" spans="1:7" x14ac:dyDescent="0.2">
      <c r="A621" t="str">
        <f>cleanedDataSet!A621</f>
        <v>63b1f3b9-1649-4135-9462-e3bce8a9e20a</v>
      </c>
      <c r="B621" t="str">
        <f>VLOOKUP(A621,cleanedDataSet!A:L,2,0)</f>
        <v>David Stewart</v>
      </c>
      <c r="C621" t="str">
        <f>VLOOKUP(A621,cleanedDataSet!A:L,3,0)</f>
        <v>kpowell@ibarra-collins.org</v>
      </c>
      <c r="D621" t="str">
        <f t="shared" si="36"/>
        <v>kpowell</v>
      </c>
      <c r="E621" t="str">
        <f t="shared" si="39"/>
        <v>ibarra-collins</v>
      </c>
      <c r="F621" t="str">
        <f t="shared" si="37"/>
        <v>org</v>
      </c>
      <c r="G621" t="str">
        <f t="shared" si="38"/>
        <v>David@ibarra-collins</v>
      </c>
    </row>
    <row r="622" spans="1:7" x14ac:dyDescent="0.2">
      <c r="A622" t="str">
        <f>cleanedDataSet!A622</f>
        <v>33f7eae4-a0e4-4db8-aa98-bb3d304bb139</v>
      </c>
      <c r="B622" t="str">
        <f>VLOOKUP(A622,cleanedDataSet!A:L,2,0)</f>
        <v>Henry Deleon</v>
      </c>
      <c r="C622" t="str">
        <f>VLOOKUP(A622,cleanedDataSet!A:L,3,0)</f>
        <v>uoliver@benjamin.com</v>
      </c>
      <c r="D622" t="str">
        <f t="shared" si="36"/>
        <v>uoliver</v>
      </c>
      <c r="E622" t="str">
        <f t="shared" si="39"/>
        <v>benjamin</v>
      </c>
      <c r="F622" t="str">
        <f t="shared" si="37"/>
        <v>com</v>
      </c>
      <c r="G622" t="str">
        <f t="shared" si="38"/>
        <v>Henry@benjamin</v>
      </c>
    </row>
    <row r="623" spans="1:7" x14ac:dyDescent="0.2">
      <c r="A623" t="str">
        <f>cleanedDataSet!A623</f>
        <v>c1f85607-6242-4b7a-854f-d78df3d16240</v>
      </c>
      <c r="B623" t="str">
        <f>VLOOKUP(A623,cleanedDataSet!A:L,2,0)</f>
        <v>Christopher Howe</v>
      </c>
      <c r="C623" t="str">
        <f>VLOOKUP(A623,cleanedDataSet!A:L,3,0)</f>
        <v>moorecynthia@brown-sullivan.com</v>
      </c>
      <c r="D623" t="str">
        <f t="shared" si="36"/>
        <v>moorecynthia</v>
      </c>
      <c r="E623" t="str">
        <f t="shared" si="39"/>
        <v>brown-sullivan</v>
      </c>
      <c r="F623" t="str">
        <f t="shared" si="37"/>
        <v>com</v>
      </c>
      <c r="G623" t="str">
        <f t="shared" si="38"/>
        <v>Christopher@brown-sullivan</v>
      </c>
    </row>
    <row r="624" spans="1:7" x14ac:dyDescent="0.2">
      <c r="A624" t="str">
        <f>cleanedDataSet!A624</f>
        <v>302985f1-444d-42d2-aa79-c558e10e384f</v>
      </c>
      <c r="B624" t="str">
        <f>VLOOKUP(A624,cleanedDataSet!A:L,2,0)</f>
        <v>Taylor Nunez</v>
      </c>
      <c r="C624" t="str">
        <f>VLOOKUP(A624,cleanedDataSet!A:L,3,0)</f>
        <v>arthursnyder@hotmail.com</v>
      </c>
      <c r="D624" t="str">
        <f t="shared" si="36"/>
        <v>arthursnyder</v>
      </c>
      <c r="E624" t="str">
        <f t="shared" si="39"/>
        <v>hotmail</v>
      </c>
      <c r="F624" t="str">
        <f t="shared" si="37"/>
        <v>com</v>
      </c>
      <c r="G624" t="str">
        <f t="shared" si="38"/>
        <v>Taylor@hotmail</v>
      </c>
    </row>
    <row r="625" spans="1:7" x14ac:dyDescent="0.2">
      <c r="A625" t="str">
        <f>cleanedDataSet!A625</f>
        <v>c6c5cc48-814e-488a-9b2b-48b7dbd5f1e1</v>
      </c>
      <c r="B625" t="str">
        <f>VLOOKUP(A625,cleanedDataSet!A:L,2,0)</f>
        <v>Alexandra Maynard</v>
      </c>
      <c r="C625" t="str">
        <f>VLOOKUP(A625,cleanedDataSet!A:L,3,0)</f>
        <v>petersonrobert@hawkins-mendoza.com</v>
      </c>
      <c r="D625" t="str">
        <f t="shared" si="36"/>
        <v>petersonrobert</v>
      </c>
      <c r="E625" t="str">
        <f t="shared" si="39"/>
        <v>hawkins-mendoza</v>
      </c>
      <c r="F625" t="str">
        <f t="shared" si="37"/>
        <v>com</v>
      </c>
      <c r="G625" t="str">
        <f t="shared" si="38"/>
        <v>Alexandra@hawkins-mendoza</v>
      </c>
    </row>
    <row r="626" spans="1:7" x14ac:dyDescent="0.2">
      <c r="A626" t="str">
        <f>cleanedDataSet!A626</f>
        <v>d9bc266d-2b0b-41ee-8470-d2bac4da3f45</v>
      </c>
      <c r="B626" t="str">
        <f>VLOOKUP(A626,cleanedDataSet!A:L,2,0)</f>
        <v>David Turner</v>
      </c>
      <c r="C626" t="str">
        <f>VLOOKUP(A626,cleanedDataSet!A:L,3,0)</f>
        <v>donaldcross@yahoo.com</v>
      </c>
      <c r="D626" t="str">
        <f t="shared" si="36"/>
        <v>donaldcross</v>
      </c>
      <c r="E626" t="str">
        <f t="shared" si="39"/>
        <v>yahoo</v>
      </c>
      <c r="F626" t="str">
        <f t="shared" si="37"/>
        <v>com</v>
      </c>
      <c r="G626" t="str">
        <f t="shared" si="38"/>
        <v>David@yahoo</v>
      </c>
    </row>
    <row r="627" spans="1:7" x14ac:dyDescent="0.2">
      <c r="A627" t="str">
        <f>cleanedDataSet!A627</f>
        <v>fa8a4e8a-b41b-4a1b-9a78-f8b1711872db</v>
      </c>
      <c r="B627" t="str">
        <f>VLOOKUP(A627,cleanedDataSet!A:L,2,0)</f>
        <v>Charles Robinson</v>
      </c>
      <c r="C627" t="str">
        <f>VLOOKUP(A627,cleanedDataSet!A:L,3,0)</f>
        <v>susanserrano@gregory.com</v>
      </c>
      <c r="D627" t="str">
        <f t="shared" si="36"/>
        <v>susanserrano</v>
      </c>
      <c r="E627" t="str">
        <f t="shared" si="39"/>
        <v>gregory</v>
      </c>
      <c r="F627" t="str">
        <f t="shared" si="37"/>
        <v>com</v>
      </c>
      <c r="G627" t="str">
        <f t="shared" si="38"/>
        <v>Charles@gregory</v>
      </c>
    </row>
    <row r="628" spans="1:7" x14ac:dyDescent="0.2">
      <c r="A628" t="str">
        <f>cleanedDataSet!A628</f>
        <v>746abd20-bfff-4467-bf81-556fe2a6e644</v>
      </c>
      <c r="B628" t="str">
        <f>VLOOKUP(A628,cleanedDataSet!A:L,2,0)</f>
        <v>Jason Porter</v>
      </c>
      <c r="C628" t="str">
        <f>VLOOKUP(A628,cleanedDataSet!A:L,3,0)</f>
        <v>morenomichele@gmail.com</v>
      </c>
      <c r="D628" t="str">
        <f t="shared" si="36"/>
        <v>morenomichele</v>
      </c>
      <c r="E628" t="str">
        <f t="shared" si="39"/>
        <v>gmail</v>
      </c>
      <c r="F628" t="str">
        <f t="shared" si="37"/>
        <v>com</v>
      </c>
      <c r="G628" t="str">
        <f t="shared" si="38"/>
        <v>Jason@gmail</v>
      </c>
    </row>
    <row r="629" spans="1:7" x14ac:dyDescent="0.2">
      <c r="A629" t="str">
        <f>cleanedDataSet!A629</f>
        <v>3b331ce2-5212-4ecd-8694-407c86cf2b3a</v>
      </c>
      <c r="B629" t="str">
        <f>VLOOKUP(A629,cleanedDataSet!A:L,2,0)</f>
        <v>Alyssa Wang</v>
      </c>
      <c r="C629" t="str">
        <f>VLOOKUP(A629,cleanedDataSet!A:L,3,0)</f>
        <v>eric28@molina.net</v>
      </c>
      <c r="D629" t="str">
        <f t="shared" si="36"/>
        <v>eric28</v>
      </c>
      <c r="E629" t="str">
        <f t="shared" si="39"/>
        <v>molina</v>
      </c>
      <c r="F629" t="str">
        <f t="shared" si="37"/>
        <v>net</v>
      </c>
      <c r="G629" t="str">
        <f t="shared" si="38"/>
        <v>Alyssa@molina</v>
      </c>
    </row>
    <row r="630" spans="1:7" x14ac:dyDescent="0.2">
      <c r="A630" t="str">
        <f>cleanedDataSet!A630</f>
        <v>fa617904-8305-4840-af41-19bea0d43526</v>
      </c>
      <c r="B630" t="str">
        <f>VLOOKUP(A630,cleanedDataSet!A:L,2,0)</f>
        <v>Ryan Moody</v>
      </c>
      <c r="C630" t="str">
        <f>VLOOKUP(A630,cleanedDataSet!A:L,3,0)</f>
        <v>brownanna@yahoo.com</v>
      </c>
      <c r="D630" t="str">
        <f t="shared" si="36"/>
        <v>brownanna</v>
      </c>
      <c r="E630" t="str">
        <f t="shared" si="39"/>
        <v>yahoo</v>
      </c>
      <c r="F630" t="str">
        <f t="shared" si="37"/>
        <v>com</v>
      </c>
      <c r="G630" t="str">
        <f t="shared" si="38"/>
        <v>Ryan@yahoo</v>
      </c>
    </row>
    <row r="631" spans="1:7" x14ac:dyDescent="0.2">
      <c r="A631" t="str">
        <f>cleanedDataSet!A631</f>
        <v>90343119-8799-4556-a61d-c2ab5d30d98c</v>
      </c>
      <c r="B631" t="str">
        <f>VLOOKUP(A631,cleanedDataSet!A:L,2,0)</f>
        <v>Robert Baxter</v>
      </c>
      <c r="C631" t="str">
        <f>VLOOKUP(A631,cleanedDataSet!A:L,3,0)</f>
        <v>kirbyderek@turner-rubio.com</v>
      </c>
      <c r="D631" t="str">
        <f t="shared" si="36"/>
        <v>kirbyderek</v>
      </c>
      <c r="E631" t="str">
        <f t="shared" si="39"/>
        <v>turner-rubio</v>
      </c>
      <c r="F631" t="str">
        <f t="shared" si="37"/>
        <v>com</v>
      </c>
      <c r="G631" t="str">
        <f t="shared" si="38"/>
        <v>Robert@turner-rubio</v>
      </c>
    </row>
    <row r="632" spans="1:7" x14ac:dyDescent="0.2">
      <c r="A632" t="str">
        <f>cleanedDataSet!A632</f>
        <v>b16746ce-33cf-4e51-b902-2b0f78e28cc6</v>
      </c>
      <c r="B632" t="str">
        <f>VLOOKUP(A632,cleanedDataSet!A:L,2,0)</f>
        <v>Rachel Oconnell</v>
      </c>
      <c r="C632" t="str">
        <f>VLOOKUP(A632,cleanedDataSet!A:L,3,0)</f>
        <v>pbullock@cox.com</v>
      </c>
      <c r="D632" t="str">
        <f t="shared" si="36"/>
        <v>pbullock</v>
      </c>
      <c r="E632" t="str">
        <f t="shared" si="39"/>
        <v>cox</v>
      </c>
      <c r="F632" t="str">
        <f t="shared" si="37"/>
        <v>com</v>
      </c>
      <c r="G632" t="str">
        <f t="shared" si="38"/>
        <v>Rachel@cox</v>
      </c>
    </row>
    <row r="633" spans="1:7" x14ac:dyDescent="0.2">
      <c r="A633" t="str">
        <f>cleanedDataSet!A633</f>
        <v>87e3ddbc-24f2-4ed9-ac58-165dbe978c74</v>
      </c>
      <c r="B633" t="str">
        <f>VLOOKUP(A633,cleanedDataSet!A:L,2,0)</f>
        <v>James Williams</v>
      </c>
      <c r="C633" t="str">
        <f>VLOOKUP(A633,cleanedDataSet!A:L,3,0)</f>
        <v>debrascott@garcia-smith.com</v>
      </c>
      <c r="D633" t="str">
        <f t="shared" si="36"/>
        <v>debrascott</v>
      </c>
      <c r="E633" t="str">
        <f t="shared" si="39"/>
        <v>garcia-smith</v>
      </c>
      <c r="F633" t="str">
        <f t="shared" si="37"/>
        <v>com</v>
      </c>
      <c r="G633" t="str">
        <f t="shared" si="38"/>
        <v>James@garcia-smith</v>
      </c>
    </row>
    <row r="634" spans="1:7" x14ac:dyDescent="0.2">
      <c r="A634" t="str">
        <f>cleanedDataSet!A634</f>
        <v>38b5f699-b33e-46f9-8d42-cc4d407b9068</v>
      </c>
      <c r="B634" t="str">
        <f>VLOOKUP(A634,cleanedDataSet!A:L,2,0)</f>
        <v>Jessica Roy</v>
      </c>
      <c r="C634" t="str">
        <f>VLOOKUP(A634,cleanedDataSet!A:L,3,0)</f>
        <v>barbaraweiss@allen.com</v>
      </c>
      <c r="D634" t="str">
        <f t="shared" si="36"/>
        <v>barbaraweiss</v>
      </c>
      <c r="E634" t="str">
        <f t="shared" si="39"/>
        <v>allen</v>
      </c>
      <c r="F634" t="str">
        <f t="shared" si="37"/>
        <v>com</v>
      </c>
      <c r="G634" t="str">
        <f t="shared" si="38"/>
        <v>Jessica@allen</v>
      </c>
    </row>
    <row r="635" spans="1:7" x14ac:dyDescent="0.2">
      <c r="A635" t="str">
        <f>cleanedDataSet!A635</f>
        <v>9af46425-aaf5-4d90-8fa1-bd92f66b36d8</v>
      </c>
      <c r="B635" t="str">
        <f>VLOOKUP(A635,cleanedDataSet!A:L,2,0)</f>
        <v>James Mason</v>
      </c>
      <c r="C635" t="str">
        <f>VLOOKUP(A635,cleanedDataSet!A:L,3,0)</f>
        <v>yfrank@gmail.com</v>
      </c>
      <c r="D635" t="str">
        <f t="shared" si="36"/>
        <v>yfrank</v>
      </c>
      <c r="E635" t="str">
        <f t="shared" si="39"/>
        <v>gmail</v>
      </c>
      <c r="F635" t="str">
        <f t="shared" si="37"/>
        <v>com</v>
      </c>
      <c r="G635" t="str">
        <f t="shared" si="38"/>
        <v>James@gmail</v>
      </c>
    </row>
    <row r="636" spans="1:7" x14ac:dyDescent="0.2">
      <c r="A636" t="str">
        <f>cleanedDataSet!A636</f>
        <v>2da458f5-61b3-45ae-8b36-c3987659cd3f</v>
      </c>
      <c r="B636" t="str">
        <f>VLOOKUP(A636,cleanedDataSet!A:L,2,0)</f>
        <v>Teresa Davis</v>
      </c>
      <c r="C636" t="str">
        <f>VLOOKUP(A636,cleanedDataSet!A:L,3,0)</f>
        <v>jenniferanderson@elliott.net</v>
      </c>
      <c r="D636" t="str">
        <f t="shared" si="36"/>
        <v>jenniferanderson</v>
      </c>
      <c r="E636" t="str">
        <f t="shared" si="39"/>
        <v>elliott</v>
      </c>
      <c r="F636" t="str">
        <f t="shared" si="37"/>
        <v>net</v>
      </c>
      <c r="G636" t="str">
        <f t="shared" si="38"/>
        <v>Teresa@elliott</v>
      </c>
    </row>
    <row r="637" spans="1:7" x14ac:dyDescent="0.2">
      <c r="A637" t="str">
        <f>cleanedDataSet!A637</f>
        <v>5480152a-9351-41e2-8581-d5a00abbd73d</v>
      </c>
      <c r="B637" t="str">
        <f>VLOOKUP(A637,cleanedDataSet!A:L,2,0)</f>
        <v>Jill Walker</v>
      </c>
      <c r="C637" t="str">
        <f>VLOOKUP(A637,cleanedDataSet!A:L,3,0)</f>
        <v>cbaker@hotmail.com</v>
      </c>
      <c r="D637" t="str">
        <f t="shared" si="36"/>
        <v>cbaker</v>
      </c>
      <c r="E637" t="str">
        <f t="shared" si="39"/>
        <v>hotmail</v>
      </c>
      <c r="F637" t="str">
        <f t="shared" si="37"/>
        <v>com</v>
      </c>
      <c r="G637" t="str">
        <f t="shared" si="38"/>
        <v>Jill@hotmail</v>
      </c>
    </row>
    <row r="638" spans="1:7" x14ac:dyDescent="0.2">
      <c r="A638" t="str">
        <f>cleanedDataSet!A638</f>
        <v>68a873be-d278-4a27-9bb2-ecc3948aaebf</v>
      </c>
      <c r="B638" t="str">
        <f>VLOOKUP(A638,cleanedDataSet!A:L,2,0)</f>
        <v>Mark Wolf</v>
      </c>
      <c r="C638" t="str">
        <f>VLOOKUP(A638,cleanedDataSet!A:L,3,0)</f>
        <v>replacement@mail.com</v>
      </c>
      <c r="D638" t="str">
        <f t="shared" si="36"/>
        <v>replacement</v>
      </c>
      <c r="E638" t="str">
        <f t="shared" si="39"/>
        <v>mail</v>
      </c>
      <c r="F638" t="str">
        <f t="shared" si="37"/>
        <v>com</v>
      </c>
      <c r="G638" t="str">
        <f t="shared" si="38"/>
        <v>Mark@mail</v>
      </c>
    </row>
    <row r="639" spans="1:7" x14ac:dyDescent="0.2">
      <c r="A639" t="str">
        <f>cleanedDataSet!A639</f>
        <v>1dae53b6-a495-4fcf-8c99-611b930e41fd</v>
      </c>
      <c r="B639" t="str">
        <f>VLOOKUP(A639,cleanedDataSet!A:L,2,0)</f>
        <v>Amy Melendez</v>
      </c>
      <c r="C639" t="str">
        <f>VLOOKUP(A639,cleanedDataSet!A:L,3,0)</f>
        <v>henry83@hotmail.com</v>
      </c>
      <c r="D639" t="str">
        <f t="shared" si="36"/>
        <v>henry83</v>
      </c>
      <c r="E639" t="str">
        <f t="shared" si="39"/>
        <v>hotmail</v>
      </c>
      <c r="F639" t="str">
        <f t="shared" si="37"/>
        <v>com</v>
      </c>
      <c r="G639" t="str">
        <f t="shared" si="38"/>
        <v>Amy@hotmail</v>
      </c>
    </row>
    <row r="640" spans="1:7" x14ac:dyDescent="0.2">
      <c r="A640" t="str">
        <f>cleanedDataSet!A640</f>
        <v>3bf93333-1dda-4b1f-97bb-e9f75520e0e6</v>
      </c>
      <c r="B640" t="str">
        <f>VLOOKUP(A640,cleanedDataSet!A:L,2,0)</f>
        <v>Mary Bolton</v>
      </c>
      <c r="C640" t="str">
        <f>VLOOKUP(A640,cleanedDataSet!A:L,3,0)</f>
        <v>ariel36@kelly-finley.com</v>
      </c>
      <c r="D640" t="str">
        <f t="shared" si="36"/>
        <v>ariel36</v>
      </c>
      <c r="E640" t="str">
        <f t="shared" si="39"/>
        <v>kelly-finley</v>
      </c>
      <c r="F640" t="str">
        <f t="shared" si="37"/>
        <v>com</v>
      </c>
      <c r="G640" t="str">
        <f t="shared" si="38"/>
        <v>Mary@kelly-finley</v>
      </c>
    </row>
    <row r="641" spans="1:7" x14ac:dyDescent="0.2">
      <c r="A641" t="str">
        <f>cleanedDataSet!A641</f>
        <v>9d282d34-039a-4228-87b5-905617e61b91</v>
      </c>
      <c r="B641" t="str">
        <f>VLOOKUP(A641,cleanedDataSet!A:L,2,0)</f>
        <v>Alexandra Shepard</v>
      </c>
      <c r="C641" t="str">
        <f>VLOOKUP(A641,cleanedDataSet!A:L,3,0)</f>
        <v>replacement@mail.com</v>
      </c>
      <c r="D641" t="str">
        <f t="shared" si="36"/>
        <v>replacement</v>
      </c>
      <c r="E641" t="str">
        <f t="shared" si="39"/>
        <v>mail</v>
      </c>
      <c r="F641" t="str">
        <f t="shared" si="37"/>
        <v>com</v>
      </c>
      <c r="G641" t="str">
        <f t="shared" si="38"/>
        <v>Alexandra@mail</v>
      </c>
    </row>
    <row r="642" spans="1:7" x14ac:dyDescent="0.2">
      <c r="A642" t="str">
        <f>cleanedDataSet!A642</f>
        <v>65d41d8f-38c9-49d7-9329-3ef6ac6171e6</v>
      </c>
      <c r="B642" t="str">
        <f>VLOOKUP(A642,cleanedDataSet!A:L,2,0)</f>
        <v>Kimberly Scott</v>
      </c>
      <c r="C642" t="str">
        <f>VLOOKUP(A642,cleanedDataSet!A:L,3,0)</f>
        <v>michael26@vasquez.com</v>
      </c>
      <c r="D642" t="str">
        <f t="shared" si="36"/>
        <v>michael26</v>
      </c>
      <c r="E642" t="str">
        <f t="shared" si="39"/>
        <v>vasquez</v>
      </c>
      <c r="F642" t="str">
        <f t="shared" si="37"/>
        <v>com</v>
      </c>
      <c r="G642" t="str">
        <f t="shared" si="38"/>
        <v>Kimberly@vasquez</v>
      </c>
    </row>
    <row r="643" spans="1:7" x14ac:dyDescent="0.2">
      <c r="A643" t="str">
        <f>cleanedDataSet!A643</f>
        <v>aff05c32-42c1-42af-a6cc-e5bf3da20292</v>
      </c>
      <c r="B643" t="str">
        <f>VLOOKUP(A643,cleanedDataSet!A:L,2,0)</f>
        <v>Dennis Grant</v>
      </c>
      <c r="C643" t="str">
        <f>VLOOKUP(A643,cleanedDataSet!A:L,3,0)</f>
        <v>annette34@hotmail.com</v>
      </c>
      <c r="D643" t="str">
        <f t="shared" ref="D643:D706" si="40">LEFT(C643,FIND("@",C643)-1)</f>
        <v>annette34</v>
      </c>
      <c r="E643" t="str">
        <f t="shared" si="39"/>
        <v>hotmail</v>
      </c>
      <c r="F643" t="str">
        <f t="shared" ref="F643:F706" si="41">RIGHT(C643,LEN(C643)-FIND(".",C643))</f>
        <v>com</v>
      </c>
      <c r="G643" t="str">
        <f t="shared" ref="G643:G706" si="42">CONCATENATE(LEFT(B643,FIND(" ",B643)-1),"@",E643)</f>
        <v>Dennis@hotmail</v>
      </c>
    </row>
    <row r="644" spans="1:7" x14ac:dyDescent="0.2">
      <c r="A644" t="str">
        <f>cleanedDataSet!A644</f>
        <v>3ac084a7-7c94-46ad-bf19-6dd1b552f7c1</v>
      </c>
      <c r="B644" t="str">
        <f>VLOOKUP(A644,cleanedDataSet!A:L,2,0)</f>
        <v>Carla Roberts</v>
      </c>
      <c r="C644" t="str">
        <f>VLOOKUP(A644,cleanedDataSet!A:L,3,0)</f>
        <v>tamara83@gmail.com</v>
      </c>
      <c r="D644" t="str">
        <f t="shared" si="40"/>
        <v>tamara83</v>
      </c>
      <c r="E644" t="str">
        <f t="shared" si="39"/>
        <v>gmail</v>
      </c>
      <c r="F644" t="str">
        <f t="shared" si="41"/>
        <v>com</v>
      </c>
      <c r="G644" t="str">
        <f t="shared" si="42"/>
        <v>Carla@gmail</v>
      </c>
    </row>
    <row r="645" spans="1:7" x14ac:dyDescent="0.2">
      <c r="A645" t="str">
        <f>cleanedDataSet!A645</f>
        <v>65ef8dbb-e00b-49ab-bc2c-395c69ea319e</v>
      </c>
      <c r="B645" t="str">
        <f>VLOOKUP(A645,cleanedDataSet!A:L,2,0)</f>
        <v>Dale Reynolds</v>
      </c>
      <c r="C645" t="str">
        <f>VLOOKUP(A645,cleanedDataSet!A:L,3,0)</f>
        <v>valeriebrady@garcia.com</v>
      </c>
      <c r="D645" t="str">
        <f t="shared" si="40"/>
        <v>valeriebrady</v>
      </c>
      <c r="E645" t="str">
        <f t="shared" ref="E645:E708" si="43">MID(C645,FIND("@",C645)+1,FIND(".",C645)-LEN(D645)-2)</f>
        <v>garcia</v>
      </c>
      <c r="F645" t="str">
        <f t="shared" si="41"/>
        <v>com</v>
      </c>
      <c r="G645" t="str">
        <f t="shared" si="42"/>
        <v>Dale@garcia</v>
      </c>
    </row>
    <row r="646" spans="1:7" x14ac:dyDescent="0.2">
      <c r="A646" t="str">
        <f>cleanedDataSet!A646</f>
        <v>d66ec550-3bd2-4874-b934-54344480f6ae</v>
      </c>
      <c r="B646" t="str">
        <f>VLOOKUP(A646,cleanedDataSet!A:L,2,0)</f>
        <v>Ashley White DDS</v>
      </c>
      <c r="C646" t="str">
        <f>VLOOKUP(A646,cleanedDataSet!A:L,3,0)</f>
        <v>mclaughlinandrea@villegas.com</v>
      </c>
      <c r="D646" t="str">
        <f t="shared" si="40"/>
        <v>mclaughlinandrea</v>
      </c>
      <c r="E646" t="str">
        <f t="shared" si="43"/>
        <v>villegas</v>
      </c>
      <c r="F646" t="str">
        <f t="shared" si="41"/>
        <v>com</v>
      </c>
      <c r="G646" t="str">
        <f t="shared" si="42"/>
        <v>Ashley@villegas</v>
      </c>
    </row>
    <row r="647" spans="1:7" x14ac:dyDescent="0.2">
      <c r="A647" t="str">
        <f>cleanedDataSet!A647</f>
        <v>b4bd0a71-af52-42d2-9595-ec99be104c45</v>
      </c>
      <c r="B647" t="str">
        <f>VLOOKUP(A647,cleanedDataSet!A:L,2,0)</f>
        <v>Cristina Frazier</v>
      </c>
      <c r="C647" t="str">
        <f>VLOOKUP(A647,cleanedDataSet!A:L,3,0)</f>
        <v>smithkathryn@hotmail.com</v>
      </c>
      <c r="D647" t="str">
        <f t="shared" si="40"/>
        <v>smithkathryn</v>
      </c>
      <c r="E647" t="str">
        <f t="shared" si="43"/>
        <v>hotmail</v>
      </c>
      <c r="F647" t="str">
        <f t="shared" si="41"/>
        <v>com</v>
      </c>
      <c r="G647" t="str">
        <f t="shared" si="42"/>
        <v>Cristina@hotmail</v>
      </c>
    </row>
    <row r="648" spans="1:7" x14ac:dyDescent="0.2">
      <c r="A648" t="str">
        <f>cleanedDataSet!A648</f>
        <v>bfe84eaf-cba2-4c2b-b2b2-16cf857d576c</v>
      </c>
      <c r="B648" t="str">
        <f>VLOOKUP(A648,cleanedDataSet!A:L,2,0)</f>
        <v>Mark Griffith DDS</v>
      </c>
      <c r="C648" t="str">
        <f>VLOOKUP(A648,cleanedDataSet!A:L,3,0)</f>
        <v>christopherhinton@gmail.com</v>
      </c>
      <c r="D648" t="str">
        <f t="shared" si="40"/>
        <v>christopherhinton</v>
      </c>
      <c r="E648" t="str">
        <f t="shared" si="43"/>
        <v>gmail</v>
      </c>
      <c r="F648" t="str">
        <f t="shared" si="41"/>
        <v>com</v>
      </c>
      <c r="G648" t="str">
        <f t="shared" si="42"/>
        <v>Mark@gmail</v>
      </c>
    </row>
    <row r="649" spans="1:7" x14ac:dyDescent="0.2">
      <c r="A649" t="str">
        <f>cleanedDataSet!A649</f>
        <v>8b4378c1-cbbf-42f6-b5d2-fdf84df522c7</v>
      </c>
      <c r="B649" t="str">
        <f>VLOOKUP(A649,cleanedDataSet!A:L,2,0)</f>
        <v>Mrs. Teresa Adams</v>
      </c>
      <c r="C649" t="str">
        <f>VLOOKUP(A649,cleanedDataSet!A:L,3,0)</f>
        <v>powerstimothy@hotmail.com</v>
      </c>
      <c r="D649" t="str">
        <f t="shared" si="40"/>
        <v>powerstimothy</v>
      </c>
      <c r="E649" t="str">
        <f t="shared" si="43"/>
        <v>hotmail</v>
      </c>
      <c r="F649" t="str">
        <f t="shared" si="41"/>
        <v>com</v>
      </c>
      <c r="G649" t="str">
        <f t="shared" si="42"/>
        <v>Mrs.@hotmail</v>
      </c>
    </row>
    <row r="650" spans="1:7" x14ac:dyDescent="0.2">
      <c r="A650" t="str">
        <f>cleanedDataSet!A650</f>
        <v>48c13222-6a6d-4fa4-9ec7-70099b34ec77</v>
      </c>
      <c r="B650" t="str">
        <f>VLOOKUP(A650,cleanedDataSet!A:L,2,0)</f>
        <v>Donna Moody</v>
      </c>
      <c r="C650" t="str">
        <f>VLOOKUP(A650,cleanedDataSet!A:L,3,0)</f>
        <v>erin23@hotmail.com</v>
      </c>
      <c r="D650" t="str">
        <f t="shared" si="40"/>
        <v>erin23</v>
      </c>
      <c r="E650" t="str">
        <f t="shared" si="43"/>
        <v>hotmail</v>
      </c>
      <c r="F650" t="str">
        <f t="shared" si="41"/>
        <v>com</v>
      </c>
      <c r="G650" t="str">
        <f t="shared" si="42"/>
        <v>Donna@hotmail</v>
      </c>
    </row>
    <row r="651" spans="1:7" x14ac:dyDescent="0.2">
      <c r="A651" t="str">
        <f>cleanedDataSet!A651</f>
        <v>cb1896eb-30a4-4832-94d1-9aa328dc9a33</v>
      </c>
      <c r="B651" t="str">
        <f>VLOOKUP(A651,cleanedDataSet!A:L,2,0)</f>
        <v>Karen Key</v>
      </c>
      <c r="C651" t="str">
        <f>VLOOKUP(A651,cleanedDataSet!A:L,3,0)</f>
        <v>judy50@ray.com</v>
      </c>
      <c r="D651" t="str">
        <f t="shared" si="40"/>
        <v>judy50</v>
      </c>
      <c r="E651" t="str">
        <f t="shared" si="43"/>
        <v>ray</v>
      </c>
      <c r="F651" t="str">
        <f t="shared" si="41"/>
        <v>com</v>
      </c>
      <c r="G651" t="str">
        <f t="shared" si="42"/>
        <v>Karen@ray</v>
      </c>
    </row>
    <row r="652" spans="1:7" x14ac:dyDescent="0.2">
      <c r="A652" t="str">
        <f>cleanedDataSet!A652</f>
        <v>f6cd5cae-54a1-4641-8bef-11a32e6c3cc7</v>
      </c>
      <c r="B652" t="str">
        <f>VLOOKUP(A652,cleanedDataSet!A:L,2,0)</f>
        <v>Maria Cooper</v>
      </c>
      <c r="C652" t="str">
        <f>VLOOKUP(A652,cleanedDataSet!A:L,3,0)</f>
        <v>katiegay@thornton.com</v>
      </c>
      <c r="D652" t="str">
        <f t="shared" si="40"/>
        <v>katiegay</v>
      </c>
      <c r="E652" t="str">
        <f t="shared" si="43"/>
        <v>thornton</v>
      </c>
      <c r="F652" t="str">
        <f t="shared" si="41"/>
        <v>com</v>
      </c>
      <c r="G652" t="str">
        <f t="shared" si="42"/>
        <v>Maria@thornton</v>
      </c>
    </row>
    <row r="653" spans="1:7" x14ac:dyDescent="0.2">
      <c r="A653" t="str">
        <f>cleanedDataSet!A653</f>
        <v>ef431755-add3-4fc2-abd5-122a204f1247</v>
      </c>
      <c r="B653" t="str">
        <f>VLOOKUP(A653,cleanedDataSet!A:L,2,0)</f>
        <v>Marc Morton</v>
      </c>
      <c r="C653" t="str">
        <f>VLOOKUP(A653,cleanedDataSet!A:L,3,0)</f>
        <v>richardvalenzuela@yahoo.com</v>
      </c>
      <c r="D653" t="str">
        <f t="shared" si="40"/>
        <v>richardvalenzuela</v>
      </c>
      <c r="E653" t="str">
        <f t="shared" si="43"/>
        <v>yahoo</v>
      </c>
      <c r="F653" t="str">
        <f t="shared" si="41"/>
        <v>com</v>
      </c>
      <c r="G653" t="str">
        <f t="shared" si="42"/>
        <v>Marc@yahoo</v>
      </c>
    </row>
    <row r="654" spans="1:7" x14ac:dyDescent="0.2">
      <c r="A654" t="str">
        <f>cleanedDataSet!A654</f>
        <v>2df5fe41-1ee7-4829-9281-9642bfcf8668</v>
      </c>
      <c r="B654" t="str">
        <f>VLOOKUP(A654,cleanedDataSet!A:L,2,0)</f>
        <v>Molly Patrick</v>
      </c>
      <c r="C654" t="str">
        <f>VLOOKUP(A654,cleanedDataSet!A:L,3,0)</f>
        <v>jwatts@henderson.com</v>
      </c>
      <c r="D654" t="str">
        <f t="shared" si="40"/>
        <v>jwatts</v>
      </c>
      <c r="E654" t="str">
        <f t="shared" si="43"/>
        <v>henderson</v>
      </c>
      <c r="F654" t="str">
        <f t="shared" si="41"/>
        <v>com</v>
      </c>
      <c r="G654" t="str">
        <f t="shared" si="42"/>
        <v>Molly@henderson</v>
      </c>
    </row>
    <row r="655" spans="1:7" x14ac:dyDescent="0.2">
      <c r="A655" t="str">
        <f>cleanedDataSet!A655</f>
        <v>2a7043d6-c569-45c6-ad49-326b2e09f5ac</v>
      </c>
      <c r="B655" t="str">
        <f>VLOOKUP(A655,cleanedDataSet!A:L,2,0)</f>
        <v>Laura Mitchell</v>
      </c>
      <c r="C655" t="str">
        <f>VLOOKUP(A655,cleanedDataSet!A:L,3,0)</f>
        <v>replacement@mail.com</v>
      </c>
      <c r="D655" t="str">
        <f t="shared" si="40"/>
        <v>replacement</v>
      </c>
      <c r="E655" t="str">
        <f t="shared" si="43"/>
        <v>mail</v>
      </c>
      <c r="F655" t="str">
        <f t="shared" si="41"/>
        <v>com</v>
      </c>
      <c r="G655" t="str">
        <f t="shared" si="42"/>
        <v>Laura@mail</v>
      </c>
    </row>
    <row r="656" spans="1:7" x14ac:dyDescent="0.2">
      <c r="A656" t="str">
        <f>cleanedDataSet!A656</f>
        <v>be0b3893-4cc8-4fef-8189-23b1e15f3626</v>
      </c>
      <c r="B656" t="str">
        <f>VLOOKUP(A656,cleanedDataSet!A:L,2,0)</f>
        <v>Brenda Jones</v>
      </c>
      <c r="C656" t="str">
        <f>VLOOKUP(A656,cleanedDataSet!A:L,3,0)</f>
        <v>ffranklin@mcintosh-stevens.info</v>
      </c>
      <c r="D656" t="str">
        <f t="shared" si="40"/>
        <v>ffranklin</v>
      </c>
      <c r="E656" t="str">
        <f t="shared" si="43"/>
        <v>mcintosh-stevens</v>
      </c>
      <c r="F656" t="str">
        <f t="shared" si="41"/>
        <v>info</v>
      </c>
      <c r="G656" t="str">
        <f t="shared" si="42"/>
        <v>Brenda@mcintosh-stevens</v>
      </c>
    </row>
    <row r="657" spans="1:7" x14ac:dyDescent="0.2">
      <c r="A657" t="str">
        <f>cleanedDataSet!A657</f>
        <v>80224033-5964-442e-b5c8-161040a63026</v>
      </c>
      <c r="B657" t="str">
        <f>VLOOKUP(A657,cleanedDataSet!A:L,2,0)</f>
        <v>Eric Alexander</v>
      </c>
      <c r="C657" t="str">
        <f>VLOOKUP(A657,cleanedDataSet!A:L,3,0)</f>
        <v>comptonanna@johnson.com</v>
      </c>
      <c r="D657" t="str">
        <f t="shared" si="40"/>
        <v>comptonanna</v>
      </c>
      <c r="E657" t="str">
        <f t="shared" si="43"/>
        <v>johnson</v>
      </c>
      <c r="F657" t="str">
        <f t="shared" si="41"/>
        <v>com</v>
      </c>
      <c r="G657" t="str">
        <f t="shared" si="42"/>
        <v>Eric@johnson</v>
      </c>
    </row>
    <row r="658" spans="1:7" x14ac:dyDescent="0.2">
      <c r="A658" t="str">
        <f>cleanedDataSet!A658</f>
        <v>a6ebb364-9192-46ff-b6b7-8cdd4a58a8fd</v>
      </c>
      <c r="B658" t="str">
        <f>VLOOKUP(A658,cleanedDataSet!A:L,2,0)</f>
        <v>Thomas Harris</v>
      </c>
      <c r="C658" t="str">
        <f>VLOOKUP(A658,cleanedDataSet!A:L,3,0)</f>
        <v>matthewflores@williams.org</v>
      </c>
      <c r="D658" t="str">
        <f t="shared" si="40"/>
        <v>matthewflores</v>
      </c>
      <c r="E658" t="str">
        <f t="shared" si="43"/>
        <v>williams</v>
      </c>
      <c r="F658" t="str">
        <f t="shared" si="41"/>
        <v>org</v>
      </c>
      <c r="G658" t="str">
        <f t="shared" si="42"/>
        <v>Thomas@williams</v>
      </c>
    </row>
    <row r="659" spans="1:7" x14ac:dyDescent="0.2">
      <c r="A659" t="str">
        <f>cleanedDataSet!A659</f>
        <v>af4eba7b-c086-4287-88a2-1dd99592804b</v>
      </c>
      <c r="B659" t="str">
        <f>VLOOKUP(A659,cleanedDataSet!A:L,2,0)</f>
        <v>Dr. Steven Saunders</v>
      </c>
      <c r="C659" t="str">
        <f>VLOOKUP(A659,cleanedDataSet!A:L,3,0)</f>
        <v>rodriguezchristina@pierce-powell.com</v>
      </c>
      <c r="D659" t="str">
        <f t="shared" si="40"/>
        <v>rodriguezchristina</v>
      </c>
      <c r="E659" t="str">
        <f t="shared" si="43"/>
        <v>pierce-powell</v>
      </c>
      <c r="F659" t="str">
        <f t="shared" si="41"/>
        <v>com</v>
      </c>
      <c r="G659" t="str">
        <f t="shared" si="42"/>
        <v>Dr.@pierce-powell</v>
      </c>
    </row>
    <row r="660" spans="1:7" x14ac:dyDescent="0.2">
      <c r="A660" t="str">
        <f>cleanedDataSet!A660</f>
        <v>6a5ff1f8-a5dc-4356-a5de-8f1b85bd9e89</v>
      </c>
      <c r="B660" t="str">
        <f>VLOOKUP(A660,cleanedDataSet!A:L,2,0)</f>
        <v>Kenneth Wheeler</v>
      </c>
      <c r="C660" t="str">
        <f>VLOOKUP(A660,cleanedDataSet!A:L,3,0)</f>
        <v>williamdavis@reed.com</v>
      </c>
      <c r="D660" t="str">
        <f t="shared" si="40"/>
        <v>williamdavis</v>
      </c>
      <c r="E660" t="str">
        <f t="shared" si="43"/>
        <v>reed</v>
      </c>
      <c r="F660" t="str">
        <f t="shared" si="41"/>
        <v>com</v>
      </c>
      <c r="G660" t="str">
        <f t="shared" si="42"/>
        <v>Kenneth@reed</v>
      </c>
    </row>
    <row r="661" spans="1:7" x14ac:dyDescent="0.2">
      <c r="A661" t="str">
        <f>cleanedDataSet!A661</f>
        <v>db3acff8-a1f3-467f-8a66-804ad9e638b5</v>
      </c>
      <c r="B661" t="str">
        <f>VLOOKUP(A661,cleanedDataSet!A:L,2,0)</f>
        <v>John Odonnell</v>
      </c>
      <c r="C661" t="str">
        <f>VLOOKUP(A661,cleanedDataSet!A:L,3,0)</f>
        <v>nicholas54@yahoo.com</v>
      </c>
      <c r="D661" t="str">
        <f t="shared" si="40"/>
        <v>nicholas54</v>
      </c>
      <c r="E661" t="str">
        <f t="shared" si="43"/>
        <v>yahoo</v>
      </c>
      <c r="F661" t="str">
        <f t="shared" si="41"/>
        <v>com</v>
      </c>
      <c r="G661" t="str">
        <f t="shared" si="42"/>
        <v>John@yahoo</v>
      </c>
    </row>
    <row r="662" spans="1:7" x14ac:dyDescent="0.2">
      <c r="A662" t="str">
        <f>cleanedDataSet!A662</f>
        <v>6480d046-c6cc-42fb-b03a-6ecee5ddc628</v>
      </c>
      <c r="B662" t="str">
        <f>VLOOKUP(A662,cleanedDataSet!A:L,2,0)</f>
        <v>Daniel Bennett</v>
      </c>
      <c r="C662" t="str">
        <f>VLOOKUP(A662,cleanedDataSet!A:L,3,0)</f>
        <v>griffincaitlin@hotmail.com</v>
      </c>
      <c r="D662" t="str">
        <f t="shared" si="40"/>
        <v>griffincaitlin</v>
      </c>
      <c r="E662" t="str">
        <f t="shared" si="43"/>
        <v>hotmail</v>
      </c>
      <c r="F662" t="str">
        <f t="shared" si="41"/>
        <v>com</v>
      </c>
      <c r="G662" t="str">
        <f t="shared" si="42"/>
        <v>Daniel@hotmail</v>
      </c>
    </row>
    <row r="663" spans="1:7" x14ac:dyDescent="0.2">
      <c r="A663" t="str">
        <f>cleanedDataSet!A663</f>
        <v>787d441e-6ef7-44ee-8446-ad60db11be33</v>
      </c>
      <c r="B663" t="str">
        <f>VLOOKUP(A663,cleanedDataSet!A:L,2,0)</f>
        <v>Jeffrey Miranda</v>
      </c>
      <c r="C663" t="str">
        <f>VLOOKUP(A663,cleanedDataSet!A:L,3,0)</f>
        <v>rowedale@gmail.com</v>
      </c>
      <c r="D663" t="str">
        <f t="shared" si="40"/>
        <v>rowedale</v>
      </c>
      <c r="E663" t="str">
        <f t="shared" si="43"/>
        <v>gmail</v>
      </c>
      <c r="F663" t="str">
        <f t="shared" si="41"/>
        <v>com</v>
      </c>
      <c r="G663" t="str">
        <f t="shared" si="42"/>
        <v>Jeffrey@gmail</v>
      </c>
    </row>
    <row r="664" spans="1:7" x14ac:dyDescent="0.2">
      <c r="A664" t="str">
        <f>cleanedDataSet!A664</f>
        <v>e52d9f50-5b9e-4a9e-bd1d-b35a15c4a81b</v>
      </c>
      <c r="B664" t="str">
        <f>VLOOKUP(A664,cleanedDataSet!A:L,2,0)</f>
        <v>Kelsey Hill</v>
      </c>
      <c r="C664" t="str">
        <f>VLOOKUP(A664,cleanedDataSet!A:L,3,0)</f>
        <v>jford@gmail.com</v>
      </c>
      <c r="D664" t="str">
        <f t="shared" si="40"/>
        <v>jford</v>
      </c>
      <c r="E664" t="str">
        <f t="shared" si="43"/>
        <v>gmail</v>
      </c>
      <c r="F664" t="str">
        <f t="shared" si="41"/>
        <v>com</v>
      </c>
      <c r="G664" t="str">
        <f t="shared" si="42"/>
        <v>Kelsey@gmail</v>
      </c>
    </row>
    <row r="665" spans="1:7" x14ac:dyDescent="0.2">
      <c r="A665" t="str">
        <f>cleanedDataSet!A665</f>
        <v>44de1804-8d9d-4d08-a5af-c8611cb77827</v>
      </c>
      <c r="B665" t="str">
        <f>VLOOKUP(A665,cleanedDataSet!A:L,2,0)</f>
        <v>Bethany Nelson</v>
      </c>
      <c r="C665" t="str">
        <f>VLOOKUP(A665,cleanedDataSet!A:L,3,0)</f>
        <v>olane@hotmail.com</v>
      </c>
      <c r="D665" t="str">
        <f t="shared" si="40"/>
        <v>olane</v>
      </c>
      <c r="E665" t="str">
        <f t="shared" si="43"/>
        <v>hotmail</v>
      </c>
      <c r="F665" t="str">
        <f t="shared" si="41"/>
        <v>com</v>
      </c>
      <c r="G665" t="str">
        <f t="shared" si="42"/>
        <v>Bethany@hotmail</v>
      </c>
    </row>
    <row r="666" spans="1:7" x14ac:dyDescent="0.2">
      <c r="A666" t="str">
        <f>cleanedDataSet!A666</f>
        <v>9f409e0a-93c4-4208-94f9-99ce16b896ae</v>
      </c>
      <c r="B666" t="str">
        <f>VLOOKUP(A666,cleanedDataSet!A:L,2,0)</f>
        <v>Omar White</v>
      </c>
      <c r="C666" t="str">
        <f>VLOOKUP(A666,cleanedDataSet!A:L,3,0)</f>
        <v>imitchell@gmail.com</v>
      </c>
      <c r="D666" t="str">
        <f t="shared" si="40"/>
        <v>imitchell</v>
      </c>
      <c r="E666" t="str">
        <f t="shared" si="43"/>
        <v>gmail</v>
      </c>
      <c r="F666" t="str">
        <f t="shared" si="41"/>
        <v>com</v>
      </c>
      <c r="G666" t="str">
        <f t="shared" si="42"/>
        <v>Omar@gmail</v>
      </c>
    </row>
    <row r="667" spans="1:7" x14ac:dyDescent="0.2">
      <c r="A667" t="str">
        <f>cleanedDataSet!A667</f>
        <v>0c597b56-9463-4fce-a412-ea29dfb6ebd9</v>
      </c>
      <c r="B667" t="str">
        <f>VLOOKUP(A667,cleanedDataSet!A:L,2,0)</f>
        <v>Candace Herrera</v>
      </c>
      <c r="C667" t="str">
        <f>VLOOKUP(A667,cleanedDataSet!A:L,3,0)</f>
        <v>fsmith@gmail.com</v>
      </c>
      <c r="D667" t="str">
        <f t="shared" si="40"/>
        <v>fsmith</v>
      </c>
      <c r="E667" t="str">
        <f t="shared" si="43"/>
        <v>gmail</v>
      </c>
      <c r="F667" t="str">
        <f t="shared" si="41"/>
        <v>com</v>
      </c>
      <c r="G667" t="str">
        <f t="shared" si="42"/>
        <v>Candace@gmail</v>
      </c>
    </row>
    <row r="668" spans="1:7" x14ac:dyDescent="0.2">
      <c r="A668" t="str">
        <f>cleanedDataSet!A668</f>
        <v>40c59555-1c08-4cc5-b954-653ed08cc05e</v>
      </c>
      <c r="B668" t="str">
        <f>VLOOKUP(A668,cleanedDataSet!A:L,2,0)</f>
        <v>Catherine Lopez</v>
      </c>
      <c r="C668" t="str">
        <f>VLOOKUP(A668,cleanedDataSet!A:L,3,0)</f>
        <v>smithjudith@gmail.com</v>
      </c>
      <c r="D668" t="str">
        <f t="shared" si="40"/>
        <v>smithjudith</v>
      </c>
      <c r="E668" t="str">
        <f t="shared" si="43"/>
        <v>gmail</v>
      </c>
      <c r="F668" t="str">
        <f t="shared" si="41"/>
        <v>com</v>
      </c>
      <c r="G668" t="str">
        <f t="shared" si="42"/>
        <v>Catherine@gmail</v>
      </c>
    </row>
    <row r="669" spans="1:7" x14ac:dyDescent="0.2">
      <c r="A669" t="str">
        <f>cleanedDataSet!A669</f>
        <v>5c4464e9-a0c1-4ccc-a63d-a6f3fe96b515</v>
      </c>
      <c r="B669" t="str">
        <f>VLOOKUP(A669,cleanedDataSet!A:L,2,0)</f>
        <v>George Jones</v>
      </c>
      <c r="C669" t="str">
        <f>VLOOKUP(A669,cleanedDataSet!A:L,3,0)</f>
        <v>fbarrera@hotmail.com</v>
      </c>
      <c r="D669" t="str">
        <f t="shared" si="40"/>
        <v>fbarrera</v>
      </c>
      <c r="E669" t="str">
        <f t="shared" si="43"/>
        <v>hotmail</v>
      </c>
      <c r="F669" t="str">
        <f t="shared" si="41"/>
        <v>com</v>
      </c>
      <c r="G669" t="str">
        <f t="shared" si="42"/>
        <v>George@hotmail</v>
      </c>
    </row>
    <row r="670" spans="1:7" x14ac:dyDescent="0.2">
      <c r="A670" t="str">
        <f>cleanedDataSet!A670</f>
        <v>cf9d111b-f797-4b4f-b97f-552cf31effc9</v>
      </c>
      <c r="B670" t="str">
        <f>VLOOKUP(A670,cleanedDataSet!A:L,2,0)</f>
        <v>Wanda Smith</v>
      </c>
      <c r="C670" t="str">
        <f>VLOOKUP(A670,cleanedDataSet!A:L,3,0)</f>
        <v>hawkinsedward@floyd.net</v>
      </c>
      <c r="D670" t="str">
        <f t="shared" si="40"/>
        <v>hawkinsedward</v>
      </c>
      <c r="E670" t="str">
        <f t="shared" si="43"/>
        <v>floyd</v>
      </c>
      <c r="F670" t="str">
        <f t="shared" si="41"/>
        <v>net</v>
      </c>
      <c r="G670" t="str">
        <f t="shared" si="42"/>
        <v>Wanda@floyd</v>
      </c>
    </row>
    <row r="671" spans="1:7" x14ac:dyDescent="0.2">
      <c r="A671" t="str">
        <f>cleanedDataSet!A671</f>
        <v>07dae238-6efa-46ea-97b0-5bb3b3b577a6</v>
      </c>
      <c r="B671" t="str">
        <f>VLOOKUP(A671,cleanedDataSet!A:L,2,0)</f>
        <v>Amanda Rodriguez</v>
      </c>
      <c r="C671" t="str">
        <f>VLOOKUP(A671,cleanedDataSet!A:L,3,0)</f>
        <v>tanyaeverett@lewis-medina.com</v>
      </c>
      <c r="D671" t="str">
        <f t="shared" si="40"/>
        <v>tanyaeverett</v>
      </c>
      <c r="E671" t="str">
        <f t="shared" si="43"/>
        <v>lewis-medina</v>
      </c>
      <c r="F671" t="str">
        <f t="shared" si="41"/>
        <v>com</v>
      </c>
      <c r="G671" t="str">
        <f t="shared" si="42"/>
        <v>Amanda@lewis-medina</v>
      </c>
    </row>
    <row r="672" spans="1:7" x14ac:dyDescent="0.2">
      <c r="A672" t="str">
        <f>cleanedDataSet!A672</f>
        <v>4ed3d06a-7041-4add-93f0-75f68e764c24</v>
      </c>
      <c r="B672" t="str">
        <f>VLOOKUP(A672,cleanedDataSet!A:L,2,0)</f>
        <v>Mrs. Kelly Park PhD</v>
      </c>
      <c r="C672" t="str">
        <f>VLOOKUP(A672,cleanedDataSet!A:L,3,0)</f>
        <v>hoffmanerica@hotmail.com</v>
      </c>
      <c r="D672" t="str">
        <f t="shared" si="40"/>
        <v>hoffmanerica</v>
      </c>
      <c r="E672" t="str">
        <f t="shared" si="43"/>
        <v>hotmail</v>
      </c>
      <c r="F672" t="str">
        <f t="shared" si="41"/>
        <v>com</v>
      </c>
      <c r="G672" t="str">
        <f t="shared" si="42"/>
        <v>Mrs.@hotmail</v>
      </c>
    </row>
    <row r="673" spans="1:7" x14ac:dyDescent="0.2">
      <c r="A673" t="str">
        <f>cleanedDataSet!A673</f>
        <v>9f0bfe3e-58bc-4156-ab41-c67cf09da0e0</v>
      </c>
      <c r="B673" t="str">
        <f>VLOOKUP(A673,cleanedDataSet!A:L,2,0)</f>
        <v>Daniel Thompson</v>
      </c>
      <c r="C673" t="str">
        <f>VLOOKUP(A673,cleanedDataSet!A:L,3,0)</f>
        <v>elizabeth82@bush.biz</v>
      </c>
      <c r="D673" t="str">
        <f t="shared" si="40"/>
        <v>elizabeth82</v>
      </c>
      <c r="E673" t="str">
        <f t="shared" si="43"/>
        <v>bush</v>
      </c>
      <c r="F673" t="str">
        <f t="shared" si="41"/>
        <v>biz</v>
      </c>
      <c r="G673" t="str">
        <f t="shared" si="42"/>
        <v>Daniel@bush</v>
      </c>
    </row>
    <row r="674" spans="1:7" x14ac:dyDescent="0.2">
      <c r="A674" t="str">
        <f>cleanedDataSet!A674</f>
        <v>b7df1d2f-5512-45ed-95fc-b901c2dc53f5</v>
      </c>
      <c r="B674" t="str">
        <f>VLOOKUP(A674,cleanedDataSet!A:L,2,0)</f>
        <v>Scott Jones</v>
      </c>
      <c r="C674" t="str">
        <f>VLOOKUP(A674,cleanedDataSet!A:L,3,0)</f>
        <v>vandersen@jackson.info</v>
      </c>
      <c r="D674" t="str">
        <f t="shared" si="40"/>
        <v>vandersen</v>
      </c>
      <c r="E674" t="str">
        <f t="shared" si="43"/>
        <v>jackson</v>
      </c>
      <c r="F674" t="str">
        <f t="shared" si="41"/>
        <v>info</v>
      </c>
      <c r="G674" t="str">
        <f t="shared" si="42"/>
        <v>Scott@jackson</v>
      </c>
    </row>
    <row r="675" spans="1:7" x14ac:dyDescent="0.2">
      <c r="A675" t="str">
        <f>cleanedDataSet!A675</f>
        <v>013eea83-469c-46b5-807f-35f97e95ddaf</v>
      </c>
      <c r="B675" t="str">
        <f>VLOOKUP(A675,cleanedDataSet!A:L,2,0)</f>
        <v>Thomas Pearson</v>
      </c>
      <c r="C675" t="str">
        <f>VLOOKUP(A675,cleanedDataSet!A:L,3,0)</f>
        <v>elizabeth35@gmail.com</v>
      </c>
      <c r="D675" t="str">
        <f t="shared" si="40"/>
        <v>elizabeth35</v>
      </c>
      <c r="E675" t="str">
        <f t="shared" si="43"/>
        <v>gmail</v>
      </c>
      <c r="F675" t="str">
        <f t="shared" si="41"/>
        <v>com</v>
      </c>
      <c r="G675" t="str">
        <f t="shared" si="42"/>
        <v>Thomas@gmail</v>
      </c>
    </row>
    <row r="676" spans="1:7" x14ac:dyDescent="0.2">
      <c r="A676" t="str">
        <f>cleanedDataSet!A676</f>
        <v>d1554cd5-8501-44f5-b81e-5099ca7481dc</v>
      </c>
      <c r="B676" t="str">
        <f>VLOOKUP(A676,cleanedDataSet!A:L,2,0)</f>
        <v>Kevin Dawson</v>
      </c>
      <c r="C676" t="str">
        <f>VLOOKUP(A676,cleanedDataSet!A:L,3,0)</f>
        <v>vhebert@yahoo.com</v>
      </c>
      <c r="D676" t="str">
        <f t="shared" si="40"/>
        <v>vhebert</v>
      </c>
      <c r="E676" t="str">
        <f t="shared" si="43"/>
        <v>yahoo</v>
      </c>
      <c r="F676" t="str">
        <f t="shared" si="41"/>
        <v>com</v>
      </c>
      <c r="G676" t="str">
        <f t="shared" si="42"/>
        <v>Kevin@yahoo</v>
      </c>
    </row>
    <row r="677" spans="1:7" x14ac:dyDescent="0.2">
      <c r="A677" t="str">
        <f>cleanedDataSet!A677</f>
        <v>bda685b5-12b0-412a-8da8-ef0f405445fa</v>
      </c>
      <c r="B677" t="str">
        <f>VLOOKUP(A677,cleanedDataSet!A:L,2,0)</f>
        <v>Thomas Jimenez</v>
      </c>
      <c r="C677" t="str">
        <f>VLOOKUP(A677,cleanedDataSet!A:L,3,0)</f>
        <v>allisonlandry@gonzalez.com</v>
      </c>
      <c r="D677" t="str">
        <f t="shared" si="40"/>
        <v>allisonlandry</v>
      </c>
      <c r="E677" t="str">
        <f t="shared" si="43"/>
        <v>gonzalez</v>
      </c>
      <c r="F677" t="str">
        <f t="shared" si="41"/>
        <v>com</v>
      </c>
      <c r="G677" t="str">
        <f t="shared" si="42"/>
        <v>Thomas@gonzalez</v>
      </c>
    </row>
    <row r="678" spans="1:7" x14ac:dyDescent="0.2">
      <c r="A678" t="str">
        <f>cleanedDataSet!A678</f>
        <v>dc304cad-d56e-440c-9dea-0c28150f092d</v>
      </c>
      <c r="B678" t="str">
        <f>VLOOKUP(A678,cleanedDataSet!A:L,2,0)</f>
        <v>Cynthia Pratt</v>
      </c>
      <c r="C678" t="str">
        <f>VLOOKUP(A678,cleanedDataSet!A:L,3,0)</f>
        <v>ashley26@gallagher.com</v>
      </c>
      <c r="D678" t="str">
        <f t="shared" si="40"/>
        <v>ashley26</v>
      </c>
      <c r="E678" t="str">
        <f t="shared" si="43"/>
        <v>gallagher</v>
      </c>
      <c r="F678" t="str">
        <f t="shared" si="41"/>
        <v>com</v>
      </c>
      <c r="G678" t="str">
        <f t="shared" si="42"/>
        <v>Cynthia@gallagher</v>
      </c>
    </row>
    <row r="679" spans="1:7" x14ac:dyDescent="0.2">
      <c r="A679" t="str">
        <f>cleanedDataSet!A679</f>
        <v>3fbfc27a-1f84-4074-9f39-caafedd4f1b9</v>
      </c>
      <c r="B679" t="str">
        <f>VLOOKUP(A679,cleanedDataSet!A:L,2,0)</f>
        <v>Katie Johnston</v>
      </c>
      <c r="C679" t="str">
        <f>VLOOKUP(A679,cleanedDataSet!A:L,3,0)</f>
        <v>martin81@yahoo.com</v>
      </c>
      <c r="D679" t="str">
        <f t="shared" si="40"/>
        <v>martin81</v>
      </c>
      <c r="E679" t="str">
        <f t="shared" si="43"/>
        <v>yahoo</v>
      </c>
      <c r="F679" t="str">
        <f t="shared" si="41"/>
        <v>com</v>
      </c>
      <c r="G679" t="str">
        <f t="shared" si="42"/>
        <v>Katie@yahoo</v>
      </c>
    </row>
    <row r="680" spans="1:7" x14ac:dyDescent="0.2">
      <c r="A680" t="str">
        <f>cleanedDataSet!A680</f>
        <v>99ce75f8-d37e-44e9-9ceb-c4d3f1b415c2</v>
      </c>
      <c r="B680" t="str">
        <f>VLOOKUP(A680,cleanedDataSet!A:L,2,0)</f>
        <v>Beverly Martin</v>
      </c>
      <c r="C680" t="str">
        <f>VLOOKUP(A680,cleanedDataSet!A:L,3,0)</f>
        <v>wrightcynthia@gmail.com</v>
      </c>
      <c r="D680" t="str">
        <f t="shared" si="40"/>
        <v>wrightcynthia</v>
      </c>
      <c r="E680" t="str">
        <f t="shared" si="43"/>
        <v>gmail</v>
      </c>
      <c r="F680" t="str">
        <f t="shared" si="41"/>
        <v>com</v>
      </c>
      <c r="G680" t="str">
        <f t="shared" si="42"/>
        <v>Beverly@gmail</v>
      </c>
    </row>
    <row r="681" spans="1:7" x14ac:dyDescent="0.2">
      <c r="A681" t="str">
        <f>cleanedDataSet!A681</f>
        <v>ff68a30c-a3e7-4f11-8478-3e544995dc9f</v>
      </c>
      <c r="B681" t="str">
        <f>VLOOKUP(A681,cleanedDataSet!A:L,2,0)</f>
        <v>Marc Evans</v>
      </c>
      <c r="C681" t="str">
        <f>VLOOKUP(A681,cleanedDataSet!A:L,3,0)</f>
        <v>cassidy93@anderson.com</v>
      </c>
      <c r="D681" t="str">
        <f t="shared" si="40"/>
        <v>cassidy93</v>
      </c>
      <c r="E681" t="str">
        <f t="shared" si="43"/>
        <v>anderson</v>
      </c>
      <c r="F681" t="str">
        <f t="shared" si="41"/>
        <v>com</v>
      </c>
      <c r="G681" t="str">
        <f t="shared" si="42"/>
        <v>Marc@anderson</v>
      </c>
    </row>
    <row r="682" spans="1:7" x14ac:dyDescent="0.2">
      <c r="A682" t="str">
        <f>cleanedDataSet!A682</f>
        <v>d4432199-425a-4532-829e-02ab69734254</v>
      </c>
      <c r="B682" t="str">
        <f>VLOOKUP(A682,cleanedDataSet!A:L,2,0)</f>
        <v>Natalie Mason</v>
      </c>
      <c r="C682" t="str">
        <f>VLOOKUP(A682,cleanedDataSet!A:L,3,0)</f>
        <v>melinda77@gmail.com</v>
      </c>
      <c r="D682" t="str">
        <f t="shared" si="40"/>
        <v>melinda77</v>
      </c>
      <c r="E682" t="str">
        <f t="shared" si="43"/>
        <v>gmail</v>
      </c>
      <c r="F682" t="str">
        <f t="shared" si="41"/>
        <v>com</v>
      </c>
      <c r="G682" t="str">
        <f t="shared" si="42"/>
        <v>Natalie@gmail</v>
      </c>
    </row>
    <row r="683" spans="1:7" x14ac:dyDescent="0.2">
      <c r="A683" t="str">
        <f>cleanedDataSet!A683</f>
        <v>efe311be-9f08-450f-9fc7-bc95c1957abd</v>
      </c>
      <c r="B683" t="str">
        <f>VLOOKUP(A683,cleanedDataSet!A:L,2,0)</f>
        <v>Craig Shaw</v>
      </c>
      <c r="C683" t="str">
        <f>VLOOKUP(A683,cleanedDataSet!A:L,3,0)</f>
        <v>nicolefrederick@fox.com</v>
      </c>
      <c r="D683" t="str">
        <f t="shared" si="40"/>
        <v>nicolefrederick</v>
      </c>
      <c r="E683" t="str">
        <f t="shared" si="43"/>
        <v>fox</v>
      </c>
      <c r="F683" t="str">
        <f t="shared" si="41"/>
        <v>com</v>
      </c>
      <c r="G683" t="str">
        <f t="shared" si="42"/>
        <v>Craig@fox</v>
      </c>
    </row>
    <row r="684" spans="1:7" x14ac:dyDescent="0.2">
      <c r="A684" t="str">
        <f>cleanedDataSet!A684</f>
        <v>73196b00-1992-4584-b435-e31bcc2119b8</v>
      </c>
      <c r="B684" t="str">
        <f>VLOOKUP(A684,cleanedDataSet!A:L,2,0)</f>
        <v>James Williams</v>
      </c>
      <c r="C684" t="str">
        <f>VLOOKUP(A684,cleanedDataSet!A:L,3,0)</f>
        <v>johnsonjames@williams-meadows.org</v>
      </c>
      <c r="D684" t="str">
        <f t="shared" si="40"/>
        <v>johnsonjames</v>
      </c>
      <c r="E684" t="str">
        <f t="shared" si="43"/>
        <v>williams-meadows</v>
      </c>
      <c r="F684" t="str">
        <f t="shared" si="41"/>
        <v>org</v>
      </c>
      <c r="G684" t="str">
        <f t="shared" si="42"/>
        <v>James@williams-meadows</v>
      </c>
    </row>
    <row r="685" spans="1:7" x14ac:dyDescent="0.2">
      <c r="A685" t="str">
        <f>cleanedDataSet!A685</f>
        <v>125b82d4-fbdb-45db-a4ff-1b36cd702309</v>
      </c>
      <c r="B685" t="str">
        <f>VLOOKUP(A685,cleanedDataSet!A:L,2,0)</f>
        <v>Sheila Johnson</v>
      </c>
      <c r="C685" t="str">
        <f>VLOOKUP(A685,cleanedDataSet!A:L,3,0)</f>
        <v>erin87@garrett.com</v>
      </c>
      <c r="D685" t="str">
        <f t="shared" si="40"/>
        <v>erin87</v>
      </c>
      <c r="E685" t="str">
        <f t="shared" si="43"/>
        <v>garrett</v>
      </c>
      <c r="F685" t="str">
        <f t="shared" si="41"/>
        <v>com</v>
      </c>
      <c r="G685" t="str">
        <f t="shared" si="42"/>
        <v>Sheila@garrett</v>
      </c>
    </row>
    <row r="686" spans="1:7" x14ac:dyDescent="0.2">
      <c r="A686" t="str">
        <f>cleanedDataSet!A686</f>
        <v>8e1064db-e9eb-41d3-b999-1192d06ae464</v>
      </c>
      <c r="B686" t="str">
        <f>VLOOKUP(A686,cleanedDataSet!A:L,2,0)</f>
        <v>Nicole Davidson MD</v>
      </c>
      <c r="C686" t="str">
        <f>VLOOKUP(A686,cleanedDataSet!A:L,3,0)</f>
        <v>holmesgregory@hernandez.com</v>
      </c>
      <c r="D686" t="str">
        <f t="shared" si="40"/>
        <v>holmesgregory</v>
      </c>
      <c r="E686" t="str">
        <f t="shared" si="43"/>
        <v>hernandez</v>
      </c>
      <c r="F686" t="str">
        <f t="shared" si="41"/>
        <v>com</v>
      </c>
      <c r="G686" t="str">
        <f t="shared" si="42"/>
        <v>Nicole@hernandez</v>
      </c>
    </row>
    <row r="687" spans="1:7" x14ac:dyDescent="0.2">
      <c r="A687" t="str">
        <f>cleanedDataSet!A687</f>
        <v>c357f0dd-090c-4c64-bf5b-db6af1e98aef</v>
      </c>
      <c r="B687" t="str">
        <f>VLOOKUP(A687,cleanedDataSet!A:L,2,0)</f>
        <v>Carla Wilson</v>
      </c>
      <c r="C687" t="str">
        <f>VLOOKUP(A687,cleanedDataSet!A:L,3,0)</f>
        <v>lisa81@wilson-franklin.net</v>
      </c>
      <c r="D687" t="str">
        <f t="shared" si="40"/>
        <v>lisa81</v>
      </c>
      <c r="E687" t="str">
        <f t="shared" si="43"/>
        <v>wilson-franklin</v>
      </c>
      <c r="F687" t="str">
        <f t="shared" si="41"/>
        <v>net</v>
      </c>
      <c r="G687" t="str">
        <f t="shared" si="42"/>
        <v>Carla@wilson-franklin</v>
      </c>
    </row>
    <row r="688" spans="1:7" x14ac:dyDescent="0.2">
      <c r="A688" t="str">
        <f>cleanedDataSet!A688</f>
        <v>22d691eb-d256-426f-9b1d-a7ce6376b015</v>
      </c>
      <c r="B688" t="str">
        <f>VLOOKUP(A688,cleanedDataSet!A:L,2,0)</f>
        <v>Edward Garrett</v>
      </c>
      <c r="C688" t="str">
        <f>VLOOKUP(A688,cleanedDataSet!A:L,3,0)</f>
        <v>glewis@gmail.com</v>
      </c>
      <c r="D688" t="str">
        <f t="shared" si="40"/>
        <v>glewis</v>
      </c>
      <c r="E688" t="str">
        <f t="shared" si="43"/>
        <v>gmail</v>
      </c>
      <c r="F688" t="str">
        <f t="shared" si="41"/>
        <v>com</v>
      </c>
      <c r="G688" t="str">
        <f t="shared" si="42"/>
        <v>Edward@gmail</v>
      </c>
    </row>
    <row r="689" spans="1:7" x14ac:dyDescent="0.2">
      <c r="A689" t="str">
        <f>cleanedDataSet!A689</f>
        <v>3323336e-b171-4668-8e42-8768253f0de0</v>
      </c>
      <c r="B689" t="str">
        <f>VLOOKUP(A689,cleanedDataSet!A:L,2,0)</f>
        <v>Briana Perez</v>
      </c>
      <c r="C689" t="str">
        <f>VLOOKUP(A689,cleanedDataSet!A:L,3,0)</f>
        <v>omarhenderson@king.com</v>
      </c>
      <c r="D689" t="str">
        <f t="shared" si="40"/>
        <v>omarhenderson</v>
      </c>
      <c r="E689" t="str">
        <f t="shared" si="43"/>
        <v>king</v>
      </c>
      <c r="F689" t="str">
        <f t="shared" si="41"/>
        <v>com</v>
      </c>
      <c r="G689" t="str">
        <f t="shared" si="42"/>
        <v>Briana@king</v>
      </c>
    </row>
    <row r="690" spans="1:7" x14ac:dyDescent="0.2">
      <c r="A690" t="str">
        <f>cleanedDataSet!A690</f>
        <v>85b6d30a-04b4-4626-a551-67761b178c9c</v>
      </c>
      <c r="B690" t="str">
        <f>VLOOKUP(A690,cleanedDataSet!A:L,2,0)</f>
        <v>Jonathan Bean</v>
      </c>
      <c r="C690" t="str">
        <f>VLOOKUP(A690,cleanedDataSet!A:L,3,0)</f>
        <v>glove@gmail.com</v>
      </c>
      <c r="D690" t="str">
        <f t="shared" si="40"/>
        <v>glove</v>
      </c>
      <c r="E690" t="str">
        <f t="shared" si="43"/>
        <v>gmail</v>
      </c>
      <c r="F690" t="str">
        <f t="shared" si="41"/>
        <v>com</v>
      </c>
      <c r="G690" t="str">
        <f t="shared" si="42"/>
        <v>Jonathan@gmail</v>
      </c>
    </row>
    <row r="691" spans="1:7" x14ac:dyDescent="0.2">
      <c r="A691" t="str">
        <f>cleanedDataSet!A691</f>
        <v>316f25e3-6b73-45a4-a146-ac2dab1d3a5d</v>
      </c>
      <c r="B691" t="str">
        <f>VLOOKUP(A691,cleanedDataSet!A:L,2,0)</f>
        <v>Tony Mason</v>
      </c>
      <c r="C691" t="str">
        <f>VLOOKUP(A691,cleanedDataSet!A:L,3,0)</f>
        <v>jonathanjacobs@robinson.com</v>
      </c>
      <c r="D691" t="str">
        <f t="shared" si="40"/>
        <v>jonathanjacobs</v>
      </c>
      <c r="E691" t="str">
        <f t="shared" si="43"/>
        <v>robinson</v>
      </c>
      <c r="F691" t="str">
        <f t="shared" si="41"/>
        <v>com</v>
      </c>
      <c r="G691" t="str">
        <f t="shared" si="42"/>
        <v>Tony@robinson</v>
      </c>
    </row>
    <row r="692" spans="1:7" x14ac:dyDescent="0.2">
      <c r="A692" t="str">
        <f>cleanedDataSet!A692</f>
        <v>fe7632d7-74b1-4a9f-8555-7b641ef74eb7</v>
      </c>
      <c r="B692" t="str">
        <f>VLOOKUP(A692,cleanedDataSet!A:L,2,0)</f>
        <v>Jennifer Edwards</v>
      </c>
      <c r="C692" t="str">
        <f>VLOOKUP(A692,cleanedDataSet!A:L,3,0)</f>
        <v>davidsparks@yahoo.com</v>
      </c>
      <c r="D692" t="str">
        <f t="shared" si="40"/>
        <v>davidsparks</v>
      </c>
      <c r="E692" t="str">
        <f t="shared" si="43"/>
        <v>yahoo</v>
      </c>
      <c r="F692" t="str">
        <f t="shared" si="41"/>
        <v>com</v>
      </c>
      <c r="G692" t="str">
        <f t="shared" si="42"/>
        <v>Jennifer@yahoo</v>
      </c>
    </row>
    <row r="693" spans="1:7" x14ac:dyDescent="0.2">
      <c r="A693" t="str">
        <f>cleanedDataSet!A693</f>
        <v>e775ceb3-711a-430c-8a97-6d201fa16e0f</v>
      </c>
      <c r="B693" t="str">
        <f>VLOOKUP(A693,cleanedDataSet!A:L,2,0)</f>
        <v>Stephen Williamson</v>
      </c>
      <c r="C693" t="str">
        <f>VLOOKUP(A693,cleanedDataSet!A:L,3,0)</f>
        <v>kelly11@hotmail.com</v>
      </c>
      <c r="D693" t="str">
        <f t="shared" si="40"/>
        <v>kelly11</v>
      </c>
      <c r="E693" t="str">
        <f t="shared" si="43"/>
        <v>hotmail</v>
      </c>
      <c r="F693" t="str">
        <f t="shared" si="41"/>
        <v>com</v>
      </c>
      <c r="G693" t="str">
        <f t="shared" si="42"/>
        <v>Stephen@hotmail</v>
      </c>
    </row>
    <row r="694" spans="1:7" x14ac:dyDescent="0.2">
      <c r="A694" t="str">
        <f>cleanedDataSet!A694</f>
        <v>8a271c04-f00d-49ed-8dcd-a34dc28647b0</v>
      </c>
      <c r="B694" t="str">
        <f>VLOOKUP(A694,cleanedDataSet!A:L,2,0)</f>
        <v>Donald Lloyd</v>
      </c>
      <c r="C694" t="str">
        <f>VLOOKUP(A694,cleanedDataSet!A:L,3,0)</f>
        <v>cooklisa@gmail.com</v>
      </c>
      <c r="D694" t="str">
        <f t="shared" si="40"/>
        <v>cooklisa</v>
      </c>
      <c r="E694" t="str">
        <f t="shared" si="43"/>
        <v>gmail</v>
      </c>
      <c r="F694" t="str">
        <f t="shared" si="41"/>
        <v>com</v>
      </c>
      <c r="G694" t="str">
        <f t="shared" si="42"/>
        <v>Donald@gmail</v>
      </c>
    </row>
    <row r="695" spans="1:7" x14ac:dyDescent="0.2">
      <c r="A695" t="str">
        <f>cleanedDataSet!A695</f>
        <v>52e8eb55-17ea-4983-aaf9-d6beeb8f0313</v>
      </c>
      <c r="B695" t="str">
        <f>VLOOKUP(A695,cleanedDataSet!A:L,2,0)</f>
        <v>Bonnie Cooke</v>
      </c>
      <c r="C695" t="str">
        <f>VLOOKUP(A695,cleanedDataSet!A:L,3,0)</f>
        <v>opham@todd.org</v>
      </c>
      <c r="D695" t="str">
        <f t="shared" si="40"/>
        <v>opham</v>
      </c>
      <c r="E695" t="str">
        <f t="shared" si="43"/>
        <v>todd</v>
      </c>
      <c r="F695" t="str">
        <f t="shared" si="41"/>
        <v>org</v>
      </c>
      <c r="G695" t="str">
        <f t="shared" si="42"/>
        <v>Bonnie@todd</v>
      </c>
    </row>
    <row r="696" spans="1:7" x14ac:dyDescent="0.2">
      <c r="A696" t="str">
        <f>cleanedDataSet!A696</f>
        <v>5b96b1df-c95b-489e-a215-dea752244137</v>
      </c>
      <c r="B696" t="str">
        <f>VLOOKUP(A696,cleanedDataSet!A:L,2,0)</f>
        <v>Christopher Williams</v>
      </c>
      <c r="C696" t="str">
        <f>VLOOKUP(A696,cleanedDataSet!A:L,3,0)</f>
        <v>fandrews@james-johnston.com</v>
      </c>
      <c r="D696" t="str">
        <f t="shared" si="40"/>
        <v>fandrews</v>
      </c>
      <c r="E696" t="str">
        <f t="shared" si="43"/>
        <v>james-johnston</v>
      </c>
      <c r="F696" t="str">
        <f t="shared" si="41"/>
        <v>com</v>
      </c>
      <c r="G696" t="str">
        <f t="shared" si="42"/>
        <v>Christopher@james-johnston</v>
      </c>
    </row>
    <row r="697" spans="1:7" x14ac:dyDescent="0.2">
      <c r="A697" t="str">
        <f>cleanedDataSet!A697</f>
        <v>83f60066-9ea8-42a5-9736-c251d156ba50</v>
      </c>
      <c r="B697" t="str">
        <f>VLOOKUP(A697,cleanedDataSet!A:L,2,0)</f>
        <v>Lori Farmer</v>
      </c>
      <c r="C697" t="str">
        <f>VLOOKUP(A697,cleanedDataSet!A:L,3,0)</f>
        <v>vanessa09@kirk.com</v>
      </c>
      <c r="D697" t="str">
        <f t="shared" si="40"/>
        <v>vanessa09</v>
      </c>
      <c r="E697" t="str">
        <f t="shared" si="43"/>
        <v>kirk</v>
      </c>
      <c r="F697" t="str">
        <f t="shared" si="41"/>
        <v>com</v>
      </c>
      <c r="G697" t="str">
        <f t="shared" si="42"/>
        <v>Lori@kirk</v>
      </c>
    </row>
    <row r="698" spans="1:7" x14ac:dyDescent="0.2">
      <c r="A698" t="str">
        <f>cleanedDataSet!A698</f>
        <v>f7a4926c-e158-4eea-897b-e73993848c05</v>
      </c>
      <c r="B698" t="str">
        <f>VLOOKUP(A698,cleanedDataSet!A:L,2,0)</f>
        <v>Sarah Archer</v>
      </c>
      <c r="C698" t="str">
        <f>VLOOKUP(A698,cleanedDataSet!A:L,3,0)</f>
        <v>melvinramsey@bradley.com</v>
      </c>
      <c r="D698" t="str">
        <f t="shared" si="40"/>
        <v>melvinramsey</v>
      </c>
      <c r="E698" t="str">
        <f t="shared" si="43"/>
        <v>bradley</v>
      </c>
      <c r="F698" t="str">
        <f t="shared" si="41"/>
        <v>com</v>
      </c>
      <c r="G698" t="str">
        <f t="shared" si="42"/>
        <v>Sarah@bradley</v>
      </c>
    </row>
    <row r="699" spans="1:7" x14ac:dyDescent="0.2">
      <c r="A699" t="str">
        <f>cleanedDataSet!A699</f>
        <v>d453394a-f25c-40d1-9a9b-b77a82101703</v>
      </c>
      <c r="B699" t="str">
        <f>VLOOKUP(A699,cleanedDataSet!A:L,2,0)</f>
        <v>Cynthia Wright</v>
      </c>
      <c r="C699" t="str">
        <f>VLOOKUP(A699,cleanedDataSet!A:L,3,0)</f>
        <v>charles96@anderson-young.com</v>
      </c>
      <c r="D699" t="str">
        <f t="shared" si="40"/>
        <v>charles96</v>
      </c>
      <c r="E699" t="str">
        <f t="shared" si="43"/>
        <v>anderson-young</v>
      </c>
      <c r="F699" t="str">
        <f t="shared" si="41"/>
        <v>com</v>
      </c>
      <c r="G699" t="str">
        <f t="shared" si="42"/>
        <v>Cynthia@anderson-young</v>
      </c>
    </row>
    <row r="700" spans="1:7" x14ac:dyDescent="0.2">
      <c r="A700" t="str">
        <f>cleanedDataSet!A700</f>
        <v>4dd9d05f-f4f1-48d1-9c38-a3a5273a72cf</v>
      </c>
      <c r="B700" t="str">
        <f>VLOOKUP(A700,cleanedDataSet!A:L,2,0)</f>
        <v>Dawn Howell</v>
      </c>
      <c r="C700" t="str">
        <f>VLOOKUP(A700,cleanedDataSet!A:L,3,0)</f>
        <v>ihill@hotmail.com</v>
      </c>
      <c r="D700" t="str">
        <f t="shared" si="40"/>
        <v>ihill</v>
      </c>
      <c r="E700" t="str">
        <f t="shared" si="43"/>
        <v>hotmail</v>
      </c>
      <c r="F700" t="str">
        <f t="shared" si="41"/>
        <v>com</v>
      </c>
      <c r="G700" t="str">
        <f t="shared" si="42"/>
        <v>Dawn@hotmail</v>
      </c>
    </row>
    <row r="701" spans="1:7" x14ac:dyDescent="0.2">
      <c r="A701" t="str">
        <f>cleanedDataSet!A701</f>
        <v>47c4a5e1-da2f-408b-946d-63dede839576</v>
      </c>
      <c r="B701" t="str">
        <f>VLOOKUP(A701,cleanedDataSet!A:L,2,0)</f>
        <v>Deborah Khan</v>
      </c>
      <c r="C701" t="str">
        <f>VLOOKUP(A701,cleanedDataSet!A:L,3,0)</f>
        <v>urodriguez@smith.org</v>
      </c>
      <c r="D701" t="str">
        <f t="shared" si="40"/>
        <v>urodriguez</v>
      </c>
      <c r="E701" t="str">
        <f t="shared" si="43"/>
        <v>smith</v>
      </c>
      <c r="F701" t="str">
        <f t="shared" si="41"/>
        <v>org</v>
      </c>
      <c r="G701" t="str">
        <f t="shared" si="42"/>
        <v>Deborah@smith</v>
      </c>
    </row>
    <row r="702" spans="1:7" x14ac:dyDescent="0.2">
      <c r="A702" t="str">
        <f>cleanedDataSet!A702</f>
        <v>a7fa407d-78e8-420b-a99b-645303c30404</v>
      </c>
      <c r="B702" t="str">
        <f>VLOOKUP(A702,cleanedDataSet!A:L,2,0)</f>
        <v>Courtney Miller</v>
      </c>
      <c r="C702" t="str">
        <f>VLOOKUP(A702,cleanedDataSet!A:L,3,0)</f>
        <v>zgomez@hotmail.com</v>
      </c>
      <c r="D702" t="str">
        <f t="shared" si="40"/>
        <v>zgomez</v>
      </c>
      <c r="E702" t="str">
        <f t="shared" si="43"/>
        <v>hotmail</v>
      </c>
      <c r="F702" t="str">
        <f t="shared" si="41"/>
        <v>com</v>
      </c>
      <c r="G702" t="str">
        <f t="shared" si="42"/>
        <v>Courtney@hotmail</v>
      </c>
    </row>
    <row r="703" spans="1:7" x14ac:dyDescent="0.2">
      <c r="A703" t="str">
        <f>cleanedDataSet!A703</f>
        <v>f29b3468-d469-4c93-970e-7dbde4df9835</v>
      </c>
      <c r="B703" t="str">
        <f>VLOOKUP(A703,cleanedDataSet!A:L,2,0)</f>
        <v>Angela Douglas</v>
      </c>
      <c r="C703" t="str">
        <f>VLOOKUP(A703,cleanedDataSet!A:L,3,0)</f>
        <v>alutz@gmail.com</v>
      </c>
      <c r="D703" t="str">
        <f t="shared" si="40"/>
        <v>alutz</v>
      </c>
      <c r="E703" t="str">
        <f t="shared" si="43"/>
        <v>gmail</v>
      </c>
      <c r="F703" t="str">
        <f t="shared" si="41"/>
        <v>com</v>
      </c>
      <c r="G703" t="str">
        <f t="shared" si="42"/>
        <v>Angela@gmail</v>
      </c>
    </row>
    <row r="704" spans="1:7" x14ac:dyDescent="0.2">
      <c r="A704" t="str">
        <f>cleanedDataSet!A704</f>
        <v>e70b66b4-0473-4715-9962-ddf60af99ad1</v>
      </c>
      <c r="B704" t="str">
        <f>VLOOKUP(A704,cleanedDataSet!A:L,2,0)</f>
        <v>Robert Stewart</v>
      </c>
      <c r="C704" t="str">
        <f>VLOOKUP(A704,cleanedDataSet!A:L,3,0)</f>
        <v>alyssadavid@baker.info</v>
      </c>
      <c r="D704" t="str">
        <f t="shared" si="40"/>
        <v>alyssadavid</v>
      </c>
      <c r="E704" t="str">
        <f t="shared" si="43"/>
        <v>baker</v>
      </c>
      <c r="F704" t="str">
        <f t="shared" si="41"/>
        <v>info</v>
      </c>
      <c r="G704" t="str">
        <f t="shared" si="42"/>
        <v>Robert@baker</v>
      </c>
    </row>
    <row r="705" spans="1:7" x14ac:dyDescent="0.2">
      <c r="A705" t="str">
        <f>cleanedDataSet!A705</f>
        <v>910bf98e-0ba5-4a84-a8ab-27e0412bd3c6</v>
      </c>
      <c r="B705" t="str">
        <f>VLOOKUP(A705,cleanedDataSet!A:L,2,0)</f>
        <v>John Hughes</v>
      </c>
      <c r="C705" t="str">
        <f>VLOOKUP(A705,cleanedDataSet!A:L,3,0)</f>
        <v>toddthompson@gmail.com</v>
      </c>
      <c r="D705" t="str">
        <f t="shared" si="40"/>
        <v>toddthompson</v>
      </c>
      <c r="E705" t="str">
        <f t="shared" si="43"/>
        <v>gmail</v>
      </c>
      <c r="F705" t="str">
        <f t="shared" si="41"/>
        <v>com</v>
      </c>
      <c r="G705" t="str">
        <f t="shared" si="42"/>
        <v>John@gmail</v>
      </c>
    </row>
    <row r="706" spans="1:7" x14ac:dyDescent="0.2">
      <c r="A706" t="str">
        <f>cleanedDataSet!A706</f>
        <v>b4da580c-de7a-472a-982f-e2b1813cdb89</v>
      </c>
      <c r="B706" t="str">
        <f>VLOOKUP(A706,cleanedDataSet!A:L,2,0)</f>
        <v>Joel Rogers</v>
      </c>
      <c r="C706" t="str">
        <f>VLOOKUP(A706,cleanedDataSet!A:L,3,0)</f>
        <v>sweeneymary@gmail.com</v>
      </c>
      <c r="D706" t="str">
        <f t="shared" si="40"/>
        <v>sweeneymary</v>
      </c>
      <c r="E706" t="str">
        <f t="shared" si="43"/>
        <v>gmail</v>
      </c>
      <c r="F706" t="str">
        <f t="shared" si="41"/>
        <v>com</v>
      </c>
      <c r="G706" t="str">
        <f t="shared" si="42"/>
        <v>Joel@gmail</v>
      </c>
    </row>
    <row r="707" spans="1:7" x14ac:dyDescent="0.2">
      <c r="A707" t="str">
        <f>cleanedDataSet!A707</f>
        <v>a8f8d352-53c9-4998-9f35-b79a0bea3f5d</v>
      </c>
      <c r="B707" t="str">
        <f>VLOOKUP(A707,cleanedDataSet!A:L,2,0)</f>
        <v>Robert Solis</v>
      </c>
      <c r="C707" t="str">
        <f>VLOOKUP(A707,cleanedDataSet!A:L,3,0)</f>
        <v>replacement@mail.com</v>
      </c>
      <c r="D707" t="str">
        <f t="shared" ref="D707:D770" si="44">LEFT(C707,FIND("@",C707)-1)</f>
        <v>replacement</v>
      </c>
      <c r="E707" t="str">
        <f t="shared" si="43"/>
        <v>mail</v>
      </c>
      <c r="F707" t="str">
        <f t="shared" ref="F707:F770" si="45">RIGHT(C707,LEN(C707)-FIND(".",C707))</f>
        <v>com</v>
      </c>
      <c r="G707" t="str">
        <f t="shared" ref="G707:G770" si="46">CONCATENATE(LEFT(B707,FIND(" ",B707)-1),"@",E707)</f>
        <v>Robert@mail</v>
      </c>
    </row>
    <row r="708" spans="1:7" x14ac:dyDescent="0.2">
      <c r="A708" t="str">
        <f>cleanedDataSet!A708</f>
        <v>0d791b52-f897-40f9-a743-2765852f827f</v>
      </c>
      <c r="B708" t="str">
        <f>VLOOKUP(A708,cleanedDataSet!A:L,2,0)</f>
        <v>Richard Griffin</v>
      </c>
      <c r="C708" t="str">
        <f>VLOOKUP(A708,cleanedDataSet!A:L,3,0)</f>
        <v>julia56@yahoo.com</v>
      </c>
      <c r="D708" t="str">
        <f t="shared" si="44"/>
        <v>julia56</v>
      </c>
      <c r="E708" t="str">
        <f t="shared" si="43"/>
        <v>yahoo</v>
      </c>
      <c r="F708" t="str">
        <f t="shared" si="45"/>
        <v>com</v>
      </c>
      <c r="G708" t="str">
        <f t="shared" si="46"/>
        <v>Richard@yahoo</v>
      </c>
    </row>
    <row r="709" spans="1:7" x14ac:dyDescent="0.2">
      <c r="A709" t="str">
        <f>cleanedDataSet!A709</f>
        <v>c322881c-a0ad-4223-8e5d-ad4aa9c12100</v>
      </c>
      <c r="B709" t="str">
        <f>VLOOKUP(A709,cleanedDataSet!A:L,2,0)</f>
        <v>Anthony Washington</v>
      </c>
      <c r="C709" t="str">
        <f>VLOOKUP(A709,cleanedDataSet!A:L,3,0)</f>
        <v>garrett90@wallace-vaughn.org</v>
      </c>
      <c r="D709" t="str">
        <f t="shared" si="44"/>
        <v>garrett90</v>
      </c>
      <c r="E709" t="str">
        <f t="shared" ref="E709:E772" si="47">MID(C709,FIND("@",C709)+1,FIND(".",C709)-LEN(D709)-2)</f>
        <v>wallace-vaughn</v>
      </c>
      <c r="F709" t="str">
        <f t="shared" si="45"/>
        <v>org</v>
      </c>
      <c r="G709" t="str">
        <f t="shared" si="46"/>
        <v>Anthony@wallace-vaughn</v>
      </c>
    </row>
    <row r="710" spans="1:7" x14ac:dyDescent="0.2">
      <c r="A710" t="str">
        <f>cleanedDataSet!A710</f>
        <v>42e84d60-2502-41ef-94e4-1a6241f2d0fe</v>
      </c>
      <c r="B710" t="str">
        <f>VLOOKUP(A710,cleanedDataSet!A:L,2,0)</f>
        <v>Angela Hernandez</v>
      </c>
      <c r="C710" t="str">
        <f>VLOOKUP(A710,cleanedDataSet!A:L,3,0)</f>
        <v>shaunwarren@hotmail.com</v>
      </c>
      <c r="D710" t="str">
        <f t="shared" si="44"/>
        <v>shaunwarren</v>
      </c>
      <c r="E710" t="str">
        <f t="shared" si="47"/>
        <v>hotmail</v>
      </c>
      <c r="F710" t="str">
        <f t="shared" si="45"/>
        <v>com</v>
      </c>
      <c r="G710" t="str">
        <f t="shared" si="46"/>
        <v>Angela@hotmail</v>
      </c>
    </row>
    <row r="711" spans="1:7" x14ac:dyDescent="0.2">
      <c r="A711" t="str">
        <f>cleanedDataSet!A711</f>
        <v>6605077f-5264-4c7a-b558-8e20bfe156e6</v>
      </c>
      <c r="B711" t="str">
        <f>VLOOKUP(A711,cleanedDataSet!A:L,2,0)</f>
        <v>Rachel White</v>
      </c>
      <c r="C711" t="str">
        <f>VLOOKUP(A711,cleanedDataSet!A:L,3,0)</f>
        <v>ugarcia@yahoo.com</v>
      </c>
      <c r="D711" t="str">
        <f t="shared" si="44"/>
        <v>ugarcia</v>
      </c>
      <c r="E711" t="str">
        <f t="shared" si="47"/>
        <v>yahoo</v>
      </c>
      <c r="F711" t="str">
        <f t="shared" si="45"/>
        <v>com</v>
      </c>
      <c r="G711" t="str">
        <f t="shared" si="46"/>
        <v>Rachel@yahoo</v>
      </c>
    </row>
    <row r="712" spans="1:7" x14ac:dyDescent="0.2">
      <c r="A712" t="str">
        <f>cleanedDataSet!A712</f>
        <v>6b4939d8-e025-4f81-945c-7ac3e9a88b9b</v>
      </c>
      <c r="B712" t="str">
        <f>VLOOKUP(A712,cleanedDataSet!A:L,2,0)</f>
        <v>Anthony Lewis</v>
      </c>
      <c r="C712" t="str">
        <f>VLOOKUP(A712,cleanedDataSet!A:L,3,0)</f>
        <v>pinedajames@gmail.com</v>
      </c>
      <c r="D712" t="str">
        <f t="shared" si="44"/>
        <v>pinedajames</v>
      </c>
      <c r="E712" t="str">
        <f t="shared" si="47"/>
        <v>gmail</v>
      </c>
      <c r="F712" t="str">
        <f t="shared" si="45"/>
        <v>com</v>
      </c>
      <c r="G712" t="str">
        <f t="shared" si="46"/>
        <v>Anthony@gmail</v>
      </c>
    </row>
    <row r="713" spans="1:7" x14ac:dyDescent="0.2">
      <c r="A713" t="str">
        <f>cleanedDataSet!A713</f>
        <v>be09cea1-dc91-4fc9-b8c4-b06f25c67091</v>
      </c>
      <c r="B713" t="str">
        <f>VLOOKUP(A713,cleanedDataSet!A:L,2,0)</f>
        <v>Tony Doyle</v>
      </c>
      <c r="C713" t="str">
        <f>VLOOKUP(A713,cleanedDataSet!A:L,3,0)</f>
        <v>roberthoward@reyes.biz</v>
      </c>
      <c r="D713" t="str">
        <f t="shared" si="44"/>
        <v>roberthoward</v>
      </c>
      <c r="E713" t="str">
        <f t="shared" si="47"/>
        <v>reyes</v>
      </c>
      <c r="F713" t="str">
        <f t="shared" si="45"/>
        <v>biz</v>
      </c>
      <c r="G713" t="str">
        <f t="shared" si="46"/>
        <v>Tony@reyes</v>
      </c>
    </row>
    <row r="714" spans="1:7" x14ac:dyDescent="0.2">
      <c r="A714" t="str">
        <f>cleanedDataSet!A714</f>
        <v>2071fd74-b110-4dca-bdb2-25fdb7c15c99</v>
      </c>
      <c r="B714" t="str">
        <f>VLOOKUP(A714,cleanedDataSet!A:L,2,0)</f>
        <v>Gary Hernandez</v>
      </c>
      <c r="C714" t="str">
        <f>VLOOKUP(A714,cleanedDataSet!A:L,3,0)</f>
        <v>annahernandez@gmail.com</v>
      </c>
      <c r="D714" t="str">
        <f t="shared" si="44"/>
        <v>annahernandez</v>
      </c>
      <c r="E714" t="str">
        <f t="shared" si="47"/>
        <v>gmail</v>
      </c>
      <c r="F714" t="str">
        <f t="shared" si="45"/>
        <v>com</v>
      </c>
      <c r="G714" t="str">
        <f t="shared" si="46"/>
        <v>Gary@gmail</v>
      </c>
    </row>
    <row r="715" spans="1:7" x14ac:dyDescent="0.2">
      <c r="A715" t="str">
        <f>cleanedDataSet!A715</f>
        <v>5d72b81b-8305-4fa6-8532-5b1f9cf7a593</v>
      </c>
      <c r="B715" t="str">
        <f>VLOOKUP(A715,cleanedDataSet!A:L,2,0)</f>
        <v>Danielle Doyle</v>
      </c>
      <c r="C715" t="str">
        <f>VLOOKUP(A715,cleanedDataSet!A:L,3,0)</f>
        <v>victoriahernandez@thompson.com</v>
      </c>
      <c r="D715" t="str">
        <f t="shared" si="44"/>
        <v>victoriahernandez</v>
      </c>
      <c r="E715" t="str">
        <f t="shared" si="47"/>
        <v>thompson</v>
      </c>
      <c r="F715" t="str">
        <f t="shared" si="45"/>
        <v>com</v>
      </c>
      <c r="G715" t="str">
        <f t="shared" si="46"/>
        <v>Danielle@thompson</v>
      </c>
    </row>
    <row r="716" spans="1:7" x14ac:dyDescent="0.2">
      <c r="A716" t="str">
        <f>cleanedDataSet!A716</f>
        <v>c93d7889-4a24-4890-887d-10cc8ebcacfc</v>
      </c>
      <c r="B716" t="str">
        <f>VLOOKUP(A716,cleanedDataSet!A:L,2,0)</f>
        <v>Bryan Nicholson</v>
      </c>
      <c r="C716" t="str">
        <f>VLOOKUP(A716,cleanedDataSet!A:L,3,0)</f>
        <v>replacement@mail.com</v>
      </c>
      <c r="D716" t="str">
        <f t="shared" si="44"/>
        <v>replacement</v>
      </c>
      <c r="E716" t="str">
        <f t="shared" si="47"/>
        <v>mail</v>
      </c>
      <c r="F716" t="str">
        <f t="shared" si="45"/>
        <v>com</v>
      </c>
      <c r="G716" t="str">
        <f t="shared" si="46"/>
        <v>Bryan@mail</v>
      </c>
    </row>
    <row r="717" spans="1:7" x14ac:dyDescent="0.2">
      <c r="A717" t="str">
        <f>cleanedDataSet!A717</f>
        <v>da29a82f-db63-47fd-ab54-d18fbbc173f1</v>
      </c>
      <c r="B717" t="str">
        <f>VLOOKUP(A717,cleanedDataSet!A:L,2,0)</f>
        <v>David Buchanan</v>
      </c>
      <c r="C717" t="str">
        <f>VLOOKUP(A717,cleanedDataSet!A:L,3,0)</f>
        <v>kdrake@martinez.com</v>
      </c>
      <c r="D717" t="str">
        <f t="shared" si="44"/>
        <v>kdrake</v>
      </c>
      <c r="E717" t="str">
        <f t="shared" si="47"/>
        <v>martinez</v>
      </c>
      <c r="F717" t="str">
        <f t="shared" si="45"/>
        <v>com</v>
      </c>
      <c r="G717" t="str">
        <f t="shared" si="46"/>
        <v>David@martinez</v>
      </c>
    </row>
    <row r="718" spans="1:7" x14ac:dyDescent="0.2">
      <c r="A718" t="str">
        <f>cleanedDataSet!A718</f>
        <v>cdf25b8e-36e0-4361-90d6-a81c2b45b4e9</v>
      </c>
      <c r="B718" t="str">
        <f>VLOOKUP(A718,cleanedDataSet!A:L,2,0)</f>
        <v>Andrea Williams</v>
      </c>
      <c r="C718" t="str">
        <f>VLOOKUP(A718,cleanedDataSet!A:L,3,0)</f>
        <v>james55@gmail.com</v>
      </c>
      <c r="D718" t="str">
        <f t="shared" si="44"/>
        <v>james55</v>
      </c>
      <c r="E718" t="str">
        <f t="shared" si="47"/>
        <v>gmail</v>
      </c>
      <c r="F718" t="str">
        <f t="shared" si="45"/>
        <v>com</v>
      </c>
      <c r="G718" t="str">
        <f t="shared" si="46"/>
        <v>Andrea@gmail</v>
      </c>
    </row>
    <row r="719" spans="1:7" x14ac:dyDescent="0.2">
      <c r="A719" t="str">
        <f>cleanedDataSet!A719</f>
        <v>1cad37e1-7840-4a1e-9f6a-8ace25ebb500</v>
      </c>
      <c r="B719" t="str">
        <f>VLOOKUP(A719,cleanedDataSet!A:L,2,0)</f>
        <v>Benjamin Oneal</v>
      </c>
      <c r="C719" t="str">
        <f>VLOOKUP(A719,cleanedDataSet!A:L,3,0)</f>
        <v>johnsonjesse@sullivan.com</v>
      </c>
      <c r="D719" t="str">
        <f t="shared" si="44"/>
        <v>johnsonjesse</v>
      </c>
      <c r="E719" t="str">
        <f t="shared" si="47"/>
        <v>sullivan</v>
      </c>
      <c r="F719" t="str">
        <f t="shared" si="45"/>
        <v>com</v>
      </c>
      <c r="G719" t="str">
        <f t="shared" si="46"/>
        <v>Benjamin@sullivan</v>
      </c>
    </row>
    <row r="720" spans="1:7" x14ac:dyDescent="0.2">
      <c r="A720" t="str">
        <f>cleanedDataSet!A720</f>
        <v>9f551470-5088-4ccc-a06d-82052a5d4452</v>
      </c>
      <c r="B720" t="str">
        <f>VLOOKUP(A720,cleanedDataSet!A:L,2,0)</f>
        <v>Brad Gonzalez</v>
      </c>
      <c r="C720" t="str">
        <f>VLOOKUP(A720,cleanedDataSet!A:L,3,0)</f>
        <v>braunerica@hotmail.com</v>
      </c>
      <c r="D720" t="str">
        <f t="shared" si="44"/>
        <v>braunerica</v>
      </c>
      <c r="E720" t="str">
        <f t="shared" si="47"/>
        <v>hotmail</v>
      </c>
      <c r="F720" t="str">
        <f t="shared" si="45"/>
        <v>com</v>
      </c>
      <c r="G720" t="str">
        <f t="shared" si="46"/>
        <v>Brad@hotmail</v>
      </c>
    </row>
    <row r="721" spans="1:7" x14ac:dyDescent="0.2">
      <c r="A721" t="str">
        <f>cleanedDataSet!A721</f>
        <v>dbfbd001-eeab-42fe-acf7-ce5eccdba639</v>
      </c>
      <c r="B721" t="str">
        <f>VLOOKUP(A721,cleanedDataSet!A:L,2,0)</f>
        <v>Kenneth Christensen</v>
      </c>
      <c r="C721" t="str">
        <f>VLOOKUP(A721,cleanedDataSet!A:L,3,0)</f>
        <v>nnguyen@austin.com</v>
      </c>
      <c r="D721" t="str">
        <f t="shared" si="44"/>
        <v>nnguyen</v>
      </c>
      <c r="E721" t="str">
        <f t="shared" si="47"/>
        <v>austin</v>
      </c>
      <c r="F721" t="str">
        <f t="shared" si="45"/>
        <v>com</v>
      </c>
      <c r="G721" t="str">
        <f t="shared" si="46"/>
        <v>Kenneth@austin</v>
      </c>
    </row>
    <row r="722" spans="1:7" x14ac:dyDescent="0.2">
      <c r="A722" t="str">
        <f>cleanedDataSet!A722</f>
        <v>baa5daf1-5719-4c40-97f5-e219964353c3</v>
      </c>
      <c r="B722" t="str">
        <f>VLOOKUP(A722,cleanedDataSet!A:L,2,0)</f>
        <v>Kenneth Mann</v>
      </c>
      <c r="C722" t="str">
        <f>VLOOKUP(A722,cleanedDataSet!A:L,3,0)</f>
        <v>vanessadoyle@paul.com</v>
      </c>
      <c r="D722" t="str">
        <f t="shared" si="44"/>
        <v>vanessadoyle</v>
      </c>
      <c r="E722" t="str">
        <f t="shared" si="47"/>
        <v>paul</v>
      </c>
      <c r="F722" t="str">
        <f t="shared" si="45"/>
        <v>com</v>
      </c>
      <c r="G722" t="str">
        <f t="shared" si="46"/>
        <v>Kenneth@paul</v>
      </c>
    </row>
    <row r="723" spans="1:7" x14ac:dyDescent="0.2">
      <c r="A723" t="str">
        <f>cleanedDataSet!A723</f>
        <v>f5214fac-ad67-447a-971a-09d0f9b9f53e</v>
      </c>
      <c r="B723" t="str">
        <f>VLOOKUP(A723,cleanedDataSet!A:L,2,0)</f>
        <v>Allison Peters</v>
      </c>
      <c r="C723" t="str">
        <f>VLOOKUP(A723,cleanedDataSet!A:L,3,0)</f>
        <v>ericalynch@yahoo.com</v>
      </c>
      <c r="D723" t="str">
        <f t="shared" si="44"/>
        <v>ericalynch</v>
      </c>
      <c r="E723" t="str">
        <f t="shared" si="47"/>
        <v>yahoo</v>
      </c>
      <c r="F723" t="str">
        <f t="shared" si="45"/>
        <v>com</v>
      </c>
      <c r="G723" t="str">
        <f t="shared" si="46"/>
        <v>Allison@yahoo</v>
      </c>
    </row>
    <row r="724" spans="1:7" x14ac:dyDescent="0.2">
      <c r="A724" t="str">
        <f>cleanedDataSet!A724</f>
        <v>bb7b1024-1630-492b-ae64-ee70d6c430b2</v>
      </c>
      <c r="B724" t="str">
        <f>VLOOKUP(A724,cleanedDataSet!A:L,2,0)</f>
        <v>Timothy Morris</v>
      </c>
      <c r="C724" t="str">
        <f>VLOOKUP(A724,cleanedDataSet!A:L,3,0)</f>
        <v>wardcynthia@baker.com</v>
      </c>
      <c r="D724" t="str">
        <f t="shared" si="44"/>
        <v>wardcynthia</v>
      </c>
      <c r="E724" t="str">
        <f t="shared" si="47"/>
        <v>baker</v>
      </c>
      <c r="F724" t="str">
        <f t="shared" si="45"/>
        <v>com</v>
      </c>
      <c r="G724" t="str">
        <f t="shared" si="46"/>
        <v>Timothy@baker</v>
      </c>
    </row>
    <row r="725" spans="1:7" x14ac:dyDescent="0.2">
      <c r="A725" t="str">
        <f>cleanedDataSet!A725</f>
        <v>3cf5d7cf-00e6-4737-b9ba-3c1f4f7810bd</v>
      </c>
      <c r="B725" t="str">
        <f>VLOOKUP(A725,cleanedDataSet!A:L,2,0)</f>
        <v>Peter Green</v>
      </c>
      <c r="C725" t="str">
        <f>VLOOKUP(A725,cleanedDataSet!A:L,3,0)</f>
        <v>lisa14@davis-gilbert.info</v>
      </c>
      <c r="D725" t="str">
        <f t="shared" si="44"/>
        <v>lisa14</v>
      </c>
      <c r="E725" t="str">
        <f t="shared" si="47"/>
        <v>davis-gilbert</v>
      </c>
      <c r="F725" t="str">
        <f t="shared" si="45"/>
        <v>info</v>
      </c>
      <c r="G725" t="str">
        <f t="shared" si="46"/>
        <v>Peter@davis-gilbert</v>
      </c>
    </row>
    <row r="726" spans="1:7" x14ac:dyDescent="0.2">
      <c r="A726" t="str">
        <f>cleanedDataSet!A726</f>
        <v>4879ffa5-ebca-4fa0-9b13-c396e2d79060</v>
      </c>
      <c r="B726" t="str">
        <f>VLOOKUP(A726,cleanedDataSet!A:L,2,0)</f>
        <v>Brian Lawson MD</v>
      </c>
      <c r="C726" t="str">
        <f>VLOOKUP(A726,cleanedDataSet!A:L,3,0)</f>
        <v>jamiebolton@davis-robinson.net</v>
      </c>
      <c r="D726" t="str">
        <f t="shared" si="44"/>
        <v>jamiebolton</v>
      </c>
      <c r="E726" t="str">
        <f t="shared" si="47"/>
        <v>davis-robinson</v>
      </c>
      <c r="F726" t="str">
        <f t="shared" si="45"/>
        <v>net</v>
      </c>
      <c r="G726" t="str">
        <f t="shared" si="46"/>
        <v>Brian@davis-robinson</v>
      </c>
    </row>
    <row r="727" spans="1:7" x14ac:dyDescent="0.2">
      <c r="A727" t="str">
        <f>cleanedDataSet!A727</f>
        <v>20f27037-a248-4246-81f0-74c9e9e19584</v>
      </c>
      <c r="B727" t="str">
        <f>VLOOKUP(A727,cleanedDataSet!A:L,2,0)</f>
        <v>Lori Anderson</v>
      </c>
      <c r="C727" t="str">
        <f>VLOOKUP(A727,cleanedDataSet!A:L,3,0)</f>
        <v>jalvarez@yahoo.com</v>
      </c>
      <c r="D727" t="str">
        <f t="shared" si="44"/>
        <v>jalvarez</v>
      </c>
      <c r="E727" t="str">
        <f t="shared" si="47"/>
        <v>yahoo</v>
      </c>
      <c r="F727" t="str">
        <f t="shared" si="45"/>
        <v>com</v>
      </c>
      <c r="G727" t="str">
        <f t="shared" si="46"/>
        <v>Lori@yahoo</v>
      </c>
    </row>
    <row r="728" spans="1:7" x14ac:dyDescent="0.2">
      <c r="A728" t="str">
        <f>cleanedDataSet!A728</f>
        <v>0ccbf5d1-ad0b-4813-a5e3-603a36fe1e2f</v>
      </c>
      <c r="B728" t="str">
        <f>VLOOKUP(A728,cleanedDataSet!A:L,2,0)</f>
        <v>Brent Young</v>
      </c>
      <c r="C728" t="str">
        <f>VLOOKUP(A728,cleanedDataSet!A:L,3,0)</f>
        <v>christopherhorne@ellis-hayes.com</v>
      </c>
      <c r="D728" t="str">
        <f t="shared" si="44"/>
        <v>christopherhorne</v>
      </c>
      <c r="E728" t="str">
        <f t="shared" si="47"/>
        <v>ellis-hayes</v>
      </c>
      <c r="F728" t="str">
        <f t="shared" si="45"/>
        <v>com</v>
      </c>
      <c r="G728" t="str">
        <f t="shared" si="46"/>
        <v>Brent@ellis-hayes</v>
      </c>
    </row>
    <row r="729" spans="1:7" x14ac:dyDescent="0.2">
      <c r="A729" t="str">
        <f>cleanedDataSet!A729</f>
        <v>cfdfddc3-d2ac-48f7-b360-5ce2abeb0060</v>
      </c>
      <c r="B729" t="str">
        <f>VLOOKUP(A729,cleanedDataSet!A:L,2,0)</f>
        <v>Linda Smith</v>
      </c>
      <c r="C729" t="str">
        <f>VLOOKUP(A729,cleanedDataSet!A:L,3,0)</f>
        <v>williambartlett@yahoo.com</v>
      </c>
      <c r="D729" t="str">
        <f t="shared" si="44"/>
        <v>williambartlett</v>
      </c>
      <c r="E729" t="str">
        <f t="shared" si="47"/>
        <v>yahoo</v>
      </c>
      <c r="F729" t="str">
        <f t="shared" si="45"/>
        <v>com</v>
      </c>
      <c r="G729" t="str">
        <f t="shared" si="46"/>
        <v>Linda@yahoo</v>
      </c>
    </row>
    <row r="730" spans="1:7" x14ac:dyDescent="0.2">
      <c r="A730" t="str">
        <f>cleanedDataSet!A730</f>
        <v>c2b5377b-0e34-438f-8db0-285d8a499440</v>
      </c>
      <c r="B730" t="str">
        <f>VLOOKUP(A730,cleanedDataSet!A:L,2,0)</f>
        <v>Erin Ward</v>
      </c>
      <c r="C730" t="str">
        <f>VLOOKUP(A730,cleanedDataSet!A:L,3,0)</f>
        <v>xgonzalez@gmail.com</v>
      </c>
      <c r="D730" t="str">
        <f t="shared" si="44"/>
        <v>xgonzalez</v>
      </c>
      <c r="E730" t="str">
        <f t="shared" si="47"/>
        <v>gmail</v>
      </c>
      <c r="F730" t="str">
        <f t="shared" si="45"/>
        <v>com</v>
      </c>
      <c r="G730" t="str">
        <f t="shared" si="46"/>
        <v>Erin@gmail</v>
      </c>
    </row>
    <row r="731" spans="1:7" x14ac:dyDescent="0.2">
      <c r="A731" t="str">
        <f>cleanedDataSet!A731</f>
        <v>47df0f26-6806-4a96-aca9-f9873dfbb861</v>
      </c>
      <c r="B731" t="str">
        <f>VLOOKUP(A731,cleanedDataSet!A:L,2,0)</f>
        <v>Breanna Hancock</v>
      </c>
      <c r="C731" t="str">
        <f>VLOOKUP(A731,cleanedDataSet!A:L,3,0)</f>
        <v>katherinegoodman@williams.info</v>
      </c>
      <c r="D731" t="str">
        <f t="shared" si="44"/>
        <v>katherinegoodman</v>
      </c>
      <c r="E731" t="str">
        <f t="shared" si="47"/>
        <v>williams</v>
      </c>
      <c r="F731" t="str">
        <f t="shared" si="45"/>
        <v>info</v>
      </c>
      <c r="G731" t="str">
        <f t="shared" si="46"/>
        <v>Breanna@williams</v>
      </c>
    </row>
    <row r="732" spans="1:7" x14ac:dyDescent="0.2">
      <c r="A732" t="str">
        <f>cleanedDataSet!A732</f>
        <v>584087e3-f6d3-4920-b39d-27dee1649f5d</v>
      </c>
      <c r="B732" t="str">
        <f>VLOOKUP(A732,cleanedDataSet!A:L,2,0)</f>
        <v>Nathaniel Harmon</v>
      </c>
      <c r="C732" t="str">
        <f>VLOOKUP(A732,cleanedDataSet!A:L,3,0)</f>
        <v>kelsey54@gmail.com</v>
      </c>
      <c r="D732" t="str">
        <f t="shared" si="44"/>
        <v>kelsey54</v>
      </c>
      <c r="E732" t="str">
        <f t="shared" si="47"/>
        <v>gmail</v>
      </c>
      <c r="F732" t="str">
        <f t="shared" si="45"/>
        <v>com</v>
      </c>
      <c r="G732" t="str">
        <f t="shared" si="46"/>
        <v>Nathaniel@gmail</v>
      </c>
    </row>
    <row r="733" spans="1:7" x14ac:dyDescent="0.2">
      <c r="A733" t="str">
        <f>cleanedDataSet!A733</f>
        <v>c6d5dbe0-93b3-4096-b53d-8c06acc57cc3</v>
      </c>
      <c r="B733" t="str">
        <f>VLOOKUP(A733,cleanedDataSet!A:L,2,0)</f>
        <v>Karina Mcdaniel</v>
      </c>
      <c r="C733" t="str">
        <f>VLOOKUP(A733,cleanedDataSet!A:L,3,0)</f>
        <v>smithjames@davis.com</v>
      </c>
      <c r="D733" t="str">
        <f t="shared" si="44"/>
        <v>smithjames</v>
      </c>
      <c r="E733" t="str">
        <f t="shared" si="47"/>
        <v>davis</v>
      </c>
      <c r="F733" t="str">
        <f t="shared" si="45"/>
        <v>com</v>
      </c>
      <c r="G733" t="str">
        <f t="shared" si="46"/>
        <v>Karina@davis</v>
      </c>
    </row>
    <row r="734" spans="1:7" x14ac:dyDescent="0.2">
      <c r="A734" t="str">
        <f>cleanedDataSet!A734</f>
        <v>dd1feb6f-0801-48c3-8a8e-4624ddbc2441</v>
      </c>
      <c r="B734" t="str">
        <f>VLOOKUP(A734,cleanedDataSet!A:L,2,0)</f>
        <v>Maureen Watson</v>
      </c>
      <c r="C734" t="str">
        <f>VLOOKUP(A734,cleanedDataSet!A:L,3,0)</f>
        <v>jacqueline88@gmail.com</v>
      </c>
      <c r="D734" t="str">
        <f t="shared" si="44"/>
        <v>jacqueline88</v>
      </c>
      <c r="E734" t="str">
        <f t="shared" si="47"/>
        <v>gmail</v>
      </c>
      <c r="F734" t="str">
        <f t="shared" si="45"/>
        <v>com</v>
      </c>
      <c r="G734" t="str">
        <f t="shared" si="46"/>
        <v>Maureen@gmail</v>
      </c>
    </row>
    <row r="735" spans="1:7" x14ac:dyDescent="0.2">
      <c r="A735" t="str">
        <f>cleanedDataSet!A735</f>
        <v>7259bf4c-4a25-4154-8d59-bc067b85dfb6</v>
      </c>
      <c r="B735" t="str">
        <f>VLOOKUP(A735,cleanedDataSet!A:L,2,0)</f>
        <v>Stephanie Bailey</v>
      </c>
      <c r="C735" t="str">
        <f>VLOOKUP(A735,cleanedDataSet!A:L,3,0)</f>
        <v>rachelfranklin@yahoo.com</v>
      </c>
      <c r="D735" t="str">
        <f t="shared" si="44"/>
        <v>rachelfranklin</v>
      </c>
      <c r="E735" t="str">
        <f t="shared" si="47"/>
        <v>yahoo</v>
      </c>
      <c r="F735" t="str">
        <f t="shared" si="45"/>
        <v>com</v>
      </c>
      <c r="G735" t="str">
        <f t="shared" si="46"/>
        <v>Stephanie@yahoo</v>
      </c>
    </row>
    <row r="736" spans="1:7" x14ac:dyDescent="0.2">
      <c r="A736" t="str">
        <f>cleanedDataSet!A736</f>
        <v>b6bf8cec-b713-4203-acb8-1e082ec98688</v>
      </c>
      <c r="B736" t="str">
        <f>VLOOKUP(A736,cleanedDataSet!A:L,2,0)</f>
        <v>Kevin Ruiz</v>
      </c>
      <c r="C736" t="str">
        <f>VLOOKUP(A736,cleanedDataSet!A:L,3,0)</f>
        <v>jefferyjones@carlson.net</v>
      </c>
      <c r="D736" t="str">
        <f t="shared" si="44"/>
        <v>jefferyjones</v>
      </c>
      <c r="E736" t="str">
        <f t="shared" si="47"/>
        <v>carlson</v>
      </c>
      <c r="F736" t="str">
        <f t="shared" si="45"/>
        <v>net</v>
      </c>
      <c r="G736" t="str">
        <f t="shared" si="46"/>
        <v>Kevin@carlson</v>
      </c>
    </row>
    <row r="737" spans="1:7" x14ac:dyDescent="0.2">
      <c r="A737" t="str">
        <f>cleanedDataSet!A737</f>
        <v>cb645dfd-8850-4538-8d65-14d8d0986700</v>
      </c>
      <c r="B737" t="str">
        <f>VLOOKUP(A737,cleanedDataSet!A:L,2,0)</f>
        <v>Tina Parker</v>
      </c>
      <c r="C737" t="str">
        <f>VLOOKUP(A737,cleanedDataSet!A:L,3,0)</f>
        <v>sherri11@hotmail.com</v>
      </c>
      <c r="D737" t="str">
        <f t="shared" si="44"/>
        <v>sherri11</v>
      </c>
      <c r="E737" t="str">
        <f t="shared" si="47"/>
        <v>hotmail</v>
      </c>
      <c r="F737" t="str">
        <f t="shared" si="45"/>
        <v>com</v>
      </c>
      <c r="G737" t="str">
        <f t="shared" si="46"/>
        <v>Tina@hotmail</v>
      </c>
    </row>
    <row r="738" spans="1:7" x14ac:dyDescent="0.2">
      <c r="A738" t="str">
        <f>cleanedDataSet!A738</f>
        <v>4d7d3f37-2d08-4cfd-9fc4-bad9e274da7d</v>
      </c>
      <c r="B738" t="str">
        <f>VLOOKUP(A738,cleanedDataSet!A:L,2,0)</f>
        <v>Tonya Jenkins</v>
      </c>
      <c r="C738" t="str">
        <f>VLOOKUP(A738,cleanedDataSet!A:L,3,0)</f>
        <v>mooresarah@yahoo.com</v>
      </c>
      <c r="D738" t="str">
        <f t="shared" si="44"/>
        <v>mooresarah</v>
      </c>
      <c r="E738" t="str">
        <f t="shared" si="47"/>
        <v>yahoo</v>
      </c>
      <c r="F738" t="str">
        <f t="shared" si="45"/>
        <v>com</v>
      </c>
      <c r="G738" t="str">
        <f t="shared" si="46"/>
        <v>Tonya@yahoo</v>
      </c>
    </row>
    <row r="739" spans="1:7" x14ac:dyDescent="0.2">
      <c r="A739" t="str">
        <f>cleanedDataSet!A739</f>
        <v>ea62682d-45e2-4c77-9920-66def45dbd21</v>
      </c>
      <c r="B739" t="str">
        <f>VLOOKUP(A739,cleanedDataSet!A:L,2,0)</f>
        <v>Wendy Miller</v>
      </c>
      <c r="C739" t="str">
        <f>VLOOKUP(A739,cleanedDataSet!A:L,3,0)</f>
        <v>patrickcoleman@smith.com</v>
      </c>
      <c r="D739" t="str">
        <f t="shared" si="44"/>
        <v>patrickcoleman</v>
      </c>
      <c r="E739" t="str">
        <f t="shared" si="47"/>
        <v>smith</v>
      </c>
      <c r="F739" t="str">
        <f t="shared" si="45"/>
        <v>com</v>
      </c>
      <c r="G739" t="str">
        <f t="shared" si="46"/>
        <v>Wendy@smith</v>
      </c>
    </row>
    <row r="740" spans="1:7" x14ac:dyDescent="0.2">
      <c r="A740" t="str">
        <f>cleanedDataSet!A740</f>
        <v>140f2baa-d191-4071-aef5-3a3c9ef44b2b</v>
      </c>
      <c r="B740" t="str">
        <f>VLOOKUP(A740,cleanedDataSet!A:L,2,0)</f>
        <v>Melanie Foster</v>
      </c>
      <c r="C740" t="str">
        <f>VLOOKUP(A740,cleanedDataSet!A:L,3,0)</f>
        <v>rossjustin@hotmail.com</v>
      </c>
      <c r="D740" t="str">
        <f t="shared" si="44"/>
        <v>rossjustin</v>
      </c>
      <c r="E740" t="str">
        <f t="shared" si="47"/>
        <v>hotmail</v>
      </c>
      <c r="F740" t="str">
        <f t="shared" si="45"/>
        <v>com</v>
      </c>
      <c r="G740" t="str">
        <f t="shared" si="46"/>
        <v>Melanie@hotmail</v>
      </c>
    </row>
    <row r="741" spans="1:7" x14ac:dyDescent="0.2">
      <c r="A741" t="str">
        <f>cleanedDataSet!A741</f>
        <v>683f1bf4-be4d-4e08-95fa-0e02c0041103</v>
      </c>
      <c r="B741" t="str">
        <f>VLOOKUP(A741,cleanedDataSet!A:L,2,0)</f>
        <v>Jennifer Lucas</v>
      </c>
      <c r="C741" t="str">
        <f>VLOOKUP(A741,cleanedDataSet!A:L,3,0)</f>
        <v>replacement@mail.com</v>
      </c>
      <c r="D741" t="str">
        <f t="shared" si="44"/>
        <v>replacement</v>
      </c>
      <c r="E741" t="str">
        <f t="shared" si="47"/>
        <v>mail</v>
      </c>
      <c r="F741" t="str">
        <f t="shared" si="45"/>
        <v>com</v>
      </c>
      <c r="G741" t="str">
        <f t="shared" si="46"/>
        <v>Jennifer@mail</v>
      </c>
    </row>
    <row r="742" spans="1:7" x14ac:dyDescent="0.2">
      <c r="A742" t="str">
        <f>cleanedDataSet!A742</f>
        <v>b916eb46-1c80-4bee-97f6-ad79b9f7af9c</v>
      </c>
      <c r="B742" t="str">
        <f>VLOOKUP(A742,cleanedDataSet!A:L,2,0)</f>
        <v>Kimberly Rose</v>
      </c>
      <c r="C742" t="str">
        <f>VLOOKUP(A742,cleanedDataSet!A:L,3,0)</f>
        <v>nlara@soto-spence.net</v>
      </c>
      <c r="D742" t="str">
        <f t="shared" si="44"/>
        <v>nlara</v>
      </c>
      <c r="E742" t="str">
        <f t="shared" si="47"/>
        <v>soto-spence</v>
      </c>
      <c r="F742" t="str">
        <f t="shared" si="45"/>
        <v>net</v>
      </c>
      <c r="G742" t="str">
        <f t="shared" si="46"/>
        <v>Kimberly@soto-spence</v>
      </c>
    </row>
    <row r="743" spans="1:7" x14ac:dyDescent="0.2">
      <c r="A743" t="str">
        <f>cleanedDataSet!A743</f>
        <v>e922de3f-635a-45b7-9e72-c946de498f2b</v>
      </c>
      <c r="B743" t="str">
        <f>VLOOKUP(A743,cleanedDataSet!A:L,2,0)</f>
        <v>Anthony Villa</v>
      </c>
      <c r="C743" t="str">
        <f>VLOOKUP(A743,cleanedDataSet!A:L,3,0)</f>
        <v>yparks@gmail.com</v>
      </c>
      <c r="D743" t="str">
        <f t="shared" si="44"/>
        <v>yparks</v>
      </c>
      <c r="E743" t="str">
        <f t="shared" si="47"/>
        <v>gmail</v>
      </c>
      <c r="F743" t="str">
        <f t="shared" si="45"/>
        <v>com</v>
      </c>
      <c r="G743" t="str">
        <f t="shared" si="46"/>
        <v>Anthony@gmail</v>
      </c>
    </row>
    <row r="744" spans="1:7" x14ac:dyDescent="0.2">
      <c r="A744" t="str">
        <f>cleanedDataSet!A744</f>
        <v>3a85b35e-f1d9-4c6d-bd66-307b1d3a5f6f</v>
      </c>
      <c r="B744" t="str">
        <f>VLOOKUP(A744,cleanedDataSet!A:L,2,0)</f>
        <v>Valerie Porter</v>
      </c>
      <c r="C744" t="str">
        <f>VLOOKUP(A744,cleanedDataSet!A:L,3,0)</f>
        <v>anne30@smith.com</v>
      </c>
      <c r="D744" t="str">
        <f t="shared" si="44"/>
        <v>anne30</v>
      </c>
      <c r="E744" t="str">
        <f t="shared" si="47"/>
        <v>smith</v>
      </c>
      <c r="F744" t="str">
        <f t="shared" si="45"/>
        <v>com</v>
      </c>
      <c r="G744" t="str">
        <f t="shared" si="46"/>
        <v>Valerie@smith</v>
      </c>
    </row>
    <row r="745" spans="1:7" x14ac:dyDescent="0.2">
      <c r="A745" t="str">
        <f>cleanedDataSet!A745</f>
        <v>f9d3f21e-e1bc-4cb0-ba08-6a927617c695</v>
      </c>
      <c r="B745" t="str">
        <f>VLOOKUP(A745,cleanedDataSet!A:L,2,0)</f>
        <v>Tammy Murray</v>
      </c>
      <c r="C745" t="str">
        <f>VLOOKUP(A745,cleanedDataSet!A:L,3,0)</f>
        <v>jessica19@fowler.com</v>
      </c>
      <c r="D745" t="str">
        <f t="shared" si="44"/>
        <v>jessica19</v>
      </c>
      <c r="E745" t="str">
        <f t="shared" si="47"/>
        <v>fowler</v>
      </c>
      <c r="F745" t="str">
        <f t="shared" si="45"/>
        <v>com</v>
      </c>
      <c r="G745" t="str">
        <f t="shared" si="46"/>
        <v>Tammy@fowler</v>
      </c>
    </row>
    <row r="746" spans="1:7" x14ac:dyDescent="0.2">
      <c r="A746" t="str">
        <f>cleanedDataSet!A746</f>
        <v>f4f3eacc-1e68-4170-aa68-74f99e41f384</v>
      </c>
      <c r="B746" t="str">
        <f>VLOOKUP(A746,cleanedDataSet!A:L,2,0)</f>
        <v>Cody Gonzales</v>
      </c>
      <c r="C746" t="str">
        <f>VLOOKUP(A746,cleanedDataSet!A:L,3,0)</f>
        <v>horneelizabeth@burns-daniels.biz</v>
      </c>
      <c r="D746" t="str">
        <f t="shared" si="44"/>
        <v>horneelizabeth</v>
      </c>
      <c r="E746" t="str">
        <f t="shared" si="47"/>
        <v>burns-daniels</v>
      </c>
      <c r="F746" t="str">
        <f t="shared" si="45"/>
        <v>biz</v>
      </c>
      <c r="G746" t="str">
        <f t="shared" si="46"/>
        <v>Cody@burns-daniels</v>
      </c>
    </row>
    <row r="747" spans="1:7" x14ac:dyDescent="0.2">
      <c r="A747" t="str">
        <f>cleanedDataSet!A747</f>
        <v>f11d90c5-3a37-471d-a09d-66c0ebfe79ac</v>
      </c>
      <c r="B747" t="str">
        <f>VLOOKUP(A747,cleanedDataSet!A:L,2,0)</f>
        <v>Susan Anderson</v>
      </c>
      <c r="C747" t="str">
        <f>VLOOKUP(A747,cleanedDataSet!A:L,3,0)</f>
        <v>sandersjeffrey@krueger-young.com</v>
      </c>
      <c r="D747" t="str">
        <f t="shared" si="44"/>
        <v>sandersjeffrey</v>
      </c>
      <c r="E747" t="str">
        <f t="shared" si="47"/>
        <v>krueger-young</v>
      </c>
      <c r="F747" t="str">
        <f t="shared" si="45"/>
        <v>com</v>
      </c>
      <c r="G747" t="str">
        <f t="shared" si="46"/>
        <v>Susan@krueger-young</v>
      </c>
    </row>
    <row r="748" spans="1:7" x14ac:dyDescent="0.2">
      <c r="A748" t="str">
        <f>cleanedDataSet!A748</f>
        <v>1784eb1f-a955-4410-99fc-71b243ea8fdf</v>
      </c>
      <c r="B748" t="str">
        <f>VLOOKUP(A748,cleanedDataSet!A:L,2,0)</f>
        <v>Megan Goodman</v>
      </c>
      <c r="C748" t="str">
        <f>VLOOKUP(A748,cleanedDataSet!A:L,3,0)</f>
        <v>stephaniesmith@yahoo.com</v>
      </c>
      <c r="D748" t="str">
        <f t="shared" si="44"/>
        <v>stephaniesmith</v>
      </c>
      <c r="E748" t="str">
        <f t="shared" si="47"/>
        <v>yahoo</v>
      </c>
      <c r="F748" t="str">
        <f t="shared" si="45"/>
        <v>com</v>
      </c>
      <c r="G748" t="str">
        <f t="shared" si="46"/>
        <v>Megan@yahoo</v>
      </c>
    </row>
    <row r="749" spans="1:7" x14ac:dyDescent="0.2">
      <c r="A749" t="str">
        <f>cleanedDataSet!A749</f>
        <v>a5a0deb6-1d2f-442f-b9b9-7eb93902ff57</v>
      </c>
      <c r="B749" t="str">
        <f>VLOOKUP(A749,cleanedDataSet!A:L,2,0)</f>
        <v>Andrea Thompson</v>
      </c>
      <c r="C749" t="str">
        <f>VLOOKUP(A749,cleanedDataSet!A:L,3,0)</f>
        <v>ashley68@welch.com</v>
      </c>
      <c r="D749" t="str">
        <f t="shared" si="44"/>
        <v>ashley68</v>
      </c>
      <c r="E749" t="str">
        <f t="shared" si="47"/>
        <v>welch</v>
      </c>
      <c r="F749" t="str">
        <f t="shared" si="45"/>
        <v>com</v>
      </c>
      <c r="G749" t="str">
        <f t="shared" si="46"/>
        <v>Andrea@welch</v>
      </c>
    </row>
    <row r="750" spans="1:7" x14ac:dyDescent="0.2">
      <c r="A750" t="str">
        <f>cleanedDataSet!A750</f>
        <v>73018a58-3abe-42b7-b54b-3cdbe1054a41</v>
      </c>
      <c r="B750" t="str">
        <f>VLOOKUP(A750,cleanedDataSet!A:L,2,0)</f>
        <v>Sarah Mcdonald</v>
      </c>
      <c r="C750" t="str">
        <f>VLOOKUP(A750,cleanedDataSet!A:L,3,0)</f>
        <v>ganderson@hotmail.com</v>
      </c>
      <c r="D750" t="str">
        <f t="shared" si="44"/>
        <v>ganderson</v>
      </c>
      <c r="E750" t="str">
        <f t="shared" si="47"/>
        <v>hotmail</v>
      </c>
      <c r="F750" t="str">
        <f t="shared" si="45"/>
        <v>com</v>
      </c>
      <c r="G750" t="str">
        <f t="shared" si="46"/>
        <v>Sarah@hotmail</v>
      </c>
    </row>
    <row r="751" spans="1:7" x14ac:dyDescent="0.2">
      <c r="A751" t="str">
        <f>cleanedDataSet!A751</f>
        <v>22c79a1e-37cb-413c-bcbb-d0ac6afb73f7</v>
      </c>
      <c r="B751" t="str">
        <f>VLOOKUP(A751,cleanedDataSet!A:L,2,0)</f>
        <v>Dan Miller</v>
      </c>
      <c r="C751" t="str">
        <f>VLOOKUP(A751,cleanedDataSet!A:L,3,0)</f>
        <v>myersjohn@moore-myers.net</v>
      </c>
      <c r="D751" t="str">
        <f t="shared" si="44"/>
        <v>myersjohn</v>
      </c>
      <c r="E751" t="str">
        <f t="shared" si="47"/>
        <v>moore-myers</v>
      </c>
      <c r="F751" t="str">
        <f t="shared" si="45"/>
        <v>net</v>
      </c>
      <c r="G751" t="str">
        <f t="shared" si="46"/>
        <v>Dan@moore-myers</v>
      </c>
    </row>
    <row r="752" spans="1:7" x14ac:dyDescent="0.2">
      <c r="A752" t="str">
        <f>cleanedDataSet!A752</f>
        <v>c192f54f-1603-4efb-8c73-f1ce2fd766ae</v>
      </c>
      <c r="B752" t="str">
        <f>VLOOKUP(A752,cleanedDataSet!A:L,2,0)</f>
        <v>Matthew Solis</v>
      </c>
      <c r="C752" t="str">
        <f>VLOOKUP(A752,cleanedDataSet!A:L,3,0)</f>
        <v>craigcastaneda@gmail.com</v>
      </c>
      <c r="D752" t="str">
        <f t="shared" si="44"/>
        <v>craigcastaneda</v>
      </c>
      <c r="E752" t="str">
        <f t="shared" si="47"/>
        <v>gmail</v>
      </c>
      <c r="F752" t="str">
        <f t="shared" si="45"/>
        <v>com</v>
      </c>
      <c r="G752" t="str">
        <f t="shared" si="46"/>
        <v>Matthew@gmail</v>
      </c>
    </row>
    <row r="753" spans="1:7" x14ac:dyDescent="0.2">
      <c r="A753" t="str">
        <f>cleanedDataSet!A753</f>
        <v>3bad0c39-a0ca-4e0a-bc0f-17c396082637</v>
      </c>
      <c r="B753" t="str">
        <f>VLOOKUP(A753,cleanedDataSet!A:L,2,0)</f>
        <v>Jenny Ward DDS</v>
      </c>
      <c r="C753" t="str">
        <f>VLOOKUP(A753,cleanedDataSet!A:L,3,0)</f>
        <v>darryl66@gmail.com</v>
      </c>
      <c r="D753" t="str">
        <f t="shared" si="44"/>
        <v>darryl66</v>
      </c>
      <c r="E753" t="str">
        <f t="shared" si="47"/>
        <v>gmail</v>
      </c>
      <c r="F753" t="str">
        <f t="shared" si="45"/>
        <v>com</v>
      </c>
      <c r="G753" t="str">
        <f t="shared" si="46"/>
        <v>Jenny@gmail</v>
      </c>
    </row>
    <row r="754" spans="1:7" x14ac:dyDescent="0.2">
      <c r="A754" t="str">
        <f>cleanedDataSet!A754</f>
        <v>c0b74707-a930-4dbf-a6e0-11512ff850ec</v>
      </c>
      <c r="B754" t="str">
        <f>VLOOKUP(A754,cleanedDataSet!A:L,2,0)</f>
        <v>Robert Anderson</v>
      </c>
      <c r="C754" t="str">
        <f>VLOOKUP(A754,cleanedDataSet!A:L,3,0)</f>
        <v>adam82@hancock.info</v>
      </c>
      <c r="D754" t="str">
        <f t="shared" si="44"/>
        <v>adam82</v>
      </c>
      <c r="E754" t="str">
        <f t="shared" si="47"/>
        <v>hancock</v>
      </c>
      <c r="F754" t="str">
        <f t="shared" si="45"/>
        <v>info</v>
      </c>
      <c r="G754" t="str">
        <f t="shared" si="46"/>
        <v>Robert@hancock</v>
      </c>
    </row>
    <row r="755" spans="1:7" x14ac:dyDescent="0.2">
      <c r="A755" t="str">
        <f>cleanedDataSet!A755</f>
        <v>87d7ed0c-8ceb-4a3e-b26f-7c5fb55c06ed</v>
      </c>
      <c r="B755" t="str">
        <f>VLOOKUP(A755,cleanedDataSet!A:L,2,0)</f>
        <v>Rebecca Lynch MD</v>
      </c>
      <c r="C755" t="str">
        <f>VLOOKUP(A755,cleanedDataSet!A:L,3,0)</f>
        <v>corysantiago@hotmail.com</v>
      </c>
      <c r="D755" t="str">
        <f t="shared" si="44"/>
        <v>corysantiago</v>
      </c>
      <c r="E755" t="str">
        <f t="shared" si="47"/>
        <v>hotmail</v>
      </c>
      <c r="F755" t="str">
        <f t="shared" si="45"/>
        <v>com</v>
      </c>
      <c r="G755" t="str">
        <f t="shared" si="46"/>
        <v>Rebecca@hotmail</v>
      </c>
    </row>
    <row r="756" spans="1:7" x14ac:dyDescent="0.2">
      <c r="A756" t="str">
        <f>cleanedDataSet!A756</f>
        <v>4a3e54ff-b268-40f2-881d-c7872564eb83</v>
      </c>
      <c r="B756" t="str">
        <f>VLOOKUP(A756,cleanedDataSet!A:L,2,0)</f>
        <v>Rebecca Calderon</v>
      </c>
      <c r="C756" t="str">
        <f>VLOOKUP(A756,cleanedDataSet!A:L,3,0)</f>
        <v>eanderson@yahoo.com</v>
      </c>
      <c r="D756" t="str">
        <f t="shared" si="44"/>
        <v>eanderson</v>
      </c>
      <c r="E756" t="str">
        <f t="shared" si="47"/>
        <v>yahoo</v>
      </c>
      <c r="F756" t="str">
        <f t="shared" si="45"/>
        <v>com</v>
      </c>
      <c r="G756" t="str">
        <f t="shared" si="46"/>
        <v>Rebecca@yahoo</v>
      </c>
    </row>
    <row r="757" spans="1:7" x14ac:dyDescent="0.2">
      <c r="A757" t="str">
        <f>cleanedDataSet!A757</f>
        <v>15c48c28-caf0-41b5-8c1c-32a0560fd9e3</v>
      </c>
      <c r="B757" t="str">
        <f>VLOOKUP(A757,cleanedDataSet!A:L,2,0)</f>
        <v>Jacob Flores</v>
      </c>
      <c r="C757" t="str">
        <f>VLOOKUP(A757,cleanedDataSet!A:L,3,0)</f>
        <v>eduardocarpenter@gmail.com</v>
      </c>
      <c r="D757" t="str">
        <f t="shared" si="44"/>
        <v>eduardocarpenter</v>
      </c>
      <c r="E757" t="str">
        <f t="shared" si="47"/>
        <v>gmail</v>
      </c>
      <c r="F757" t="str">
        <f t="shared" si="45"/>
        <v>com</v>
      </c>
      <c r="G757" t="str">
        <f t="shared" si="46"/>
        <v>Jacob@gmail</v>
      </c>
    </row>
    <row r="758" spans="1:7" x14ac:dyDescent="0.2">
      <c r="A758" t="str">
        <f>cleanedDataSet!A758</f>
        <v>a951d17f-20dc-45c8-845e-6116dcca5f3e</v>
      </c>
      <c r="B758" t="str">
        <f>VLOOKUP(A758,cleanedDataSet!A:L,2,0)</f>
        <v>Diane Kelly</v>
      </c>
      <c r="C758" t="str">
        <f>VLOOKUP(A758,cleanedDataSet!A:L,3,0)</f>
        <v>katherinegarcia@davis.com</v>
      </c>
      <c r="D758" t="str">
        <f t="shared" si="44"/>
        <v>katherinegarcia</v>
      </c>
      <c r="E758" t="str">
        <f t="shared" si="47"/>
        <v>davis</v>
      </c>
      <c r="F758" t="str">
        <f t="shared" si="45"/>
        <v>com</v>
      </c>
      <c r="G758" t="str">
        <f t="shared" si="46"/>
        <v>Diane@davis</v>
      </c>
    </row>
    <row r="759" spans="1:7" x14ac:dyDescent="0.2">
      <c r="A759" t="str">
        <f>cleanedDataSet!A759</f>
        <v>083681ac-7426-4803-b1ff-5fe927380b79</v>
      </c>
      <c r="B759" t="str">
        <f>VLOOKUP(A759,cleanedDataSet!A:L,2,0)</f>
        <v>Sean Brown</v>
      </c>
      <c r="C759" t="str">
        <f>VLOOKUP(A759,cleanedDataSet!A:L,3,0)</f>
        <v>walkermelissa@campbell-chavez.biz</v>
      </c>
      <c r="D759" t="str">
        <f t="shared" si="44"/>
        <v>walkermelissa</v>
      </c>
      <c r="E759" t="str">
        <f t="shared" si="47"/>
        <v>campbell-chavez</v>
      </c>
      <c r="F759" t="str">
        <f t="shared" si="45"/>
        <v>biz</v>
      </c>
      <c r="G759" t="str">
        <f t="shared" si="46"/>
        <v>Sean@campbell-chavez</v>
      </c>
    </row>
    <row r="760" spans="1:7" x14ac:dyDescent="0.2">
      <c r="A760" t="str">
        <f>cleanedDataSet!A760</f>
        <v>bec6fc23-83e6-42d7-b00f-d94768bd6809</v>
      </c>
      <c r="B760" t="str">
        <f>VLOOKUP(A760,cleanedDataSet!A:L,2,0)</f>
        <v>Leslie Robinson</v>
      </c>
      <c r="C760" t="str">
        <f>VLOOKUP(A760,cleanedDataSet!A:L,3,0)</f>
        <v>jillian76@hotmail.com</v>
      </c>
      <c r="D760" t="str">
        <f t="shared" si="44"/>
        <v>jillian76</v>
      </c>
      <c r="E760" t="str">
        <f t="shared" si="47"/>
        <v>hotmail</v>
      </c>
      <c r="F760" t="str">
        <f t="shared" si="45"/>
        <v>com</v>
      </c>
      <c r="G760" t="str">
        <f t="shared" si="46"/>
        <v>Leslie@hotmail</v>
      </c>
    </row>
    <row r="761" spans="1:7" x14ac:dyDescent="0.2">
      <c r="A761" t="str">
        <f>cleanedDataSet!A761</f>
        <v>7b4634e7-fb00-413a-a4e6-752176a6b52b</v>
      </c>
      <c r="B761" t="str">
        <f>VLOOKUP(A761,cleanedDataSet!A:L,2,0)</f>
        <v>Jennifer Smith</v>
      </c>
      <c r="C761" t="str">
        <f>VLOOKUP(A761,cleanedDataSet!A:L,3,0)</f>
        <v>rodriguezashley@case.com</v>
      </c>
      <c r="D761" t="str">
        <f t="shared" si="44"/>
        <v>rodriguezashley</v>
      </c>
      <c r="E761" t="str">
        <f t="shared" si="47"/>
        <v>case</v>
      </c>
      <c r="F761" t="str">
        <f t="shared" si="45"/>
        <v>com</v>
      </c>
      <c r="G761" t="str">
        <f t="shared" si="46"/>
        <v>Jennifer@case</v>
      </c>
    </row>
    <row r="762" spans="1:7" x14ac:dyDescent="0.2">
      <c r="A762" t="str">
        <f>cleanedDataSet!A762</f>
        <v>6f7d2bbf-ad28-4c7f-9cea-b2cb6d5040bf</v>
      </c>
      <c r="B762" t="str">
        <f>VLOOKUP(A762,cleanedDataSet!A:L,2,0)</f>
        <v>Douglas Nicholson</v>
      </c>
      <c r="C762" t="str">
        <f>VLOOKUP(A762,cleanedDataSet!A:L,3,0)</f>
        <v>meganhamilton@hotmail.com</v>
      </c>
      <c r="D762" t="str">
        <f t="shared" si="44"/>
        <v>meganhamilton</v>
      </c>
      <c r="E762" t="str">
        <f t="shared" si="47"/>
        <v>hotmail</v>
      </c>
      <c r="F762" t="str">
        <f t="shared" si="45"/>
        <v>com</v>
      </c>
      <c r="G762" t="str">
        <f t="shared" si="46"/>
        <v>Douglas@hotmail</v>
      </c>
    </row>
    <row r="763" spans="1:7" x14ac:dyDescent="0.2">
      <c r="A763" t="str">
        <f>cleanedDataSet!A763</f>
        <v>df284005-f2f6-4d2d-aff4-60dcc9815622</v>
      </c>
      <c r="B763" t="str">
        <f>VLOOKUP(A763,cleanedDataSet!A:L,2,0)</f>
        <v>Heather Thornton</v>
      </c>
      <c r="C763" t="str">
        <f>VLOOKUP(A763,cleanedDataSet!A:L,3,0)</f>
        <v>replacement@mail.com</v>
      </c>
      <c r="D763" t="str">
        <f t="shared" si="44"/>
        <v>replacement</v>
      </c>
      <c r="E763" t="str">
        <f t="shared" si="47"/>
        <v>mail</v>
      </c>
      <c r="F763" t="str">
        <f t="shared" si="45"/>
        <v>com</v>
      </c>
      <c r="G763" t="str">
        <f t="shared" si="46"/>
        <v>Heather@mail</v>
      </c>
    </row>
    <row r="764" spans="1:7" x14ac:dyDescent="0.2">
      <c r="A764" t="str">
        <f>cleanedDataSet!A764</f>
        <v>00d3dea9-67ff-4dfb-a32d-8b62abda8d18</v>
      </c>
      <c r="B764" t="str">
        <f>VLOOKUP(A764,cleanedDataSet!A:L,2,0)</f>
        <v>Lauren Ferguson</v>
      </c>
      <c r="C764" t="str">
        <f>VLOOKUP(A764,cleanedDataSet!A:L,3,0)</f>
        <v>ashleygomez@krueger.com</v>
      </c>
      <c r="D764" t="str">
        <f t="shared" si="44"/>
        <v>ashleygomez</v>
      </c>
      <c r="E764" t="str">
        <f t="shared" si="47"/>
        <v>krueger</v>
      </c>
      <c r="F764" t="str">
        <f t="shared" si="45"/>
        <v>com</v>
      </c>
      <c r="G764" t="str">
        <f t="shared" si="46"/>
        <v>Lauren@krueger</v>
      </c>
    </row>
    <row r="765" spans="1:7" x14ac:dyDescent="0.2">
      <c r="A765" t="str">
        <f>cleanedDataSet!A765</f>
        <v>ac683dc9-e79f-4412-97b3-b795cfc4a9ed</v>
      </c>
      <c r="B765" t="str">
        <f>VLOOKUP(A765,cleanedDataSet!A:L,2,0)</f>
        <v>Dominique Smith</v>
      </c>
      <c r="C765" t="str">
        <f>VLOOKUP(A765,cleanedDataSet!A:L,3,0)</f>
        <v>jonesamber@yahoo.com</v>
      </c>
      <c r="D765" t="str">
        <f t="shared" si="44"/>
        <v>jonesamber</v>
      </c>
      <c r="E765" t="str">
        <f t="shared" si="47"/>
        <v>yahoo</v>
      </c>
      <c r="F765" t="str">
        <f t="shared" si="45"/>
        <v>com</v>
      </c>
      <c r="G765" t="str">
        <f t="shared" si="46"/>
        <v>Dominique@yahoo</v>
      </c>
    </row>
    <row r="766" spans="1:7" x14ac:dyDescent="0.2">
      <c r="A766" t="str">
        <f>cleanedDataSet!A766</f>
        <v>617ef7b4-26fe-4778-a6fb-6c96d7fe6dd0</v>
      </c>
      <c r="B766" t="str">
        <f>VLOOKUP(A766,cleanedDataSet!A:L,2,0)</f>
        <v>Elizabeth Rodriguez</v>
      </c>
      <c r="C766" t="str">
        <f>VLOOKUP(A766,cleanedDataSet!A:L,3,0)</f>
        <v>dcunningham@taylor.com</v>
      </c>
      <c r="D766" t="str">
        <f t="shared" si="44"/>
        <v>dcunningham</v>
      </c>
      <c r="E766" t="str">
        <f t="shared" si="47"/>
        <v>taylor</v>
      </c>
      <c r="F766" t="str">
        <f t="shared" si="45"/>
        <v>com</v>
      </c>
      <c r="G766" t="str">
        <f t="shared" si="46"/>
        <v>Elizabeth@taylor</v>
      </c>
    </row>
    <row r="767" spans="1:7" x14ac:dyDescent="0.2">
      <c r="A767" t="str">
        <f>cleanedDataSet!A767</f>
        <v>a14c474d-b577-4584-8519-0202d81bf3bf</v>
      </c>
      <c r="B767" t="str">
        <f>VLOOKUP(A767,cleanedDataSet!A:L,2,0)</f>
        <v>Samantha Myers</v>
      </c>
      <c r="C767" t="str">
        <f>VLOOKUP(A767,cleanedDataSet!A:L,3,0)</f>
        <v>sanchezmichael@yahoo.com</v>
      </c>
      <c r="D767" t="str">
        <f t="shared" si="44"/>
        <v>sanchezmichael</v>
      </c>
      <c r="E767" t="str">
        <f t="shared" si="47"/>
        <v>yahoo</v>
      </c>
      <c r="F767" t="str">
        <f t="shared" si="45"/>
        <v>com</v>
      </c>
      <c r="G767" t="str">
        <f t="shared" si="46"/>
        <v>Samantha@yahoo</v>
      </c>
    </row>
    <row r="768" spans="1:7" x14ac:dyDescent="0.2">
      <c r="A768" t="str">
        <f>cleanedDataSet!A768</f>
        <v>1e70556a-4a91-4fa3-b7da-f6e5f9a43601</v>
      </c>
      <c r="B768" t="str">
        <f>VLOOKUP(A768,cleanedDataSet!A:L,2,0)</f>
        <v>Emily Perez</v>
      </c>
      <c r="C768" t="str">
        <f>VLOOKUP(A768,cleanedDataSet!A:L,3,0)</f>
        <v>mvalenzuela@foley.com</v>
      </c>
      <c r="D768" t="str">
        <f t="shared" si="44"/>
        <v>mvalenzuela</v>
      </c>
      <c r="E768" t="str">
        <f t="shared" si="47"/>
        <v>foley</v>
      </c>
      <c r="F768" t="str">
        <f t="shared" si="45"/>
        <v>com</v>
      </c>
      <c r="G768" t="str">
        <f t="shared" si="46"/>
        <v>Emily@foley</v>
      </c>
    </row>
    <row r="769" spans="1:7" x14ac:dyDescent="0.2">
      <c r="A769" t="str">
        <f>cleanedDataSet!A769</f>
        <v>a636472a-6281-4412-b16d-0ce368f49d01</v>
      </c>
      <c r="B769" t="str">
        <f>VLOOKUP(A769,cleanedDataSet!A:L,2,0)</f>
        <v>Alexandra Rodriguez</v>
      </c>
      <c r="C769" t="str">
        <f>VLOOKUP(A769,cleanedDataSet!A:L,3,0)</f>
        <v>frostjoshua@walls-shaw.info</v>
      </c>
      <c r="D769" t="str">
        <f t="shared" si="44"/>
        <v>frostjoshua</v>
      </c>
      <c r="E769" t="str">
        <f t="shared" si="47"/>
        <v>walls-shaw</v>
      </c>
      <c r="F769" t="str">
        <f t="shared" si="45"/>
        <v>info</v>
      </c>
      <c r="G769" t="str">
        <f t="shared" si="46"/>
        <v>Alexandra@walls-shaw</v>
      </c>
    </row>
    <row r="770" spans="1:7" x14ac:dyDescent="0.2">
      <c r="A770" t="str">
        <f>cleanedDataSet!A770</f>
        <v>ad18c61f-1fa1-47f6-a8c0-85c7a2f6f8d4</v>
      </c>
      <c r="B770" t="str">
        <f>VLOOKUP(A770,cleanedDataSet!A:L,2,0)</f>
        <v>Amanda Dominguez</v>
      </c>
      <c r="C770" t="str">
        <f>VLOOKUP(A770,cleanedDataSet!A:L,3,0)</f>
        <v>spencerjoyce@brown.com</v>
      </c>
      <c r="D770" t="str">
        <f t="shared" si="44"/>
        <v>spencerjoyce</v>
      </c>
      <c r="E770" t="str">
        <f t="shared" si="47"/>
        <v>brown</v>
      </c>
      <c r="F770" t="str">
        <f t="shared" si="45"/>
        <v>com</v>
      </c>
      <c r="G770" t="str">
        <f t="shared" si="46"/>
        <v>Amanda@brown</v>
      </c>
    </row>
    <row r="771" spans="1:7" x14ac:dyDescent="0.2">
      <c r="A771" t="str">
        <f>cleanedDataSet!A771</f>
        <v>1f272c3c-23ca-4955-9a13-2ca687329b23</v>
      </c>
      <c r="B771" t="str">
        <f>VLOOKUP(A771,cleanedDataSet!A:L,2,0)</f>
        <v>Mary Mcgee</v>
      </c>
      <c r="C771" t="str">
        <f>VLOOKUP(A771,cleanedDataSet!A:L,3,0)</f>
        <v>colonashley@myers-lindsey.com</v>
      </c>
      <c r="D771" t="str">
        <f t="shared" ref="D771:D834" si="48">LEFT(C771,FIND("@",C771)-1)</f>
        <v>colonashley</v>
      </c>
      <c r="E771" t="str">
        <f t="shared" si="47"/>
        <v>myers-lindsey</v>
      </c>
      <c r="F771" t="str">
        <f t="shared" ref="F771:F834" si="49">RIGHT(C771,LEN(C771)-FIND(".",C771))</f>
        <v>com</v>
      </c>
      <c r="G771" t="str">
        <f t="shared" ref="G771:G834" si="50">CONCATENATE(LEFT(B771,FIND(" ",B771)-1),"@",E771)</f>
        <v>Mary@myers-lindsey</v>
      </c>
    </row>
    <row r="772" spans="1:7" x14ac:dyDescent="0.2">
      <c r="A772" t="str">
        <f>cleanedDataSet!A772</f>
        <v>2af2f822-13fc-435d-a717-dd7f6a8ce3e3</v>
      </c>
      <c r="B772" t="str">
        <f>VLOOKUP(A772,cleanedDataSet!A:L,2,0)</f>
        <v>Eric Rollins</v>
      </c>
      <c r="C772" t="str">
        <f>VLOOKUP(A772,cleanedDataSet!A:L,3,0)</f>
        <v>molinadeborah@singleton.com</v>
      </c>
      <c r="D772" t="str">
        <f t="shared" si="48"/>
        <v>molinadeborah</v>
      </c>
      <c r="E772" t="str">
        <f t="shared" si="47"/>
        <v>singleton</v>
      </c>
      <c r="F772" t="str">
        <f t="shared" si="49"/>
        <v>com</v>
      </c>
      <c r="G772" t="str">
        <f t="shared" si="50"/>
        <v>Eric@singleton</v>
      </c>
    </row>
    <row r="773" spans="1:7" x14ac:dyDescent="0.2">
      <c r="A773" t="str">
        <f>cleanedDataSet!A773</f>
        <v>6a701e33-8246-40cf-91e0-4ee99ea3471a</v>
      </c>
      <c r="B773" t="str">
        <f>VLOOKUP(A773,cleanedDataSet!A:L,2,0)</f>
        <v>Donna Owen</v>
      </c>
      <c r="C773" t="str">
        <f>VLOOKUP(A773,cleanedDataSet!A:L,3,0)</f>
        <v>sara17@collins.net</v>
      </c>
      <c r="D773" t="str">
        <f t="shared" si="48"/>
        <v>sara17</v>
      </c>
      <c r="E773" t="str">
        <f t="shared" ref="E773:E836" si="51">MID(C773,FIND("@",C773)+1,FIND(".",C773)-LEN(D773)-2)</f>
        <v>collins</v>
      </c>
      <c r="F773" t="str">
        <f t="shared" si="49"/>
        <v>net</v>
      </c>
      <c r="G773" t="str">
        <f t="shared" si="50"/>
        <v>Donna@collins</v>
      </c>
    </row>
    <row r="774" spans="1:7" x14ac:dyDescent="0.2">
      <c r="A774" t="str">
        <f>cleanedDataSet!A774</f>
        <v>76eff692-1573-4f61-9ce8-db66e4f7a7d4</v>
      </c>
      <c r="B774" t="str">
        <f>VLOOKUP(A774,cleanedDataSet!A:L,2,0)</f>
        <v>Hannah Zamora</v>
      </c>
      <c r="C774" t="str">
        <f>VLOOKUP(A774,cleanedDataSet!A:L,3,0)</f>
        <v>fcervantes@buckley.com</v>
      </c>
      <c r="D774" t="str">
        <f t="shared" si="48"/>
        <v>fcervantes</v>
      </c>
      <c r="E774" t="str">
        <f t="shared" si="51"/>
        <v>buckley</v>
      </c>
      <c r="F774" t="str">
        <f t="shared" si="49"/>
        <v>com</v>
      </c>
      <c r="G774" t="str">
        <f t="shared" si="50"/>
        <v>Hannah@buckley</v>
      </c>
    </row>
    <row r="775" spans="1:7" x14ac:dyDescent="0.2">
      <c r="A775" t="str">
        <f>cleanedDataSet!A775</f>
        <v>0eaeba4a-0cd2-452b-9936-c4f9fac87ff6</v>
      </c>
      <c r="B775" t="str">
        <f>VLOOKUP(A775,cleanedDataSet!A:L,2,0)</f>
        <v>Laura Dixon</v>
      </c>
      <c r="C775" t="str">
        <f>VLOOKUP(A775,cleanedDataSet!A:L,3,0)</f>
        <v>harrisdaniel@aguirre.net</v>
      </c>
      <c r="D775" t="str">
        <f t="shared" si="48"/>
        <v>harrisdaniel</v>
      </c>
      <c r="E775" t="str">
        <f t="shared" si="51"/>
        <v>aguirre</v>
      </c>
      <c r="F775" t="str">
        <f t="shared" si="49"/>
        <v>net</v>
      </c>
      <c r="G775" t="str">
        <f t="shared" si="50"/>
        <v>Laura@aguirre</v>
      </c>
    </row>
    <row r="776" spans="1:7" x14ac:dyDescent="0.2">
      <c r="A776" t="str">
        <f>cleanedDataSet!A776</f>
        <v>1a174cb6-1fd9-4c8a-9c6c-d2bff3ec5121</v>
      </c>
      <c r="B776" t="str">
        <f>VLOOKUP(A776,cleanedDataSet!A:L,2,0)</f>
        <v>Sara Cain</v>
      </c>
      <c r="C776" t="str">
        <f>VLOOKUP(A776,cleanedDataSet!A:L,3,0)</f>
        <v>seanclayton@hotmail.com</v>
      </c>
      <c r="D776" t="str">
        <f t="shared" si="48"/>
        <v>seanclayton</v>
      </c>
      <c r="E776" t="str">
        <f t="shared" si="51"/>
        <v>hotmail</v>
      </c>
      <c r="F776" t="str">
        <f t="shared" si="49"/>
        <v>com</v>
      </c>
      <c r="G776" t="str">
        <f t="shared" si="50"/>
        <v>Sara@hotmail</v>
      </c>
    </row>
    <row r="777" spans="1:7" x14ac:dyDescent="0.2">
      <c r="A777" t="str">
        <f>cleanedDataSet!A777</f>
        <v>63064d58-4761-43f3-baf5-ef0cb6dbac3a</v>
      </c>
      <c r="B777" t="str">
        <f>VLOOKUP(A777,cleanedDataSet!A:L,2,0)</f>
        <v>Kristina Schaefer</v>
      </c>
      <c r="C777" t="str">
        <f>VLOOKUP(A777,cleanedDataSet!A:L,3,0)</f>
        <v>svaughn@gmail.com</v>
      </c>
      <c r="D777" t="str">
        <f t="shared" si="48"/>
        <v>svaughn</v>
      </c>
      <c r="E777" t="str">
        <f t="shared" si="51"/>
        <v>gmail</v>
      </c>
      <c r="F777" t="str">
        <f t="shared" si="49"/>
        <v>com</v>
      </c>
      <c r="G777" t="str">
        <f t="shared" si="50"/>
        <v>Kristina@gmail</v>
      </c>
    </row>
    <row r="778" spans="1:7" x14ac:dyDescent="0.2">
      <c r="A778" t="str">
        <f>cleanedDataSet!A778</f>
        <v>20cd16dc-8e21-4895-999d-67fc103bacfb</v>
      </c>
      <c r="B778" t="str">
        <f>VLOOKUP(A778,cleanedDataSet!A:L,2,0)</f>
        <v>Margaret Cameron</v>
      </c>
      <c r="C778" t="str">
        <f>VLOOKUP(A778,cleanedDataSet!A:L,3,0)</f>
        <v>youngjeremy@hotmail.com</v>
      </c>
      <c r="D778" t="str">
        <f t="shared" si="48"/>
        <v>youngjeremy</v>
      </c>
      <c r="E778" t="str">
        <f t="shared" si="51"/>
        <v>hotmail</v>
      </c>
      <c r="F778" t="str">
        <f t="shared" si="49"/>
        <v>com</v>
      </c>
      <c r="G778" t="str">
        <f t="shared" si="50"/>
        <v>Margaret@hotmail</v>
      </c>
    </row>
    <row r="779" spans="1:7" x14ac:dyDescent="0.2">
      <c r="A779" t="str">
        <f>cleanedDataSet!A779</f>
        <v>b662c739-2a19-497f-80c6-f177b5bbbf70</v>
      </c>
      <c r="B779" t="str">
        <f>VLOOKUP(A779,cleanedDataSet!A:L,2,0)</f>
        <v>Brooke Garcia</v>
      </c>
      <c r="C779" t="str">
        <f>VLOOKUP(A779,cleanedDataSet!A:L,3,0)</f>
        <v>iwalters@yahoo.com</v>
      </c>
      <c r="D779" t="str">
        <f t="shared" si="48"/>
        <v>iwalters</v>
      </c>
      <c r="E779" t="str">
        <f t="shared" si="51"/>
        <v>yahoo</v>
      </c>
      <c r="F779" t="str">
        <f t="shared" si="49"/>
        <v>com</v>
      </c>
      <c r="G779" t="str">
        <f t="shared" si="50"/>
        <v>Brooke@yahoo</v>
      </c>
    </row>
    <row r="780" spans="1:7" x14ac:dyDescent="0.2">
      <c r="A780" t="str">
        <f>cleanedDataSet!A780</f>
        <v>6a2b8a89-4def-4a82-b2d3-780af9afcc66</v>
      </c>
      <c r="B780" t="str">
        <f>VLOOKUP(A780,cleanedDataSet!A:L,2,0)</f>
        <v>Deborah Moreno</v>
      </c>
      <c r="C780" t="str">
        <f>VLOOKUP(A780,cleanedDataSet!A:L,3,0)</f>
        <v>johnhart@yahoo.com</v>
      </c>
      <c r="D780" t="str">
        <f t="shared" si="48"/>
        <v>johnhart</v>
      </c>
      <c r="E780" t="str">
        <f t="shared" si="51"/>
        <v>yahoo</v>
      </c>
      <c r="F780" t="str">
        <f t="shared" si="49"/>
        <v>com</v>
      </c>
      <c r="G780" t="str">
        <f t="shared" si="50"/>
        <v>Deborah@yahoo</v>
      </c>
    </row>
    <row r="781" spans="1:7" x14ac:dyDescent="0.2">
      <c r="A781" t="str">
        <f>cleanedDataSet!A781</f>
        <v>7dd90190-cc97-4c2d-8c0e-35eaa3fb8f5b</v>
      </c>
      <c r="B781" t="str">
        <f>VLOOKUP(A781,cleanedDataSet!A:L,2,0)</f>
        <v>Megan Gordon</v>
      </c>
      <c r="C781" t="str">
        <f>VLOOKUP(A781,cleanedDataSet!A:L,3,0)</f>
        <v>amber29@gmail.com</v>
      </c>
      <c r="D781" t="str">
        <f t="shared" si="48"/>
        <v>amber29</v>
      </c>
      <c r="E781" t="str">
        <f t="shared" si="51"/>
        <v>gmail</v>
      </c>
      <c r="F781" t="str">
        <f t="shared" si="49"/>
        <v>com</v>
      </c>
      <c r="G781" t="str">
        <f t="shared" si="50"/>
        <v>Megan@gmail</v>
      </c>
    </row>
    <row r="782" spans="1:7" x14ac:dyDescent="0.2">
      <c r="A782" t="str">
        <f>cleanedDataSet!A782</f>
        <v>121e5d99-1b67-4001-a69f-96d6423c19c0</v>
      </c>
      <c r="B782" t="str">
        <f>VLOOKUP(A782,cleanedDataSet!A:L,2,0)</f>
        <v>Alicia Harmon</v>
      </c>
      <c r="C782" t="str">
        <f>VLOOKUP(A782,cleanedDataSet!A:L,3,0)</f>
        <v>tiffany91@gmail.com</v>
      </c>
      <c r="D782" t="str">
        <f t="shared" si="48"/>
        <v>tiffany91</v>
      </c>
      <c r="E782" t="str">
        <f t="shared" si="51"/>
        <v>gmail</v>
      </c>
      <c r="F782" t="str">
        <f t="shared" si="49"/>
        <v>com</v>
      </c>
      <c r="G782" t="str">
        <f t="shared" si="50"/>
        <v>Alicia@gmail</v>
      </c>
    </row>
    <row r="783" spans="1:7" x14ac:dyDescent="0.2">
      <c r="A783" t="str">
        <f>cleanedDataSet!A783</f>
        <v>509d2596-5148-458a-9137-e8d19f1e3a5e</v>
      </c>
      <c r="B783" t="str">
        <f>VLOOKUP(A783,cleanedDataSet!A:L,2,0)</f>
        <v>Michael Gonzalez</v>
      </c>
      <c r="C783" t="str">
        <f>VLOOKUP(A783,cleanedDataSet!A:L,3,0)</f>
        <v>roberto61@hernandez-watson.net</v>
      </c>
      <c r="D783" t="str">
        <f t="shared" si="48"/>
        <v>roberto61</v>
      </c>
      <c r="E783" t="str">
        <f t="shared" si="51"/>
        <v>hernandez-watson</v>
      </c>
      <c r="F783" t="str">
        <f t="shared" si="49"/>
        <v>net</v>
      </c>
      <c r="G783" t="str">
        <f t="shared" si="50"/>
        <v>Michael@hernandez-watson</v>
      </c>
    </row>
    <row r="784" spans="1:7" x14ac:dyDescent="0.2">
      <c r="A784" t="str">
        <f>cleanedDataSet!A784</f>
        <v>edb6ccde-3f4d-4236-8144-869986b4bb92</v>
      </c>
      <c r="B784" t="str">
        <f>VLOOKUP(A784,cleanedDataSet!A:L,2,0)</f>
        <v>Brandy Mccullough</v>
      </c>
      <c r="C784" t="str">
        <f>VLOOKUP(A784,cleanedDataSet!A:L,3,0)</f>
        <v>jonesdonna@yahoo.com</v>
      </c>
      <c r="D784" t="str">
        <f t="shared" si="48"/>
        <v>jonesdonna</v>
      </c>
      <c r="E784" t="str">
        <f t="shared" si="51"/>
        <v>yahoo</v>
      </c>
      <c r="F784" t="str">
        <f t="shared" si="49"/>
        <v>com</v>
      </c>
      <c r="G784" t="str">
        <f t="shared" si="50"/>
        <v>Brandy@yahoo</v>
      </c>
    </row>
    <row r="785" spans="1:7" x14ac:dyDescent="0.2">
      <c r="A785" t="str">
        <f>cleanedDataSet!A785</f>
        <v>30d3bbbd-3d18-4a5e-ad26-d4cff009d4d4</v>
      </c>
      <c r="B785" t="str">
        <f>VLOOKUP(A785,cleanedDataSet!A:L,2,0)</f>
        <v>Courtney Marquez</v>
      </c>
      <c r="C785" t="str">
        <f>VLOOKUP(A785,cleanedDataSet!A:L,3,0)</f>
        <v>lisa58@gmail.com</v>
      </c>
      <c r="D785" t="str">
        <f t="shared" si="48"/>
        <v>lisa58</v>
      </c>
      <c r="E785" t="str">
        <f t="shared" si="51"/>
        <v>gmail</v>
      </c>
      <c r="F785" t="str">
        <f t="shared" si="49"/>
        <v>com</v>
      </c>
      <c r="G785" t="str">
        <f t="shared" si="50"/>
        <v>Courtney@gmail</v>
      </c>
    </row>
    <row r="786" spans="1:7" x14ac:dyDescent="0.2">
      <c r="A786" t="str">
        <f>cleanedDataSet!A786</f>
        <v>51edd52d-0ef9-497b-b337-4c97ba353c56</v>
      </c>
      <c r="B786" t="str">
        <f>VLOOKUP(A786,cleanedDataSet!A:L,2,0)</f>
        <v>Michelle Freeman</v>
      </c>
      <c r="C786" t="str">
        <f>VLOOKUP(A786,cleanedDataSet!A:L,3,0)</f>
        <v>victoriarichard@hotmail.com</v>
      </c>
      <c r="D786" t="str">
        <f t="shared" si="48"/>
        <v>victoriarichard</v>
      </c>
      <c r="E786" t="str">
        <f t="shared" si="51"/>
        <v>hotmail</v>
      </c>
      <c r="F786" t="str">
        <f t="shared" si="49"/>
        <v>com</v>
      </c>
      <c r="G786" t="str">
        <f t="shared" si="50"/>
        <v>Michelle@hotmail</v>
      </c>
    </row>
    <row r="787" spans="1:7" x14ac:dyDescent="0.2">
      <c r="A787" t="str">
        <f>cleanedDataSet!A787</f>
        <v>976baa5a-b858-4162-b154-8649b6b3751c</v>
      </c>
      <c r="B787" t="str">
        <f>VLOOKUP(A787,cleanedDataSet!A:L,2,0)</f>
        <v>Edward Francis</v>
      </c>
      <c r="C787" t="str">
        <f>VLOOKUP(A787,cleanedDataSet!A:L,3,0)</f>
        <v>mhinton@davis-reynolds.com</v>
      </c>
      <c r="D787" t="str">
        <f t="shared" si="48"/>
        <v>mhinton</v>
      </c>
      <c r="E787" t="str">
        <f t="shared" si="51"/>
        <v>davis-reynolds</v>
      </c>
      <c r="F787" t="str">
        <f t="shared" si="49"/>
        <v>com</v>
      </c>
      <c r="G787" t="str">
        <f t="shared" si="50"/>
        <v>Edward@davis-reynolds</v>
      </c>
    </row>
    <row r="788" spans="1:7" x14ac:dyDescent="0.2">
      <c r="A788" t="str">
        <f>cleanedDataSet!A788</f>
        <v>3728fa8c-32bd-406b-98e9-d8f992f65b2c</v>
      </c>
      <c r="B788" t="str">
        <f>VLOOKUP(A788,cleanedDataSet!A:L,2,0)</f>
        <v>Kim Johnson</v>
      </c>
      <c r="C788" t="str">
        <f>VLOOKUP(A788,cleanedDataSet!A:L,3,0)</f>
        <v>nicholasgriffin@yahoo.com</v>
      </c>
      <c r="D788" t="str">
        <f t="shared" si="48"/>
        <v>nicholasgriffin</v>
      </c>
      <c r="E788" t="str">
        <f t="shared" si="51"/>
        <v>yahoo</v>
      </c>
      <c r="F788" t="str">
        <f t="shared" si="49"/>
        <v>com</v>
      </c>
      <c r="G788" t="str">
        <f t="shared" si="50"/>
        <v>Kim@yahoo</v>
      </c>
    </row>
    <row r="789" spans="1:7" x14ac:dyDescent="0.2">
      <c r="A789" t="str">
        <f>cleanedDataSet!A789</f>
        <v>324138fb-bfdf-4937-99da-827357b52b45</v>
      </c>
      <c r="B789" t="str">
        <f>VLOOKUP(A789,cleanedDataSet!A:L,2,0)</f>
        <v>Joshua Thompson</v>
      </c>
      <c r="C789" t="str">
        <f>VLOOKUP(A789,cleanedDataSet!A:L,3,0)</f>
        <v>ahayes@nolan.com</v>
      </c>
      <c r="D789" t="str">
        <f t="shared" si="48"/>
        <v>ahayes</v>
      </c>
      <c r="E789" t="str">
        <f t="shared" si="51"/>
        <v>nolan</v>
      </c>
      <c r="F789" t="str">
        <f t="shared" si="49"/>
        <v>com</v>
      </c>
      <c r="G789" t="str">
        <f t="shared" si="50"/>
        <v>Joshua@nolan</v>
      </c>
    </row>
    <row r="790" spans="1:7" x14ac:dyDescent="0.2">
      <c r="A790" t="str">
        <f>cleanedDataSet!A790</f>
        <v>f995e12b-a7dd-4e15-8ffc-8318a8f9e827</v>
      </c>
      <c r="B790" t="str">
        <f>VLOOKUP(A790,cleanedDataSet!A:L,2,0)</f>
        <v>Laura Stafford</v>
      </c>
      <c r="C790" t="str">
        <f>VLOOKUP(A790,cleanedDataSet!A:L,3,0)</f>
        <v>qchavez@thompson-vasquez.com</v>
      </c>
      <c r="D790" t="str">
        <f t="shared" si="48"/>
        <v>qchavez</v>
      </c>
      <c r="E790" t="str">
        <f t="shared" si="51"/>
        <v>thompson-vasquez</v>
      </c>
      <c r="F790" t="str">
        <f t="shared" si="49"/>
        <v>com</v>
      </c>
      <c r="G790" t="str">
        <f t="shared" si="50"/>
        <v>Laura@thompson-vasquez</v>
      </c>
    </row>
    <row r="791" spans="1:7" x14ac:dyDescent="0.2">
      <c r="A791" t="str">
        <f>cleanedDataSet!A791</f>
        <v>1cd41706-704f-4f60-9db0-93d89897b2bb</v>
      </c>
      <c r="B791" t="str">
        <f>VLOOKUP(A791,cleanedDataSet!A:L,2,0)</f>
        <v>David Cook</v>
      </c>
      <c r="C791" t="str">
        <f>VLOOKUP(A791,cleanedDataSet!A:L,3,0)</f>
        <v>gailhouse@meyers.com</v>
      </c>
      <c r="D791" t="str">
        <f t="shared" si="48"/>
        <v>gailhouse</v>
      </c>
      <c r="E791" t="str">
        <f t="shared" si="51"/>
        <v>meyers</v>
      </c>
      <c r="F791" t="str">
        <f t="shared" si="49"/>
        <v>com</v>
      </c>
      <c r="G791" t="str">
        <f t="shared" si="50"/>
        <v>David@meyers</v>
      </c>
    </row>
    <row r="792" spans="1:7" x14ac:dyDescent="0.2">
      <c r="A792" t="str">
        <f>cleanedDataSet!A792</f>
        <v>a994c42f-0d43-4d18-bb01-b44f14116e0e</v>
      </c>
      <c r="B792" t="str">
        <f>VLOOKUP(A792,cleanedDataSet!A:L,2,0)</f>
        <v>Bradley Potter</v>
      </c>
      <c r="C792" t="str">
        <f>VLOOKUP(A792,cleanedDataSet!A:L,3,0)</f>
        <v>lambertvanessa@yahoo.com</v>
      </c>
      <c r="D792" t="str">
        <f t="shared" si="48"/>
        <v>lambertvanessa</v>
      </c>
      <c r="E792" t="str">
        <f t="shared" si="51"/>
        <v>yahoo</v>
      </c>
      <c r="F792" t="str">
        <f t="shared" si="49"/>
        <v>com</v>
      </c>
      <c r="G792" t="str">
        <f t="shared" si="50"/>
        <v>Bradley@yahoo</v>
      </c>
    </row>
    <row r="793" spans="1:7" x14ac:dyDescent="0.2">
      <c r="A793" t="str">
        <f>cleanedDataSet!A793</f>
        <v>3d968b3a-5f50-43d4-b91e-33a59d1481b0</v>
      </c>
      <c r="B793" t="str">
        <f>VLOOKUP(A793,cleanedDataSet!A:L,2,0)</f>
        <v>Karen Gutierrez</v>
      </c>
      <c r="C793" t="str">
        <f>VLOOKUP(A793,cleanedDataSet!A:L,3,0)</f>
        <v>michaelcruz@ross.com</v>
      </c>
      <c r="D793" t="str">
        <f t="shared" si="48"/>
        <v>michaelcruz</v>
      </c>
      <c r="E793" t="str">
        <f t="shared" si="51"/>
        <v>ross</v>
      </c>
      <c r="F793" t="str">
        <f t="shared" si="49"/>
        <v>com</v>
      </c>
      <c r="G793" t="str">
        <f t="shared" si="50"/>
        <v>Karen@ross</v>
      </c>
    </row>
    <row r="794" spans="1:7" x14ac:dyDescent="0.2">
      <c r="A794" t="str">
        <f>cleanedDataSet!A794</f>
        <v>98595fd2-ef9e-4082-a209-35daf33d048c</v>
      </c>
      <c r="B794" t="str">
        <f>VLOOKUP(A794,cleanedDataSet!A:L,2,0)</f>
        <v>Sherry Melendez</v>
      </c>
      <c r="C794" t="str">
        <f>VLOOKUP(A794,cleanedDataSet!A:L,3,0)</f>
        <v>osaunders@hotmail.com</v>
      </c>
      <c r="D794" t="str">
        <f t="shared" si="48"/>
        <v>osaunders</v>
      </c>
      <c r="E794" t="str">
        <f t="shared" si="51"/>
        <v>hotmail</v>
      </c>
      <c r="F794" t="str">
        <f t="shared" si="49"/>
        <v>com</v>
      </c>
      <c r="G794" t="str">
        <f t="shared" si="50"/>
        <v>Sherry@hotmail</v>
      </c>
    </row>
    <row r="795" spans="1:7" x14ac:dyDescent="0.2">
      <c r="A795" t="str">
        <f>cleanedDataSet!A795</f>
        <v>b7310d29-3f6e-4a1a-8143-cb7d3c1ecdc4</v>
      </c>
      <c r="B795" t="str">
        <f>VLOOKUP(A795,cleanedDataSet!A:L,2,0)</f>
        <v>Eric Hernandez</v>
      </c>
      <c r="C795" t="str">
        <f>VLOOKUP(A795,cleanedDataSet!A:L,3,0)</f>
        <v>marcus68@yahoo.com</v>
      </c>
      <c r="D795" t="str">
        <f t="shared" si="48"/>
        <v>marcus68</v>
      </c>
      <c r="E795" t="str">
        <f t="shared" si="51"/>
        <v>yahoo</v>
      </c>
      <c r="F795" t="str">
        <f t="shared" si="49"/>
        <v>com</v>
      </c>
      <c r="G795" t="str">
        <f t="shared" si="50"/>
        <v>Eric@yahoo</v>
      </c>
    </row>
    <row r="796" spans="1:7" x14ac:dyDescent="0.2">
      <c r="A796" t="str">
        <f>cleanedDataSet!A796</f>
        <v>19fcbe63-26d7-4256-9834-135565012f66</v>
      </c>
      <c r="B796" t="str">
        <f>VLOOKUP(A796,cleanedDataSet!A:L,2,0)</f>
        <v>Deanna Jones</v>
      </c>
      <c r="C796" t="str">
        <f>VLOOKUP(A796,cleanedDataSet!A:L,3,0)</f>
        <v>racheljacobs@mcclain.com</v>
      </c>
      <c r="D796" t="str">
        <f t="shared" si="48"/>
        <v>racheljacobs</v>
      </c>
      <c r="E796" t="str">
        <f t="shared" si="51"/>
        <v>mcclain</v>
      </c>
      <c r="F796" t="str">
        <f t="shared" si="49"/>
        <v>com</v>
      </c>
      <c r="G796" t="str">
        <f t="shared" si="50"/>
        <v>Deanna@mcclain</v>
      </c>
    </row>
    <row r="797" spans="1:7" x14ac:dyDescent="0.2">
      <c r="A797" t="str">
        <f>cleanedDataSet!A797</f>
        <v>82606651-2fa3-4fbb-9e49-046f87bbeb19</v>
      </c>
      <c r="B797" t="str">
        <f>VLOOKUP(A797,cleanedDataSet!A:L,2,0)</f>
        <v>Heather Vega</v>
      </c>
      <c r="C797" t="str">
        <f>VLOOKUP(A797,cleanedDataSet!A:L,3,0)</f>
        <v>kwells@hotmail.com</v>
      </c>
      <c r="D797" t="str">
        <f t="shared" si="48"/>
        <v>kwells</v>
      </c>
      <c r="E797" t="str">
        <f t="shared" si="51"/>
        <v>hotmail</v>
      </c>
      <c r="F797" t="str">
        <f t="shared" si="49"/>
        <v>com</v>
      </c>
      <c r="G797" t="str">
        <f t="shared" si="50"/>
        <v>Heather@hotmail</v>
      </c>
    </row>
    <row r="798" spans="1:7" x14ac:dyDescent="0.2">
      <c r="A798" t="str">
        <f>cleanedDataSet!A798</f>
        <v>a9456468-2f49-47c2-968d-3a644749c648</v>
      </c>
      <c r="B798" t="str">
        <f>VLOOKUP(A798,cleanedDataSet!A:L,2,0)</f>
        <v>James Thomas</v>
      </c>
      <c r="C798" t="str">
        <f>VLOOKUP(A798,cleanedDataSet!A:L,3,0)</f>
        <v>clarkdavid@hotmail.com</v>
      </c>
      <c r="D798" t="str">
        <f t="shared" si="48"/>
        <v>clarkdavid</v>
      </c>
      <c r="E798" t="str">
        <f t="shared" si="51"/>
        <v>hotmail</v>
      </c>
      <c r="F798" t="str">
        <f t="shared" si="49"/>
        <v>com</v>
      </c>
      <c r="G798" t="str">
        <f t="shared" si="50"/>
        <v>James@hotmail</v>
      </c>
    </row>
    <row r="799" spans="1:7" x14ac:dyDescent="0.2">
      <c r="A799" t="str">
        <f>cleanedDataSet!A799</f>
        <v>d010f21e-be8a-4061-b379-c4cd5f668831</v>
      </c>
      <c r="B799" t="str">
        <f>VLOOKUP(A799,cleanedDataSet!A:L,2,0)</f>
        <v>Robin Blackwell</v>
      </c>
      <c r="C799" t="str">
        <f>VLOOKUP(A799,cleanedDataSet!A:L,3,0)</f>
        <v>paynejeffrey@sampson-taylor.org</v>
      </c>
      <c r="D799" t="str">
        <f t="shared" si="48"/>
        <v>paynejeffrey</v>
      </c>
      <c r="E799" t="str">
        <f t="shared" si="51"/>
        <v>sampson-taylor</v>
      </c>
      <c r="F799" t="str">
        <f t="shared" si="49"/>
        <v>org</v>
      </c>
      <c r="G799" t="str">
        <f t="shared" si="50"/>
        <v>Robin@sampson-taylor</v>
      </c>
    </row>
    <row r="800" spans="1:7" x14ac:dyDescent="0.2">
      <c r="A800" t="str">
        <f>cleanedDataSet!A800</f>
        <v>bf096a93-cffa-42b7-ba4e-9b707e5ed645</v>
      </c>
      <c r="B800" t="str">
        <f>VLOOKUP(A800,cleanedDataSet!A:L,2,0)</f>
        <v>John Weaver</v>
      </c>
      <c r="C800" t="str">
        <f>VLOOKUP(A800,cleanedDataSet!A:L,3,0)</f>
        <v>rclay@mason-allen.org</v>
      </c>
      <c r="D800" t="str">
        <f t="shared" si="48"/>
        <v>rclay</v>
      </c>
      <c r="E800" t="str">
        <f t="shared" si="51"/>
        <v>mason-allen</v>
      </c>
      <c r="F800" t="str">
        <f t="shared" si="49"/>
        <v>org</v>
      </c>
      <c r="G800" t="str">
        <f t="shared" si="50"/>
        <v>John@mason-allen</v>
      </c>
    </row>
    <row r="801" spans="1:7" x14ac:dyDescent="0.2">
      <c r="A801" t="str">
        <f>cleanedDataSet!A801</f>
        <v>a904ccb0-cf43-42c2-bd33-0e8a747928ff</v>
      </c>
      <c r="B801" t="str">
        <f>VLOOKUP(A801,cleanedDataSet!A:L,2,0)</f>
        <v>Cody Castaneda</v>
      </c>
      <c r="C801" t="str">
        <f>VLOOKUP(A801,cleanedDataSet!A:L,3,0)</f>
        <v>andrea49@yahoo.com</v>
      </c>
      <c r="D801" t="str">
        <f t="shared" si="48"/>
        <v>andrea49</v>
      </c>
      <c r="E801" t="str">
        <f t="shared" si="51"/>
        <v>yahoo</v>
      </c>
      <c r="F801" t="str">
        <f t="shared" si="49"/>
        <v>com</v>
      </c>
      <c r="G801" t="str">
        <f t="shared" si="50"/>
        <v>Cody@yahoo</v>
      </c>
    </row>
    <row r="802" spans="1:7" x14ac:dyDescent="0.2">
      <c r="A802" t="str">
        <f>cleanedDataSet!A802</f>
        <v>f94efdd2-4f75-4530-8600-fb36d2c40e87</v>
      </c>
      <c r="B802" t="str">
        <f>VLOOKUP(A802,cleanedDataSet!A:L,2,0)</f>
        <v>Crystal Weaver</v>
      </c>
      <c r="C802" t="str">
        <f>VLOOKUP(A802,cleanedDataSet!A:L,3,0)</f>
        <v>yevans@yahoo.com</v>
      </c>
      <c r="D802" t="str">
        <f t="shared" si="48"/>
        <v>yevans</v>
      </c>
      <c r="E802" t="str">
        <f t="shared" si="51"/>
        <v>yahoo</v>
      </c>
      <c r="F802" t="str">
        <f t="shared" si="49"/>
        <v>com</v>
      </c>
      <c r="G802" t="str">
        <f t="shared" si="50"/>
        <v>Crystal@yahoo</v>
      </c>
    </row>
    <row r="803" spans="1:7" x14ac:dyDescent="0.2">
      <c r="A803" t="str">
        <f>cleanedDataSet!A803</f>
        <v>ab5a6a8d-17c6-4a13-bfb8-181ce7dc88cd</v>
      </c>
      <c r="B803" t="str">
        <f>VLOOKUP(A803,cleanedDataSet!A:L,2,0)</f>
        <v>Tyrone Williams</v>
      </c>
      <c r="C803" t="str">
        <f>VLOOKUP(A803,cleanedDataSet!A:L,3,0)</f>
        <v>riverajennifer@gmail.com</v>
      </c>
      <c r="D803" t="str">
        <f t="shared" si="48"/>
        <v>riverajennifer</v>
      </c>
      <c r="E803" t="str">
        <f t="shared" si="51"/>
        <v>gmail</v>
      </c>
      <c r="F803" t="str">
        <f t="shared" si="49"/>
        <v>com</v>
      </c>
      <c r="G803" t="str">
        <f t="shared" si="50"/>
        <v>Tyrone@gmail</v>
      </c>
    </row>
    <row r="804" spans="1:7" x14ac:dyDescent="0.2">
      <c r="A804" t="str">
        <f>cleanedDataSet!A804</f>
        <v>9fd66599-745d-4888-a498-0943fb36be73</v>
      </c>
      <c r="B804" t="str">
        <f>VLOOKUP(A804,cleanedDataSet!A:L,2,0)</f>
        <v>Nancy Evans</v>
      </c>
      <c r="C804" t="str">
        <f>VLOOKUP(A804,cleanedDataSet!A:L,3,0)</f>
        <v>colton92@hotmail.com</v>
      </c>
      <c r="D804" t="str">
        <f t="shared" si="48"/>
        <v>colton92</v>
      </c>
      <c r="E804" t="str">
        <f t="shared" si="51"/>
        <v>hotmail</v>
      </c>
      <c r="F804" t="str">
        <f t="shared" si="49"/>
        <v>com</v>
      </c>
      <c r="G804" t="str">
        <f t="shared" si="50"/>
        <v>Nancy@hotmail</v>
      </c>
    </row>
    <row r="805" spans="1:7" x14ac:dyDescent="0.2">
      <c r="A805" t="str">
        <f>cleanedDataSet!A805</f>
        <v>ebae19ea-e630-42c2-a905-400dcab079e2</v>
      </c>
      <c r="B805" t="str">
        <f>VLOOKUP(A805,cleanedDataSet!A:L,2,0)</f>
        <v>Rebecca Wheeler</v>
      </c>
      <c r="C805" t="str">
        <f>VLOOKUP(A805,cleanedDataSet!A:L,3,0)</f>
        <v>replacement@mail.com</v>
      </c>
      <c r="D805" t="str">
        <f t="shared" si="48"/>
        <v>replacement</v>
      </c>
      <c r="E805" t="str">
        <f t="shared" si="51"/>
        <v>mail</v>
      </c>
      <c r="F805" t="str">
        <f t="shared" si="49"/>
        <v>com</v>
      </c>
      <c r="G805" t="str">
        <f t="shared" si="50"/>
        <v>Rebecca@mail</v>
      </c>
    </row>
    <row r="806" spans="1:7" x14ac:dyDescent="0.2">
      <c r="A806" t="str">
        <f>cleanedDataSet!A806</f>
        <v>8d0b3e79-7071-483d-af4c-7cef2ea71349</v>
      </c>
      <c r="B806" t="str">
        <f>VLOOKUP(A806,cleanedDataSet!A:L,2,0)</f>
        <v>Dr. Anthony Bailey</v>
      </c>
      <c r="C806" t="str">
        <f>VLOOKUP(A806,cleanedDataSet!A:L,3,0)</f>
        <v>stephaniewilliams@hotmail.com</v>
      </c>
      <c r="D806" t="str">
        <f t="shared" si="48"/>
        <v>stephaniewilliams</v>
      </c>
      <c r="E806" t="str">
        <f t="shared" si="51"/>
        <v>hotmail</v>
      </c>
      <c r="F806" t="str">
        <f t="shared" si="49"/>
        <v>com</v>
      </c>
      <c r="G806" t="str">
        <f t="shared" si="50"/>
        <v>Dr.@hotmail</v>
      </c>
    </row>
    <row r="807" spans="1:7" x14ac:dyDescent="0.2">
      <c r="A807" t="str">
        <f>cleanedDataSet!A807</f>
        <v>68332479-872d-4507-80cf-4ee53572e94e</v>
      </c>
      <c r="B807" t="str">
        <f>VLOOKUP(A807,cleanedDataSet!A:L,2,0)</f>
        <v>Rhonda Kane</v>
      </c>
      <c r="C807" t="str">
        <f>VLOOKUP(A807,cleanedDataSet!A:L,3,0)</f>
        <v>john00@gmail.com</v>
      </c>
      <c r="D807" t="str">
        <f t="shared" si="48"/>
        <v>john00</v>
      </c>
      <c r="E807" t="str">
        <f t="shared" si="51"/>
        <v>gmail</v>
      </c>
      <c r="F807" t="str">
        <f t="shared" si="49"/>
        <v>com</v>
      </c>
      <c r="G807" t="str">
        <f t="shared" si="50"/>
        <v>Rhonda@gmail</v>
      </c>
    </row>
    <row r="808" spans="1:7" x14ac:dyDescent="0.2">
      <c r="A808" t="str">
        <f>cleanedDataSet!A808</f>
        <v>c130394f-c8f0-493f-b0b2-5b984dbdb8aa</v>
      </c>
      <c r="B808" t="str">
        <f>VLOOKUP(A808,cleanedDataSet!A:L,2,0)</f>
        <v>Jill Baker</v>
      </c>
      <c r="C808" t="str">
        <f>VLOOKUP(A808,cleanedDataSet!A:L,3,0)</f>
        <v>richard04@huffman-wright.com</v>
      </c>
      <c r="D808" t="str">
        <f t="shared" si="48"/>
        <v>richard04</v>
      </c>
      <c r="E808" t="str">
        <f t="shared" si="51"/>
        <v>huffman-wright</v>
      </c>
      <c r="F808" t="str">
        <f t="shared" si="49"/>
        <v>com</v>
      </c>
      <c r="G808" t="str">
        <f t="shared" si="50"/>
        <v>Jill@huffman-wright</v>
      </c>
    </row>
    <row r="809" spans="1:7" x14ac:dyDescent="0.2">
      <c r="A809" t="str">
        <f>cleanedDataSet!A809</f>
        <v>44a80c2e-7981-4b3f-94b7-afd36b5a9f8f</v>
      </c>
      <c r="B809" t="str">
        <f>VLOOKUP(A809,cleanedDataSet!A:L,2,0)</f>
        <v>Mark Haley DDS</v>
      </c>
      <c r="C809" t="str">
        <f>VLOOKUP(A809,cleanedDataSet!A:L,3,0)</f>
        <v>jennifer20@morgan.com</v>
      </c>
      <c r="D809" t="str">
        <f t="shared" si="48"/>
        <v>jennifer20</v>
      </c>
      <c r="E809" t="str">
        <f t="shared" si="51"/>
        <v>morgan</v>
      </c>
      <c r="F809" t="str">
        <f t="shared" si="49"/>
        <v>com</v>
      </c>
      <c r="G809" t="str">
        <f t="shared" si="50"/>
        <v>Mark@morgan</v>
      </c>
    </row>
    <row r="810" spans="1:7" x14ac:dyDescent="0.2">
      <c r="A810" t="str">
        <f>cleanedDataSet!A810</f>
        <v>c5582aa5-3172-44d8-943a-1bbb7812400e</v>
      </c>
      <c r="B810" t="str">
        <f>VLOOKUP(A810,cleanedDataSet!A:L,2,0)</f>
        <v>Mary Donovan</v>
      </c>
      <c r="C810" t="str">
        <f>VLOOKUP(A810,cleanedDataSet!A:L,3,0)</f>
        <v>emilyjohnson@little-simpson.net</v>
      </c>
      <c r="D810" t="str">
        <f t="shared" si="48"/>
        <v>emilyjohnson</v>
      </c>
      <c r="E810" t="str">
        <f t="shared" si="51"/>
        <v>little-simpson</v>
      </c>
      <c r="F810" t="str">
        <f t="shared" si="49"/>
        <v>net</v>
      </c>
      <c r="G810" t="str">
        <f t="shared" si="50"/>
        <v>Mary@little-simpson</v>
      </c>
    </row>
    <row r="811" spans="1:7" x14ac:dyDescent="0.2">
      <c r="A811" t="str">
        <f>cleanedDataSet!A811</f>
        <v>f0d3c668-f705-466f-819a-13772941665a</v>
      </c>
      <c r="B811" t="str">
        <f>VLOOKUP(A811,cleanedDataSet!A:L,2,0)</f>
        <v>Robert Vaughn</v>
      </c>
      <c r="C811" t="str">
        <f>VLOOKUP(A811,cleanedDataSet!A:L,3,0)</f>
        <v>tjones@hotmail.com</v>
      </c>
      <c r="D811" t="str">
        <f t="shared" si="48"/>
        <v>tjones</v>
      </c>
      <c r="E811" t="str">
        <f t="shared" si="51"/>
        <v>hotmail</v>
      </c>
      <c r="F811" t="str">
        <f t="shared" si="49"/>
        <v>com</v>
      </c>
      <c r="G811" t="str">
        <f t="shared" si="50"/>
        <v>Robert@hotmail</v>
      </c>
    </row>
    <row r="812" spans="1:7" x14ac:dyDescent="0.2">
      <c r="A812" t="str">
        <f>cleanedDataSet!A812</f>
        <v>81252842-f4f4-4651-8f7d-13df1a5fa849</v>
      </c>
      <c r="B812" t="str">
        <f>VLOOKUP(A812,cleanedDataSet!A:L,2,0)</f>
        <v>Gary Hebert</v>
      </c>
      <c r="C812" t="str">
        <f>VLOOKUP(A812,cleanedDataSet!A:L,3,0)</f>
        <v>timothychaney@gmail.com</v>
      </c>
      <c r="D812" t="str">
        <f t="shared" si="48"/>
        <v>timothychaney</v>
      </c>
      <c r="E812" t="str">
        <f t="shared" si="51"/>
        <v>gmail</v>
      </c>
      <c r="F812" t="str">
        <f t="shared" si="49"/>
        <v>com</v>
      </c>
      <c r="G812" t="str">
        <f t="shared" si="50"/>
        <v>Gary@gmail</v>
      </c>
    </row>
    <row r="813" spans="1:7" x14ac:dyDescent="0.2">
      <c r="A813" t="str">
        <f>cleanedDataSet!A813</f>
        <v>e65cd9f7-641a-4242-b560-61afccae005f</v>
      </c>
      <c r="B813" t="str">
        <f>VLOOKUP(A813,cleanedDataSet!A:L,2,0)</f>
        <v>Teresa Keith</v>
      </c>
      <c r="C813" t="str">
        <f>VLOOKUP(A813,cleanedDataSet!A:L,3,0)</f>
        <v>gabriella22@smith-foster.com</v>
      </c>
      <c r="D813" t="str">
        <f t="shared" si="48"/>
        <v>gabriella22</v>
      </c>
      <c r="E813" t="str">
        <f t="shared" si="51"/>
        <v>smith-foster</v>
      </c>
      <c r="F813" t="str">
        <f t="shared" si="49"/>
        <v>com</v>
      </c>
      <c r="G813" t="str">
        <f t="shared" si="50"/>
        <v>Teresa@smith-foster</v>
      </c>
    </row>
    <row r="814" spans="1:7" x14ac:dyDescent="0.2">
      <c r="A814" t="str">
        <f>cleanedDataSet!A814</f>
        <v>335c892f-0e92-4ab3-a2ec-e2bc9eee2543</v>
      </c>
      <c r="B814" t="str">
        <f>VLOOKUP(A814,cleanedDataSet!A:L,2,0)</f>
        <v>Derek Chavez</v>
      </c>
      <c r="C814" t="str">
        <f>VLOOKUP(A814,cleanedDataSet!A:L,3,0)</f>
        <v>charleswalton@yahoo.com</v>
      </c>
      <c r="D814" t="str">
        <f t="shared" si="48"/>
        <v>charleswalton</v>
      </c>
      <c r="E814" t="str">
        <f t="shared" si="51"/>
        <v>yahoo</v>
      </c>
      <c r="F814" t="str">
        <f t="shared" si="49"/>
        <v>com</v>
      </c>
      <c r="G814" t="str">
        <f t="shared" si="50"/>
        <v>Derek@yahoo</v>
      </c>
    </row>
    <row r="815" spans="1:7" x14ac:dyDescent="0.2">
      <c r="A815" t="str">
        <f>cleanedDataSet!A815</f>
        <v>2820ae48-ae96-48c0-834e-7cbf1f23e9cb</v>
      </c>
      <c r="B815" t="str">
        <f>VLOOKUP(A815,cleanedDataSet!A:L,2,0)</f>
        <v>Dwayne Pacheco</v>
      </c>
      <c r="C815" t="str">
        <f>VLOOKUP(A815,cleanedDataSet!A:L,3,0)</f>
        <v>ghenry@atkinson.net</v>
      </c>
      <c r="D815" t="str">
        <f t="shared" si="48"/>
        <v>ghenry</v>
      </c>
      <c r="E815" t="str">
        <f t="shared" si="51"/>
        <v>atkinson</v>
      </c>
      <c r="F815" t="str">
        <f t="shared" si="49"/>
        <v>net</v>
      </c>
      <c r="G815" t="str">
        <f t="shared" si="50"/>
        <v>Dwayne@atkinson</v>
      </c>
    </row>
    <row r="816" spans="1:7" x14ac:dyDescent="0.2">
      <c r="A816" t="str">
        <f>cleanedDataSet!A816</f>
        <v>978e226b-0ed5-48b5-819d-c1dce007a02b</v>
      </c>
      <c r="B816" t="str">
        <f>VLOOKUP(A816,cleanedDataSet!A:L,2,0)</f>
        <v>Eric Travis</v>
      </c>
      <c r="C816" t="str">
        <f>VLOOKUP(A816,cleanedDataSet!A:L,3,0)</f>
        <v>robertmay@yahoo.com</v>
      </c>
      <c r="D816" t="str">
        <f t="shared" si="48"/>
        <v>robertmay</v>
      </c>
      <c r="E816" t="str">
        <f t="shared" si="51"/>
        <v>yahoo</v>
      </c>
      <c r="F816" t="str">
        <f t="shared" si="49"/>
        <v>com</v>
      </c>
      <c r="G816" t="str">
        <f t="shared" si="50"/>
        <v>Eric@yahoo</v>
      </c>
    </row>
    <row r="817" spans="1:7" x14ac:dyDescent="0.2">
      <c r="A817" t="str">
        <f>cleanedDataSet!A817</f>
        <v>86c51ff6-5fe2-4c40-b64e-2f0a472cd33a</v>
      </c>
      <c r="B817" t="str">
        <f>VLOOKUP(A817,cleanedDataSet!A:L,2,0)</f>
        <v>Linda Stanley</v>
      </c>
      <c r="C817" t="str">
        <f>VLOOKUP(A817,cleanedDataSet!A:L,3,0)</f>
        <v>mcleandonna@hotmail.com</v>
      </c>
      <c r="D817" t="str">
        <f t="shared" si="48"/>
        <v>mcleandonna</v>
      </c>
      <c r="E817" t="str">
        <f t="shared" si="51"/>
        <v>hotmail</v>
      </c>
      <c r="F817" t="str">
        <f t="shared" si="49"/>
        <v>com</v>
      </c>
      <c r="G817" t="str">
        <f t="shared" si="50"/>
        <v>Linda@hotmail</v>
      </c>
    </row>
    <row r="818" spans="1:7" x14ac:dyDescent="0.2">
      <c r="A818" t="str">
        <f>cleanedDataSet!A818</f>
        <v>68d3546f-7cdc-4595-aae5-72adeea1d368</v>
      </c>
      <c r="B818" t="str">
        <f>VLOOKUP(A818,cleanedDataSet!A:L,2,0)</f>
        <v>Michael Perez</v>
      </c>
      <c r="C818" t="str">
        <f>VLOOKUP(A818,cleanedDataSet!A:L,3,0)</f>
        <v>williamsonmax@henson-patel.com</v>
      </c>
      <c r="D818" t="str">
        <f t="shared" si="48"/>
        <v>williamsonmax</v>
      </c>
      <c r="E818" t="str">
        <f t="shared" si="51"/>
        <v>henson-patel</v>
      </c>
      <c r="F818" t="str">
        <f t="shared" si="49"/>
        <v>com</v>
      </c>
      <c r="G818" t="str">
        <f t="shared" si="50"/>
        <v>Michael@henson-patel</v>
      </c>
    </row>
    <row r="819" spans="1:7" x14ac:dyDescent="0.2">
      <c r="A819" t="str">
        <f>cleanedDataSet!A819</f>
        <v>5b7581c1-6ab4-4792-a354-0da19d40df5b</v>
      </c>
      <c r="B819" t="str">
        <f>VLOOKUP(A819,cleanedDataSet!A:L,2,0)</f>
        <v>Miranda Riley</v>
      </c>
      <c r="C819" t="str">
        <f>VLOOKUP(A819,cleanedDataSet!A:L,3,0)</f>
        <v>alishakelly@hotmail.com</v>
      </c>
      <c r="D819" t="str">
        <f t="shared" si="48"/>
        <v>alishakelly</v>
      </c>
      <c r="E819" t="str">
        <f t="shared" si="51"/>
        <v>hotmail</v>
      </c>
      <c r="F819" t="str">
        <f t="shared" si="49"/>
        <v>com</v>
      </c>
      <c r="G819" t="str">
        <f t="shared" si="50"/>
        <v>Miranda@hotmail</v>
      </c>
    </row>
    <row r="820" spans="1:7" x14ac:dyDescent="0.2">
      <c r="A820" t="str">
        <f>cleanedDataSet!A820</f>
        <v>9894f144-0a37-48e2-974d-b327270fe903</v>
      </c>
      <c r="B820" t="str">
        <f>VLOOKUP(A820,cleanedDataSet!A:L,2,0)</f>
        <v>Theresa Dawson</v>
      </c>
      <c r="C820" t="str">
        <f>VLOOKUP(A820,cleanedDataSet!A:L,3,0)</f>
        <v>jamesarias@yahoo.com</v>
      </c>
      <c r="D820" t="str">
        <f t="shared" si="48"/>
        <v>jamesarias</v>
      </c>
      <c r="E820" t="str">
        <f t="shared" si="51"/>
        <v>yahoo</v>
      </c>
      <c r="F820" t="str">
        <f t="shared" si="49"/>
        <v>com</v>
      </c>
      <c r="G820" t="str">
        <f t="shared" si="50"/>
        <v>Theresa@yahoo</v>
      </c>
    </row>
    <row r="821" spans="1:7" x14ac:dyDescent="0.2">
      <c r="A821" t="str">
        <f>cleanedDataSet!A821</f>
        <v>3172191f-da75-4ae4-b5b4-ed434fd82f01</v>
      </c>
      <c r="B821" t="str">
        <f>VLOOKUP(A821,cleanedDataSet!A:L,2,0)</f>
        <v>Christopher Paul</v>
      </c>
      <c r="C821" t="str">
        <f>VLOOKUP(A821,cleanedDataSet!A:L,3,0)</f>
        <v>michael37@mendoza.com</v>
      </c>
      <c r="D821" t="str">
        <f t="shared" si="48"/>
        <v>michael37</v>
      </c>
      <c r="E821" t="str">
        <f t="shared" si="51"/>
        <v>mendoza</v>
      </c>
      <c r="F821" t="str">
        <f t="shared" si="49"/>
        <v>com</v>
      </c>
      <c r="G821" t="str">
        <f t="shared" si="50"/>
        <v>Christopher@mendoza</v>
      </c>
    </row>
    <row r="822" spans="1:7" x14ac:dyDescent="0.2">
      <c r="A822" t="str">
        <f>cleanedDataSet!A822</f>
        <v>5d1ab20b-1593-4a28-ac72-7e8c0ee6253c</v>
      </c>
      <c r="B822" t="str">
        <f>VLOOKUP(A822,cleanedDataSet!A:L,2,0)</f>
        <v>William Barnett</v>
      </c>
      <c r="C822" t="str">
        <f>VLOOKUP(A822,cleanedDataSet!A:L,3,0)</f>
        <v>janetsolis@hoffman.com</v>
      </c>
      <c r="D822" t="str">
        <f t="shared" si="48"/>
        <v>janetsolis</v>
      </c>
      <c r="E822" t="str">
        <f t="shared" si="51"/>
        <v>hoffman</v>
      </c>
      <c r="F822" t="str">
        <f t="shared" si="49"/>
        <v>com</v>
      </c>
      <c r="G822" t="str">
        <f t="shared" si="50"/>
        <v>William@hoffman</v>
      </c>
    </row>
    <row r="823" spans="1:7" x14ac:dyDescent="0.2">
      <c r="A823" t="str">
        <f>cleanedDataSet!A823</f>
        <v>2fda606c-411d-4fd8-99c9-c35a6779413f</v>
      </c>
      <c r="B823" t="str">
        <f>VLOOKUP(A823,cleanedDataSet!A:L,2,0)</f>
        <v>Donald Yoder</v>
      </c>
      <c r="C823" t="str">
        <f>VLOOKUP(A823,cleanedDataSet!A:L,3,0)</f>
        <v>replacement@mail.com</v>
      </c>
      <c r="D823" t="str">
        <f t="shared" si="48"/>
        <v>replacement</v>
      </c>
      <c r="E823" t="str">
        <f t="shared" si="51"/>
        <v>mail</v>
      </c>
      <c r="F823" t="str">
        <f t="shared" si="49"/>
        <v>com</v>
      </c>
      <c r="G823" t="str">
        <f t="shared" si="50"/>
        <v>Donald@mail</v>
      </c>
    </row>
    <row r="824" spans="1:7" x14ac:dyDescent="0.2">
      <c r="A824" t="str">
        <f>cleanedDataSet!A824</f>
        <v>c7744c67-4bb4-4b0a-a7a3-9a6e358c1cd4</v>
      </c>
      <c r="B824" t="str">
        <f>VLOOKUP(A824,cleanedDataSet!A:L,2,0)</f>
        <v>Leslie Miller</v>
      </c>
      <c r="C824" t="str">
        <f>VLOOKUP(A824,cleanedDataSet!A:L,3,0)</f>
        <v>bburns@gmail.com</v>
      </c>
      <c r="D824" t="str">
        <f t="shared" si="48"/>
        <v>bburns</v>
      </c>
      <c r="E824" t="str">
        <f t="shared" si="51"/>
        <v>gmail</v>
      </c>
      <c r="F824" t="str">
        <f t="shared" si="49"/>
        <v>com</v>
      </c>
      <c r="G824" t="str">
        <f t="shared" si="50"/>
        <v>Leslie@gmail</v>
      </c>
    </row>
    <row r="825" spans="1:7" x14ac:dyDescent="0.2">
      <c r="A825" t="str">
        <f>cleanedDataSet!A825</f>
        <v>b8c4107c-a3b6-4ca4-bdb3-e3192441889b</v>
      </c>
      <c r="B825" t="str">
        <f>VLOOKUP(A825,cleanedDataSet!A:L,2,0)</f>
        <v>Victoria Garcia</v>
      </c>
      <c r="C825" t="str">
        <f>VLOOKUP(A825,cleanedDataSet!A:L,3,0)</f>
        <v>samuel21@yahoo.com</v>
      </c>
      <c r="D825" t="str">
        <f t="shared" si="48"/>
        <v>samuel21</v>
      </c>
      <c r="E825" t="str">
        <f t="shared" si="51"/>
        <v>yahoo</v>
      </c>
      <c r="F825" t="str">
        <f t="shared" si="49"/>
        <v>com</v>
      </c>
      <c r="G825" t="str">
        <f t="shared" si="50"/>
        <v>Victoria@yahoo</v>
      </c>
    </row>
    <row r="826" spans="1:7" x14ac:dyDescent="0.2">
      <c r="A826" t="str">
        <f>cleanedDataSet!A826</f>
        <v>027ad014-f79c-4479-ba6f-897bb63e1e9f</v>
      </c>
      <c r="B826" t="str">
        <f>VLOOKUP(A826,cleanedDataSet!A:L,2,0)</f>
        <v>Anna Brown</v>
      </c>
      <c r="C826" t="str">
        <f>VLOOKUP(A826,cleanedDataSet!A:L,3,0)</f>
        <v>cassidy37@lawrence.com</v>
      </c>
      <c r="D826" t="str">
        <f t="shared" si="48"/>
        <v>cassidy37</v>
      </c>
      <c r="E826" t="str">
        <f t="shared" si="51"/>
        <v>lawrence</v>
      </c>
      <c r="F826" t="str">
        <f t="shared" si="49"/>
        <v>com</v>
      </c>
      <c r="G826" t="str">
        <f t="shared" si="50"/>
        <v>Anna@lawrence</v>
      </c>
    </row>
    <row r="827" spans="1:7" x14ac:dyDescent="0.2">
      <c r="A827" t="str">
        <f>cleanedDataSet!A827</f>
        <v>5281fcd5-e78f-4ea6-a8a3-2ac15fd1d7b3</v>
      </c>
      <c r="B827" t="str">
        <f>VLOOKUP(A827,cleanedDataSet!A:L,2,0)</f>
        <v>Devin Finley</v>
      </c>
      <c r="C827" t="str">
        <f>VLOOKUP(A827,cleanedDataSet!A:L,3,0)</f>
        <v>sheppardjessica@hotmail.com</v>
      </c>
      <c r="D827" t="str">
        <f t="shared" si="48"/>
        <v>sheppardjessica</v>
      </c>
      <c r="E827" t="str">
        <f t="shared" si="51"/>
        <v>hotmail</v>
      </c>
      <c r="F827" t="str">
        <f t="shared" si="49"/>
        <v>com</v>
      </c>
      <c r="G827" t="str">
        <f t="shared" si="50"/>
        <v>Devin@hotmail</v>
      </c>
    </row>
    <row r="828" spans="1:7" x14ac:dyDescent="0.2">
      <c r="A828" t="str">
        <f>cleanedDataSet!A828</f>
        <v>0beda98c-1cf2-4486-8785-d7d9ed41ac41</v>
      </c>
      <c r="B828" t="str">
        <f>VLOOKUP(A828,cleanedDataSet!A:L,2,0)</f>
        <v>Deborah Hobbs</v>
      </c>
      <c r="C828" t="str">
        <f>VLOOKUP(A828,cleanedDataSet!A:L,3,0)</f>
        <v>tanya05@higgins.com</v>
      </c>
      <c r="D828" t="str">
        <f t="shared" si="48"/>
        <v>tanya05</v>
      </c>
      <c r="E828" t="str">
        <f t="shared" si="51"/>
        <v>higgins</v>
      </c>
      <c r="F828" t="str">
        <f t="shared" si="49"/>
        <v>com</v>
      </c>
      <c r="G828" t="str">
        <f t="shared" si="50"/>
        <v>Deborah@higgins</v>
      </c>
    </row>
    <row r="829" spans="1:7" x14ac:dyDescent="0.2">
      <c r="A829" t="str">
        <f>cleanedDataSet!A829</f>
        <v>ec1420a2-4d1d-44f2-ac07-f31f6b1780b6</v>
      </c>
      <c r="B829" t="str">
        <f>VLOOKUP(A829,cleanedDataSet!A:L,2,0)</f>
        <v>Laura Silva</v>
      </c>
      <c r="C829" t="str">
        <f>VLOOKUP(A829,cleanedDataSet!A:L,3,0)</f>
        <v>kennedyvictor@chavez-alvarez.biz</v>
      </c>
      <c r="D829" t="str">
        <f t="shared" si="48"/>
        <v>kennedyvictor</v>
      </c>
      <c r="E829" t="str">
        <f t="shared" si="51"/>
        <v>chavez-alvarez</v>
      </c>
      <c r="F829" t="str">
        <f t="shared" si="49"/>
        <v>biz</v>
      </c>
      <c r="G829" t="str">
        <f t="shared" si="50"/>
        <v>Laura@chavez-alvarez</v>
      </c>
    </row>
    <row r="830" spans="1:7" x14ac:dyDescent="0.2">
      <c r="A830" t="str">
        <f>cleanedDataSet!A830</f>
        <v>d248c20d-cac8-4758-a2ff-6a9d60400de2</v>
      </c>
      <c r="B830" t="str">
        <f>VLOOKUP(A830,cleanedDataSet!A:L,2,0)</f>
        <v>Matthew Phillips</v>
      </c>
      <c r="C830" t="str">
        <f>VLOOKUP(A830,cleanedDataSet!A:L,3,0)</f>
        <v>mbarker@mills.biz</v>
      </c>
      <c r="D830" t="str">
        <f t="shared" si="48"/>
        <v>mbarker</v>
      </c>
      <c r="E830" t="str">
        <f t="shared" si="51"/>
        <v>mills</v>
      </c>
      <c r="F830" t="str">
        <f t="shared" si="49"/>
        <v>biz</v>
      </c>
      <c r="G830" t="str">
        <f t="shared" si="50"/>
        <v>Matthew@mills</v>
      </c>
    </row>
    <row r="831" spans="1:7" x14ac:dyDescent="0.2">
      <c r="A831" t="str">
        <f>cleanedDataSet!A831</f>
        <v>a5721698-4a3f-416c-a608-7125ac1a6018</v>
      </c>
      <c r="B831" t="str">
        <f>VLOOKUP(A831,cleanedDataSet!A:L,2,0)</f>
        <v>Rickey Todd</v>
      </c>
      <c r="C831" t="str">
        <f>VLOOKUP(A831,cleanedDataSet!A:L,3,0)</f>
        <v>pmartinez@mckenzie-davis.biz</v>
      </c>
      <c r="D831" t="str">
        <f t="shared" si="48"/>
        <v>pmartinez</v>
      </c>
      <c r="E831" t="str">
        <f t="shared" si="51"/>
        <v>mckenzie-davis</v>
      </c>
      <c r="F831" t="str">
        <f t="shared" si="49"/>
        <v>biz</v>
      </c>
      <c r="G831" t="str">
        <f t="shared" si="50"/>
        <v>Rickey@mckenzie-davis</v>
      </c>
    </row>
    <row r="832" spans="1:7" x14ac:dyDescent="0.2">
      <c r="A832" t="str">
        <f>cleanedDataSet!A832</f>
        <v>bd2b79c5-975a-4c5f-b2d3-dca2a58bc19d</v>
      </c>
      <c r="B832" t="str">
        <f>VLOOKUP(A832,cleanedDataSet!A:L,2,0)</f>
        <v>Kim Baker</v>
      </c>
      <c r="C832" t="str">
        <f>VLOOKUP(A832,cleanedDataSet!A:L,3,0)</f>
        <v>jacksonleonard@yahoo.com</v>
      </c>
      <c r="D832" t="str">
        <f t="shared" si="48"/>
        <v>jacksonleonard</v>
      </c>
      <c r="E832" t="str">
        <f t="shared" si="51"/>
        <v>yahoo</v>
      </c>
      <c r="F832" t="str">
        <f t="shared" si="49"/>
        <v>com</v>
      </c>
      <c r="G832" t="str">
        <f t="shared" si="50"/>
        <v>Kim@yahoo</v>
      </c>
    </row>
    <row r="833" spans="1:7" x14ac:dyDescent="0.2">
      <c r="A833" t="str">
        <f>cleanedDataSet!A833</f>
        <v>9a3c406c-a977-4314-8683-beaaa3de053b</v>
      </c>
      <c r="B833" t="str">
        <f>VLOOKUP(A833,cleanedDataSet!A:L,2,0)</f>
        <v>Alyssa Davenport</v>
      </c>
      <c r="C833" t="str">
        <f>VLOOKUP(A833,cleanedDataSet!A:L,3,0)</f>
        <v>garciastephen@sampson-rowland.com</v>
      </c>
      <c r="D833" t="str">
        <f t="shared" si="48"/>
        <v>garciastephen</v>
      </c>
      <c r="E833" t="str">
        <f t="shared" si="51"/>
        <v>sampson-rowland</v>
      </c>
      <c r="F833" t="str">
        <f t="shared" si="49"/>
        <v>com</v>
      </c>
      <c r="G833" t="str">
        <f t="shared" si="50"/>
        <v>Alyssa@sampson-rowland</v>
      </c>
    </row>
    <row r="834" spans="1:7" x14ac:dyDescent="0.2">
      <c r="A834" t="str">
        <f>cleanedDataSet!A834</f>
        <v>064571dc-0e7c-4dfe-a9a4-72a384777c02</v>
      </c>
      <c r="B834" t="str">
        <f>VLOOKUP(A834,cleanedDataSet!A:L,2,0)</f>
        <v>Steven Bowman</v>
      </c>
      <c r="C834" t="str">
        <f>VLOOKUP(A834,cleanedDataSet!A:L,3,0)</f>
        <v>boydwilliam@gmail.com</v>
      </c>
      <c r="D834" t="str">
        <f t="shared" si="48"/>
        <v>boydwilliam</v>
      </c>
      <c r="E834" t="str">
        <f t="shared" si="51"/>
        <v>gmail</v>
      </c>
      <c r="F834" t="str">
        <f t="shared" si="49"/>
        <v>com</v>
      </c>
      <c r="G834" t="str">
        <f t="shared" si="50"/>
        <v>Steven@gmail</v>
      </c>
    </row>
    <row r="835" spans="1:7" x14ac:dyDescent="0.2">
      <c r="A835" t="str">
        <f>cleanedDataSet!A835</f>
        <v>03795b7e-6973-48d8-b06e-cf2a07136985</v>
      </c>
      <c r="B835" t="str">
        <f>VLOOKUP(A835,cleanedDataSet!A:L,2,0)</f>
        <v>Louis Murphy</v>
      </c>
      <c r="C835" t="str">
        <f>VLOOKUP(A835,cleanedDataSet!A:L,3,0)</f>
        <v>brian56@yahoo.com</v>
      </c>
      <c r="D835" t="str">
        <f t="shared" ref="D835:D898" si="52">LEFT(C835,FIND("@",C835)-1)</f>
        <v>brian56</v>
      </c>
      <c r="E835" t="str">
        <f t="shared" si="51"/>
        <v>yahoo</v>
      </c>
      <c r="F835" t="str">
        <f t="shared" ref="F835:F898" si="53">RIGHT(C835,LEN(C835)-FIND(".",C835))</f>
        <v>com</v>
      </c>
      <c r="G835" t="str">
        <f t="shared" ref="G835:G898" si="54">CONCATENATE(LEFT(B835,FIND(" ",B835)-1),"@",E835)</f>
        <v>Louis@yahoo</v>
      </c>
    </row>
    <row r="836" spans="1:7" x14ac:dyDescent="0.2">
      <c r="A836" t="str">
        <f>cleanedDataSet!A836</f>
        <v>36fa2591-b999-49e9-aa15-51d30033e78a</v>
      </c>
      <c r="B836" t="str">
        <f>VLOOKUP(A836,cleanedDataSet!A:L,2,0)</f>
        <v>Steven Mason</v>
      </c>
      <c r="C836" t="str">
        <f>VLOOKUP(A836,cleanedDataSet!A:L,3,0)</f>
        <v>timothysandoval@yahoo.com</v>
      </c>
      <c r="D836" t="str">
        <f t="shared" si="52"/>
        <v>timothysandoval</v>
      </c>
      <c r="E836" t="str">
        <f t="shared" si="51"/>
        <v>yahoo</v>
      </c>
      <c r="F836" t="str">
        <f t="shared" si="53"/>
        <v>com</v>
      </c>
      <c r="G836" t="str">
        <f t="shared" si="54"/>
        <v>Steven@yahoo</v>
      </c>
    </row>
    <row r="837" spans="1:7" x14ac:dyDescent="0.2">
      <c r="A837" t="str">
        <f>cleanedDataSet!A837</f>
        <v>1c8bbec0-1075-4210-bc8c-b969c3332f50</v>
      </c>
      <c r="B837" t="str">
        <f>VLOOKUP(A837,cleanedDataSet!A:L,2,0)</f>
        <v>Michael Williams</v>
      </c>
      <c r="C837" t="str">
        <f>VLOOKUP(A837,cleanedDataSet!A:L,3,0)</f>
        <v>shelleycooper@hotmail.com</v>
      </c>
      <c r="D837" t="str">
        <f t="shared" si="52"/>
        <v>shelleycooper</v>
      </c>
      <c r="E837" t="str">
        <f t="shared" ref="E837:E900" si="55">MID(C837,FIND("@",C837)+1,FIND(".",C837)-LEN(D837)-2)</f>
        <v>hotmail</v>
      </c>
      <c r="F837" t="str">
        <f t="shared" si="53"/>
        <v>com</v>
      </c>
      <c r="G837" t="str">
        <f t="shared" si="54"/>
        <v>Michael@hotmail</v>
      </c>
    </row>
    <row r="838" spans="1:7" x14ac:dyDescent="0.2">
      <c r="A838" t="str">
        <f>cleanedDataSet!A838</f>
        <v>51c7e639-99f2-4f29-9b71-d572ff78b9ba</v>
      </c>
      <c r="B838" t="str">
        <f>VLOOKUP(A838,cleanedDataSet!A:L,2,0)</f>
        <v>Joshua Burns</v>
      </c>
      <c r="C838" t="str">
        <f>VLOOKUP(A838,cleanedDataSet!A:L,3,0)</f>
        <v>justinramos@hotmail.com</v>
      </c>
      <c r="D838" t="str">
        <f t="shared" si="52"/>
        <v>justinramos</v>
      </c>
      <c r="E838" t="str">
        <f t="shared" si="55"/>
        <v>hotmail</v>
      </c>
      <c r="F838" t="str">
        <f t="shared" si="53"/>
        <v>com</v>
      </c>
      <c r="G838" t="str">
        <f t="shared" si="54"/>
        <v>Joshua@hotmail</v>
      </c>
    </row>
    <row r="839" spans="1:7" x14ac:dyDescent="0.2">
      <c r="A839" t="str">
        <f>cleanedDataSet!A839</f>
        <v>4eb0fa64-a7b7-4500-b53d-71e356d88fac</v>
      </c>
      <c r="B839" t="str">
        <f>VLOOKUP(A839,cleanedDataSet!A:L,2,0)</f>
        <v>Nicholas Kaiser</v>
      </c>
      <c r="C839" t="str">
        <f>VLOOKUP(A839,cleanedDataSet!A:L,3,0)</f>
        <v>tdonaldson@brown.com</v>
      </c>
      <c r="D839" t="str">
        <f t="shared" si="52"/>
        <v>tdonaldson</v>
      </c>
      <c r="E839" t="str">
        <f t="shared" si="55"/>
        <v>brown</v>
      </c>
      <c r="F839" t="str">
        <f t="shared" si="53"/>
        <v>com</v>
      </c>
      <c r="G839" t="str">
        <f t="shared" si="54"/>
        <v>Nicholas@brown</v>
      </c>
    </row>
    <row r="840" spans="1:7" x14ac:dyDescent="0.2">
      <c r="A840" t="str">
        <f>cleanedDataSet!A840</f>
        <v>60cfe875-dbca-4a44-a896-d9ea04f0d955</v>
      </c>
      <c r="B840" t="str">
        <f>VLOOKUP(A840,cleanedDataSet!A:L,2,0)</f>
        <v>Tiffany Walls</v>
      </c>
      <c r="C840" t="str">
        <f>VLOOKUP(A840,cleanedDataSet!A:L,3,0)</f>
        <v>baxtervanessa@yahoo.com</v>
      </c>
      <c r="D840" t="str">
        <f t="shared" si="52"/>
        <v>baxtervanessa</v>
      </c>
      <c r="E840" t="str">
        <f t="shared" si="55"/>
        <v>yahoo</v>
      </c>
      <c r="F840" t="str">
        <f t="shared" si="53"/>
        <v>com</v>
      </c>
      <c r="G840" t="str">
        <f t="shared" si="54"/>
        <v>Tiffany@yahoo</v>
      </c>
    </row>
    <row r="841" spans="1:7" x14ac:dyDescent="0.2">
      <c r="A841" t="str">
        <f>cleanedDataSet!A841</f>
        <v>bef8a7a6-48ef-4a42-a51a-2cbd3730b8eb</v>
      </c>
      <c r="B841" t="str">
        <f>VLOOKUP(A841,cleanedDataSet!A:L,2,0)</f>
        <v>Shannon Chung</v>
      </c>
      <c r="C841" t="str">
        <f>VLOOKUP(A841,cleanedDataSet!A:L,3,0)</f>
        <v>beckerbrenda@harris-scott.net</v>
      </c>
      <c r="D841" t="str">
        <f t="shared" si="52"/>
        <v>beckerbrenda</v>
      </c>
      <c r="E841" t="str">
        <f t="shared" si="55"/>
        <v>harris-scott</v>
      </c>
      <c r="F841" t="str">
        <f t="shared" si="53"/>
        <v>net</v>
      </c>
      <c r="G841" t="str">
        <f t="shared" si="54"/>
        <v>Shannon@harris-scott</v>
      </c>
    </row>
    <row r="842" spans="1:7" x14ac:dyDescent="0.2">
      <c r="A842" t="str">
        <f>cleanedDataSet!A842</f>
        <v>c6838c70-659f-4d82-ac14-a510f1e5eea1</v>
      </c>
      <c r="B842" t="str">
        <f>VLOOKUP(A842,cleanedDataSet!A:L,2,0)</f>
        <v>Ana Jensen</v>
      </c>
      <c r="C842" t="str">
        <f>VLOOKUP(A842,cleanedDataSet!A:L,3,0)</f>
        <v>emilywilliams@gmail.com</v>
      </c>
      <c r="D842" t="str">
        <f t="shared" si="52"/>
        <v>emilywilliams</v>
      </c>
      <c r="E842" t="str">
        <f t="shared" si="55"/>
        <v>gmail</v>
      </c>
      <c r="F842" t="str">
        <f t="shared" si="53"/>
        <v>com</v>
      </c>
      <c r="G842" t="str">
        <f t="shared" si="54"/>
        <v>Ana@gmail</v>
      </c>
    </row>
    <row r="843" spans="1:7" x14ac:dyDescent="0.2">
      <c r="A843" t="str">
        <f>cleanedDataSet!A843</f>
        <v>7390b54d-917a-4a4b-b68e-91ad19608bd8</v>
      </c>
      <c r="B843" t="str">
        <f>VLOOKUP(A843,cleanedDataSet!A:L,2,0)</f>
        <v>Jennifer Juarez</v>
      </c>
      <c r="C843" t="str">
        <f>VLOOKUP(A843,cleanedDataSet!A:L,3,0)</f>
        <v>jenningsthomas@sullivan.com</v>
      </c>
      <c r="D843" t="str">
        <f t="shared" si="52"/>
        <v>jenningsthomas</v>
      </c>
      <c r="E843" t="str">
        <f t="shared" si="55"/>
        <v>sullivan</v>
      </c>
      <c r="F843" t="str">
        <f t="shared" si="53"/>
        <v>com</v>
      </c>
      <c r="G843" t="str">
        <f t="shared" si="54"/>
        <v>Jennifer@sullivan</v>
      </c>
    </row>
    <row r="844" spans="1:7" x14ac:dyDescent="0.2">
      <c r="A844" t="str">
        <f>cleanedDataSet!A844</f>
        <v>39e1b175-a04e-4dae-83ec-5765ca4f478b</v>
      </c>
      <c r="B844" t="str">
        <f>VLOOKUP(A844,cleanedDataSet!A:L,2,0)</f>
        <v>Jesse Spencer</v>
      </c>
      <c r="C844" t="str">
        <f>VLOOKUP(A844,cleanedDataSet!A:L,3,0)</f>
        <v>stacey59@hotmail.com</v>
      </c>
      <c r="D844" t="str">
        <f t="shared" si="52"/>
        <v>stacey59</v>
      </c>
      <c r="E844" t="str">
        <f t="shared" si="55"/>
        <v>hotmail</v>
      </c>
      <c r="F844" t="str">
        <f t="shared" si="53"/>
        <v>com</v>
      </c>
      <c r="G844" t="str">
        <f t="shared" si="54"/>
        <v>Jesse@hotmail</v>
      </c>
    </row>
    <row r="845" spans="1:7" x14ac:dyDescent="0.2">
      <c r="A845" t="str">
        <f>cleanedDataSet!A845</f>
        <v>9497c6c9-f375-4c60-bd9b-6bdc630f06c5</v>
      </c>
      <c r="B845" t="str">
        <f>VLOOKUP(A845,cleanedDataSet!A:L,2,0)</f>
        <v>Timothy Herrera</v>
      </c>
      <c r="C845" t="str">
        <f>VLOOKUP(A845,cleanedDataSet!A:L,3,0)</f>
        <v>nancykelly@gmail.com</v>
      </c>
      <c r="D845" t="str">
        <f t="shared" si="52"/>
        <v>nancykelly</v>
      </c>
      <c r="E845" t="str">
        <f t="shared" si="55"/>
        <v>gmail</v>
      </c>
      <c r="F845" t="str">
        <f t="shared" si="53"/>
        <v>com</v>
      </c>
      <c r="G845" t="str">
        <f t="shared" si="54"/>
        <v>Timothy@gmail</v>
      </c>
    </row>
    <row r="846" spans="1:7" x14ac:dyDescent="0.2">
      <c r="A846" t="str">
        <f>cleanedDataSet!A846</f>
        <v>ae929f40-2448-4487-b114-c42e9b73ea19</v>
      </c>
      <c r="B846" t="str">
        <f>VLOOKUP(A846,cleanedDataSet!A:L,2,0)</f>
        <v>Wesley Clark DVM</v>
      </c>
      <c r="C846" t="str">
        <f>VLOOKUP(A846,cleanedDataSet!A:L,3,0)</f>
        <v>brucehardin@hotmail.com</v>
      </c>
      <c r="D846" t="str">
        <f t="shared" si="52"/>
        <v>brucehardin</v>
      </c>
      <c r="E846" t="str">
        <f t="shared" si="55"/>
        <v>hotmail</v>
      </c>
      <c r="F846" t="str">
        <f t="shared" si="53"/>
        <v>com</v>
      </c>
      <c r="G846" t="str">
        <f t="shared" si="54"/>
        <v>Wesley@hotmail</v>
      </c>
    </row>
    <row r="847" spans="1:7" x14ac:dyDescent="0.2">
      <c r="A847" t="str">
        <f>cleanedDataSet!A847</f>
        <v>3479cda8-2256-49d7-ad62-28f08035bd5e</v>
      </c>
      <c r="B847" t="str">
        <f>VLOOKUP(A847,cleanedDataSet!A:L,2,0)</f>
        <v>Nicole Bowen</v>
      </c>
      <c r="C847" t="str">
        <f>VLOOKUP(A847,cleanedDataSet!A:L,3,0)</f>
        <v>kimberly13@yahoo.com</v>
      </c>
      <c r="D847" t="str">
        <f t="shared" si="52"/>
        <v>kimberly13</v>
      </c>
      <c r="E847" t="str">
        <f t="shared" si="55"/>
        <v>yahoo</v>
      </c>
      <c r="F847" t="str">
        <f t="shared" si="53"/>
        <v>com</v>
      </c>
      <c r="G847" t="str">
        <f t="shared" si="54"/>
        <v>Nicole@yahoo</v>
      </c>
    </row>
    <row r="848" spans="1:7" x14ac:dyDescent="0.2">
      <c r="A848" t="str">
        <f>cleanedDataSet!A848</f>
        <v>278ad9e5-367b-40ad-b32c-79949b95aeb8</v>
      </c>
      <c r="B848" t="str">
        <f>VLOOKUP(A848,cleanedDataSet!A:L,2,0)</f>
        <v>William Lewis</v>
      </c>
      <c r="C848" t="str">
        <f>VLOOKUP(A848,cleanedDataSet!A:L,3,0)</f>
        <v>csmall@yahoo.com</v>
      </c>
      <c r="D848" t="str">
        <f t="shared" si="52"/>
        <v>csmall</v>
      </c>
      <c r="E848" t="str">
        <f t="shared" si="55"/>
        <v>yahoo</v>
      </c>
      <c r="F848" t="str">
        <f t="shared" si="53"/>
        <v>com</v>
      </c>
      <c r="G848" t="str">
        <f t="shared" si="54"/>
        <v>William@yahoo</v>
      </c>
    </row>
    <row r="849" spans="1:7" x14ac:dyDescent="0.2">
      <c r="A849" t="str">
        <f>cleanedDataSet!A849</f>
        <v>559dab08-4dbd-4136-8194-0eff79051234</v>
      </c>
      <c r="B849" t="str">
        <f>VLOOKUP(A849,cleanedDataSet!A:L,2,0)</f>
        <v>Ryan Hamilton</v>
      </c>
      <c r="C849" t="str">
        <f>VLOOKUP(A849,cleanedDataSet!A:L,3,0)</f>
        <v>joseph37@gmail.com</v>
      </c>
      <c r="D849" t="str">
        <f t="shared" si="52"/>
        <v>joseph37</v>
      </c>
      <c r="E849" t="str">
        <f t="shared" si="55"/>
        <v>gmail</v>
      </c>
      <c r="F849" t="str">
        <f t="shared" si="53"/>
        <v>com</v>
      </c>
      <c r="G849" t="str">
        <f t="shared" si="54"/>
        <v>Ryan@gmail</v>
      </c>
    </row>
    <row r="850" spans="1:7" x14ac:dyDescent="0.2">
      <c r="A850" t="str">
        <f>cleanedDataSet!A850</f>
        <v>10c64399-0582-48a1-9d7c-be6e6fa49eb8</v>
      </c>
      <c r="B850" t="str">
        <f>VLOOKUP(A850,cleanedDataSet!A:L,2,0)</f>
        <v>Joshua Novak</v>
      </c>
      <c r="C850" t="str">
        <f>VLOOKUP(A850,cleanedDataSet!A:L,3,0)</f>
        <v>diane23@bailey.com</v>
      </c>
      <c r="D850" t="str">
        <f t="shared" si="52"/>
        <v>diane23</v>
      </c>
      <c r="E850" t="str">
        <f t="shared" si="55"/>
        <v>bailey</v>
      </c>
      <c r="F850" t="str">
        <f t="shared" si="53"/>
        <v>com</v>
      </c>
      <c r="G850" t="str">
        <f t="shared" si="54"/>
        <v>Joshua@bailey</v>
      </c>
    </row>
    <row r="851" spans="1:7" x14ac:dyDescent="0.2">
      <c r="A851" t="str">
        <f>cleanedDataSet!A851</f>
        <v>8a57266f-bed6-40c1-8beb-daf02bd09ff2</v>
      </c>
      <c r="B851" t="str">
        <f>VLOOKUP(A851,cleanedDataSet!A:L,2,0)</f>
        <v>Jason Young</v>
      </c>
      <c r="C851" t="str">
        <f>VLOOKUP(A851,cleanedDataSet!A:L,3,0)</f>
        <v>edwardrios@santiago.org</v>
      </c>
      <c r="D851" t="str">
        <f t="shared" si="52"/>
        <v>edwardrios</v>
      </c>
      <c r="E851" t="str">
        <f t="shared" si="55"/>
        <v>santiago</v>
      </c>
      <c r="F851" t="str">
        <f t="shared" si="53"/>
        <v>org</v>
      </c>
      <c r="G851" t="str">
        <f t="shared" si="54"/>
        <v>Jason@santiago</v>
      </c>
    </row>
    <row r="852" spans="1:7" x14ac:dyDescent="0.2">
      <c r="A852" t="str">
        <f>cleanedDataSet!A852</f>
        <v>7cd1dd9f-c5f4-421f-a233-0f6f4ba29ffe</v>
      </c>
      <c r="B852" t="str">
        <f>VLOOKUP(A852,cleanedDataSet!A:L,2,0)</f>
        <v>Melissa Mathews</v>
      </c>
      <c r="C852" t="str">
        <f>VLOOKUP(A852,cleanedDataSet!A:L,3,0)</f>
        <v>milesdonald@jones.org</v>
      </c>
      <c r="D852" t="str">
        <f t="shared" si="52"/>
        <v>milesdonald</v>
      </c>
      <c r="E852" t="str">
        <f t="shared" si="55"/>
        <v>jones</v>
      </c>
      <c r="F852" t="str">
        <f t="shared" si="53"/>
        <v>org</v>
      </c>
      <c r="G852" t="str">
        <f t="shared" si="54"/>
        <v>Melissa@jones</v>
      </c>
    </row>
    <row r="853" spans="1:7" x14ac:dyDescent="0.2">
      <c r="A853" t="str">
        <f>cleanedDataSet!A853</f>
        <v>276815aa-3b93-4155-b1dd-2e5b7b4c7206</v>
      </c>
      <c r="B853" t="str">
        <f>VLOOKUP(A853,cleanedDataSet!A:L,2,0)</f>
        <v>Miguel Foster</v>
      </c>
      <c r="C853" t="str">
        <f>VLOOKUP(A853,cleanedDataSet!A:L,3,0)</f>
        <v>hintonchristopher@wade.org</v>
      </c>
      <c r="D853" t="str">
        <f t="shared" si="52"/>
        <v>hintonchristopher</v>
      </c>
      <c r="E853" t="str">
        <f t="shared" si="55"/>
        <v>wade</v>
      </c>
      <c r="F853" t="str">
        <f t="shared" si="53"/>
        <v>org</v>
      </c>
      <c r="G853" t="str">
        <f t="shared" si="54"/>
        <v>Miguel@wade</v>
      </c>
    </row>
    <row r="854" spans="1:7" x14ac:dyDescent="0.2">
      <c r="A854" t="str">
        <f>cleanedDataSet!A854</f>
        <v>777eebcc-bc65-410f-ac1c-18200b029ef9</v>
      </c>
      <c r="B854" t="str">
        <f>VLOOKUP(A854,cleanedDataSet!A:L,2,0)</f>
        <v>Michael Wiley</v>
      </c>
      <c r="C854" t="str">
        <f>VLOOKUP(A854,cleanedDataSet!A:L,3,0)</f>
        <v>thomas06@murphy-mason.org</v>
      </c>
      <c r="D854" t="str">
        <f t="shared" si="52"/>
        <v>thomas06</v>
      </c>
      <c r="E854" t="str">
        <f t="shared" si="55"/>
        <v>murphy-mason</v>
      </c>
      <c r="F854" t="str">
        <f t="shared" si="53"/>
        <v>org</v>
      </c>
      <c r="G854" t="str">
        <f t="shared" si="54"/>
        <v>Michael@murphy-mason</v>
      </c>
    </row>
    <row r="855" spans="1:7" x14ac:dyDescent="0.2">
      <c r="A855" t="str">
        <f>cleanedDataSet!A855</f>
        <v>7fdbd2d3-fb00-4783-a984-1c522eb1549b</v>
      </c>
      <c r="B855" t="str">
        <f>VLOOKUP(A855,cleanedDataSet!A:L,2,0)</f>
        <v>John Jordan</v>
      </c>
      <c r="C855" t="str">
        <f>VLOOKUP(A855,cleanedDataSet!A:L,3,0)</f>
        <v>terrylindsey@jenkins-flowers.info</v>
      </c>
      <c r="D855" t="str">
        <f t="shared" si="52"/>
        <v>terrylindsey</v>
      </c>
      <c r="E855" t="str">
        <f t="shared" si="55"/>
        <v>jenkins-flowers</v>
      </c>
      <c r="F855" t="str">
        <f t="shared" si="53"/>
        <v>info</v>
      </c>
      <c r="G855" t="str">
        <f t="shared" si="54"/>
        <v>John@jenkins-flowers</v>
      </c>
    </row>
    <row r="856" spans="1:7" x14ac:dyDescent="0.2">
      <c r="A856" t="str">
        <f>cleanedDataSet!A856</f>
        <v>5f0c32b5-e1b6-4bdd-a129-bc0d260cb31c</v>
      </c>
      <c r="B856" t="str">
        <f>VLOOKUP(A856,cleanedDataSet!A:L,2,0)</f>
        <v>Lisa Potter</v>
      </c>
      <c r="C856" t="str">
        <f>VLOOKUP(A856,cleanedDataSet!A:L,3,0)</f>
        <v>oscarhaynes@freeman-tapia.org</v>
      </c>
      <c r="D856" t="str">
        <f t="shared" si="52"/>
        <v>oscarhaynes</v>
      </c>
      <c r="E856" t="str">
        <f t="shared" si="55"/>
        <v>freeman-tapia</v>
      </c>
      <c r="F856" t="str">
        <f t="shared" si="53"/>
        <v>org</v>
      </c>
      <c r="G856" t="str">
        <f t="shared" si="54"/>
        <v>Lisa@freeman-tapia</v>
      </c>
    </row>
    <row r="857" spans="1:7" x14ac:dyDescent="0.2">
      <c r="A857" t="str">
        <f>cleanedDataSet!A857</f>
        <v>90fb2195-d30e-4281-a831-d31e5a3fcdbd</v>
      </c>
      <c r="B857" t="str">
        <f>VLOOKUP(A857,cleanedDataSet!A:L,2,0)</f>
        <v>Rachel Duarte</v>
      </c>
      <c r="C857" t="str">
        <f>VLOOKUP(A857,cleanedDataSet!A:L,3,0)</f>
        <v>bowens@mills.com</v>
      </c>
      <c r="D857" t="str">
        <f t="shared" si="52"/>
        <v>bowens</v>
      </c>
      <c r="E857" t="str">
        <f t="shared" si="55"/>
        <v>mills</v>
      </c>
      <c r="F857" t="str">
        <f t="shared" si="53"/>
        <v>com</v>
      </c>
      <c r="G857" t="str">
        <f t="shared" si="54"/>
        <v>Rachel@mills</v>
      </c>
    </row>
    <row r="858" spans="1:7" x14ac:dyDescent="0.2">
      <c r="A858" t="str">
        <f>cleanedDataSet!A858</f>
        <v>2b3d04a4-c3f5-43a9-94ff-e7cc41564601</v>
      </c>
      <c r="B858" t="str">
        <f>VLOOKUP(A858,cleanedDataSet!A:L,2,0)</f>
        <v>Whitney Carlson</v>
      </c>
      <c r="C858" t="str">
        <f>VLOOKUP(A858,cleanedDataSet!A:L,3,0)</f>
        <v>smithjoy@hotmail.com</v>
      </c>
      <c r="D858" t="str">
        <f t="shared" si="52"/>
        <v>smithjoy</v>
      </c>
      <c r="E858" t="str">
        <f t="shared" si="55"/>
        <v>hotmail</v>
      </c>
      <c r="F858" t="str">
        <f t="shared" si="53"/>
        <v>com</v>
      </c>
      <c r="G858" t="str">
        <f t="shared" si="54"/>
        <v>Whitney@hotmail</v>
      </c>
    </row>
    <row r="859" spans="1:7" x14ac:dyDescent="0.2">
      <c r="A859" t="str">
        <f>cleanedDataSet!A859</f>
        <v>135ae41d-3202-42db-9b71-9cf21256d61c</v>
      </c>
      <c r="B859" t="str">
        <f>VLOOKUP(A859,cleanedDataSet!A:L,2,0)</f>
        <v>George Moore</v>
      </c>
      <c r="C859" t="str">
        <f>VLOOKUP(A859,cleanedDataSet!A:L,3,0)</f>
        <v>keysandra@perkins-anderson.com</v>
      </c>
      <c r="D859" t="str">
        <f t="shared" si="52"/>
        <v>keysandra</v>
      </c>
      <c r="E859" t="str">
        <f t="shared" si="55"/>
        <v>perkins-anderson</v>
      </c>
      <c r="F859" t="str">
        <f t="shared" si="53"/>
        <v>com</v>
      </c>
      <c r="G859" t="str">
        <f t="shared" si="54"/>
        <v>George@perkins-anderson</v>
      </c>
    </row>
    <row r="860" spans="1:7" x14ac:dyDescent="0.2">
      <c r="A860" t="str">
        <f>cleanedDataSet!A860</f>
        <v>a11b5e2d-ee04-4d22-a58f-5f46d1e789a9</v>
      </c>
      <c r="B860" t="str">
        <f>VLOOKUP(A860,cleanedDataSet!A:L,2,0)</f>
        <v>Peter Wilson</v>
      </c>
      <c r="C860" t="str">
        <f>VLOOKUP(A860,cleanedDataSet!A:L,3,0)</f>
        <v>agreen@moody.com</v>
      </c>
      <c r="D860" t="str">
        <f t="shared" si="52"/>
        <v>agreen</v>
      </c>
      <c r="E860" t="str">
        <f t="shared" si="55"/>
        <v>moody</v>
      </c>
      <c r="F860" t="str">
        <f t="shared" si="53"/>
        <v>com</v>
      </c>
      <c r="G860" t="str">
        <f t="shared" si="54"/>
        <v>Peter@moody</v>
      </c>
    </row>
    <row r="861" spans="1:7" x14ac:dyDescent="0.2">
      <c r="A861" t="str">
        <f>cleanedDataSet!A861</f>
        <v>e607524f-47f4-41c7-ac06-8f1784ccd1c6</v>
      </c>
      <c r="B861" t="str">
        <f>VLOOKUP(A861,cleanedDataSet!A:L,2,0)</f>
        <v>Angela Wilson</v>
      </c>
      <c r="C861" t="str">
        <f>VLOOKUP(A861,cleanedDataSet!A:L,3,0)</f>
        <v>kelly05@crawford.com</v>
      </c>
      <c r="D861" t="str">
        <f t="shared" si="52"/>
        <v>kelly05</v>
      </c>
      <c r="E861" t="str">
        <f t="shared" si="55"/>
        <v>crawford</v>
      </c>
      <c r="F861" t="str">
        <f t="shared" si="53"/>
        <v>com</v>
      </c>
      <c r="G861" t="str">
        <f t="shared" si="54"/>
        <v>Angela@crawford</v>
      </c>
    </row>
    <row r="862" spans="1:7" x14ac:dyDescent="0.2">
      <c r="A862" t="str">
        <f>cleanedDataSet!A862</f>
        <v>5772d322-eb86-41ab-8c51-61cda4f219b4</v>
      </c>
      <c r="B862" t="str">
        <f>VLOOKUP(A862,cleanedDataSet!A:L,2,0)</f>
        <v>Matthew Hernandez</v>
      </c>
      <c r="C862" t="str">
        <f>VLOOKUP(A862,cleanedDataSet!A:L,3,0)</f>
        <v>romeromichelle@smith.com</v>
      </c>
      <c r="D862" t="str">
        <f t="shared" si="52"/>
        <v>romeromichelle</v>
      </c>
      <c r="E862" t="str">
        <f t="shared" si="55"/>
        <v>smith</v>
      </c>
      <c r="F862" t="str">
        <f t="shared" si="53"/>
        <v>com</v>
      </c>
      <c r="G862" t="str">
        <f t="shared" si="54"/>
        <v>Matthew@smith</v>
      </c>
    </row>
    <row r="863" spans="1:7" x14ac:dyDescent="0.2">
      <c r="A863" t="str">
        <f>cleanedDataSet!A863</f>
        <v>032c3987-ffb6-4880-981d-84708075d8d6</v>
      </c>
      <c r="B863" t="str">
        <f>VLOOKUP(A863,cleanedDataSet!A:L,2,0)</f>
        <v>Sandra Jones</v>
      </c>
      <c r="C863" t="str">
        <f>VLOOKUP(A863,cleanedDataSet!A:L,3,0)</f>
        <v>davidreynolds@gmail.com</v>
      </c>
      <c r="D863" t="str">
        <f t="shared" si="52"/>
        <v>davidreynolds</v>
      </c>
      <c r="E863" t="str">
        <f t="shared" si="55"/>
        <v>gmail</v>
      </c>
      <c r="F863" t="str">
        <f t="shared" si="53"/>
        <v>com</v>
      </c>
      <c r="G863" t="str">
        <f t="shared" si="54"/>
        <v>Sandra@gmail</v>
      </c>
    </row>
    <row r="864" spans="1:7" x14ac:dyDescent="0.2">
      <c r="A864" t="str">
        <f>cleanedDataSet!A864</f>
        <v>fa05e4fd-8156-415a-8414-54094ad34c36</v>
      </c>
      <c r="B864" t="str">
        <f>VLOOKUP(A864,cleanedDataSet!A:L,2,0)</f>
        <v>Mrs. Rachel Davis</v>
      </c>
      <c r="C864" t="str">
        <f>VLOOKUP(A864,cleanedDataSet!A:L,3,0)</f>
        <v>bellchristopher@deleon-duke.info</v>
      </c>
      <c r="D864" t="str">
        <f t="shared" si="52"/>
        <v>bellchristopher</v>
      </c>
      <c r="E864" t="str">
        <f t="shared" si="55"/>
        <v>deleon-duke</v>
      </c>
      <c r="F864" t="str">
        <f t="shared" si="53"/>
        <v>info</v>
      </c>
      <c r="G864" t="str">
        <f t="shared" si="54"/>
        <v>Mrs.@deleon-duke</v>
      </c>
    </row>
    <row r="865" spans="1:7" x14ac:dyDescent="0.2">
      <c r="A865" t="str">
        <f>cleanedDataSet!A865</f>
        <v>556204f9-ff89-4d0c-be3c-e0c39af62499</v>
      </c>
      <c r="B865" t="str">
        <f>VLOOKUP(A865,cleanedDataSet!A:L,2,0)</f>
        <v>Jason Pennington IV</v>
      </c>
      <c r="C865" t="str">
        <f>VLOOKUP(A865,cleanedDataSet!A:L,3,0)</f>
        <v>wwoodard@gmail.com</v>
      </c>
      <c r="D865" t="str">
        <f t="shared" si="52"/>
        <v>wwoodard</v>
      </c>
      <c r="E865" t="str">
        <f t="shared" si="55"/>
        <v>gmail</v>
      </c>
      <c r="F865" t="str">
        <f t="shared" si="53"/>
        <v>com</v>
      </c>
      <c r="G865" t="str">
        <f t="shared" si="54"/>
        <v>Jason@gmail</v>
      </c>
    </row>
    <row r="866" spans="1:7" x14ac:dyDescent="0.2">
      <c r="A866" t="str">
        <f>cleanedDataSet!A866</f>
        <v>4eb0d7b7-014e-40ac-8d16-07e7c3d74b5a</v>
      </c>
      <c r="B866" t="str">
        <f>VLOOKUP(A866,cleanedDataSet!A:L,2,0)</f>
        <v>Michael Thomas</v>
      </c>
      <c r="C866" t="str">
        <f>VLOOKUP(A866,cleanedDataSet!A:L,3,0)</f>
        <v>buckleychristine@hotmail.com</v>
      </c>
      <c r="D866" t="str">
        <f t="shared" si="52"/>
        <v>buckleychristine</v>
      </c>
      <c r="E866" t="str">
        <f t="shared" si="55"/>
        <v>hotmail</v>
      </c>
      <c r="F866" t="str">
        <f t="shared" si="53"/>
        <v>com</v>
      </c>
      <c r="G866" t="str">
        <f t="shared" si="54"/>
        <v>Michael@hotmail</v>
      </c>
    </row>
    <row r="867" spans="1:7" x14ac:dyDescent="0.2">
      <c r="A867" t="str">
        <f>cleanedDataSet!A867</f>
        <v>e144c0d1-1dcf-4f50-a55c-fc160cda5906</v>
      </c>
      <c r="B867" t="str">
        <f>VLOOKUP(A867,cleanedDataSet!A:L,2,0)</f>
        <v>Jeffrey Berry</v>
      </c>
      <c r="C867" t="str">
        <f>VLOOKUP(A867,cleanedDataSet!A:L,3,0)</f>
        <v>qfrank@bentley.info</v>
      </c>
      <c r="D867" t="str">
        <f t="shared" si="52"/>
        <v>qfrank</v>
      </c>
      <c r="E867" t="str">
        <f t="shared" si="55"/>
        <v>bentley</v>
      </c>
      <c r="F867" t="str">
        <f t="shared" si="53"/>
        <v>info</v>
      </c>
      <c r="G867" t="str">
        <f t="shared" si="54"/>
        <v>Jeffrey@bentley</v>
      </c>
    </row>
    <row r="868" spans="1:7" x14ac:dyDescent="0.2">
      <c r="A868" t="str">
        <f>cleanedDataSet!A868</f>
        <v>0a2a2b9c-dfb6-4b5e-aae0-45bc096b482e</v>
      </c>
      <c r="B868" t="str">
        <f>VLOOKUP(A868,cleanedDataSet!A:L,2,0)</f>
        <v>Rachel Graham</v>
      </c>
      <c r="C868" t="str">
        <f>VLOOKUP(A868,cleanedDataSet!A:L,3,0)</f>
        <v>dawn31@eaton-hanson.com</v>
      </c>
      <c r="D868" t="str">
        <f t="shared" si="52"/>
        <v>dawn31</v>
      </c>
      <c r="E868" t="str">
        <f t="shared" si="55"/>
        <v>eaton-hanson</v>
      </c>
      <c r="F868" t="str">
        <f t="shared" si="53"/>
        <v>com</v>
      </c>
      <c r="G868" t="str">
        <f t="shared" si="54"/>
        <v>Rachel@eaton-hanson</v>
      </c>
    </row>
    <row r="869" spans="1:7" x14ac:dyDescent="0.2">
      <c r="A869" t="str">
        <f>cleanedDataSet!A869</f>
        <v>90d79c76-ac48-4140-a1f0-2b961a488101</v>
      </c>
      <c r="B869" t="str">
        <f>VLOOKUP(A869,cleanedDataSet!A:L,2,0)</f>
        <v>Kenneth Giles</v>
      </c>
      <c r="C869" t="str">
        <f>VLOOKUP(A869,cleanedDataSet!A:L,3,0)</f>
        <v>michaelcollins@bell.com</v>
      </c>
      <c r="D869" t="str">
        <f t="shared" si="52"/>
        <v>michaelcollins</v>
      </c>
      <c r="E869" t="str">
        <f t="shared" si="55"/>
        <v>bell</v>
      </c>
      <c r="F869" t="str">
        <f t="shared" si="53"/>
        <v>com</v>
      </c>
      <c r="G869" t="str">
        <f t="shared" si="54"/>
        <v>Kenneth@bell</v>
      </c>
    </row>
    <row r="870" spans="1:7" x14ac:dyDescent="0.2">
      <c r="A870" t="str">
        <f>cleanedDataSet!A870</f>
        <v>5a8e6c17-be0e-4344-8a10-8cc054828ea2</v>
      </c>
      <c r="B870" t="str">
        <f>VLOOKUP(A870,cleanedDataSet!A:L,2,0)</f>
        <v>Peter Nunez</v>
      </c>
      <c r="C870" t="str">
        <f>VLOOKUP(A870,cleanedDataSet!A:L,3,0)</f>
        <v>villegasrachael@hunter-thompson.com</v>
      </c>
      <c r="D870" t="str">
        <f t="shared" si="52"/>
        <v>villegasrachael</v>
      </c>
      <c r="E870" t="str">
        <f t="shared" si="55"/>
        <v>hunter-thompson</v>
      </c>
      <c r="F870" t="str">
        <f t="shared" si="53"/>
        <v>com</v>
      </c>
      <c r="G870" t="str">
        <f t="shared" si="54"/>
        <v>Peter@hunter-thompson</v>
      </c>
    </row>
    <row r="871" spans="1:7" x14ac:dyDescent="0.2">
      <c r="A871" t="str">
        <f>cleanedDataSet!A871</f>
        <v>ada17dcc-7c51-48b0-acd8-1a426d188c2c</v>
      </c>
      <c r="B871" t="str">
        <f>VLOOKUP(A871,cleanedDataSet!A:L,2,0)</f>
        <v>Melissa Ross</v>
      </c>
      <c r="C871" t="str">
        <f>VLOOKUP(A871,cleanedDataSet!A:L,3,0)</f>
        <v>escobartimothy@yahoo.com</v>
      </c>
      <c r="D871" t="str">
        <f t="shared" si="52"/>
        <v>escobartimothy</v>
      </c>
      <c r="E871" t="str">
        <f t="shared" si="55"/>
        <v>yahoo</v>
      </c>
      <c r="F871" t="str">
        <f t="shared" si="53"/>
        <v>com</v>
      </c>
      <c r="G871" t="str">
        <f t="shared" si="54"/>
        <v>Melissa@yahoo</v>
      </c>
    </row>
    <row r="872" spans="1:7" x14ac:dyDescent="0.2">
      <c r="A872" t="str">
        <f>cleanedDataSet!A872</f>
        <v>76930971-4994-4969-82f8-5463c7a2b16c</v>
      </c>
      <c r="B872" t="str">
        <f>VLOOKUP(A872,cleanedDataSet!A:L,2,0)</f>
        <v>Bonnie Rodriguez</v>
      </c>
      <c r="C872" t="str">
        <f>VLOOKUP(A872,cleanedDataSet!A:L,3,0)</f>
        <v>timothymorales@hotmail.com</v>
      </c>
      <c r="D872" t="str">
        <f t="shared" si="52"/>
        <v>timothymorales</v>
      </c>
      <c r="E872" t="str">
        <f t="shared" si="55"/>
        <v>hotmail</v>
      </c>
      <c r="F872" t="str">
        <f t="shared" si="53"/>
        <v>com</v>
      </c>
      <c r="G872" t="str">
        <f t="shared" si="54"/>
        <v>Bonnie@hotmail</v>
      </c>
    </row>
    <row r="873" spans="1:7" x14ac:dyDescent="0.2">
      <c r="A873" t="str">
        <f>cleanedDataSet!A873</f>
        <v>b97142c6-63c0-419c-aa74-01df8ea0e73a</v>
      </c>
      <c r="B873" t="str">
        <f>VLOOKUP(A873,cleanedDataSet!A:L,2,0)</f>
        <v>Martha Lewis</v>
      </c>
      <c r="C873" t="str">
        <f>VLOOKUP(A873,cleanedDataSet!A:L,3,0)</f>
        <v>wsmith@allen-mcguire.com</v>
      </c>
      <c r="D873" t="str">
        <f t="shared" si="52"/>
        <v>wsmith</v>
      </c>
      <c r="E873" t="str">
        <f t="shared" si="55"/>
        <v>allen-mcguire</v>
      </c>
      <c r="F873" t="str">
        <f t="shared" si="53"/>
        <v>com</v>
      </c>
      <c r="G873" t="str">
        <f t="shared" si="54"/>
        <v>Martha@allen-mcguire</v>
      </c>
    </row>
    <row r="874" spans="1:7" x14ac:dyDescent="0.2">
      <c r="A874" t="str">
        <f>cleanedDataSet!A874</f>
        <v>15a9abc2-27aa-463f-9e23-cbc2f865c3e2</v>
      </c>
      <c r="B874" t="str">
        <f>VLOOKUP(A874,cleanedDataSet!A:L,2,0)</f>
        <v>Sydney Joseph</v>
      </c>
      <c r="C874" t="str">
        <f>VLOOKUP(A874,cleanedDataSet!A:L,3,0)</f>
        <v>charles45@evans-smith.org</v>
      </c>
      <c r="D874" t="str">
        <f t="shared" si="52"/>
        <v>charles45</v>
      </c>
      <c r="E874" t="str">
        <f t="shared" si="55"/>
        <v>evans-smith</v>
      </c>
      <c r="F874" t="str">
        <f t="shared" si="53"/>
        <v>org</v>
      </c>
      <c r="G874" t="str">
        <f t="shared" si="54"/>
        <v>Sydney@evans-smith</v>
      </c>
    </row>
    <row r="875" spans="1:7" x14ac:dyDescent="0.2">
      <c r="A875" t="str">
        <f>cleanedDataSet!A875</f>
        <v>3114a8c0-d560-4d60-b616-133e331331c5</v>
      </c>
      <c r="B875" t="str">
        <f>VLOOKUP(A875,cleanedDataSet!A:L,2,0)</f>
        <v>Meagan Henderson</v>
      </c>
      <c r="C875" t="str">
        <f>VLOOKUP(A875,cleanedDataSet!A:L,3,0)</f>
        <v>replacement@mail.com</v>
      </c>
      <c r="D875" t="str">
        <f t="shared" si="52"/>
        <v>replacement</v>
      </c>
      <c r="E875" t="str">
        <f t="shared" si="55"/>
        <v>mail</v>
      </c>
      <c r="F875" t="str">
        <f t="shared" si="53"/>
        <v>com</v>
      </c>
      <c r="G875" t="str">
        <f t="shared" si="54"/>
        <v>Meagan@mail</v>
      </c>
    </row>
    <row r="876" spans="1:7" x14ac:dyDescent="0.2">
      <c r="A876" t="str">
        <f>cleanedDataSet!A876</f>
        <v>a858d34a-d344-41e3-ba39-c3ab0c19b71b</v>
      </c>
      <c r="B876" t="str">
        <f>VLOOKUP(A876,cleanedDataSet!A:L,2,0)</f>
        <v>Tony Frost</v>
      </c>
      <c r="C876" t="str">
        <f>VLOOKUP(A876,cleanedDataSet!A:L,3,0)</f>
        <v>ymay@contreras.org</v>
      </c>
      <c r="D876" t="str">
        <f t="shared" si="52"/>
        <v>ymay</v>
      </c>
      <c r="E876" t="str">
        <f t="shared" si="55"/>
        <v>contreras</v>
      </c>
      <c r="F876" t="str">
        <f t="shared" si="53"/>
        <v>org</v>
      </c>
      <c r="G876" t="str">
        <f t="shared" si="54"/>
        <v>Tony@contreras</v>
      </c>
    </row>
    <row r="877" spans="1:7" x14ac:dyDescent="0.2">
      <c r="A877" t="str">
        <f>cleanedDataSet!A877</f>
        <v>2d6e6f6b-318e-40e0-8791-f881c6ca13fb</v>
      </c>
      <c r="B877" t="str">
        <f>VLOOKUP(A877,cleanedDataSet!A:L,2,0)</f>
        <v>Jennifer Moore</v>
      </c>
      <c r="C877" t="str">
        <f>VLOOKUP(A877,cleanedDataSet!A:L,3,0)</f>
        <v>codyyoder@yahoo.com</v>
      </c>
      <c r="D877" t="str">
        <f t="shared" si="52"/>
        <v>codyyoder</v>
      </c>
      <c r="E877" t="str">
        <f t="shared" si="55"/>
        <v>yahoo</v>
      </c>
      <c r="F877" t="str">
        <f t="shared" si="53"/>
        <v>com</v>
      </c>
      <c r="G877" t="str">
        <f t="shared" si="54"/>
        <v>Jennifer@yahoo</v>
      </c>
    </row>
    <row r="878" spans="1:7" x14ac:dyDescent="0.2">
      <c r="A878" t="str">
        <f>cleanedDataSet!A878</f>
        <v>5d1194c8-8edc-497b-a7bb-fdd602a6ac38</v>
      </c>
      <c r="B878" t="str">
        <f>VLOOKUP(A878,cleanedDataSet!A:L,2,0)</f>
        <v>William Hawkins</v>
      </c>
      <c r="C878" t="str">
        <f>VLOOKUP(A878,cleanedDataSet!A:L,3,0)</f>
        <v>williamstammie@yahoo.com</v>
      </c>
      <c r="D878" t="str">
        <f t="shared" si="52"/>
        <v>williamstammie</v>
      </c>
      <c r="E878" t="str">
        <f t="shared" si="55"/>
        <v>yahoo</v>
      </c>
      <c r="F878" t="str">
        <f t="shared" si="53"/>
        <v>com</v>
      </c>
      <c r="G878" t="str">
        <f t="shared" si="54"/>
        <v>William@yahoo</v>
      </c>
    </row>
    <row r="879" spans="1:7" x14ac:dyDescent="0.2">
      <c r="A879" t="str">
        <f>cleanedDataSet!A879</f>
        <v>8a8900e6-81b2-4ea5-b5ed-31fff2526210</v>
      </c>
      <c r="B879" t="str">
        <f>VLOOKUP(A879,cleanedDataSet!A:L,2,0)</f>
        <v>Bobby Hernandez</v>
      </c>
      <c r="C879" t="str">
        <f>VLOOKUP(A879,cleanedDataSet!A:L,3,0)</f>
        <v>shawn06@yahoo.com</v>
      </c>
      <c r="D879" t="str">
        <f t="shared" si="52"/>
        <v>shawn06</v>
      </c>
      <c r="E879" t="str">
        <f t="shared" si="55"/>
        <v>yahoo</v>
      </c>
      <c r="F879" t="str">
        <f t="shared" si="53"/>
        <v>com</v>
      </c>
      <c r="G879" t="str">
        <f t="shared" si="54"/>
        <v>Bobby@yahoo</v>
      </c>
    </row>
    <row r="880" spans="1:7" x14ac:dyDescent="0.2">
      <c r="A880" t="str">
        <f>cleanedDataSet!A880</f>
        <v>8636299e-8554-414c-a6c6-c6b10f226a8e</v>
      </c>
      <c r="B880" t="str">
        <f>VLOOKUP(A880,cleanedDataSet!A:L,2,0)</f>
        <v>Katelyn Rosales</v>
      </c>
      <c r="C880" t="str">
        <f>VLOOKUP(A880,cleanedDataSet!A:L,3,0)</f>
        <v>michelleobrien@hotmail.com</v>
      </c>
      <c r="D880" t="str">
        <f t="shared" si="52"/>
        <v>michelleobrien</v>
      </c>
      <c r="E880" t="str">
        <f t="shared" si="55"/>
        <v>hotmail</v>
      </c>
      <c r="F880" t="str">
        <f t="shared" si="53"/>
        <v>com</v>
      </c>
      <c r="G880" t="str">
        <f t="shared" si="54"/>
        <v>Katelyn@hotmail</v>
      </c>
    </row>
    <row r="881" spans="1:7" x14ac:dyDescent="0.2">
      <c r="A881" t="str">
        <f>cleanedDataSet!A881</f>
        <v>162aa62b-e865-4cfe-a426-080317365e54</v>
      </c>
      <c r="B881" t="str">
        <f>VLOOKUP(A881,cleanedDataSet!A:L,2,0)</f>
        <v>Jeffery Lewis</v>
      </c>
      <c r="C881" t="str">
        <f>VLOOKUP(A881,cleanedDataSet!A:L,3,0)</f>
        <v>replacement@mail.com</v>
      </c>
      <c r="D881" t="str">
        <f t="shared" si="52"/>
        <v>replacement</v>
      </c>
      <c r="E881" t="str">
        <f t="shared" si="55"/>
        <v>mail</v>
      </c>
      <c r="F881" t="str">
        <f t="shared" si="53"/>
        <v>com</v>
      </c>
      <c r="G881" t="str">
        <f t="shared" si="54"/>
        <v>Jeffery@mail</v>
      </c>
    </row>
    <row r="882" spans="1:7" x14ac:dyDescent="0.2">
      <c r="A882" t="str">
        <f>cleanedDataSet!A882</f>
        <v>e61e6c60-adcc-40de-8030-986ee7dce509</v>
      </c>
      <c r="B882" t="str">
        <f>VLOOKUP(A882,cleanedDataSet!A:L,2,0)</f>
        <v>Javier Gray</v>
      </c>
      <c r="C882" t="str">
        <f>VLOOKUP(A882,cleanedDataSet!A:L,3,0)</f>
        <v>amyrodriguez@nelson.info</v>
      </c>
      <c r="D882" t="str">
        <f t="shared" si="52"/>
        <v>amyrodriguez</v>
      </c>
      <c r="E882" t="str">
        <f t="shared" si="55"/>
        <v>nelson</v>
      </c>
      <c r="F882" t="str">
        <f t="shared" si="53"/>
        <v>info</v>
      </c>
      <c r="G882" t="str">
        <f t="shared" si="54"/>
        <v>Javier@nelson</v>
      </c>
    </row>
    <row r="883" spans="1:7" x14ac:dyDescent="0.2">
      <c r="A883" t="str">
        <f>cleanedDataSet!A883</f>
        <v>b24c9db9-09ab-4e7e-9e58-6375881c7626</v>
      </c>
      <c r="B883" t="str">
        <f>VLOOKUP(A883,cleanedDataSet!A:L,2,0)</f>
        <v>William Yu</v>
      </c>
      <c r="C883" t="str">
        <f>VLOOKUP(A883,cleanedDataSet!A:L,3,0)</f>
        <v>daviskevin@hotmail.com</v>
      </c>
      <c r="D883" t="str">
        <f t="shared" si="52"/>
        <v>daviskevin</v>
      </c>
      <c r="E883" t="str">
        <f t="shared" si="55"/>
        <v>hotmail</v>
      </c>
      <c r="F883" t="str">
        <f t="shared" si="53"/>
        <v>com</v>
      </c>
      <c r="G883" t="str">
        <f t="shared" si="54"/>
        <v>William@hotmail</v>
      </c>
    </row>
    <row r="884" spans="1:7" x14ac:dyDescent="0.2">
      <c r="A884" t="str">
        <f>cleanedDataSet!A884</f>
        <v>77e6485f-2c71-49ea-bed9-4e544e6dd769</v>
      </c>
      <c r="B884" t="str">
        <f>VLOOKUP(A884,cleanedDataSet!A:L,2,0)</f>
        <v>James Nichols</v>
      </c>
      <c r="C884" t="str">
        <f>VLOOKUP(A884,cleanedDataSet!A:L,3,0)</f>
        <v>danielwebb@garcia-johnson.biz</v>
      </c>
      <c r="D884" t="str">
        <f t="shared" si="52"/>
        <v>danielwebb</v>
      </c>
      <c r="E884" t="str">
        <f t="shared" si="55"/>
        <v>garcia-johnson</v>
      </c>
      <c r="F884" t="str">
        <f t="shared" si="53"/>
        <v>biz</v>
      </c>
      <c r="G884" t="str">
        <f t="shared" si="54"/>
        <v>James@garcia-johnson</v>
      </c>
    </row>
    <row r="885" spans="1:7" x14ac:dyDescent="0.2">
      <c r="A885" t="str">
        <f>cleanedDataSet!A885</f>
        <v>03ddefd3-e008-49b9-b1ae-da82647888d9</v>
      </c>
      <c r="B885" t="str">
        <f>VLOOKUP(A885,cleanedDataSet!A:L,2,0)</f>
        <v>Matthew Koch</v>
      </c>
      <c r="C885" t="str">
        <f>VLOOKUP(A885,cleanedDataSet!A:L,3,0)</f>
        <v>carl70@yahoo.com</v>
      </c>
      <c r="D885" t="str">
        <f t="shared" si="52"/>
        <v>carl70</v>
      </c>
      <c r="E885" t="str">
        <f t="shared" si="55"/>
        <v>yahoo</v>
      </c>
      <c r="F885" t="str">
        <f t="shared" si="53"/>
        <v>com</v>
      </c>
      <c r="G885" t="str">
        <f t="shared" si="54"/>
        <v>Matthew@yahoo</v>
      </c>
    </row>
    <row r="886" spans="1:7" x14ac:dyDescent="0.2">
      <c r="A886" t="str">
        <f>cleanedDataSet!A886</f>
        <v>cf620b87-254b-4804-a12c-0586bd835b67</v>
      </c>
      <c r="B886" t="str">
        <f>VLOOKUP(A886,cleanedDataSet!A:L,2,0)</f>
        <v>Brittany Dennis</v>
      </c>
      <c r="C886" t="str">
        <f>VLOOKUP(A886,cleanedDataSet!A:L,3,0)</f>
        <v>watsonmelanie@hotmail.com</v>
      </c>
      <c r="D886" t="str">
        <f t="shared" si="52"/>
        <v>watsonmelanie</v>
      </c>
      <c r="E886" t="str">
        <f t="shared" si="55"/>
        <v>hotmail</v>
      </c>
      <c r="F886" t="str">
        <f t="shared" si="53"/>
        <v>com</v>
      </c>
      <c r="G886" t="str">
        <f t="shared" si="54"/>
        <v>Brittany@hotmail</v>
      </c>
    </row>
    <row r="887" spans="1:7" x14ac:dyDescent="0.2">
      <c r="A887" t="str">
        <f>cleanedDataSet!A887</f>
        <v>84bda85e-8cc6-4c3d-b8f1-9acc68fee50b</v>
      </c>
      <c r="B887" t="str">
        <f>VLOOKUP(A887,cleanedDataSet!A:L,2,0)</f>
        <v>David Hines</v>
      </c>
      <c r="C887" t="str">
        <f>VLOOKUP(A887,cleanedDataSet!A:L,3,0)</f>
        <v>dustin69@frazier.com</v>
      </c>
      <c r="D887" t="str">
        <f t="shared" si="52"/>
        <v>dustin69</v>
      </c>
      <c r="E887" t="str">
        <f t="shared" si="55"/>
        <v>frazier</v>
      </c>
      <c r="F887" t="str">
        <f t="shared" si="53"/>
        <v>com</v>
      </c>
      <c r="G887" t="str">
        <f t="shared" si="54"/>
        <v>David@frazier</v>
      </c>
    </row>
    <row r="888" spans="1:7" x14ac:dyDescent="0.2">
      <c r="A888" t="str">
        <f>cleanedDataSet!A888</f>
        <v>ac4ef039-12e6-4aa3-bf47-87944618eea2</v>
      </c>
      <c r="B888" t="str">
        <f>VLOOKUP(A888,cleanedDataSet!A:L,2,0)</f>
        <v>Kimberly Fletcher</v>
      </c>
      <c r="C888" t="str">
        <f>VLOOKUP(A888,cleanedDataSet!A:L,3,0)</f>
        <v>brandijones@hotmail.com</v>
      </c>
      <c r="D888" t="str">
        <f t="shared" si="52"/>
        <v>brandijones</v>
      </c>
      <c r="E888" t="str">
        <f t="shared" si="55"/>
        <v>hotmail</v>
      </c>
      <c r="F888" t="str">
        <f t="shared" si="53"/>
        <v>com</v>
      </c>
      <c r="G888" t="str">
        <f t="shared" si="54"/>
        <v>Kimberly@hotmail</v>
      </c>
    </row>
    <row r="889" spans="1:7" x14ac:dyDescent="0.2">
      <c r="A889" t="str">
        <f>cleanedDataSet!A889</f>
        <v>31c47db1-65ba-49ea-b479-1fa1ff38192f</v>
      </c>
      <c r="B889" t="str">
        <f>VLOOKUP(A889,cleanedDataSet!A:L,2,0)</f>
        <v>Susan Matthews</v>
      </c>
      <c r="C889" t="str">
        <f>VLOOKUP(A889,cleanedDataSet!A:L,3,0)</f>
        <v>robertruiz@hotmail.com</v>
      </c>
      <c r="D889" t="str">
        <f t="shared" si="52"/>
        <v>robertruiz</v>
      </c>
      <c r="E889" t="str">
        <f t="shared" si="55"/>
        <v>hotmail</v>
      </c>
      <c r="F889" t="str">
        <f t="shared" si="53"/>
        <v>com</v>
      </c>
      <c r="G889" t="str">
        <f t="shared" si="54"/>
        <v>Susan@hotmail</v>
      </c>
    </row>
    <row r="890" spans="1:7" x14ac:dyDescent="0.2">
      <c r="A890" t="str">
        <f>cleanedDataSet!A890</f>
        <v>926d7786-ec38-4ec6-ad60-521c0087265e</v>
      </c>
      <c r="B890" t="str">
        <f>VLOOKUP(A890,cleanedDataSet!A:L,2,0)</f>
        <v>Nicholas Hall</v>
      </c>
      <c r="C890" t="str">
        <f>VLOOKUP(A890,cleanedDataSet!A:L,3,0)</f>
        <v>josephperkins@yahoo.com</v>
      </c>
      <c r="D890" t="str">
        <f t="shared" si="52"/>
        <v>josephperkins</v>
      </c>
      <c r="E890" t="str">
        <f t="shared" si="55"/>
        <v>yahoo</v>
      </c>
      <c r="F890" t="str">
        <f t="shared" si="53"/>
        <v>com</v>
      </c>
      <c r="G890" t="str">
        <f t="shared" si="54"/>
        <v>Nicholas@yahoo</v>
      </c>
    </row>
    <row r="891" spans="1:7" x14ac:dyDescent="0.2">
      <c r="A891" t="str">
        <f>cleanedDataSet!A891</f>
        <v>5a693bdc-6577-4228-bb8f-ff92907beba6</v>
      </c>
      <c r="B891" t="str">
        <f>VLOOKUP(A891,cleanedDataSet!A:L,2,0)</f>
        <v>Michael Davies</v>
      </c>
      <c r="C891" t="str">
        <f>VLOOKUP(A891,cleanedDataSet!A:L,3,0)</f>
        <v>kparrish@hart-spencer.com</v>
      </c>
      <c r="D891" t="str">
        <f t="shared" si="52"/>
        <v>kparrish</v>
      </c>
      <c r="E891" t="str">
        <f t="shared" si="55"/>
        <v>hart-spencer</v>
      </c>
      <c r="F891" t="str">
        <f t="shared" si="53"/>
        <v>com</v>
      </c>
      <c r="G891" t="str">
        <f t="shared" si="54"/>
        <v>Michael@hart-spencer</v>
      </c>
    </row>
    <row r="892" spans="1:7" x14ac:dyDescent="0.2">
      <c r="A892" t="str">
        <f>cleanedDataSet!A892</f>
        <v>aa14f3b8-1822-4f42-9180-fe7dc6cf9082</v>
      </c>
      <c r="B892" t="str">
        <f>VLOOKUP(A892,cleanedDataSet!A:L,2,0)</f>
        <v>Stephen Pugh</v>
      </c>
      <c r="C892" t="str">
        <f>VLOOKUP(A892,cleanedDataSet!A:L,3,0)</f>
        <v>timothylarsen@gmail.com</v>
      </c>
      <c r="D892" t="str">
        <f t="shared" si="52"/>
        <v>timothylarsen</v>
      </c>
      <c r="E892" t="str">
        <f t="shared" si="55"/>
        <v>gmail</v>
      </c>
      <c r="F892" t="str">
        <f t="shared" si="53"/>
        <v>com</v>
      </c>
      <c r="G892" t="str">
        <f t="shared" si="54"/>
        <v>Stephen@gmail</v>
      </c>
    </row>
    <row r="893" spans="1:7" x14ac:dyDescent="0.2">
      <c r="A893" t="str">
        <f>cleanedDataSet!A893</f>
        <v>60a7916c-e2c3-4bc7-85c2-76ece3242b43</v>
      </c>
      <c r="B893" t="str">
        <f>VLOOKUP(A893,cleanedDataSet!A:L,2,0)</f>
        <v>Jennifer Ashley</v>
      </c>
      <c r="C893" t="str">
        <f>VLOOKUP(A893,cleanedDataSet!A:L,3,0)</f>
        <v>elizabethrodriguez@gonzalez.info</v>
      </c>
      <c r="D893" t="str">
        <f t="shared" si="52"/>
        <v>elizabethrodriguez</v>
      </c>
      <c r="E893" t="str">
        <f t="shared" si="55"/>
        <v>gonzalez</v>
      </c>
      <c r="F893" t="str">
        <f t="shared" si="53"/>
        <v>info</v>
      </c>
      <c r="G893" t="str">
        <f t="shared" si="54"/>
        <v>Jennifer@gonzalez</v>
      </c>
    </row>
    <row r="894" spans="1:7" x14ac:dyDescent="0.2">
      <c r="A894" t="str">
        <f>cleanedDataSet!A894</f>
        <v>46e20d41-f579-4cb6-ab22-c473c94ea0d9</v>
      </c>
      <c r="B894" t="str">
        <f>VLOOKUP(A894,cleanedDataSet!A:L,2,0)</f>
        <v>Samantha Marshall</v>
      </c>
      <c r="C894" t="str">
        <f>VLOOKUP(A894,cleanedDataSet!A:L,3,0)</f>
        <v>elliottstephen@beasley.com</v>
      </c>
      <c r="D894" t="str">
        <f t="shared" si="52"/>
        <v>elliottstephen</v>
      </c>
      <c r="E894" t="str">
        <f t="shared" si="55"/>
        <v>beasley</v>
      </c>
      <c r="F894" t="str">
        <f t="shared" si="53"/>
        <v>com</v>
      </c>
      <c r="G894" t="str">
        <f t="shared" si="54"/>
        <v>Samantha@beasley</v>
      </c>
    </row>
    <row r="895" spans="1:7" x14ac:dyDescent="0.2">
      <c r="A895" t="str">
        <f>cleanedDataSet!A895</f>
        <v>918b4703-39b8-43c4-afa3-646c96f48412</v>
      </c>
      <c r="B895" t="str">
        <f>VLOOKUP(A895,cleanedDataSet!A:L,2,0)</f>
        <v>John Ford</v>
      </c>
      <c r="C895" t="str">
        <f>VLOOKUP(A895,cleanedDataSet!A:L,3,0)</f>
        <v>ugeorge@flores.com</v>
      </c>
      <c r="D895" t="str">
        <f t="shared" si="52"/>
        <v>ugeorge</v>
      </c>
      <c r="E895" t="str">
        <f t="shared" si="55"/>
        <v>flores</v>
      </c>
      <c r="F895" t="str">
        <f t="shared" si="53"/>
        <v>com</v>
      </c>
      <c r="G895" t="str">
        <f t="shared" si="54"/>
        <v>John@flores</v>
      </c>
    </row>
    <row r="896" spans="1:7" x14ac:dyDescent="0.2">
      <c r="A896" t="str">
        <f>cleanedDataSet!A896</f>
        <v>0423c8bc-6651-4266-a059-34e8fec0fe7a</v>
      </c>
      <c r="B896" t="str">
        <f>VLOOKUP(A896,cleanedDataSet!A:L,2,0)</f>
        <v>Melissa Molina</v>
      </c>
      <c r="C896" t="str">
        <f>VLOOKUP(A896,cleanedDataSet!A:L,3,0)</f>
        <v>carolgonzales@miller.com</v>
      </c>
      <c r="D896" t="str">
        <f t="shared" si="52"/>
        <v>carolgonzales</v>
      </c>
      <c r="E896" t="str">
        <f t="shared" si="55"/>
        <v>miller</v>
      </c>
      <c r="F896" t="str">
        <f t="shared" si="53"/>
        <v>com</v>
      </c>
      <c r="G896" t="str">
        <f t="shared" si="54"/>
        <v>Melissa@miller</v>
      </c>
    </row>
    <row r="897" spans="1:7" x14ac:dyDescent="0.2">
      <c r="A897" t="str">
        <f>cleanedDataSet!A897</f>
        <v>7e44c357-823d-4030-b713-9c0a7e39a643</v>
      </c>
      <c r="B897" t="str">
        <f>VLOOKUP(A897,cleanedDataSet!A:L,2,0)</f>
        <v>Amy Cook</v>
      </c>
      <c r="C897" t="str">
        <f>VLOOKUP(A897,cleanedDataSet!A:L,3,0)</f>
        <v>aaronbutler@hotmail.com</v>
      </c>
      <c r="D897" t="str">
        <f t="shared" si="52"/>
        <v>aaronbutler</v>
      </c>
      <c r="E897" t="str">
        <f t="shared" si="55"/>
        <v>hotmail</v>
      </c>
      <c r="F897" t="str">
        <f t="shared" si="53"/>
        <v>com</v>
      </c>
      <c r="G897" t="str">
        <f t="shared" si="54"/>
        <v>Amy@hotmail</v>
      </c>
    </row>
    <row r="898" spans="1:7" x14ac:dyDescent="0.2">
      <c r="A898" t="str">
        <f>cleanedDataSet!A898</f>
        <v>5c03918c-91b6-42cd-ac5f-1014a3fa46f7</v>
      </c>
      <c r="B898" t="str">
        <f>VLOOKUP(A898,cleanedDataSet!A:L,2,0)</f>
        <v>Sarah Williams</v>
      </c>
      <c r="C898" t="str">
        <f>VLOOKUP(A898,cleanedDataSet!A:L,3,0)</f>
        <v>tayloramanda@yahoo.com</v>
      </c>
      <c r="D898" t="str">
        <f t="shared" si="52"/>
        <v>tayloramanda</v>
      </c>
      <c r="E898" t="str">
        <f t="shared" si="55"/>
        <v>yahoo</v>
      </c>
      <c r="F898" t="str">
        <f t="shared" si="53"/>
        <v>com</v>
      </c>
      <c r="G898" t="str">
        <f t="shared" si="54"/>
        <v>Sarah@yahoo</v>
      </c>
    </row>
    <row r="899" spans="1:7" x14ac:dyDescent="0.2">
      <c r="A899" t="str">
        <f>cleanedDataSet!A899</f>
        <v>e0d4f714-3657-41a6-9ee3-17198f82e71f</v>
      </c>
      <c r="B899" t="str">
        <f>VLOOKUP(A899,cleanedDataSet!A:L,2,0)</f>
        <v>Renee Campbell</v>
      </c>
      <c r="C899" t="str">
        <f>VLOOKUP(A899,cleanedDataSet!A:L,3,0)</f>
        <v>paulburch@hotmail.com</v>
      </c>
      <c r="D899" t="str">
        <f t="shared" ref="D899:D962" si="56">LEFT(C899,FIND("@",C899)-1)</f>
        <v>paulburch</v>
      </c>
      <c r="E899" t="str">
        <f t="shared" si="55"/>
        <v>hotmail</v>
      </c>
      <c r="F899" t="str">
        <f t="shared" ref="F899:F962" si="57">RIGHT(C899,LEN(C899)-FIND(".",C899))</f>
        <v>com</v>
      </c>
      <c r="G899" t="str">
        <f t="shared" ref="G899:G962" si="58">CONCATENATE(LEFT(B899,FIND(" ",B899)-1),"@",E899)</f>
        <v>Renee@hotmail</v>
      </c>
    </row>
    <row r="900" spans="1:7" x14ac:dyDescent="0.2">
      <c r="A900" t="str">
        <f>cleanedDataSet!A900</f>
        <v>242b23cd-12bb-47a0-b430-00a7cc055879</v>
      </c>
      <c r="B900" t="str">
        <f>VLOOKUP(A900,cleanedDataSet!A:L,2,0)</f>
        <v>Melissa Shaffer</v>
      </c>
      <c r="C900" t="str">
        <f>VLOOKUP(A900,cleanedDataSet!A:L,3,0)</f>
        <v>iwalker@smith.com</v>
      </c>
      <c r="D900" t="str">
        <f t="shared" si="56"/>
        <v>iwalker</v>
      </c>
      <c r="E900" t="str">
        <f t="shared" si="55"/>
        <v>smith</v>
      </c>
      <c r="F900" t="str">
        <f t="shared" si="57"/>
        <v>com</v>
      </c>
      <c r="G900" t="str">
        <f t="shared" si="58"/>
        <v>Melissa@smith</v>
      </c>
    </row>
    <row r="901" spans="1:7" x14ac:dyDescent="0.2">
      <c r="A901" t="str">
        <f>cleanedDataSet!A901</f>
        <v>d566eb53-b213-468a-bbc5-6dd41d0e5e52</v>
      </c>
      <c r="B901" t="str">
        <f>VLOOKUP(A901,cleanedDataSet!A:L,2,0)</f>
        <v>Krystal Berg</v>
      </c>
      <c r="C901" t="str">
        <f>VLOOKUP(A901,cleanedDataSet!A:L,3,0)</f>
        <v>keith38@hopkins.com</v>
      </c>
      <c r="D901" t="str">
        <f t="shared" si="56"/>
        <v>keith38</v>
      </c>
      <c r="E901" t="str">
        <f t="shared" ref="E901:E964" si="59">MID(C901,FIND("@",C901)+1,FIND(".",C901)-LEN(D901)-2)</f>
        <v>hopkins</v>
      </c>
      <c r="F901" t="str">
        <f t="shared" si="57"/>
        <v>com</v>
      </c>
      <c r="G901" t="str">
        <f t="shared" si="58"/>
        <v>Krystal@hopkins</v>
      </c>
    </row>
    <row r="902" spans="1:7" x14ac:dyDescent="0.2">
      <c r="A902" t="str">
        <f>cleanedDataSet!A902</f>
        <v>e0619bd7-05fc-4b17-9d59-7d86137ea6aa</v>
      </c>
      <c r="B902" t="str">
        <f>VLOOKUP(A902,cleanedDataSet!A:L,2,0)</f>
        <v>Jonathan Molina</v>
      </c>
      <c r="C902" t="str">
        <f>VLOOKUP(A902,cleanedDataSet!A:L,3,0)</f>
        <v>replacement@mail.com</v>
      </c>
      <c r="D902" t="str">
        <f t="shared" si="56"/>
        <v>replacement</v>
      </c>
      <c r="E902" t="str">
        <f t="shared" si="59"/>
        <v>mail</v>
      </c>
      <c r="F902" t="str">
        <f t="shared" si="57"/>
        <v>com</v>
      </c>
      <c r="G902" t="str">
        <f t="shared" si="58"/>
        <v>Jonathan@mail</v>
      </c>
    </row>
    <row r="903" spans="1:7" x14ac:dyDescent="0.2">
      <c r="A903" t="str">
        <f>cleanedDataSet!A903</f>
        <v>3cbc06e5-ec5d-447d-b6a6-aae9a01be009</v>
      </c>
      <c r="B903" t="str">
        <f>VLOOKUP(A903,cleanedDataSet!A:L,2,0)</f>
        <v>Laura Larson</v>
      </c>
      <c r="C903" t="str">
        <f>VLOOKUP(A903,cleanedDataSet!A:L,3,0)</f>
        <v>alvarezjason@gmail.com</v>
      </c>
      <c r="D903" t="str">
        <f t="shared" si="56"/>
        <v>alvarezjason</v>
      </c>
      <c r="E903" t="str">
        <f t="shared" si="59"/>
        <v>gmail</v>
      </c>
      <c r="F903" t="str">
        <f t="shared" si="57"/>
        <v>com</v>
      </c>
      <c r="G903" t="str">
        <f t="shared" si="58"/>
        <v>Laura@gmail</v>
      </c>
    </row>
    <row r="904" spans="1:7" x14ac:dyDescent="0.2">
      <c r="A904" t="str">
        <f>cleanedDataSet!A904</f>
        <v>d190b65f-48c9-4d23-ba2c-123c2e180af1</v>
      </c>
      <c r="B904" t="str">
        <f>VLOOKUP(A904,cleanedDataSet!A:L,2,0)</f>
        <v>Francisco Compton</v>
      </c>
      <c r="C904" t="str">
        <f>VLOOKUP(A904,cleanedDataSet!A:L,3,0)</f>
        <v>ibarraadrienne@galvan.info</v>
      </c>
      <c r="D904" t="str">
        <f t="shared" si="56"/>
        <v>ibarraadrienne</v>
      </c>
      <c r="E904" t="str">
        <f t="shared" si="59"/>
        <v>galvan</v>
      </c>
      <c r="F904" t="str">
        <f t="shared" si="57"/>
        <v>info</v>
      </c>
      <c r="G904" t="str">
        <f t="shared" si="58"/>
        <v>Francisco@galvan</v>
      </c>
    </row>
    <row r="905" spans="1:7" x14ac:dyDescent="0.2">
      <c r="A905" t="str">
        <f>cleanedDataSet!A905</f>
        <v>c598ec84-520b-47c5-b92f-be24729b34d7</v>
      </c>
      <c r="B905" t="str">
        <f>VLOOKUP(A905,cleanedDataSet!A:L,2,0)</f>
        <v>Steven Watts</v>
      </c>
      <c r="C905" t="str">
        <f>VLOOKUP(A905,cleanedDataSet!A:L,3,0)</f>
        <v>pacejennifer@tate.com</v>
      </c>
      <c r="D905" t="str">
        <f t="shared" si="56"/>
        <v>pacejennifer</v>
      </c>
      <c r="E905" t="str">
        <f t="shared" si="59"/>
        <v>tate</v>
      </c>
      <c r="F905" t="str">
        <f t="shared" si="57"/>
        <v>com</v>
      </c>
      <c r="G905" t="str">
        <f t="shared" si="58"/>
        <v>Steven@tate</v>
      </c>
    </row>
    <row r="906" spans="1:7" x14ac:dyDescent="0.2">
      <c r="A906" t="str">
        <f>cleanedDataSet!A906</f>
        <v>fcbc174d-caa4-4002-9cad-92c80a9f748d</v>
      </c>
      <c r="B906" t="str">
        <f>VLOOKUP(A906,cleanedDataSet!A:L,2,0)</f>
        <v>Hailey Burke</v>
      </c>
      <c r="C906" t="str">
        <f>VLOOKUP(A906,cleanedDataSet!A:L,3,0)</f>
        <v>robertsbrenda@ramirez.info</v>
      </c>
      <c r="D906" t="str">
        <f t="shared" si="56"/>
        <v>robertsbrenda</v>
      </c>
      <c r="E906" t="str">
        <f t="shared" si="59"/>
        <v>ramirez</v>
      </c>
      <c r="F906" t="str">
        <f t="shared" si="57"/>
        <v>info</v>
      </c>
      <c r="G906" t="str">
        <f t="shared" si="58"/>
        <v>Hailey@ramirez</v>
      </c>
    </row>
    <row r="907" spans="1:7" x14ac:dyDescent="0.2">
      <c r="A907" t="str">
        <f>cleanedDataSet!A907</f>
        <v>3e26776c-570d-4aa1-9539-97975cc92462</v>
      </c>
      <c r="B907" t="str">
        <f>VLOOKUP(A907,cleanedDataSet!A:L,2,0)</f>
        <v>Joel Hernandez</v>
      </c>
      <c r="C907" t="str">
        <f>VLOOKUP(A907,cleanedDataSet!A:L,3,0)</f>
        <v>collinssteven@everett.org</v>
      </c>
      <c r="D907" t="str">
        <f t="shared" si="56"/>
        <v>collinssteven</v>
      </c>
      <c r="E907" t="str">
        <f t="shared" si="59"/>
        <v>everett</v>
      </c>
      <c r="F907" t="str">
        <f t="shared" si="57"/>
        <v>org</v>
      </c>
      <c r="G907" t="str">
        <f t="shared" si="58"/>
        <v>Joel@everett</v>
      </c>
    </row>
    <row r="908" spans="1:7" x14ac:dyDescent="0.2">
      <c r="A908" t="str">
        <f>cleanedDataSet!A908</f>
        <v>1124860e-dffe-403d-9a5d-2f4f56f19fc7</v>
      </c>
      <c r="B908" t="str">
        <f>VLOOKUP(A908,cleanedDataSet!A:L,2,0)</f>
        <v>Amy West</v>
      </c>
      <c r="C908" t="str">
        <f>VLOOKUP(A908,cleanedDataSet!A:L,3,0)</f>
        <v>pconway@jefferson-gardner.net</v>
      </c>
      <c r="D908" t="str">
        <f t="shared" si="56"/>
        <v>pconway</v>
      </c>
      <c r="E908" t="str">
        <f t="shared" si="59"/>
        <v>jefferson-gardner</v>
      </c>
      <c r="F908" t="str">
        <f t="shared" si="57"/>
        <v>net</v>
      </c>
      <c r="G908" t="str">
        <f t="shared" si="58"/>
        <v>Amy@jefferson-gardner</v>
      </c>
    </row>
    <row r="909" spans="1:7" x14ac:dyDescent="0.2">
      <c r="A909" t="str">
        <f>cleanedDataSet!A909</f>
        <v>806eae59-103e-40a7-ac4a-213807df7c31</v>
      </c>
      <c r="B909" t="str">
        <f>VLOOKUP(A909,cleanedDataSet!A:L,2,0)</f>
        <v>Adam Hudson</v>
      </c>
      <c r="C909" t="str">
        <f>VLOOKUP(A909,cleanedDataSet!A:L,3,0)</f>
        <v>morgan09@fisher.info</v>
      </c>
      <c r="D909" t="str">
        <f t="shared" si="56"/>
        <v>morgan09</v>
      </c>
      <c r="E909" t="str">
        <f t="shared" si="59"/>
        <v>fisher</v>
      </c>
      <c r="F909" t="str">
        <f t="shared" si="57"/>
        <v>info</v>
      </c>
      <c r="G909" t="str">
        <f t="shared" si="58"/>
        <v>Adam@fisher</v>
      </c>
    </row>
    <row r="910" spans="1:7" x14ac:dyDescent="0.2">
      <c r="A910" t="str">
        <f>cleanedDataSet!A910</f>
        <v>c03784dc-ab16-4502-b27b-c50e20b3e91a</v>
      </c>
      <c r="B910" t="str">
        <f>VLOOKUP(A910,cleanedDataSet!A:L,2,0)</f>
        <v>Amanda Hoover</v>
      </c>
      <c r="C910" t="str">
        <f>VLOOKUP(A910,cleanedDataSet!A:L,3,0)</f>
        <v>barbarathomas@castillo.info</v>
      </c>
      <c r="D910" t="str">
        <f t="shared" si="56"/>
        <v>barbarathomas</v>
      </c>
      <c r="E910" t="str">
        <f t="shared" si="59"/>
        <v>castillo</v>
      </c>
      <c r="F910" t="str">
        <f t="shared" si="57"/>
        <v>info</v>
      </c>
      <c r="G910" t="str">
        <f t="shared" si="58"/>
        <v>Amanda@castillo</v>
      </c>
    </row>
    <row r="911" spans="1:7" x14ac:dyDescent="0.2">
      <c r="A911" t="str">
        <f>cleanedDataSet!A911</f>
        <v>67ad01b8-a5d8-4d93-9788-10a02e96c11c</v>
      </c>
      <c r="B911" t="str">
        <f>VLOOKUP(A911,cleanedDataSet!A:L,2,0)</f>
        <v>Vanessa Moses</v>
      </c>
      <c r="C911" t="str">
        <f>VLOOKUP(A911,cleanedDataSet!A:L,3,0)</f>
        <v>replacement@mail.com</v>
      </c>
      <c r="D911" t="str">
        <f t="shared" si="56"/>
        <v>replacement</v>
      </c>
      <c r="E911" t="str">
        <f t="shared" si="59"/>
        <v>mail</v>
      </c>
      <c r="F911" t="str">
        <f t="shared" si="57"/>
        <v>com</v>
      </c>
      <c r="G911" t="str">
        <f t="shared" si="58"/>
        <v>Vanessa@mail</v>
      </c>
    </row>
    <row r="912" spans="1:7" x14ac:dyDescent="0.2">
      <c r="A912" t="str">
        <f>cleanedDataSet!A912</f>
        <v>b5898602-21ec-4290-91d9-bdccdd21455e</v>
      </c>
      <c r="B912" t="str">
        <f>VLOOKUP(A912,cleanedDataSet!A:L,2,0)</f>
        <v>John Mitchell</v>
      </c>
      <c r="C912" t="str">
        <f>VLOOKUP(A912,cleanedDataSet!A:L,3,0)</f>
        <v>alexisevans@gmail.com</v>
      </c>
      <c r="D912" t="str">
        <f t="shared" si="56"/>
        <v>alexisevans</v>
      </c>
      <c r="E912" t="str">
        <f t="shared" si="59"/>
        <v>gmail</v>
      </c>
      <c r="F912" t="str">
        <f t="shared" si="57"/>
        <v>com</v>
      </c>
      <c r="G912" t="str">
        <f t="shared" si="58"/>
        <v>John@gmail</v>
      </c>
    </row>
    <row r="913" spans="1:7" x14ac:dyDescent="0.2">
      <c r="A913" t="str">
        <f>cleanedDataSet!A913</f>
        <v>20628586-6a4d-46c2-9b79-a5db620e7fc3</v>
      </c>
      <c r="B913" t="str">
        <f>VLOOKUP(A913,cleanedDataSet!A:L,2,0)</f>
        <v>Erin Kelley</v>
      </c>
      <c r="C913" t="str">
        <f>VLOOKUP(A913,cleanedDataSet!A:L,3,0)</f>
        <v>cgarcia@hotmail.com</v>
      </c>
      <c r="D913" t="str">
        <f t="shared" si="56"/>
        <v>cgarcia</v>
      </c>
      <c r="E913" t="str">
        <f t="shared" si="59"/>
        <v>hotmail</v>
      </c>
      <c r="F913" t="str">
        <f t="shared" si="57"/>
        <v>com</v>
      </c>
      <c r="G913" t="str">
        <f t="shared" si="58"/>
        <v>Erin@hotmail</v>
      </c>
    </row>
    <row r="914" spans="1:7" x14ac:dyDescent="0.2">
      <c r="A914" t="str">
        <f>cleanedDataSet!A914</f>
        <v>6d41f9ac-b819-49f0-b84c-cd3b903c8382</v>
      </c>
      <c r="B914" t="str">
        <f>VLOOKUP(A914,cleanedDataSet!A:L,2,0)</f>
        <v>Joe Santiago</v>
      </c>
      <c r="C914" t="str">
        <f>VLOOKUP(A914,cleanedDataSet!A:L,3,0)</f>
        <v>brian84@miller-schmidt.net</v>
      </c>
      <c r="D914" t="str">
        <f t="shared" si="56"/>
        <v>brian84</v>
      </c>
      <c r="E914" t="str">
        <f t="shared" si="59"/>
        <v>miller-schmidt</v>
      </c>
      <c r="F914" t="str">
        <f t="shared" si="57"/>
        <v>net</v>
      </c>
      <c r="G914" t="str">
        <f t="shared" si="58"/>
        <v>Joe@miller-schmidt</v>
      </c>
    </row>
    <row r="915" spans="1:7" x14ac:dyDescent="0.2">
      <c r="A915" t="str">
        <f>cleanedDataSet!A915</f>
        <v>d901ea0a-03f4-492e-a9af-3ca32508e344</v>
      </c>
      <c r="B915" t="str">
        <f>VLOOKUP(A915,cleanedDataSet!A:L,2,0)</f>
        <v>Melanie Ellison</v>
      </c>
      <c r="C915" t="str">
        <f>VLOOKUP(A915,cleanedDataSet!A:L,3,0)</f>
        <v>ybrown@gmail.com</v>
      </c>
      <c r="D915" t="str">
        <f t="shared" si="56"/>
        <v>ybrown</v>
      </c>
      <c r="E915" t="str">
        <f t="shared" si="59"/>
        <v>gmail</v>
      </c>
      <c r="F915" t="str">
        <f t="shared" si="57"/>
        <v>com</v>
      </c>
      <c r="G915" t="str">
        <f t="shared" si="58"/>
        <v>Melanie@gmail</v>
      </c>
    </row>
    <row r="916" spans="1:7" x14ac:dyDescent="0.2">
      <c r="A916" t="str">
        <f>cleanedDataSet!A916</f>
        <v>7a3ead66-c01a-437d-9377-8cade4c5b399</v>
      </c>
      <c r="B916" t="str">
        <f>VLOOKUP(A916,cleanedDataSet!A:L,2,0)</f>
        <v>Paul Miller</v>
      </c>
      <c r="C916" t="str">
        <f>VLOOKUP(A916,cleanedDataSet!A:L,3,0)</f>
        <v>grahamjennifer@whitehead.com</v>
      </c>
      <c r="D916" t="str">
        <f t="shared" si="56"/>
        <v>grahamjennifer</v>
      </c>
      <c r="E916" t="str">
        <f t="shared" si="59"/>
        <v>whitehead</v>
      </c>
      <c r="F916" t="str">
        <f t="shared" si="57"/>
        <v>com</v>
      </c>
      <c r="G916" t="str">
        <f t="shared" si="58"/>
        <v>Paul@whitehead</v>
      </c>
    </row>
    <row r="917" spans="1:7" x14ac:dyDescent="0.2">
      <c r="A917" t="str">
        <f>cleanedDataSet!A917</f>
        <v>f337327a-5e2a-47e7-8b22-de0327adb370</v>
      </c>
      <c r="B917" t="str">
        <f>VLOOKUP(A917,cleanedDataSet!A:L,2,0)</f>
        <v>Laura Hayden</v>
      </c>
      <c r="C917" t="str">
        <f>VLOOKUP(A917,cleanedDataSet!A:L,3,0)</f>
        <v>glen80@yahoo.com</v>
      </c>
      <c r="D917" t="str">
        <f t="shared" si="56"/>
        <v>glen80</v>
      </c>
      <c r="E917" t="str">
        <f t="shared" si="59"/>
        <v>yahoo</v>
      </c>
      <c r="F917" t="str">
        <f t="shared" si="57"/>
        <v>com</v>
      </c>
      <c r="G917" t="str">
        <f t="shared" si="58"/>
        <v>Laura@yahoo</v>
      </c>
    </row>
    <row r="918" spans="1:7" x14ac:dyDescent="0.2">
      <c r="A918" t="str">
        <f>cleanedDataSet!A918</f>
        <v>93962b0c-ea63-4654-bb4b-4bfbb2da4ee3</v>
      </c>
      <c r="B918" t="str">
        <f>VLOOKUP(A918,cleanedDataSet!A:L,2,0)</f>
        <v>John Peck</v>
      </c>
      <c r="C918" t="str">
        <f>VLOOKUP(A918,cleanedDataSet!A:L,3,0)</f>
        <v>jayala@yahoo.com</v>
      </c>
      <c r="D918" t="str">
        <f t="shared" si="56"/>
        <v>jayala</v>
      </c>
      <c r="E918" t="str">
        <f t="shared" si="59"/>
        <v>yahoo</v>
      </c>
      <c r="F918" t="str">
        <f t="shared" si="57"/>
        <v>com</v>
      </c>
      <c r="G918" t="str">
        <f t="shared" si="58"/>
        <v>John@yahoo</v>
      </c>
    </row>
    <row r="919" spans="1:7" x14ac:dyDescent="0.2">
      <c r="A919" t="str">
        <f>cleanedDataSet!A919</f>
        <v>52cc214a-3d56-4591-a0d0-35a97a79ea2f</v>
      </c>
      <c r="B919" t="str">
        <f>VLOOKUP(A919,cleanedDataSet!A:L,2,0)</f>
        <v>Christy Payne</v>
      </c>
      <c r="C919" t="str">
        <f>VLOOKUP(A919,cleanedDataSet!A:L,3,0)</f>
        <v>dmacias@gmail.com</v>
      </c>
      <c r="D919" t="str">
        <f t="shared" si="56"/>
        <v>dmacias</v>
      </c>
      <c r="E919" t="str">
        <f t="shared" si="59"/>
        <v>gmail</v>
      </c>
      <c r="F919" t="str">
        <f t="shared" si="57"/>
        <v>com</v>
      </c>
      <c r="G919" t="str">
        <f t="shared" si="58"/>
        <v>Christy@gmail</v>
      </c>
    </row>
    <row r="920" spans="1:7" x14ac:dyDescent="0.2">
      <c r="A920" t="str">
        <f>cleanedDataSet!A920</f>
        <v>00cfea4d-5bd9-4b28-b142-d5817bf20a54</v>
      </c>
      <c r="B920" t="str">
        <f>VLOOKUP(A920,cleanedDataSet!A:L,2,0)</f>
        <v>Christy Jacobs</v>
      </c>
      <c r="C920" t="str">
        <f>VLOOKUP(A920,cleanedDataSet!A:L,3,0)</f>
        <v>robin83@brown-myers.net</v>
      </c>
      <c r="D920" t="str">
        <f t="shared" si="56"/>
        <v>robin83</v>
      </c>
      <c r="E920" t="str">
        <f t="shared" si="59"/>
        <v>brown-myers</v>
      </c>
      <c r="F920" t="str">
        <f t="shared" si="57"/>
        <v>net</v>
      </c>
      <c r="G920" t="str">
        <f t="shared" si="58"/>
        <v>Christy@brown-myers</v>
      </c>
    </row>
    <row r="921" spans="1:7" x14ac:dyDescent="0.2">
      <c r="A921" t="str">
        <f>cleanedDataSet!A921</f>
        <v>8d564a65-ffcc-411c-9c04-8d2d705f553e</v>
      </c>
      <c r="B921" t="str">
        <f>VLOOKUP(A921,cleanedDataSet!A:L,2,0)</f>
        <v>Daniel Miller</v>
      </c>
      <c r="C921" t="str">
        <f>VLOOKUP(A921,cleanedDataSet!A:L,3,0)</f>
        <v>heather65@hotmail.com</v>
      </c>
      <c r="D921" t="str">
        <f t="shared" si="56"/>
        <v>heather65</v>
      </c>
      <c r="E921" t="str">
        <f t="shared" si="59"/>
        <v>hotmail</v>
      </c>
      <c r="F921" t="str">
        <f t="shared" si="57"/>
        <v>com</v>
      </c>
      <c r="G921" t="str">
        <f t="shared" si="58"/>
        <v>Daniel@hotmail</v>
      </c>
    </row>
    <row r="922" spans="1:7" x14ac:dyDescent="0.2">
      <c r="A922" t="str">
        <f>cleanedDataSet!A922</f>
        <v>bd3f3578-dd60-4829-96a6-b8b649a67fa0</v>
      </c>
      <c r="B922" t="str">
        <f>VLOOKUP(A922,cleanedDataSet!A:L,2,0)</f>
        <v>Bradley Ball</v>
      </c>
      <c r="C922" t="str">
        <f>VLOOKUP(A922,cleanedDataSet!A:L,3,0)</f>
        <v>abutler@gray-thompson.com</v>
      </c>
      <c r="D922" t="str">
        <f t="shared" si="56"/>
        <v>abutler</v>
      </c>
      <c r="E922" t="str">
        <f t="shared" si="59"/>
        <v>gray-thompson</v>
      </c>
      <c r="F922" t="str">
        <f t="shared" si="57"/>
        <v>com</v>
      </c>
      <c r="G922" t="str">
        <f t="shared" si="58"/>
        <v>Bradley@gray-thompson</v>
      </c>
    </row>
    <row r="923" spans="1:7" x14ac:dyDescent="0.2">
      <c r="A923" t="str">
        <f>cleanedDataSet!A923</f>
        <v>690763d1-420c-4cab-8ab0-7ed732b4dad0</v>
      </c>
      <c r="B923" t="str">
        <f>VLOOKUP(A923,cleanedDataSet!A:L,2,0)</f>
        <v>Sheila Nixon</v>
      </c>
      <c r="C923" t="str">
        <f>VLOOKUP(A923,cleanedDataSet!A:L,3,0)</f>
        <v>meadowsderek@rodriguez.biz</v>
      </c>
      <c r="D923" t="str">
        <f t="shared" si="56"/>
        <v>meadowsderek</v>
      </c>
      <c r="E923" t="str">
        <f t="shared" si="59"/>
        <v>rodriguez</v>
      </c>
      <c r="F923" t="str">
        <f t="shared" si="57"/>
        <v>biz</v>
      </c>
      <c r="G923" t="str">
        <f t="shared" si="58"/>
        <v>Sheila@rodriguez</v>
      </c>
    </row>
    <row r="924" spans="1:7" x14ac:dyDescent="0.2">
      <c r="A924" t="str">
        <f>cleanedDataSet!A924</f>
        <v>ae3cfa69-96a6-4ae0-befe-9c87ca8d8f3f</v>
      </c>
      <c r="B924" t="str">
        <f>VLOOKUP(A924,cleanedDataSet!A:L,2,0)</f>
        <v>Rhonda Scott</v>
      </c>
      <c r="C924" t="str">
        <f>VLOOKUP(A924,cleanedDataSet!A:L,3,0)</f>
        <v>aparks@gmail.com</v>
      </c>
      <c r="D924" t="str">
        <f t="shared" si="56"/>
        <v>aparks</v>
      </c>
      <c r="E924" t="str">
        <f t="shared" si="59"/>
        <v>gmail</v>
      </c>
      <c r="F924" t="str">
        <f t="shared" si="57"/>
        <v>com</v>
      </c>
      <c r="G924" t="str">
        <f t="shared" si="58"/>
        <v>Rhonda@gmail</v>
      </c>
    </row>
    <row r="925" spans="1:7" x14ac:dyDescent="0.2">
      <c r="A925" t="str">
        <f>cleanedDataSet!A925</f>
        <v>2336016c-335f-485a-a0e4-345da172fb56</v>
      </c>
      <c r="B925" t="str">
        <f>VLOOKUP(A925,cleanedDataSet!A:L,2,0)</f>
        <v>Mr. Mark Diaz</v>
      </c>
      <c r="C925" t="str">
        <f>VLOOKUP(A925,cleanedDataSet!A:L,3,0)</f>
        <v>salazarkrystal@gmail.com</v>
      </c>
      <c r="D925" t="str">
        <f t="shared" si="56"/>
        <v>salazarkrystal</v>
      </c>
      <c r="E925" t="str">
        <f t="shared" si="59"/>
        <v>gmail</v>
      </c>
      <c r="F925" t="str">
        <f t="shared" si="57"/>
        <v>com</v>
      </c>
      <c r="G925" t="str">
        <f t="shared" si="58"/>
        <v>Mr.@gmail</v>
      </c>
    </row>
    <row r="926" spans="1:7" x14ac:dyDescent="0.2">
      <c r="A926" t="str">
        <f>cleanedDataSet!A926</f>
        <v>e2e057d4-f0f7-482f-9d1d-e9b8580c2b90</v>
      </c>
      <c r="B926" t="str">
        <f>VLOOKUP(A926,cleanedDataSet!A:L,2,0)</f>
        <v>Anthony Rhodes</v>
      </c>
      <c r="C926" t="str">
        <f>VLOOKUP(A926,cleanedDataSet!A:L,3,0)</f>
        <v>pking@herrera.com</v>
      </c>
      <c r="D926" t="str">
        <f t="shared" si="56"/>
        <v>pking</v>
      </c>
      <c r="E926" t="str">
        <f t="shared" si="59"/>
        <v>herrera</v>
      </c>
      <c r="F926" t="str">
        <f t="shared" si="57"/>
        <v>com</v>
      </c>
      <c r="G926" t="str">
        <f t="shared" si="58"/>
        <v>Anthony@herrera</v>
      </c>
    </row>
    <row r="927" spans="1:7" x14ac:dyDescent="0.2">
      <c r="A927" t="str">
        <f>cleanedDataSet!A927</f>
        <v>24528443-6ab2-4e25-8776-18d7f3ff5642</v>
      </c>
      <c r="B927" t="str">
        <f>VLOOKUP(A927,cleanedDataSet!A:L,2,0)</f>
        <v>Edward Anderson</v>
      </c>
      <c r="C927" t="str">
        <f>VLOOKUP(A927,cleanedDataSet!A:L,3,0)</f>
        <v>christinejohnson@navarro.com</v>
      </c>
      <c r="D927" t="str">
        <f t="shared" si="56"/>
        <v>christinejohnson</v>
      </c>
      <c r="E927" t="str">
        <f t="shared" si="59"/>
        <v>navarro</v>
      </c>
      <c r="F927" t="str">
        <f t="shared" si="57"/>
        <v>com</v>
      </c>
      <c r="G927" t="str">
        <f t="shared" si="58"/>
        <v>Edward@navarro</v>
      </c>
    </row>
    <row r="928" spans="1:7" x14ac:dyDescent="0.2">
      <c r="A928" t="str">
        <f>cleanedDataSet!A928</f>
        <v>b45d041c-9179-45d8-868c-1a40ffb021e1</v>
      </c>
      <c r="B928" t="str">
        <f>VLOOKUP(A928,cleanedDataSet!A:L,2,0)</f>
        <v>Jennifer Jackson</v>
      </c>
      <c r="C928" t="str">
        <f>VLOOKUP(A928,cleanedDataSet!A:L,3,0)</f>
        <v>debralevy@hotmail.com</v>
      </c>
      <c r="D928" t="str">
        <f t="shared" si="56"/>
        <v>debralevy</v>
      </c>
      <c r="E928" t="str">
        <f t="shared" si="59"/>
        <v>hotmail</v>
      </c>
      <c r="F928" t="str">
        <f t="shared" si="57"/>
        <v>com</v>
      </c>
      <c r="G928" t="str">
        <f t="shared" si="58"/>
        <v>Jennifer@hotmail</v>
      </c>
    </row>
    <row r="929" spans="1:7" x14ac:dyDescent="0.2">
      <c r="A929" t="str">
        <f>cleanedDataSet!A929</f>
        <v>721b0ae0-7300-4e5e-aca4-b97ae1f9ab46</v>
      </c>
      <c r="B929" t="str">
        <f>VLOOKUP(A929,cleanedDataSet!A:L,2,0)</f>
        <v>Dustin Palmer</v>
      </c>
      <c r="C929" t="str">
        <f>VLOOKUP(A929,cleanedDataSet!A:L,3,0)</f>
        <v>angela78@figueroa-dunn.com</v>
      </c>
      <c r="D929" t="str">
        <f t="shared" si="56"/>
        <v>angela78</v>
      </c>
      <c r="E929" t="str">
        <f t="shared" si="59"/>
        <v>figueroa-dunn</v>
      </c>
      <c r="F929" t="str">
        <f t="shared" si="57"/>
        <v>com</v>
      </c>
      <c r="G929" t="str">
        <f t="shared" si="58"/>
        <v>Dustin@figueroa-dunn</v>
      </c>
    </row>
    <row r="930" spans="1:7" x14ac:dyDescent="0.2">
      <c r="A930" t="str">
        <f>cleanedDataSet!A930</f>
        <v>96fea47a-88ed-445e-a3a4-b522ed16a6b1</v>
      </c>
      <c r="B930" t="str">
        <f>VLOOKUP(A930,cleanedDataSet!A:L,2,0)</f>
        <v>Hayley Barr</v>
      </c>
      <c r="C930" t="str">
        <f>VLOOKUP(A930,cleanedDataSet!A:L,3,0)</f>
        <v>catherine51@rogers.com</v>
      </c>
      <c r="D930" t="str">
        <f t="shared" si="56"/>
        <v>catherine51</v>
      </c>
      <c r="E930" t="str">
        <f t="shared" si="59"/>
        <v>rogers</v>
      </c>
      <c r="F930" t="str">
        <f t="shared" si="57"/>
        <v>com</v>
      </c>
      <c r="G930" t="str">
        <f t="shared" si="58"/>
        <v>Hayley@rogers</v>
      </c>
    </row>
    <row r="931" spans="1:7" x14ac:dyDescent="0.2">
      <c r="A931" t="str">
        <f>cleanedDataSet!A931</f>
        <v>6e9a1825-8e5d-4874-8b1e-94a0982607eb</v>
      </c>
      <c r="B931" t="str">
        <f>VLOOKUP(A931,cleanedDataSet!A:L,2,0)</f>
        <v>Edward Garcia</v>
      </c>
      <c r="C931" t="str">
        <f>VLOOKUP(A931,cleanedDataSet!A:L,3,0)</f>
        <v>bknight@good.com</v>
      </c>
      <c r="D931" t="str">
        <f t="shared" si="56"/>
        <v>bknight</v>
      </c>
      <c r="E931" t="str">
        <f t="shared" si="59"/>
        <v>good</v>
      </c>
      <c r="F931" t="str">
        <f t="shared" si="57"/>
        <v>com</v>
      </c>
      <c r="G931" t="str">
        <f t="shared" si="58"/>
        <v>Edward@good</v>
      </c>
    </row>
    <row r="932" spans="1:7" x14ac:dyDescent="0.2">
      <c r="A932" t="str">
        <f>cleanedDataSet!A932</f>
        <v>7181378d-bf38-478e-b5cf-827c4afe7de5</v>
      </c>
      <c r="B932" t="str">
        <f>VLOOKUP(A932,cleanedDataSet!A:L,2,0)</f>
        <v>Christopher Brown</v>
      </c>
      <c r="C932" t="str">
        <f>VLOOKUP(A932,cleanedDataSet!A:L,3,0)</f>
        <v>robertstammie@smith-shelton.com</v>
      </c>
      <c r="D932" t="str">
        <f t="shared" si="56"/>
        <v>robertstammie</v>
      </c>
      <c r="E932" t="str">
        <f t="shared" si="59"/>
        <v>smith-shelton</v>
      </c>
      <c r="F932" t="str">
        <f t="shared" si="57"/>
        <v>com</v>
      </c>
      <c r="G932" t="str">
        <f t="shared" si="58"/>
        <v>Christopher@smith-shelton</v>
      </c>
    </row>
    <row r="933" spans="1:7" x14ac:dyDescent="0.2">
      <c r="A933" t="str">
        <f>cleanedDataSet!A933</f>
        <v>df3ed392-1a6e-44ee-8080-badaa3e686fb</v>
      </c>
      <c r="B933" t="str">
        <f>VLOOKUP(A933,cleanedDataSet!A:L,2,0)</f>
        <v>James Moses</v>
      </c>
      <c r="C933" t="str">
        <f>VLOOKUP(A933,cleanedDataSet!A:L,3,0)</f>
        <v>jessicaholland@frost.com</v>
      </c>
      <c r="D933" t="str">
        <f t="shared" si="56"/>
        <v>jessicaholland</v>
      </c>
      <c r="E933" t="str">
        <f t="shared" si="59"/>
        <v>frost</v>
      </c>
      <c r="F933" t="str">
        <f t="shared" si="57"/>
        <v>com</v>
      </c>
      <c r="G933" t="str">
        <f t="shared" si="58"/>
        <v>James@frost</v>
      </c>
    </row>
    <row r="934" spans="1:7" x14ac:dyDescent="0.2">
      <c r="A934" t="str">
        <f>cleanedDataSet!A934</f>
        <v>ccde9818-dfa9-4d7f-b294-4de42631fa07</v>
      </c>
      <c r="B934" t="str">
        <f>VLOOKUP(A934,cleanedDataSet!A:L,2,0)</f>
        <v>Brian Waller DDS</v>
      </c>
      <c r="C934" t="str">
        <f>VLOOKUP(A934,cleanedDataSet!A:L,3,0)</f>
        <v>villanuevasharon@yahoo.com</v>
      </c>
      <c r="D934" t="str">
        <f t="shared" si="56"/>
        <v>villanuevasharon</v>
      </c>
      <c r="E934" t="str">
        <f t="shared" si="59"/>
        <v>yahoo</v>
      </c>
      <c r="F934" t="str">
        <f t="shared" si="57"/>
        <v>com</v>
      </c>
      <c r="G934" t="str">
        <f t="shared" si="58"/>
        <v>Brian@yahoo</v>
      </c>
    </row>
    <row r="935" spans="1:7" x14ac:dyDescent="0.2">
      <c r="A935" t="str">
        <f>cleanedDataSet!A935</f>
        <v>d23c23d8-0285-4972-8c1f-f4411b092e1e</v>
      </c>
      <c r="B935" t="str">
        <f>VLOOKUP(A935,cleanedDataSet!A:L,2,0)</f>
        <v>Marcus Jacobs</v>
      </c>
      <c r="C935" t="str">
        <f>VLOOKUP(A935,cleanedDataSet!A:L,3,0)</f>
        <v>stacyramirez@gomez-espinoza.biz</v>
      </c>
      <c r="D935" t="str">
        <f t="shared" si="56"/>
        <v>stacyramirez</v>
      </c>
      <c r="E935" t="str">
        <f t="shared" si="59"/>
        <v>gomez-espinoza</v>
      </c>
      <c r="F935" t="str">
        <f t="shared" si="57"/>
        <v>biz</v>
      </c>
      <c r="G935" t="str">
        <f t="shared" si="58"/>
        <v>Marcus@gomez-espinoza</v>
      </c>
    </row>
    <row r="936" spans="1:7" x14ac:dyDescent="0.2">
      <c r="A936" t="str">
        <f>cleanedDataSet!A936</f>
        <v>e85dfe95-36b4-4579-bb40-5e5e51973b54</v>
      </c>
      <c r="B936" t="str">
        <f>VLOOKUP(A936,cleanedDataSet!A:L,2,0)</f>
        <v>Gloria Williams</v>
      </c>
      <c r="C936" t="str">
        <f>VLOOKUP(A936,cleanedDataSet!A:L,3,0)</f>
        <v>replacement@mail.com</v>
      </c>
      <c r="D936" t="str">
        <f t="shared" si="56"/>
        <v>replacement</v>
      </c>
      <c r="E936" t="str">
        <f t="shared" si="59"/>
        <v>mail</v>
      </c>
      <c r="F936" t="str">
        <f t="shared" si="57"/>
        <v>com</v>
      </c>
      <c r="G936" t="str">
        <f t="shared" si="58"/>
        <v>Gloria@mail</v>
      </c>
    </row>
    <row r="937" spans="1:7" x14ac:dyDescent="0.2">
      <c r="A937" t="str">
        <f>cleanedDataSet!A937</f>
        <v>abcea61e-250d-4ee0-a216-f5e74a075f4e</v>
      </c>
      <c r="B937" t="str">
        <f>VLOOKUP(A937,cleanedDataSet!A:L,2,0)</f>
        <v>Michael Webster</v>
      </c>
      <c r="C937" t="str">
        <f>VLOOKUP(A937,cleanedDataSet!A:L,3,0)</f>
        <v>breanna83@thomas-diaz.com</v>
      </c>
      <c r="D937" t="str">
        <f t="shared" si="56"/>
        <v>breanna83</v>
      </c>
      <c r="E937" t="str">
        <f t="shared" si="59"/>
        <v>thomas-diaz</v>
      </c>
      <c r="F937" t="str">
        <f t="shared" si="57"/>
        <v>com</v>
      </c>
      <c r="G937" t="str">
        <f t="shared" si="58"/>
        <v>Michael@thomas-diaz</v>
      </c>
    </row>
    <row r="938" spans="1:7" x14ac:dyDescent="0.2">
      <c r="A938" t="str">
        <f>cleanedDataSet!A938</f>
        <v>68290d5a-246f-4e1a-ab79-1bb391c08bf8</v>
      </c>
      <c r="B938" t="str">
        <f>VLOOKUP(A938,cleanedDataSet!A:L,2,0)</f>
        <v>Linda Larson</v>
      </c>
      <c r="C938" t="str">
        <f>VLOOKUP(A938,cleanedDataSet!A:L,3,0)</f>
        <v>martinezcheryl@small.info</v>
      </c>
      <c r="D938" t="str">
        <f t="shared" si="56"/>
        <v>martinezcheryl</v>
      </c>
      <c r="E938" t="str">
        <f t="shared" si="59"/>
        <v>small</v>
      </c>
      <c r="F938" t="str">
        <f t="shared" si="57"/>
        <v>info</v>
      </c>
      <c r="G938" t="str">
        <f t="shared" si="58"/>
        <v>Linda@small</v>
      </c>
    </row>
    <row r="939" spans="1:7" x14ac:dyDescent="0.2">
      <c r="A939" t="str">
        <f>cleanedDataSet!A939</f>
        <v>e91399e8-9b00-4acb-bc5d-2397c5830985</v>
      </c>
      <c r="B939" t="str">
        <f>VLOOKUP(A939,cleanedDataSet!A:L,2,0)</f>
        <v>Bradley Montes</v>
      </c>
      <c r="C939" t="str">
        <f>VLOOKUP(A939,cleanedDataSet!A:L,3,0)</f>
        <v>bjohns@hotmail.com</v>
      </c>
      <c r="D939" t="str">
        <f t="shared" si="56"/>
        <v>bjohns</v>
      </c>
      <c r="E939" t="str">
        <f t="shared" si="59"/>
        <v>hotmail</v>
      </c>
      <c r="F939" t="str">
        <f t="shared" si="57"/>
        <v>com</v>
      </c>
      <c r="G939" t="str">
        <f t="shared" si="58"/>
        <v>Bradley@hotmail</v>
      </c>
    </row>
    <row r="940" spans="1:7" x14ac:dyDescent="0.2">
      <c r="A940" t="str">
        <f>cleanedDataSet!A940</f>
        <v>97a0165e-14cb-463f-8420-f8249ed0f388</v>
      </c>
      <c r="B940" t="str">
        <f>VLOOKUP(A940,cleanedDataSet!A:L,2,0)</f>
        <v>Lisa Dean</v>
      </c>
      <c r="C940" t="str">
        <f>VLOOKUP(A940,cleanedDataSet!A:L,3,0)</f>
        <v>bryan21@gmail.com</v>
      </c>
      <c r="D940" t="str">
        <f t="shared" si="56"/>
        <v>bryan21</v>
      </c>
      <c r="E940" t="str">
        <f t="shared" si="59"/>
        <v>gmail</v>
      </c>
      <c r="F940" t="str">
        <f t="shared" si="57"/>
        <v>com</v>
      </c>
      <c r="G940" t="str">
        <f t="shared" si="58"/>
        <v>Lisa@gmail</v>
      </c>
    </row>
    <row r="941" spans="1:7" x14ac:dyDescent="0.2">
      <c r="A941" t="str">
        <f>cleanedDataSet!A941</f>
        <v>0e193cfb-2315-4d1f-8677-d709bbdb3ffc</v>
      </c>
      <c r="B941" t="str">
        <f>VLOOKUP(A941,cleanedDataSet!A:L,2,0)</f>
        <v>Samuel Love</v>
      </c>
      <c r="C941" t="str">
        <f>VLOOKUP(A941,cleanedDataSet!A:L,3,0)</f>
        <v>huntbenjamin@hotmail.com</v>
      </c>
      <c r="D941" t="str">
        <f t="shared" si="56"/>
        <v>huntbenjamin</v>
      </c>
      <c r="E941" t="str">
        <f t="shared" si="59"/>
        <v>hotmail</v>
      </c>
      <c r="F941" t="str">
        <f t="shared" si="57"/>
        <v>com</v>
      </c>
      <c r="G941" t="str">
        <f t="shared" si="58"/>
        <v>Samuel@hotmail</v>
      </c>
    </row>
    <row r="942" spans="1:7" x14ac:dyDescent="0.2">
      <c r="A942" t="str">
        <f>cleanedDataSet!A942</f>
        <v>e35b4264-b003-420a-a3bd-c079be2e38cc</v>
      </c>
      <c r="B942" t="str">
        <f>VLOOKUP(A942,cleanedDataSet!A:L,2,0)</f>
        <v>Laura Brown</v>
      </c>
      <c r="C942" t="str">
        <f>VLOOKUP(A942,cleanedDataSet!A:L,3,0)</f>
        <v>williamsbrittany@gmail.com</v>
      </c>
      <c r="D942" t="str">
        <f t="shared" si="56"/>
        <v>williamsbrittany</v>
      </c>
      <c r="E942" t="str">
        <f t="shared" si="59"/>
        <v>gmail</v>
      </c>
      <c r="F942" t="str">
        <f t="shared" si="57"/>
        <v>com</v>
      </c>
      <c r="G942" t="str">
        <f t="shared" si="58"/>
        <v>Laura@gmail</v>
      </c>
    </row>
    <row r="943" spans="1:7" x14ac:dyDescent="0.2">
      <c r="A943" t="str">
        <f>cleanedDataSet!A943</f>
        <v>fc3deaf5-a1e0-4673-9d34-3c12c99213dc</v>
      </c>
      <c r="B943" t="str">
        <f>VLOOKUP(A943,cleanedDataSet!A:L,2,0)</f>
        <v>Kathryn Phillips</v>
      </c>
      <c r="C943" t="str">
        <f>VLOOKUP(A943,cleanedDataSet!A:L,3,0)</f>
        <v>icain@gardner.com</v>
      </c>
      <c r="D943" t="str">
        <f t="shared" si="56"/>
        <v>icain</v>
      </c>
      <c r="E943" t="str">
        <f t="shared" si="59"/>
        <v>gardner</v>
      </c>
      <c r="F943" t="str">
        <f t="shared" si="57"/>
        <v>com</v>
      </c>
      <c r="G943" t="str">
        <f t="shared" si="58"/>
        <v>Kathryn@gardner</v>
      </c>
    </row>
    <row r="944" spans="1:7" x14ac:dyDescent="0.2">
      <c r="A944" t="str">
        <f>cleanedDataSet!A944</f>
        <v>a8617a23-5f22-401b-983b-da6f4ba99a50</v>
      </c>
      <c r="B944" t="str">
        <f>VLOOKUP(A944,cleanedDataSet!A:L,2,0)</f>
        <v>Anthony Thompson</v>
      </c>
      <c r="C944" t="str">
        <f>VLOOKUP(A944,cleanedDataSet!A:L,3,0)</f>
        <v>nicholasrose@hotmail.com</v>
      </c>
      <c r="D944" t="str">
        <f t="shared" si="56"/>
        <v>nicholasrose</v>
      </c>
      <c r="E944" t="str">
        <f t="shared" si="59"/>
        <v>hotmail</v>
      </c>
      <c r="F944" t="str">
        <f t="shared" si="57"/>
        <v>com</v>
      </c>
      <c r="G944" t="str">
        <f t="shared" si="58"/>
        <v>Anthony@hotmail</v>
      </c>
    </row>
    <row r="945" spans="1:7" x14ac:dyDescent="0.2">
      <c r="A945" t="str">
        <f>cleanedDataSet!A945</f>
        <v>58cf13b8-7cf4-48c0-92ae-efc1f4c9ac36</v>
      </c>
      <c r="B945" t="str">
        <f>VLOOKUP(A945,cleanedDataSet!A:L,2,0)</f>
        <v>Mallory Flowers</v>
      </c>
      <c r="C945" t="str">
        <f>VLOOKUP(A945,cleanedDataSet!A:L,3,0)</f>
        <v>vgarcia@gmail.com</v>
      </c>
      <c r="D945" t="str">
        <f t="shared" si="56"/>
        <v>vgarcia</v>
      </c>
      <c r="E945" t="str">
        <f t="shared" si="59"/>
        <v>gmail</v>
      </c>
      <c r="F945" t="str">
        <f t="shared" si="57"/>
        <v>com</v>
      </c>
      <c r="G945" t="str">
        <f t="shared" si="58"/>
        <v>Mallory@gmail</v>
      </c>
    </row>
    <row r="946" spans="1:7" x14ac:dyDescent="0.2">
      <c r="A946" t="str">
        <f>cleanedDataSet!A946</f>
        <v>cb78da94-083b-4086-860b-6ffea964a4db</v>
      </c>
      <c r="B946" t="str">
        <f>VLOOKUP(A946,cleanedDataSet!A:L,2,0)</f>
        <v>Frank Nguyen</v>
      </c>
      <c r="C946" t="str">
        <f>VLOOKUP(A946,cleanedDataSet!A:L,3,0)</f>
        <v>replacement@mail.com</v>
      </c>
      <c r="D946" t="str">
        <f t="shared" si="56"/>
        <v>replacement</v>
      </c>
      <c r="E946" t="str">
        <f t="shared" si="59"/>
        <v>mail</v>
      </c>
      <c r="F946" t="str">
        <f t="shared" si="57"/>
        <v>com</v>
      </c>
      <c r="G946" t="str">
        <f t="shared" si="58"/>
        <v>Frank@mail</v>
      </c>
    </row>
    <row r="947" spans="1:7" x14ac:dyDescent="0.2">
      <c r="A947" t="str">
        <f>cleanedDataSet!A947</f>
        <v>bc5f63f5-fe26-447e-86ae-6906b5691278</v>
      </c>
      <c r="B947" t="str">
        <f>VLOOKUP(A947,cleanedDataSet!A:L,2,0)</f>
        <v>Matthew Whitehead</v>
      </c>
      <c r="C947" t="str">
        <f>VLOOKUP(A947,cleanedDataSet!A:L,3,0)</f>
        <v>bjones@gmail.com</v>
      </c>
      <c r="D947" t="str">
        <f t="shared" si="56"/>
        <v>bjones</v>
      </c>
      <c r="E947" t="str">
        <f t="shared" si="59"/>
        <v>gmail</v>
      </c>
      <c r="F947" t="str">
        <f t="shared" si="57"/>
        <v>com</v>
      </c>
      <c r="G947" t="str">
        <f t="shared" si="58"/>
        <v>Matthew@gmail</v>
      </c>
    </row>
    <row r="948" spans="1:7" x14ac:dyDescent="0.2">
      <c r="A948" t="str">
        <f>cleanedDataSet!A948</f>
        <v>2461fc6b-93ee-4e36-94b2-3143f065cb5d</v>
      </c>
      <c r="B948" t="str">
        <f>VLOOKUP(A948,cleanedDataSet!A:L,2,0)</f>
        <v>Mark Mendez</v>
      </c>
      <c r="C948" t="str">
        <f>VLOOKUP(A948,cleanedDataSet!A:L,3,0)</f>
        <v>wperry@davis.com</v>
      </c>
      <c r="D948" t="str">
        <f t="shared" si="56"/>
        <v>wperry</v>
      </c>
      <c r="E948" t="str">
        <f t="shared" si="59"/>
        <v>davis</v>
      </c>
      <c r="F948" t="str">
        <f t="shared" si="57"/>
        <v>com</v>
      </c>
      <c r="G948" t="str">
        <f t="shared" si="58"/>
        <v>Mark@davis</v>
      </c>
    </row>
    <row r="949" spans="1:7" x14ac:dyDescent="0.2">
      <c r="A949" t="str">
        <f>cleanedDataSet!A949</f>
        <v>9b72cc08-1018-40d8-9373-9c0363d94343</v>
      </c>
      <c r="B949" t="str">
        <f>VLOOKUP(A949,cleanedDataSet!A:L,2,0)</f>
        <v>Chelsea Summers</v>
      </c>
      <c r="C949" t="str">
        <f>VLOOKUP(A949,cleanedDataSet!A:L,3,0)</f>
        <v>holly25@yahoo.com</v>
      </c>
      <c r="D949" t="str">
        <f t="shared" si="56"/>
        <v>holly25</v>
      </c>
      <c r="E949" t="str">
        <f t="shared" si="59"/>
        <v>yahoo</v>
      </c>
      <c r="F949" t="str">
        <f t="shared" si="57"/>
        <v>com</v>
      </c>
      <c r="G949" t="str">
        <f t="shared" si="58"/>
        <v>Chelsea@yahoo</v>
      </c>
    </row>
    <row r="950" spans="1:7" x14ac:dyDescent="0.2">
      <c r="A950" t="str">
        <f>cleanedDataSet!A950</f>
        <v>7b27dde4-0d23-4db0-a866-6ec5b0e17849</v>
      </c>
      <c r="B950" t="str">
        <f>VLOOKUP(A950,cleanedDataSet!A:L,2,0)</f>
        <v>Jared Webb</v>
      </c>
      <c r="C950" t="str">
        <f>VLOOKUP(A950,cleanedDataSet!A:L,3,0)</f>
        <v>replacement@mail.com</v>
      </c>
      <c r="D950" t="str">
        <f t="shared" si="56"/>
        <v>replacement</v>
      </c>
      <c r="E950" t="str">
        <f t="shared" si="59"/>
        <v>mail</v>
      </c>
      <c r="F950" t="str">
        <f t="shared" si="57"/>
        <v>com</v>
      </c>
      <c r="G950" t="str">
        <f t="shared" si="58"/>
        <v>Jared@mail</v>
      </c>
    </row>
    <row r="951" spans="1:7" x14ac:dyDescent="0.2">
      <c r="A951" t="str">
        <f>cleanedDataSet!A951</f>
        <v>06fbf025-f992-4bb8-96e7-62aeb96515ca</v>
      </c>
      <c r="B951" t="str">
        <f>VLOOKUP(A951,cleanedDataSet!A:L,2,0)</f>
        <v>Zachary Kane</v>
      </c>
      <c r="C951" t="str">
        <f>VLOOKUP(A951,cleanedDataSet!A:L,3,0)</f>
        <v>stewartcameron@hotmail.com</v>
      </c>
      <c r="D951" t="str">
        <f t="shared" si="56"/>
        <v>stewartcameron</v>
      </c>
      <c r="E951" t="str">
        <f t="shared" si="59"/>
        <v>hotmail</v>
      </c>
      <c r="F951" t="str">
        <f t="shared" si="57"/>
        <v>com</v>
      </c>
      <c r="G951" t="str">
        <f t="shared" si="58"/>
        <v>Zachary@hotmail</v>
      </c>
    </row>
    <row r="952" spans="1:7" x14ac:dyDescent="0.2">
      <c r="A952" t="str">
        <f>cleanedDataSet!A952</f>
        <v>ddc73335-e759-436a-8b81-48e4d00afa40</v>
      </c>
      <c r="B952" t="str">
        <f>VLOOKUP(A952,cleanedDataSet!A:L,2,0)</f>
        <v>Colin Blake</v>
      </c>
      <c r="C952" t="str">
        <f>VLOOKUP(A952,cleanedDataSet!A:L,3,0)</f>
        <v>replacement@mail.com</v>
      </c>
      <c r="D952" t="str">
        <f t="shared" si="56"/>
        <v>replacement</v>
      </c>
      <c r="E952" t="str">
        <f t="shared" si="59"/>
        <v>mail</v>
      </c>
      <c r="F952" t="str">
        <f t="shared" si="57"/>
        <v>com</v>
      </c>
      <c r="G952" t="str">
        <f t="shared" si="58"/>
        <v>Colin@mail</v>
      </c>
    </row>
    <row r="953" spans="1:7" x14ac:dyDescent="0.2">
      <c r="A953" t="str">
        <f>cleanedDataSet!A953</f>
        <v>afd85ac7-169c-4684-811b-4fcdf0aee6b8</v>
      </c>
      <c r="B953" t="str">
        <f>VLOOKUP(A953,cleanedDataSet!A:L,2,0)</f>
        <v>Allison Moreno</v>
      </c>
      <c r="C953" t="str">
        <f>VLOOKUP(A953,cleanedDataSet!A:L,3,0)</f>
        <v>tiffany79@yahoo.com</v>
      </c>
      <c r="D953" t="str">
        <f t="shared" si="56"/>
        <v>tiffany79</v>
      </c>
      <c r="E953" t="str">
        <f t="shared" si="59"/>
        <v>yahoo</v>
      </c>
      <c r="F953" t="str">
        <f t="shared" si="57"/>
        <v>com</v>
      </c>
      <c r="G953" t="str">
        <f t="shared" si="58"/>
        <v>Allison@yahoo</v>
      </c>
    </row>
    <row r="954" spans="1:7" x14ac:dyDescent="0.2">
      <c r="A954" t="str">
        <f>cleanedDataSet!A954</f>
        <v>265c1f0f-4685-4a84-8150-471b99b14c8a</v>
      </c>
      <c r="B954" t="str">
        <f>VLOOKUP(A954,cleanedDataSet!A:L,2,0)</f>
        <v>Kayla Mckay</v>
      </c>
      <c r="C954" t="str">
        <f>VLOOKUP(A954,cleanedDataSet!A:L,3,0)</f>
        <v>wjohnson@gmail.com</v>
      </c>
      <c r="D954" t="str">
        <f t="shared" si="56"/>
        <v>wjohnson</v>
      </c>
      <c r="E954" t="str">
        <f t="shared" si="59"/>
        <v>gmail</v>
      </c>
      <c r="F954" t="str">
        <f t="shared" si="57"/>
        <v>com</v>
      </c>
      <c r="G954" t="str">
        <f t="shared" si="58"/>
        <v>Kayla@gmail</v>
      </c>
    </row>
    <row r="955" spans="1:7" x14ac:dyDescent="0.2">
      <c r="A955" t="str">
        <f>cleanedDataSet!A955</f>
        <v>dcf7dca5-eef5-486c-9bbf-c75b33037431</v>
      </c>
      <c r="B955" t="str">
        <f>VLOOKUP(A955,cleanedDataSet!A:L,2,0)</f>
        <v>Karen Chan</v>
      </c>
      <c r="C955" t="str">
        <f>VLOOKUP(A955,cleanedDataSet!A:L,3,0)</f>
        <v>munozbrandy@molina.com</v>
      </c>
      <c r="D955" t="str">
        <f t="shared" si="56"/>
        <v>munozbrandy</v>
      </c>
      <c r="E955" t="str">
        <f t="shared" si="59"/>
        <v>molina</v>
      </c>
      <c r="F955" t="str">
        <f t="shared" si="57"/>
        <v>com</v>
      </c>
      <c r="G955" t="str">
        <f t="shared" si="58"/>
        <v>Karen@molina</v>
      </c>
    </row>
    <row r="956" spans="1:7" x14ac:dyDescent="0.2">
      <c r="A956" t="str">
        <f>cleanedDataSet!A956</f>
        <v>39ade9b6-6e5c-46fa-ba0b-86f508232b92</v>
      </c>
      <c r="B956" t="str">
        <f>VLOOKUP(A956,cleanedDataSet!A:L,2,0)</f>
        <v>Calvin Bishop</v>
      </c>
      <c r="C956" t="str">
        <f>VLOOKUP(A956,cleanedDataSet!A:L,3,0)</f>
        <v>wwalker@hotmail.com</v>
      </c>
      <c r="D956" t="str">
        <f t="shared" si="56"/>
        <v>wwalker</v>
      </c>
      <c r="E956" t="str">
        <f t="shared" si="59"/>
        <v>hotmail</v>
      </c>
      <c r="F956" t="str">
        <f t="shared" si="57"/>
        <v>com</v>
      </c>
      <c r="G956" t="str">
        <f t="shared" si="58"/>
        <v>Calvin@hotmail</v>
      </c>
    </row>
    <row r="957" spans="1:7" x14ac:dyDescent="0.2">
      <c r="A957" t="str">
        <f>cleanedDataSet!A957</f>
        <v>bbd49c56-77f0-4505-9dfc-3cf6809a48af</v>
      </c>
      <c r="B957" t="str">
        <f>VLOOKUP(A957,cleanedDataSet!A:L,2,0)</f>
        <v>Deborah Davis</v>
      </c>
      <c r="C957" t="str">
        <f>VLOOKUP(A957,cleanedDataSet!A:L,3,0)</f>
        <v>stephanie65@hotmail.com</v>
      </c>
      <c r="D957" t="str">
        <f t="shared" si="56"/>
        <v>stephanie65</v>
      </c>
      <c r="E957" t="str">
        <f t="shared" si="59"/>
        <v>hotmail</v>
      </c>
      <c r="F957" t="str">
        <f t="shared" si="57"/>
        <v>com</v>
      </c>
      <c r="G957" t="str">
        <f t="shared" si="58"/>
        <v>Deborah@hotmail</v>
      </c>
    </row>
    <row r="958" spans="1:7" x14ac:dyDescent="0.2">
      <c r="A958" t="str">
        <f>cleanedDataSet!A958</f>
        <v>e54df1dc-7673-4e4a-980a-964aa5051eb1</v>
      </c>
      <c r="B958" t="str">
        <f>VLOOKUP(A958,cleanedDataSet!A:L,2,0)</f>
        <v>James Juarez</v>
      </c>
      <c r="C958" t="str">
        <f>VLOOKUP(A958,cleanedDataSet!A:L,3,0)</f>
        <v>iangarcia@rodriguez.com</v>
      </c>
      <c r="D958" t="str">
        <f t="shared" si="56"/>
        <v>iangarcia</v>
      </c>
      <c r="E958" t="str">
        <f t="shared" si="59"/>
        <v>rodriguez</v>
      </c>
      <c r="F958" t="str">
        <f t="shared" si="57"/>
        <v>com</v>
      </c>
      <c r="G958" t="str">
        <f t="shared" si="58"/>
        <v>James@rodriguez</v>
      </c>
    </row>
    <row r="959" spans="1:7" x14ac:dyDescent="0.2">
      <c r="A959" t="str">
        <f>cleanedDataSet!A959</f>
        <v>1dd3a3d8-f147-46d5-aae0-bfc57bd84a8a</v>
      </c>
      <c r="B959" t="str">
        <f>VLOOKUP(A959,cleanedDataSet!A:L,2,0)</f>
        <v>Andrea Yang</v>
      </c>
      <c r="C959" t="str">
        <f>VLOOKUP(A959,cleanedDataSet!A:L,3,0)</f>
        <v>yfernandez@gmail.com</v>
      </c>
      <c r="D959" t="str">
        <f t="shared" si="56"/>
        <v>yfernandez</v>
      </c>
      <c r="E959" t="str">
        <f t="shared" si="59"/>
        <v>gmail</v>
      </c>
      <c r="F959" t="str">
        <f t="shared" si="57"/>
        <v>com</v>
      </c>
      <c r="G959" t="str">
        <f t="shared" si="58"/>
        <v>Andrea@gmail</v>
      </c>
    </row>
    <row r="960" spans="1:7" x14ac:dyDescent="0.2">
      <c r="A960" t="str">
        <f>cleanedDataSet!A960</f>
        <v>ef2b1dc5-494e-4490-8307-3afbde818a52</v>
      </c>
      <c r="B960" t="str">
        <f>VLOOKUP(A960,cleanedDataSet!A:L,2,0)</f>
        <v>Kristin Jenkins</v>
      </c>
      <c r="C960" t="str">
        <f>VLOOKUP(A960,cleanedDataSet!A:L,3,0)</f>
        <v>tjenkins@hotmail.com</v>
      </c>
      <c r="D960" t="str">
        <f t="shared" si="56"/>
        <v>tjenkins</v>
      </c>
      <c r="E960" t="str">
        <f t="shared" si="59"/>
        <v>hotmail</v>
      </c>
      <c r="F960" t="str">
        <f t="shared" si="57"/>
        <v>com</v>
      </c>
      <c r="G960" t="str">
        <f t="shared" si="58"/>
        <v>Kristin@hotmail</v>
      </c>
    </row>
    <row r="961" spans="1:7" x14ac:dyDescent="0.2">
      <c r="A961" t="str">
        <f>cleanedDataSet!A961</f>
        <v>6aa0e87c-8b51-471c-825a-8f88a1ccf8e8</v>
      </c>
      <c r="B961" t="str">
        <f>VLOOKUP(A961,cleanedDataSet!A:L,2,0)</f>
        <v>Bradley Hunt</v>
      </c>
      <c r="C961" t="str">
        <f>VLOOKUP(A961,cleanedDataSet!A:L,3,0)</f>
        <v>lawrencedaniel@mccullough.com</v>
      </c>
      <c r="D961" t="str">
        <f t="shared" si="56"/>
        <v>lawrencedaniel</v>
      </c>
      <c r="E961" t="str">
        <f t="shared" si="59"/>
        <v>mccullough</v>
      </c>
      <c r="F961" t="str">
        <f t="shared" si="57"/>
        <v>com</v>
      </c>
      <c r="G961" t="str">
        <f t="shared" si="58"/>
        <v>Bradley@mccullough</v>
      </c>
    </row>
    <row r="962" spans="1:7" x14ac:dyDescent="0.2">
      <c r="A962" t="str">
        <f>cleanedDataSet!A962</f>
        <v>9fbcb4d2-1549-4b76-8ae6-d902a1570873</v>
      </c>
      <c r="B962" t="str">
        <f>VLOOKUP(A962,cleanedDataSet!A:L,2,0)</f>
        <v>Jennifer Lawrence</v>
      </c>
      <c r="C962" t="str">
        <f>VLOOKUP(A962,cleanedDataSet!A:L,3,0)</f>
        <v>lyonsjose@hotmail.com</v>
      </c>
      <c r="D962" t="str">
        <f t="shared" si="56"/>
        <v>lyonsjose</v>
      </c>
      <c r="E962" t="str">
        <f t="shared" si="59"/>
        <v>hotmail</v>
      </c>
      <c r="F962" t="str">
        <f t="shared" si="57"/>
        <v>com</v>
      </c>
      <c r="G962" t="str">
        <f t="shared" si="58"/>
        <v>Jennifer@hotmail</v>
      </c>
    </row>
    <row r="963" spans="1:7" x14ac:dyDescent="0.2">
      <c r="A963" t="str">
        <f>cleanedDataSet!A963</f>
        <v>3143d05c-8ea8-4cc1-9331-d1624974ed2c</v>
      </c>
      <c r="B963" t="str">
        <f>VLOOKUP(A963,cleanedDataSet!A:L,2,0)</f>
        <v>Jack Hopkins</v>
      </c>
      <c r="C963" t="str">
        <f>VLOOKUP(A963,cleanedDataSet!A:L,3,0)</f>
        <v>haleyholland@gmail.com</v>
      </c>
      <c r="D963" t="str">
        <f t="shared" ref="D963:D1001" si="60">LEFT(C963,FIND("@",C963)-1)</f>
        <v>haleyholland</v>
      </c>
      <c r="E963" t="str">
        <f t="shared" si="59"/>
        <v>gmail</v>
      </c>
      <c r="F963" t="str">
        <f t="shared" ref="F963:F1001" si="61">RIGHT(C963,LEN(C963)-FIND(".",C963))</f>
        <v>com</v>
      </c>
      <c r="G963" t="str">
        <f t="shared" ref="G963:G1001" si="62">CONCATENATE(LEFT(B963,FIND(" ",B963)-1),"@",E963)</f>
        <v>Jack@gmail</v>
      </c>
    </row>
    <row r="964" spans="1:7" x14ac:dyDescent="0.2">
      <c r="A964" t="str">
        <f>cleanedDataSet!A964</f>
        <v>c34f6ed7-bb30-483e-9927-3356f7ed63d4</v>
      </c>
      <c r="B964" t="str">
        <f>VLOOKUP(A964,cleanedDataSet!A:L,2,0)</f>
        <v>Alan Moore</v>
      </c>
      <c r="C964" t="str">
        <f>VLOOKUP(A964,cleanedDataSet!A:L,3,0)</f>
        <v>scarr@gmail.com</v>
      </c>
      <c r="D964" t="str">
        <f t="shared" si="60"/>
        <v>scarr</v>
      </c>
      <c r="E964" t="str">
        <f t="shared" si="59"/>
        <v>gmail</v>
      </c>
      <c r="F964" t="str">
        <f t="shared" si="61"/>
        <v>com</v>
      </c>
      <c r="G964" t="str">
        <f t="shared" si="62"/>
        <v>Alan@gmail</v>
      </c>
    </row>
    <row r="965" spans="1:7" x14ac:dyDescent="0.2">
      <c r="A965" t="str">
        <f>cleanedDataSet!A965</f>
        <v>0a92e2b5-6041-43c6-9e35-42fe92a93d28</v>
      </c>
      <c r="B965" t="str">
        <f>VLOOKUP(A965,cleanedDataSet!A:L,2,0)</f>
        <v>Dennis Bradley</v>
      </c>
      <c r="C965" t="str">
        <f>VLOOKUP(A965,cleanedDataSet!A:L,3,0)</f>
        <v>nicholas76@walker.com</v>
      </c>
      <c r="D965" t="str">
        <f t="shared" si="60"/>
        <v>nicholas76</v>
      </c>
      <c r="E965" t="str">
        <f t="shared" ref="E965:E1001" si="63">MID(C965,FIND("@",C965)+1,FIND(".",C965)-LEN(D965)-2)</f>
        <v>walker</v>
      </c>
      <c r="F965" t="str">
        <f t="shared" si="61"/>
        <v>com</v>
      </c>
      <c r="G965" t="str">
        <f t="shared" si="62"/>
        <v>Dennis@walker</v>
      </c>
    </row>
    <row r="966" spans="1:7" x14ac:dyDescent="0.2">
      <c r="A966" t="str">
        <f>cleanedDataSet!A966</f>
        <v>3c7acf51-230f-4f0e-85c6-bf4b96ef580a</v>
      </c>
      <c r="B966" t="str">
        <f>VLOOKUP(A966,cleanedDataSet!A:L,2,0)</f>
        <v>Jamie Barrera MD</v>
      </c>
      <c r="C966" t="str">
        <f>VLOOKUP(A966,cleanedDataSet!A:L,3,0)</f>
        <v>ericavaughan@cline-cooper.com</v>
      </c>
      <c r="D966" t="str">
        <f t="shared" si="60"/>
        <v>ericavaughan</v>
      </c>
      <c r="E966" t="str">
        <f t="shared" si="63"/>
        <v>cline-cooper</v>
      </c>
      <c r="F966" t="str">
        <f t="shared" si="61"/>
        <v>com</v>
      </c>
      <c r="G966" t="str">
        <f t="shared" si="62"/>
        <v>Jamie@cline-cooper</v>
      </c>
    </row>
    <row r="967" spans="1:7" x14ac:dyDescent="0.2">
      <c r="A967" t="str">
        <f>cleanedDataSet!A967</f>
        <v>3a54e5a9-b714-4cb5-9f68-396d149810f7</v>
      </c>
      <c r="B967" t="str">
        <f>VLOOKUP(A967,cleanedDataSet!A:L,2,0)</f>
        <v>Johnathan Vaughn</v>
      </c>
      <c r="C967" t="str">
        <f>VLOOKUP(A967,cleanedDataSet!A:L,3,0)</f>
        <v>austinmclaughlin@gmail.com</v>
      </c>
      <c r="D967" t="str">
        <f t="shared" si="60"/>
        <v>austinmclaughlin</v>
      </c>
      <c r="E967" t="str">
        <f t="shared" si="63"/>
        <v>gmail</v>
      </c>
      <c r="F967" t="str">
        <f t="shared" si="61"/>
        <v>com</v>
      </c>
      <c r="G967" t="str">
        <f t="shared" si="62"/>
        <v>Johnathan@gmail</v>
      </c>
    </row>
    <row r="968" spans="1:7" x14ac:dyDescent="0.2">
      <c r="A968" t="str">
        <f>cleanedDataSet!A968</f>
        <v>2f55fe19-1a3c-4f8b-9247-1e1528e4a662</v>
      </c>
      <c r="B968" t="str">
        <f>VLOOKUP(A968,cleanedDataSet!A:L,2,0)</f>
        <v>Todd Brown</v>
      </c>
      <c r="C968" t="str">
        <f>VLOOKUP(A968,cleanedDataSet!A:L,3,0)</f>
        <v>williamrocha@hotmail.com</v>
      </c>
      <c r="D968" t="str">
        <f t="shared" si="60"/>
        <v>williamrocha</v>
      </c>
      <c r="E968" t="str">
        <f t="shared" si="63"/>
        <v>hotmail</v>
      </c>
      <c r="F968" t="str">
        <f t="shared" si="61"/>
        <v>com</v>
      </c>
      <c r="G968" t="str">
        <f t="shared" si="62"/>
        <v>Todd@hotmail</v>
      </c>
    </row>
    <row r="969" spans="1:7" x14ac:dyDescent="0.2">
      <c r="A969" t="str">
        <f>cleanedDataSet!A969</f>
        <v>3ea8a138-d6d9-497b-bdd8-f2771531e605</v>
      </c>
      <c r="B969" t="str">
        <f>VLOOKUP(A969,cleanedDataSet!A:L,2,0)</f>
        <v>Nicholas Palmer</v>
      </c>
      <c r="C969" t="str">
        <f>VLOOKUP(A969,cleanedDataSet!A:L,3,0)</f>
        <v>melissawolfe@stanley.com</v>
      </c>
      <c r="D969" t="str">
        <f t="shared" si="60"/>
        <v>melissawolfe</v>
      </c>
      <c r="E969" t="str">
        <f t="shared" si="63"/>
        <v>stanley</v>
      </c>
      <c r="F969" t="str">
        <f t="shared" si="61"/>
        <v>com</v>
      </c>
      <c r="G969" t="str">
        <f t="shared" si="62"/>
        <v>Nicholas@stanley</v>
      </c>
    </row>
    <row r="970" spans="1:7" x14ac:dyDescent="0.2">
      <c r="A970" t="str">
        <f>cleanedDataSet!A970</f>
        <v>5cdc332d-ffd5-415b-a1a8-5a15fdfeeb22</v>
      </c>
      <c r="B970" t="str">
        <f>VLOOKUP(A970,cleanedDataSet!A:L,2,0)</f>
        <v>Brittany Schultz</v>
      </c>
      <c r="C970" t="str">
        <f>VLOOKUP(A970,cleanedDataSet!A:L,3,0)</f>
        <v>adam07@tate.com</v>
      </c>
      <c r="D970" t="str">
        <f t="shared" si="60"/>
        <v>adam07</v>
      </c>
      <c r="E970" t="str">
        <f t="shared" si="63"/>
        <v>tate</v>
      </c>
      <c r="F970" t="str">
        <f t="shared" si="61"/>
        <v>com</v>
      </c>
      <c r="G970" t="str">
        <f t="shared" si="62"/>
        <v>Brittany@tate</v>
      </c>
    </row>
    <row r="971" spans="1:7" x14ac:dyDescent="0.2">
      <c r="A971" t="str">
        <f>cleanedDataSet!A971</f>
        <v>5d0393cb-bf15-42c4-b851-739f06d73395</v>
      </c>
      <c r="B971" t="str">
        <f>VLOOKUP(A971,cleanedDataSet!A:L,2,0)</f>
        <v>Jenna Shaffer</v>
      </c>
      <c r="C971" t="str">
        <f>VLOOKUP(A971,cleanedDataSet!A:L,3,0)</f>
        <v>cherylrivera@yahoo.com</v>
      </c>
      <c r="D971" t="str">
        <f t="shared" si="60"/>
        <v>cherylrivera</v>
      </c>
      <c r="E971" t="str">
        <f t="shared" si="63"/>
        <v>yahoo</v>
      </c>
      <c r="F971" t="str">
        <f t="shared" si="61"/>
        <v>com</v>
      </c>
      <c r="G971" t="str">
        <f t="shared" si="62"/>
        <v>Jenna@yahoo</v>
      </c>
    </row>
    <row r="972" spans="1:7" x14ac:dyDescent="0.2">
      <c r="A972" t="str">
        <f>cleanedDataSet!A972</f>
        <v>6384de5c-29f7-4224-a782-f6c9213976db</v>
      </c>
      <c r="B972" t="str">
        <f>VLOOKUP(A972,cleanedDataSet!A:L,2,0)</f>
        <v>Nathan Williams</v>
      </c>
      <c r="C972" t="str">
        <f>VLOOKUP(A972,cleanedDataSet!A:L,3,0)</f>
        <v>nwilcox@gmail.com</v>
      </c>
      <c r="D972" t="str">
        <f t="shared" si="60"/>
        <v>nwilcox</v>
      </c>
      <c r="E972" t="str">
        <f t="shared" si="63"/>
        <v>gmail</v>
      </c>
      <c r="F972" t="str">
        <f t="shared" si="61"/>
        <v>com</v>
      </c>
      <c r="G972" t="str">
        <f t="shared" si="62"/>
        <v>Nathan@gmail</v>
      </c>
    </row>
    <row r="973" spans="1:7" x14ac:dyDescent="0.2">
      <c r="A973" t="str">
        <f>cleanedDataSet!A973</f>
        <v>79e3e141-2886-449d-a5bf-06ad2ff9e746</v>
      </c>
      <c r="B973" t="str">
        <f>VLOOKUP(A973,cleanedDataSet!A:L,2,0)</f>
        <v>Samantha Smith</v>
      </c>
      <c r="C973" t="str">
        <f>VLOOKUP(A973,cleanedDataSet!A:L,3,0)</f>
        <v>brandonturner@hotmail.com</v>
      </c>
      <c r="D973" t="str">
        <f t="shared" si="60"/>
        <v>brandonturner</v>
      </c>
      <c r="E973" t="str">
        <f t="shared" si="63"/>
        <v>hotmail</v>
      </c>
      <c r="F973" t="str">
        <f t="shared" si="61"/>
        <v>com</v>
      </c>
      <c r="G973" t="str">
        <f t="shared" si="62"/>
        <v>Samantha@hotmail</v>
      </c>
    </row>
    <row r="974" spans="1:7" x14ac:dyDescent="0.2">
      <c r="A974" t="str">
        <f>cleanedDataSet!A974</f>
        <v>df6c1d77-8e55-43e3-9e23-c487fab0bc6f</v>
      </c>
      <c r="B974" t="str">
        <f>VLOOKUP(A974,cleanedDataSet!A:L,2,0)</f>
        <v>Timothy Chen</v>
      </c>
      <c r="C974" t="str">
        <f>VLOOKUP(A974,cleanedDataSet!A:L,3,0)</f>
        <v>cassandra42@jackson.biz</v>
      </c>
      <c r="D974" t="str">
        <f t="shared" si="60"/>
        <v>cassandra42</v>
      </c>
      <c r="E974" t="str">
        <f t="shared" si="63"/>
        <v>jackson</v>
      </c>
      <c r="F974" t="str">
        <f t="shared" si="61"/>
        <v>biz</v>
      </c>
      <c r="G974" t="str">
        <f t="shared" si="62"/>
        <v>Timothy@jackson</v>
      </c>
    </row>
    <row r="975" spans="1:7" x14ac:dyDescent="0.2">
      <c r="A975" t="str">
        <f>cleanedDataSet!A975</f>
        <v>6612baba-5f79-4bfb-aada-a0b60f20873c</v>
      </c>
      <c r="B975" t="str">
        <f>VLOOKUP(A975,cleanedDataSet!A:L,2,0)</f>
        <v>Nicholas Goodwin</v>
      </c>
      <c r="C975" t="str">
        <f>VLOOKUP(A975,cleanedDataSet!A:L,3,0)</f>
        <v>carolchen@hotmail.com</v>
      </c>
      <c r="D975" t="str">
        <f t="shared" si="60"/>
        <v>carolchen</v>
      </c>
      <c r="E975" t="str">
        <f t="shared" si="63"/>
        <v>hotmail</v>
      </c>
      <c r="F975" t="str">
        <f t="shared" si="61"/>
        <v>com</v>
      </c>
      <c r="G975" t="str">
        <f t="shared" si="62"/>
        <v>Nicholas@hotmail</v>
      </c>
    </row>
    <row r="976" spans="1:7" x14ac:dyDescent="0.2">
      <c r="A976" t="str">
        <f>cleanedDataSet!A976</f>
        <v>a649f0ad-7a7d-4d9b-97d3-2b59ccafd457</v>
      </c>
      <c r="B976" t="str">
        <f>VLOOKUP(A976,cleanedDataSet!A:L,2,0)</f>
        <v>Sandra Henry</v>
      </c>
      <c r="C976" t="str">
        <f>VLOOKUP(A976,cleanedDataSet!A:L,3,0)</f>
        <v>xgriffin@powell.net</v>
      </c>
      <c r="D976" t="str">
        <f t="shared" si="60"/>
        <v>xgriffin</v>
      </c>
      <c r="E976" t="str">
        <f t="shared" si="63"/>
        <v>powell</v>
      </c>
      <c r="F976" t="str">
        <f t="shared" si="61"/>
        <v>net</v>
      </c>
      <c r="G976" t="str">
        <f t="shared" si="62"/>
        <v>Sandra@powell</v>
      </c>
    </row>
    <row r="977" spans="1:7" x14ac:dyDescent="0.2">
      <c r="A977" t="str">
        <f>cleanedDataSet!A977</f>
        <v>fd731cb2-2846-4364-b0a1-3e1a28cef2de</v>
      </c>
      <c r="B977" t="str">
        <f>VLOOKUP(A977,cleanedDataSet!A:L,2,0)</f>
        <v>Denise Riley</v>
      </c>
      <c r="C977" t="str">
        <f>VLOOKUP(A977,cleanedDataSet!A:L,3,0)</f>
        <v>susanmorales@contreras.com</v>
      </c>
      <c r="D977" t="str">
        <f t="shared" si="60"/>
        <v>susanmorales</v>
      </c>
      <c r="E977" t="str">
        <f t="shared" si="63"/>
        <v>contreras</v>
      </c>
      <c r="F977" t="str">
        <f t="shared" si="61"/>
        <v>com</v>
      </c>
      <c r="G977" t="str">
        <f t="shared" si="62"/>
        <v>Denise@contreras</v>
      </c>
    </row>
    <row r="978" spans="1:7" x14ac:dyDescent="0.2">
      <c r="A978" t="str">
        <f>cleanedDataSet!A978</f>
        <v>c9032a1c-ad70-4eff-8707-f2237aa417ab</v>
      </c>
      <c r="B978" t="str">
        <f>VLOOKUP(A978,cleanedDataSet!A:L,2,0)</f>
        <v>Victor Simmons</v>
      </c>
      <c r="C978" t="str">
        <f>VLOOKUP(A978,cleanedDataSet!A:L,3,0)</f>
        <v>meyerjessica@navarro.com</v>
      </c>
      <c r="D978" t="str">
        <f t="shared" si="60"/>
        <v>meyerjessica</v>
      </c>
      <c r="E978" t="str">
        <f t="shared" si="63"/>
        <v>navarro</v>
      </c>
      <c r="F978" t="str">
        <f t="shared" si="61"/>
        <v>com</v>
      </c>
      <c r="G978" t="str">
        <f t="shared" si="62"/>
        <v>Victor@navarro</v>
      </c>
    </row>
    <row r="979" spans="1:7" x14ac:dyDescent="0.2">
      <c r="A979" t="str">
        <f>cleanedDataSet!A979</f>
        <v>264198ec-3288-4f71-86b7-e10b046c2bea</v>
      </c>
      <c r="B979" t="str">
        <f>VLOOKUP(A979,cleanedDataSet!A:L,2,0)</f>
        <v>Samantha Griffin</v>
      </c>
      <c r="C979" t="str">
        <f>VLOOKUP(A979,cleanedDataSet!A:L,3,0)</f>
        <v>brownjennifer@gray-conner.com</v>
      </c>
      <c r="D979" t="str">
        <f t="shared" si="60"/>
        <v>brownjennifer</v>
      </c>
      <c r="E979" t="str">
        <f t="shared" si="63"/>
        <v>gray-conner</v>
      </c>
      <c r="F979" t="str">
        <f t="shared" si="61"/>
        <v>com</v>
      </c>
      <c r="G979" t="str">
        <f t="shared" si="62"/>
        <v>Samantha@gray-conner</v>
      </c>
    </row>
    <row r="980" spans="1:7" x14ac:dyDescent="0.2">
      <c r="A980" t="str">
        <f>cleanedDataSet!A980</f>
        <v>5fb5fc79-fe4d-4e46-8331-1278a47704c3</v>
      </c>
      <c r="B980" t="str">
        <f>VLOOKUP(A980,cleanedDataSet!A:L,2,0)</f>
        <v>Jonathan Cameron</v>
      </c>
      <c r="C980" t="str">
        <f>VLOOKUP(A980,cleanedDataSet!A:L,3,0)</f>
        <v>jacqueline08@yahoo.com</v>
      </c>
      <c r="D980" t="str">
        <f t="shared" si="60"/>
        <v>jacqueline08</v>
      </c>
      <c r="E980" t="str">
        <f t="shared" si="63"/>
        <v>yahoo</v>
      </c>
      <c r="F980" t="str">
        <f t="shared" si="61"/>
        <v>com</v>
      </c>
      <c r="G980" t="str">
        <f t="shared" si="62"/>
        <v>Jonathan@yahoo</v>
      </c>
    </row>
    <row r="981" spans="1:7" x14ac:dyDescent="0.2">
      <c r="A981" t="str">
        <f>cleanedDataSet!A981</f>
        <v>a778ad97-a614-4219-98e5-eb8de6b06ca4</v>
      </c>
      <c r="B981" t="str">
        <f>VLOOKUP(A981,cleanedDataSet!A:L,2,0)</f>
        <v>Jessica Li</v>
      </c>
      <c r="C981" t="str">
        <f>VLOOKUP(A981,cleanedDataSet!A:L,3,0)</f>
        <v>piercechad@hotmail.com</v>
      </c>
      <c r="D981" t="str">
        <f t="shared" si="60"/>
        <v>piercechad</v>
      </c>
      <c r="E981" t="str">
        <f t="shared" si="63"/>
        <v>hotmail</v>
      </c>
      <c r="F981" t="str">
        <f t="shared" si="61"/>
        <v>com</v>
      </c>
      <c r="G981" t="str">
        <f t="shared" si="62"/>
        <v>Jessica@hotmail</v>
      </c>
    </row>
    <row r="982" spans="1:7" x14ac:dyDescent="0.2">
      <c r="A982" t="str">
        <f>cleanedDataSet!A982</f>
        <v>44acd22c-0542-4bed-b6d1-1237054f42c5</v>
      </c>
      <c r="B982" t="str">
        <f>VLOOKUP(A982,cleanedDataSet!A:L,2,0)</f>
        <v>John Mcdonald</v>
      </c>
      <c r="C982" t="str">
        <f>VLOOKUP(A982,cleanedDataSet!A:L,3,0)</f>
        <v>rothmelissa@hotmail.com</v>
      </c>
      <c r="D982" t="str">
        <f t="shared" si="60"/>
        <v>rothmelissa</v>
      </c>
      <c r="E982" t="str">
        <f t="shared" si="63"/>
        <v>hotmail</v>
      </c>
      <c r="F982" t="str">
        <f t="shared" si="61"/>
        <v>com</v>
      </c>
      <c r="G982" t="str">
        <f t="shared" si="62"/>
        <v>John@hotmail</v>
      </c>
    </row>
    <row r="983" spans="1:7" x14ac:dyDescent="0.2">
      <c r="A983" t="str">
        <f>cleanedDataSet!A983</f>
        <v>0f0c2928-b25c-4ee8-9071-71e9ac5a7843</v>
      </c>
      <c r="B983" t="str">
        <f>VLOOKUP(A983,cleanedDataSet!A:L,2,0)</f>
        <v>Dean Stevens</v>
      </c>
      <c r="C983" t="str">
        <f>VLOOKUP(A983,cleanedDataSet!A:L,3,0)</f>
        <v>pmcclure@smith-bailey.net</v>
      </c>
      <c r="D983" t="str">
        <f t="shared" si="60"/>
        <v>pmcclure</v>
      </c>
      <c r="E983" t="str">
        <f t="shared" si="63"/>
        <v>smith-bailey</v>
      </c>
      <c r="F983" t="str">
        <f t="shared" si="61"/>
        <v>net</v>
      </c>
      <c r="G983" t="str">
        <f t="shared" si="62"/>
        <v>Dean@smith-bailey</v>
      </c>
    </row>
    <row r="984" spans="1:7" x14ac:dyDescent="0.2">
      <c r="A984" t="str">
        <f>cleanedDataSet!A984</f>
        <v>ff807dfa-5510-49b0-ac3d-994c706a5e91</v>
      </c>
      <c r="B984" t="str">
        <f>VLOOKUP(A984,cleanedDataSet!A:L,2,0)</f>
        <v>Christopher Wilkerson</v>
      </c>
      <c r="C984" t="str">
        <f>VLOOKUP(A984,cleanedDataSet!A:L,3,0)</f>
        <v>replacement@mail.com</v>
      </c>
      <c r="D984" t="str">
        <f t="shared" si="60"/>
        <v>replacement</v>
      </c>
      <c r="E984" t="str">
        <f t="shared" si="63"/>
        <v>mail</v>
      </c>
      <c r="F984" t="str">
        <f t="shared" si="61"/>
        <v>com</v>
      </c>
      <c r="G984" t="str">
        <f t="shared" si="62"/>
        <v>Christopher@mail</v>
      </c>
    </row>
    <row r="985" spans="1:7" x14ac:dyDescent="0.2">
      <c r="A985" t="str">
        <f>cleanedDataSet!A985</f>
        <v>ef906fcb-abf9-4747-8613-297e78033ae8</v>
      </c>
      <c r="B985" t="str">
        <f>VLOOKUP(A985,cleanedDataSet!A:L,2,0)</f>
        <v>Mark Dalton</v>
      </c>
      <c r="C985" t="str">
        <f>VLOOKUP(A985,cleanedDataSet!A:L,3,0)</f>
        <v>jcarlson@ferguson-hernandez.com</v>
      </c>
      <c r="D985" t="str">
        <f t="shared" si="60"/>
        <v>jcarlson</v>
      </c>
      <c r="E985" t="str">
        <f t="shared" si="63"/>
        <v>ferguson-hernandez</v>
      </c>
      <c r="F985" t="str">
        <f t="shared" si="61"/>
        <v>com</v>
      </c>
      <c r="G985" t="str">
        <f t="shared" si="62"/>
        <v>Mark@ferguson-hernandez</v>
      </c>
    </row>
    <row r="986" spans="1:7" x14ac:dyDescent="0.2">
      <c r="A986" t="str">
        <f>cleanedDataSet!A986</f>
        <v>078e7639-36dc-47eb-93c0-3f14d2fd6ced</v>
      </c>
      <c r="B986" t="str">
        <f>VLOOKUP(A986,cleanedDataSet!A:L,2,0)</f>
        <v>Zachary Simmons</v>
      </c>
      <c r="C986" t="str">
        <f>VLOOKUP(A986,cleanedDataSet!A:L,3,0)</f>
        <v>qscott@yahoo.com</v>
      </c>
      <c r="D986" t="str">
        <f t="shared" si="60"/>
        <v>qscott</v>
      </c>
      <c r="E986" t="str">
        <f t="shared" si="63"/>
        <v>yahoo</v>
      </c>
      <c r="F986" t="str">
        <f t="shared" si="61"/>
        <v>com</v>
      </c>
      <c r="G986" t="str">
        <f t="shared" si="62"/>
        <v>Zachary@yahoo</v>
      </c>
    </row>
    <row r="987" spans="1:7" x14ac:dyDescent="0.2">
      <c r="A987" t="str">
        <f>cleanedDataSet!A987</f>
        <v>b71db798-b4c4-4ee3-a474-a676def8d5e1</v>
      </c>
      <c r="B987" t="str">
        <f>VLOOKUP(A987,cleanedDataSet!A:L,2,0)</f>
        <v>James Williams</v>
      </c>
      <c r="C987" t="str">
        <f>VLOOKUP(A987,cleanedDataSet!A:L,3,0)</f>
        <v>williamskeith@hughes-mcclure.org</v>
      </c>
      <c r="D987" t="str">
        <f t="shared" si="60"/>
        <v>williamskeith</v>
      </c>
      <c r="E987" t="str">
        <f t="shared" si="63"/>
        <v>hughes-mcclure</v>
      </c>
      <c r="F987" t="str">
        <f t="shared" si="61"/>
        <v>org</v>
      </c>
      <c r="G987" t="str">
        <f t="shared" si="62"/>
        <v>James@hughes-mcclure</v>
      </c>
    </row>
    <row r="988" spans="1:7" x14ac:dyDescent="0.2">
      <c r="A988" t="str">
        <f>cleanedDataSet!A988</f>
        <v>c18a4cca-f92b-4adc-a7f0-4c32a5b3b417</v>
      </c>
      <c r="B988" t="str">
        <f>VLOOKUP(A988,cleanedDataSet!A:L,2,0)</f>
        <v>Margaret Anderson</v>
      </c>
      <c r="C988" t="str">
        <f>VLOOKUP(A988,cleanedDataSet!A:L,3,0)</f>
        <v>mthompson@valenzuela-wilson.com</v>
      </c>
      <c r="D988" t="str">
        <f t="shared" si="60"/>
        <v>mthompson</v>
      </c>
      <c r="E988" t="str">
        <f t="shared" si="63"/>
        <v>valenzuela-wilson</v>
      </c>
      <c r="F988" t="str">
        <f t="shared" si="61"/>
        <v>com</v>
      </c>
      <c r="G988" t="str">
        <f t="shared" si="62"/>
        <v>Margaret@valenzuela-wilson</v>
      </c>
    </row>
    <row r="989" spans="1:7" x14ac:dyDescent="0.2">
      <c r="A989" t="str">
        <f>cleanedDataSet!A989</f>
        <v>7b1a9fd7-a000-4d63-9608-956bcfa2dbb7</v>
      </c>
      <c r="B989" t="str">
        <f>VLOOKUP(A989,cleanedDataSet!A:L,2,0)</f>
        <v>Kimberly Williams</v>
      </c>
      <c r="C989" t="str">
        <f>VLOOKUP(A989,cleanedDataSet!A:L,3,0)</f>
        <v>nvasquez@gmail.com</v>
      </c>
      <c r="D989" t="str">
        <f t="shared" si="60"/>
        <v>nvasquez</v>
      </c>
      <c r="E989" t="str">
        <f t="shared" si="63"/>
        <v>gmail</v>
      </c>
      <c r="F989" t="str">
        <f t="shared" si="61"/>
        <v>com</v>
      </c>
      <c r="G989" t="str">
        <f t="shared" si="62"/>
        <v>Kimberly@gmail</v>
      </c>
    </row>
    <row r="990" spans="1:7" x14ac:dyDescent="0.2">
      <c r="A990" t="str">
        <f>cleanedDataSet!A990</f>
        <v>f9faf3a7-8353-4f68-8128-5b03564e6a28</v>
      </c>
      <c r="B990" t="str">
        <f>VLOOKUP(A990,cleanedDataSet!A:L,2,0)</f>
        <v>Cassandra Carrillo</v>
      </c>
      <c r="C990" t="str">
        <f>VLOOKUP(A990,cleanedDataSet!A:L,3,0)</f>
        <v>replacement@mail.com</v>
      </c>
      <c r="D990" t="str">
        <f t="shared" si="60"/>
        <v>replacement</v>
      </c>
      <c r="E990" t="str">
        <f t="shared" si="63"/>
        <v>mail</v>
      </c>
      <c r="F990" t="str">
        <f t="shared" si="61"/>
        <v>com</v>
      </c>
      <c r="G990" t="str">
        <f t="shared" si="62"/>
        <v>Cassandra@mail</v>
      </c>
    </row>
    <row r="991" spans="1:7" x14ac:dyDescent="0.2">
      <c r="A991" t="str">
        <f>cleanedDataSet!A991</f>
        <v>c774c9fa-7fea-406a-a257-fb1163c8b741</v>
      </c>
      <c r="B991" t="str">
        <f>VLOOKUP(A991,cleanedDataSet!A:L,2,0)</f>
        <v>Brian Romero</v>
      </c>
      <c r="C991" t="str">
        <f>VLOOKUP(A991,cleanedDataSet!A:L,3,0)</f>
        <v>mosskeith@gmail.com</v>
      </c>
      <c r="D991" t="str">
        <f t="shared" si="60"/>
        <v>mosskeith</v>
      </c>
      <c r="E991" t="str">
        <f t="shared" si="63"/>
        <v>gmail</v>
      </c>
      <c r="F991" t="str">
        <f t="shared" si="61"/>
        <v>com</v>
      </c>
      <c r="G991" t="str">
        <f t="shared" si="62"/>
        <v>Brian@gmail</v>
      </c>
    </row>
    <row r="992" spans="1:7" x14ac:dyDescent="0.2">
      <c r="A992" t="str">
        <f>cleanedDataSet!A992</f>
        <v>3abfab17-1988-400a-a04f-d2cc98fd8dd5</v>
      </c>
      <c r="B992" t="str">
        <f>VLOOKUP(A992,cleanedDataSet!A:L,2,0)</f>
        <v>Luis Dominguez</v>
      </c>
      <c r="C992" t="str">
        <f>VLOOKUP(A992,cleanedDataSet!A:L,3,0)</f>
        <v>toddross@gmail.com</v>
      </c>
      <c r="D992" t="str">
        <f t="shared" si="60"/>
        <v>toddross</v>
      </c>
      <c r="E992" t="str">
        <f t="shared" si="63"/>
        <v>gmail</v>
      </c>
      <c r="F992" t="str">
        <f t="shared" si="61"/>
        <v>com</v>
      </c>
      <c r="G992" t="str">
        <f t="shared" si="62"/>
        <v>Luis@gmail</v>
      </c>
    </row>
    <row r="993" spans="1:7" x14ac:dyDescent="0.2">
      <c r="A993" t="str">
        <f>cleanedDataSet!A993</f>
        <v>9365a638-511b-44c0-a1d8-33a5487668b0</v>
      </c>
      <c r="B993" t="str">
        <f>VLOOKUP(A993,cleanedDataSet!A:L,2,0)</f>
        <v>Kristen Schneider</v>
      </c>
      <c r="C993" t="str">
        <f>VLOOKUP(A993,cleanedDataSet!A:L,3,0)</f>
        <v>wendybaldwin@yahoo.com</v>
      </c>
      <c r="D993" t="str">
        <f t="shared" si="60"/>
        <v>wendybaldwin</v>
      </c>
      <c r="E993" t="str">
        <f t="shared" si="63"/>
        <v>yahoo</v>
      </c>
      <c r="F993" t="str">
        <f t="shared" si="61"/>
        <v>com</v>
      </c>
      <c r="G993" t="str">
        <f t="shared" si="62"/>
        <v>Kristen@yahoo</v>
      </c>
    </row>
    <row r="994" spans="1:7" x14ac:dyDescent="0.2">
      <c r="A994" t="str">
        <f>cleanedDataSet!A994</f>
        <v>6afdb403-937a-4b51-9414-85a43ec69615</v>
      </c>
      <c r="B994" t="str">
        <f>VLOOKUP(A994,cleanedDataSet!A:L,2,0)</f>
        <v>Bradley Knight</v>
      </c>
      <c r="C994" t="str">
        <f>VLOOKUP(A994,cleanedDataSet!A:L,3,0)</f>
        <v>replacement@mail.com</v>
      </c>
      <c r="D994" t="str">
        <f t="shared" si="60"/>
        <v>replacement</v>
      </c>
      <c r="E994" t="str">
        <f t="shared" si="63"/>
        <v>mail</v>
      </c>
      <c r="F994" t="str">
        <f t="shared" si="61"/>
        <v>com</v>
      </c>
      <c r="G994" t="str">
        <f t="shared" si="62"/>
        <v>Bradley@mail</v>
      </c>
    </row>
    <row r="995" spans="1:7" x14ac:dyDescent="0.2">
      <c r="A995" t="str">
        <f>cleanedDataSet!A995</f>
        <v>9fec81da-7ce7-417b-8063-a59ffb87420d</v>
      </c>
      <c r="B995" t="str">
        <f>VLOOKUP(A995,cleanedDataSet!A:L,2,0)</f>
        <v>Denise Hayes</v>
      </c>
      <c r="C995" t="str">
        <f>VLOOKUP(A995,cleanedDataSet!A:L,3,0)</f>
        <v>janetfriedman@gmail.com</v>
      </c>
      <c r="D995" t="str">
        <f t="shared" si="60"/>
        <v>janetfriedman</v>
      </c>
      <c r="E995" t="str">
        <f t="shared" si="63"/>
        <v>gmail</v>
      </c>
      <c r="F995" t="str">
        <f t="shared" si="61"/>
        <v>com</v>
      </c>
      <c r="G995" t="str">
        <f t="shared" si="62"/>
        <v>Denise@gmail</v>
      </c>
    </row>
    <row r="996" spans="1:7" x14ac:dyDescent="0.2">
      <c r="A996" t="str">
        <f>cleanedDataSet!A996</f>
        <v>c7e59869-7efe-40aa-b2e3-a0cb9d7b3b01</v>
      </c>
      <c r="B996" t="str">
        <f>VLOOKUP(A996,cleanedDataSet!A:L,2,0)</f>
        <v>John Garcia</v>
      </c>
      <c r="C996" t="str">
        <f>VLOOKUP(A996,cleanedDataSet!A:L,3,0)</f>
        <v>replacement@mail.com</v>
      </c>
      <c r="D996" t="str">
        <f t="shared" si="60"/>
        <v>replacement</v>
      </c>
      <c r="E996" t="str">
        <f t="shared" si="63"/>
        <v>mail</v>
      </c>
      <c r="F996" t="str">
        <f t="shared" si="61"/>
        <v>com</v>
      </c>
      <c r="G996" t="str">
        <f t="shared" si="62"/>
        <v>John@mail</v>
      </c>
    </row>
    <row r="997" spans="1:7" x14ac:dyDescent="0.2">
      <c r="A997" t="str">
        <f>cleanedDataSet!A997</f>
        <v>a5ca4d15-b114-438f-975a-2d15c3d63e96</v>
      </c>
      <c r="B997" t="str">
        <f>VLOOKUP(A997,cleanedDataSet!A:L,2,0)</f>
        <v>Susan Smith</v>
      </c>
      <c r="C997" t="str">
        <f>VLOOKUP(A997,cleanedDataSet!A:L,3,0)</f>
        <v>gallegosjennifer@santos-wilson.com</v>
      </c>
      <c r="D997" t="str">
        <f t="shared" si="60"/>
        <v>gallegosjennifer</v>
      </c>
      <c r="E997" t="str">
        <f t="shared" si="63"/>
        <v>santos-wilson</v>
      </c>
      <c r="F997" t="str">
        <f t="shared" si="61"/>
        <v>com</v>
      </c>
      <c r="G997" t="str">
        <f t="shared" si="62"/>
        <v>Susan@santos-wilson</v>
      </c>
    </row>
    <row r="998" spans="1:7" x14ac:dyDescent="0.2">
      <c r="A998" t="str">
        <f>cleanedDataSet!A998</f>
        <v>92fa2860-84fe-48d3-9762-2e1aa89ecca7</v>
      </c>
      <c r="B998" t="str">
        <f>VLOOKUP(A998,cleanedDataSet!A:L,2,0)</f>
        <v>Karen Perez</v>
      </c>
      <c r="C998" t="str">
        <f>VLOOKUP(A998,cleanedDataSet!A:L,3,0)</f>
        <v>jennifer92@wong.biz</v>
      </c>
      <c r="D998" t="str">
        <f t="shared" si="60"/>
        <v>jennifer92</v>
      </c>
      <c r="E998" t="str">
        <f t="shared" si="63"/>
        <v>wong</v>
      </c>
      <c r="F998" t="str">
        <f t="shared" si="61"/>
        <v>biz</v>
      </c>
      <c r="G998" t="str">
        <f t="shared" si="62"/>
        <v>Karen@wong</v>
      </c>
    </row>
    <row r="999" spans="1:7" x14ac:dyDescent="0.2">
      <c r="A999" t="str">
        <f>cleanedDataSet!A999</f>
        <v>4e31e406-cdcd-495a-8d8a-bbc1dc5eb694</v>
      </c>
      <c r="B999" t="str">
        <f>VLOOKUP(A999,cleanedDataSet!A:L,2,0)</f>
        <v>Jessica Medina</v>
      </c>
      <c r="C999" t="str">
        <f>VLOOKUP(A999,cleanedDataSet!A:L,3,0)</f>
        <v>vwalker@yahoo.com</v>
      </c>
      <c r="D999" t="str">
        <f t="shared" si="60"/>
        <v>vwalker</v>
      </c>
      <c r="E999" t="str">
        <f t="shared" si="63"/>
        <v>yahoo</v>
      </c>
      <c r="F999" t="str">
        <f t="shared" si="61"/>
        <v>com</v>
      </c>
      <c r="G999" t="str">
        <f t="shared" si="62"/>
        <v>Jessica@yahoo</v>
      </c>
    </row>
    <row r="1000" spans="1:7" x14ac:dyDescent="0.2">
      <c r="A1000" t="str">
        <f>cleanedDataSet!A1000</f>
        <v>e0299ac3-7fef-4a21-b69a-396408a4c090</v>
      </c>
      <c r="B1000" t="str">
        <f>VLOOKUP(A1000,cleanedDataSet!A:L,2,0)</f>
        <v>Robert Humphrey</v>
      </c>
      <c r="C1000" t="str">
        <f>VLOOKUP(A1000,cleanedDataSet!A:L,3,0)</f>
        <v>mccarthyjessica@williams.info</v>
      </c>
      <c r="D1000" t="str">
        <f t="shared" si="60"/>
        <v>mccarthyjessica</v>
      </c>
      <c r="E1000" t="str">
        <f t="shared" si="63"/>
        <v>williams</v>
      </c>
      <c r="F1000" t="str">
        <f t="shared" si="61"/>
        <v>info</v>
      </c>
      <c r="G1000" t="str">
        <f t="shared" si="62"/>
        <v>Robert@williams</v>
      </c>
    </row>
    <row r="1001" spans="1:7" x14ac:dyDescent="0.2">
      <c r="A1001" t="str">
        <f>cleanedDataSet!A1001</f>
        <v>057fe7af-d525-4ba5-a6b7-ebf31f12d711</v>
      </c>
      <c r="B1001" t="str">
        <f>VLOOKUP(A1001,cleanedDataSet!A:L,2,0)</f>
        <v>Glenn Bell</v>
      </c>
      <c r="C1001" t="str">
        <f>VLOOKUP(A1001,cleanedDataSet!A:L,3,0)</f>
        <v>willistammy@gmail.com</v>
      </c>
      <c r="D1001" t="str">
        <f t="shared" si="60"/>
        <v>willistammy</v>
      </c>
      <c r="E1001" t="str">
        <f t="shared" si="63"/>
        <v>gmail</v>
      </c>
      <c r="F1001" t="str">
        <f t="shared" si="61"/>
        <v>com</v>
      </c>
      <c r="G1001" t="str">
        <f t="shared" si="62"/>
        <v>Glenn@gmail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18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rawData</vt:lpstr>
      <vt:lpstr>cleanedDataSet</vt:lpstr>
      <vt:lpstr>descriptiveAnalysis</vt:lpstr>
      <vt:lpstr>pivotChart</vt:lpstr>
      <vt:lpstr>arithemeticFunctions</vt:lpstr>
      <vt:lpstr>salesCategoryBarChart</vt:lpstr>
      <vt:lpstr>logicalFunctions</vt:lpstr>
      <vt:lpstr>dateTimeFunctions</vt:lpstr>
      <vt:lpstr>textFunctions</vt:lpstr>
      <vt:lpstr>columnChartTotalSales</vt:lpstr>
      <vt:lpstr>salesPerMonth</vt:lpstr>
      <vt:lpstr>filteringSummary</vt:lpstr>
      <vt:lpstr>topPerformers</vt:lpstr>
      <vt:lpstr>resultInterpretation</vt:lpstr>
      <vt:lpstr>westSalesByProduct</vt:lpstr>
      <vt:lpstr>salesByRegion</vt:lpstr>
      <vt:lpstr>totalSalesByProduct</vt:lpstr>
      <vt:lpstr>dataValidationSummary</vt:lpstr>
      <vt:lpstr>bookSalesByRegion</vt:lpstr>
      <vt:lpstr>rawData!Extract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2024-09-28T07:20:42Z</dcterms:modified>
</cp:coreProperties>
</file>