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7570E513-FAE3-4C99-8D11-B428F141D2D4}" xr6:coauthVersionLast="45" xr6:coauthVersionMax="45" xr10:uidLastSave="{00000000-0000-0000-0000-000000000000}"/>
  <bookViews>
    <workbookView xWindow="690" yWindow="0" windowWidth="21750" windowHeight="15750" activeTab="2" xr2:uid="{00000000-000D-0000-FFFF-FFFF00000000}"/>
  </bookViews>
  <sheets>
    <sheet name="AIAL" sheetId="1" r:id="rId1"/>
    <sheet name="WIAL" sheetId="2" r:id="rId2"/>
    <sheet name="CIAL" sheetId="3" r:id="rId3"/>
  </sheets>
  <calcPr calcId="181029"/>
</workbook>
</file>

<file path=xl/calcChain.xml><?xml version="1.0" encoding="utf-8"?>
<calcChain xmlns="http://schemas.openxmlformats.org/spreadsheetml/2006/main">
  <c r="M179" i="3" l="1"/>
  <c r="L179" i="3"/>
  <c r="G179" i="3"/>
  <c r="G181" i="3" s="1"/>
  <c r="G183" i="3" s="1"/>
  <c r="E179" i="3"/>
  <c r="D179" i="3"/>
  <c r="M177" i="3"/>
  <c r="L177" i="3"/>
  <c r="K177" i="3"/>
  <c r="K179" i="3" s="1"/>
  <c r="J177" i="3"/>
  <c r="J179" i="3" s="1"/>
  <c r="I177" i="3"/>
  <c r="I179" i="3" s="1"/>
  <c r="I181" i="3" s="1"/>
  <c r="I183" i="3" s="1"/>
  <c r="H177" i="3"/>
  <c r="H179" i="3" s="1"/>
  <c r="H181" i="3" s="1"/>
  <c r="H183" i="3" s="1"/>
  <c r="G177" i="3"/>
  <c r="F177" i="3"/>
  <c r="F179" i="3" s="1"/>
  <c r="F181" i="3" s="1"/>
  <c r="F183" i="3" s="1"/>
  <c r="E177" i="3"/>
  <c r="D177" i="3"/>
  <c r="C177" i="3"/>
  <c r="C179" i="3" s="1"/>
  <c r="B177" i="3"/>
  <c r="B179" i="3" s="1"/>
  <c r="K175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M147" i="3"/>
  <c r="M156" i="3" s="1"/>
  <c r="L147" i="3"/>
  <c r="L156" i="3" s="1"/>
  <c r="K147" i="3"/>
  <c r="K156" i="3" s="1"/>
  <c r="J147" i="3"/>
  <c r="J156" i="3" s="1"/>
  <c r="I147" i="3"/>
  <c r="I156" i="3" s="1"/>
  <c r="H147" i="3"/>
  <c r="H156" i="3" s="1"/>
  <c r="G147" i="3"/>
  <c r="G156" i="3" s="1"/>
  <c r="F147" i="3"/>
  <c r="F156" i="3" s="1"/>
  <c r="E147" i="3"/>
  <c r="E156" i="3" s="1"/>
  <c r="D147" i="3"/>
  <c r="D156" i="3" s="1"/>
  <c r="C147" i="3"/>
  <c r="C156" i="3" s="1"/>
  <c r="B147" i="3"/>
  <c r="B156" i="3" s="1"/>
  <c r="M122" i="3"/>
  <c r="L122" i="3"/>
  <c r="L124" i="3" s="1"/>
  <c r="K122" i="3"/>
  <c r="K124" i="3" s="1"/>
  <c r="J122" i="3"/>
  <c r="J124" i="3" s="1"/>
  <c r="I122" i="3"/>
  <c r="I124" i="3" s="1"/>
  <c r="H122" i="3"/>
  <c r="G122" i="3"/>
  <c r="F122" i="3"/>
  <c r="E122" i="3"/>
  <c r="E124" i="3" s="1"/>
  <c r="D122" i="3"/>
  <c r="D124" i="3" s="1"/>
  <c r="C122" i="3"/>
  <c r="C124" i="3" s="1"/>
  <c r="B122" i="3"/>
  <c r="B124" i="3" s="1"/>
  <c r="H108" i="3"/>
  <c r="H124" i="3" s="1"/>
  <c r="G108" i="3"/>
  <c r="G124" i="3" s="1"/>
  <c r="F108" i="3"/>
  <c r="F124" i="3" s="1"/>
  <c r="E108" i="3"/>
  <c r="D108" i="3"/>
  <c r="C108" i="3"/>
  <c r="B108" i="3"/>
  <c r="L104" i="3"/>
  <c r="K104" i="3"/>
  <c r="J104" i="3"/>
  <c r="I104" i="3"/>
  <c r="M102" i="3"/>
  <c r="M108" i="3" s="1"/>
  <c r="L102" i="3"/>
  <c r="L108" i="3" s="1"/>
  <c r="K102" i="3"/>
  <c r="K108" i="3" s="1"/>
  <c r="J102" i="3"/>
  <c r="J108" i="3" s="1"/>
  <c r="I102" i="3"/>
  <c r="I108" i="3" s="1"/>
  <c r="M91" i="3"/>
  <c r="L91" i="3"/>
  <c r="K91" i="3"/>
  <c r="J91" i="3"/>
  <c r="I91" i="3"/>
  <c r="I93" i="3" s="1"/>
  <c r="H91" i="3"/>
  <c r="H93" i="3" s="1"/>
  <c r="G91" i="3"/>
  <c r="G93" i="3" s="1"/>
  <c r="F91" i="3"/>
  <c r="F93" i="3" s="1"/>
  <c r="E91" i="3"/>
  <c r="D91" i="3"/>
  <c r="C91" i="3"/>
  <c r="B91" i="3"/>
  <c r="M79" i="3"/>
  <c r="M93" i="3" s="1"/>
  <c r="L79" i="3"/>
  <c r="L93" i="3" s="1"/>
  <c r="K79" i="3"/>
  <c r="K93" i="3" s="1"/>
  <c r="J79" i="3"/>
  <c r="J93" i="3" s="1"/>
  <c r="I79" i="3"/>
  <c r="H79" i="3"/>
  <c r="G79" i="3"/>
  <c r="F79" i="3"/>
  <c r="E79" i="3"/>
  <c r="E93" i="3" s="1"/>
  <c r="D79" i="3"/>
  <c r="C79" i="3"/>
  <c r="B79" i="3"/>
  <c r="M73" i="3"/>
  <c r="L73" i="3"/>
  <c r="K73" i="3"/>
  <c r="J73" i="3"/>
  <c r="I73" i="3"/>
  <c r="H73" i="3"/>
  <c r="G73" i="3"/>
  <c r="F73" i="3"/>
  <c r="E73" i="3"/>
  <c r="C69" i="3"/>
  <c r="D68" i="3"/>
  <c r="C68" i="3" s="1"/>
  <c r="M37" i="3"/>
  <c r="L37" i="3"/>
  <c r="K37" i="3"/>
  <c r="J37" i="3"/>
  <c r="I37" i="3"/>
  <c r="H37" i="3"/>
  <c r="G37" i="3"/>
  <c r="F37" i="3"/>
  <c r="E37" i="3"/>
  <c r="C34" i="3"/>
  <c r="D32" i="3"/>
  <c r="C32" i="3"/>
  <c r="E30" i="3"/>
  <c r="D30" i="3"/>
  <c r="D37" i="3" s="1"/>
  <c r="C30" i="3"/>
  <c r="C37" i="3" s="1"/>
  <c r="B30" i="3"/>
  <c r="B37" i="3" s="1"/>
  <c r="K20" i="3"/>
  <c r="K39" i="3" s="1"/>
  <c r="K43" i="3" s="1"/>
  <c r="K46" i="3" s="1"/>
  <c r="K54" i="3" s="1"/>
  <c r="K57" i="3" s="1"/>
  <c r="K61" i="3" s="1"/>
  <c r="J20" i="3"/>
  <c r="J39" i="3" s="1"/>
  <c r="J43" i="3" s="1"/>
  <c r="C20" i="3"/>
  <c r="B20" i="3"/>
  <c r="M18" i="3"/>
  <c r="L18" i="3"/>
  <c r="K18" i="3"/>
  <c r="J18" i="3"/>
  <c r="I18" i="3"/>
  <c r="H18" i="3"/>
  <c r="G18" i="3"/>
  <c r="F18" i="3"/>
  <c r="E18" i="3"/>
  <c r="D18" i="3"/>
  <c r="C18" i="3"/>
  <c r="B18" i="3"/>
  <c r="M17" i="3"/>
  <c r="M14" i="3"/>
  <c r="M20" i="3" s="1"/>
  <c r="M39" i="3" s="1"/>
  <c r="M43" i="3" s="1"/>
  <c r="M46" i="3" s="1"/>
  <c r="M54" i="3" s="1"/>
  <c r="M57" i="3" s="1"/>
  <c r="M61" i="3" s="1"/>
  <c r="L14" i="3"/>
  <c r="L20" i="3" s="1"/>
  <c r="L39" i="3" s="1"/>
  <c r="L43" i="3" s="1"/>
  <c r="L46" i="3" s="1"/>
  <c r="L54" i="3" s="1"/>
  <c r="L57" i="3" s="1"/>
  <c r="L61" i="3" s="1"/>
  <c r="K14" i="3"/>
  <c r="J14" i="3"/>
  <c r="C14" i="3"/>
  <c r="B14" i="3"/>
  <c r="I12" i="3"/>
  <c r="I14" i="3" s="1"/>
  <c r="I20" i="3" s="1"/>
  <c r="I39" i="3" s="1"/>
  <c r="I43" i="3" s="1"/>
  <c r="H12" i="3"/>
  <c r="H14" i="3" s="1"/>
  <c r="H20" i="3" s="1"/>
  <c r="H39" i="3" s="1"/>
  <c r="H43" i="3" s="1"/>
  <c r="G12" i="3"/>
  <c r="G14" i="3" s="1"/>
  <c r="G20" i="3" s="1"/>
  <c r="G39" i="3" s="1"/>
  <c r="G43" i="3" s="1"/>
  <c r="F12" i="3"/>
  <c r="F14" i="3" s="1"/>
  <c r="F20" i="3" s="1"/>
  <c r="F39" i="3" s="1"/>
  <c r="F43" i="3" s="1"/>
  <c r="F46" i="3" s="1"/>
  <c r="F54" i="3" s="1"/>
  <c r="F57" i="3" s="1"/>
  <c r="F61" i="3" s="1"/>
  <c r="E12" i="3"/>
  <c r="E14" i="3" s="1"/>
  <c r="E20" i="3" s="1"/>
  <c r="E39" i="3" s="1"/>
  <c r="E43" i="3" s="1"/>
  <c r="E46" i="3" s="1"/>
  <c r="E54" i="3" s="1"/>
  <c r="E57" i="3" s="1"/>
  <c r="E61" i="3" s="1"/>
  <c r="D51" i="3" s="1"/>
  <c r="D12" i="3"/>
  <c r="D14" i="3" s="1"/>
  <c r="D20" i="3" s="1"/>
  <c r="J141" i="2"/>
  <c r="J143" i="2" s="1"/>
  <c r="J145" i="2" s="1"/>
  <c r="I141" i="2"/>
  <c r="F141" i="2"/>
  <c r="F143" i="2" s="1"/>
  <c r="F145" i="2" s="1"/>
  <c r="E141" i="2"/>
  <c r="E143" i="2" s="1"/>
  <c r="E145" i="2" s="1"/>
  <c r="C141" i="2"/>
  <c r="K139" i="2"/>
  <c r="J139" i="2"/>
  <c r="I139" i="2"/>
  <c r="H139" i="2"/>
  <c r="H141" i="2" s="1"/>
  <c r="H143" i="2" s="1"/>
  <c r="H145" i="2" s="1"/>
  <c r="G139" i="2"/>
  <c r="G141" i="2" s="1"/>
  <c r="F139" i="2"/>
  <c r="E139" i="2"/>
  <c r="D139" i="2"/>
  <c r="D141" i="2" s="1"/>
  <c r="B139" i="2"/>
  <c r="B141" i="2" s="1"/>
  <c r="B143" i="2" s="1"/>
  <c r="K132" i="2"/>
  <c r="K141" i="2" s="1"/>
  <c r="K143" i="2" s="1"/>
  <c r="K145" i="2" s="1"/>
  <c r="J127" i="2"/>
  <c r="I127" i="2"/>
  <c r="F127" i="2"/>
  <c r="E127" i="2"/>
  <c r="B127" i="2"/>
  <c r="K125" i="2"/>
  <c r="K127" i="2" s="1"/>
  <c r="J125" i="2"/>
  <c r="I125" i="2"/>
  <c r="H125" i="2"/>
  <c r="H127" i="2" s="1"/>
  <c r="G125" i="2"/>
  <c r="G127" i="2" s="1"/>
  <c r="F125" i="2"/>
  <c r="E125" i="2"/>
  <c r="D125" i="2"/>
  <c r="D127" i="2" s="1"/>
  <c r="C125" i="2"/>
  <c r="C127" i="2" s="1"/>
  <c r="B125" i="2"/>
  <c r="K124" i="2"/>
  <c r="J115" i="2"/>
  <c r="G115" i="2"/>
  <c r="K113" i="2"/>
  <c r="J113" i="2"/>
  <c r="I113" i="2"/>
  <c r="I115" i="2" s="1"/>
  <c r="H113" i="2"/>
  <c r="G113" i="2"/>
  <c r="D113" i="2"/>
  <c r="C113" i="2"/>
  <c r="F112" i="2"/>
  <c r="F113" i="2" s="1"/>
  <c r="F115" i="2" s="1"/>
  <c r="E112" i="2"/>
  <c r="E113" i="2" s="1"/>
  <c r="E115" i="2" s="1"/>
  <c r="D112" i="2"/>
  <c r="C112" i="2"/>
  <c r="B112" i="2"/>
  <c r="B113" i="2" s="1"/>
  <c r="B115" i="2" s="1"/>
  <c r="K107" i="2"/>
  <c r="K115" i="2" s="1"/>
  <c r="J107" i="2"/>
  <c r="I107" i="2"/>
  <c r="H107" i="2"/>
  <c r="H115" i="2" s="1"/>
  <c r="G107" i="2"/>
  <c r="F107" i="2"/>
  <c r="E107" i="2"/>
  <c r="D107" i="2"/>
  <c r="D115" i="2" s="1"/>
  <c r="C107" i="2"/>
  <c r="C115" i="2" s="1"/>
  <c r="B107" i="2"/>
  <c r="I98" i="2"/>
  <c r="F98" i="2"/>
  <c r="E98" i="2"/>
  <c r="B98" i="2"/>
  <c r="K96" i="2"/>
  <c r="K98" i="2" s="1"/>
  <c r="I96" i="2"/>
  <c r="H96" i="2"/>
  <c r="H98" i="2" s="1"/>
  <c r="G96" i="2"/>
  <c r="G98" i="2" s="1"/>
  <c r="F96" i="2"/>
  <c r="E96" i="2"/>
  <c r="D96" i="2"/>
  <c r="D98" i="2" s="1"/>
  <c r="C96" i="2"/>
  <c r="C98" i="2" s="1"/>
  <c r="B96" i="2"/>
  <c r="K91" i="2"/>
  <c r="J91" i="2"/>
  <c r="J96" i="2" s="1"/>
  <c r="K87" i="2"/>
  <c r="I87" i="2"/>
  <c r="H87" i="2"/>
  <c r="G87" i="2"/>
  <c r="F87" i="2"/>
  <c r="E87" i="2"/>
  <c r="D87" i="2"/>
  <c r="C87" i="2"/>
  <c r="B87" i="2"/>
  <c r="K84" i="2"/>
  <c r="J84" i="2"/>
  <c r="J87" i="2" s="1"/>
  <c r="I76" i="2"/>
  <c r="I78" i="2" s="1"/>
  <c r="H76" i="2"/>
  <c r="G76" i="2"/>
  <c r="F76" i="2"/>
  <c r="F78" i="2" s="1"/>
  <c r="E76" i="2"/>
  <c r="D76" i="2"/>
  <c r="C76" i="2"/>
  <c r="B76" i="2"/>
  <c r="B78" i="2" s="1"/>
  <c r="K69" i="2"/>
  <c r="K76" i="2" s="1"/>
  <c r="K78" i="2" s="1"/>
  <c r="J69" i="2"/>
  <c r="J76" i="2" s="1"/>
  <c r="J78" i="2" s="1"/>
  <c r="K64" i="2"/>
  <c r="J64" i="2"/>
  <c r="I64" i="2"/>
  <c r="H64" i="2"/>
  <c r="G64" i="2"/>
  <c r="F64" i="2"/>
  <c r="E64" i="2"/>
  <c r="D64" i="2"/>
  <c r="C64" i="2"/>
  <c r="B64" i="2"/>
  <c r="K57" i="2"/>
  <c r="J57" i="2"/>
  <c r="I57" i="2"/>
  <c r="H57" i="2"/>
  <c r="H78" i="2" s="1"/>
  <c r="G57" i="2"/>
  <c r="G78" i="2" s="1"/>
  <c r="F57" i="2"/>
  <c r="B57" i="2"/>
  <c r="G54" i="2"/>
  <c r="F54" i="2"/>
  <c r="E54" i="2"/>
  <c r="D54" i="2" s="1"/>
  <c r="H47" i="2"/>
  <c r="G47" i="2"/>
  <c r="F47" i="2"/>
  <c r="E47" i="2"/>
  <c r="I33" i="2"/>
  <c r="I35" i="2" s="1"/>
  <c r="I44" i="2" s="1"/>
  <c r="I49" i="2" s="1"/>
  <c r="K31" i="2"/>
  <c r="J31" i="2"/>
  <c r="I31" i="2"/>
  <c r="H31" i="2"/>
  <c r="G31" i="2"/>
  <c r="F31" i="2"/>
  <c r="E31" i="2"/>
  <c r="D31" i="2"/>
  <c r="C31" i="2"/>
  <c r="B31" i="2"/>
  <c r="J16" i="2"/>
  <c r="J33" i="2" s="1"/>
  <c r="J35" i="2" s="1"/>
  <c r="J44" i="2" s="1"/>
  <c r="J49" i="2" s="1"/>
  <c r="I16" i="2"/>
  <c r="E16" i="2"/>
  <c r="E33" i="2" s="1"/>
  <c r="E35" i="2" s="1"/>
  <c r="E44" i="2" s="1"/>
  <c r="E49" i="2" s="1"/>
  <c r="B16" i="2"/>
  <c r="B33" i="2" s="1"/>
  <c r="B35" i="2" s="1"/>
  <c r="B44" i="2" s="1"/>
  <c r="K12" i="2"/>
  <c r="K16" i="2" s="1"/>
  <c r="K33" i="2" s="1"/>
  <c r="K35" i="2" s="1"/>
  <c r="K44" i="2" s="1"/>
  <c r="K49" i="2" s="1"/>
  <c r="J12" i="2"/>
  <c r="I12" i="2"/>
  <c r="H12" i="2"/>
  <c r="H16" i="2" s="1"/>
  <c r="H33" i="2" s="1"/>
  <c r="H35" i="2" s="1"/>
  <c r="H44" i="2" s="1"/>
  <c r="H49" i="2" s="1"/>
  <c r="G12" i="2"/>
  <c r="G16" i="2" s="1"/>
  <c r="G33" i="2" s="1"/>
  <c r="G35" i="2" s="1"/>
  <c r="G44" i="2" s="1"/>
  <c r="G49" i="2" s="1"/>
  <c r="F12" i="2"/>
  <c r="F16" i="2" s="1"/>
  <c r="F33" i="2" s="1"/>
  <c r="F35" i="2" s="1"/>
  <c r="F44" i="2" s="1"/>
  <c r="F49" i="2" s="1"/>
  <c r="E12" i="2"/>
  <c r="D12" i="2"/>
  <c r="D16" i="2" s="1"/>
  <c r="D33" i="2" s="1"/>
  <c r="D35" i="2" s="1"/>
  <c r="D44" i="2" s="1"/>
  <c r="D49" i="2" s="1"/>
  <c r="C12" i="2"/>
  <c r="C16" i="2" s="1"/>
  <c r="C33" i="2" s="1"/>
  <c r="C35" i="2" s="1"/>
  <c r="C44" i="2" s="1"/>
  <c r="C49" i="2" s="1"/>
  <c r="B42" i="2" s="1"/>
  <c r="B49" i="2" s="1"/>
  <c r="B12" i="2"/>
  <c r="L145" i="1"/>
  <c r="K145" i="1"/>
  <c r="K147" i="1" s="1"/>
  <c r="K149" i="1" s="1"/>
  <c r="I145" i="1"/>
  <c r="D145" i="1"/>
  <c r="C145" i="1"/>
  <c r="C147" i="1" s="1"/>
  <c r="C149" i="1" s="1"/>
  <c r="B148" i="1" s="1"/>
  <c r="B145" i="1"/>
  <c r="M143" i="1"/>
  <c r="M145" i="1" s="1"/>
  <c r="M147" i="1" s="1"/>
  <c r="M149" i="1" s="1"/>
  <c r="L143" i="1"/>
  <c r="K143" i="1"/>
  <c r="I143" i="1"/>
  <c r="H143" i="1"/>
  <c r="H145" i="1" s="1"/>
  <c r="G143" i="1"/>
  <c r="G145" i="1" s="1"/>
  <c r="G147" i="1" s="1"/>
  <c r="G149" i="1" s="1"/>
  <c r="F143" i="1"/>
  <c r="F145" i="1" s="1"/>
  <c r="F147" i="1" s="1"/>
  <c r="F149" i="1" s="1"/>
  <c r="E143" i="1"/>
  <c r="E145" i="1" s="1"/>
  <c r="D143" i="1"/>
  <c r="C143" i="1"/>
  <c r="B143" i="1"/>
  <c r="L140" i="1"/>
  <c r="J140" i="1"/>
  <c r="J143" i="1" s="1"/>
  <c r="J145" i="1" s="1"/>
  <c r="M132" i="1"/>
  <c r="K132" i="1"/>
  <c r="F132" i="1"/>
  <c r="E132" i="1"/>
  <c r="M130" i="1"/>
  <c r="K130" i="1"/>
  <c r="J130" i="1"/>
  <c r="J132" i="1" s="1"/>
  <c r="I130" i="1"/>
  <c r="I132" i="1" s="1"/>
  <c r="H130" i="1"/>
  <c r="G130" i="1"/>
  <c r="F130" i="1"/>
  <c r="E130" i="1"/>
  <c r="D130" i="1"/>
  <c r="C130" i="1"/>
  <c r="C132" i="1" s="1"/>
  <c r="B130" i="1"/>
  <c r="B132" i="1" s="1"/>
  <c r="L129" i="1"/>
  <c r="L130" i="1" s="1"/>
  <c r="M125" i="1"/>
  <c r="L125" i="1"/>
  <c r="L132" i="1" s="1"/>
  <c r="K125" i="1"/>
  <c r="J125" i="1"/>
  <c r="I125" i="1"/>
  <c r="H125" i="1"/>
  <c r="H132" i="1" s="1"/>
  <c r="G125" i="1"/>
  <c r="G132" i="1" s="1"/>
  <c r="F125" i="1"/>
  <c r="E125" i="1"/>
  <c r="D125" i="1"/>
  <c r="D132" i="1" s="1"/>
  <c r="C125" i="1"/>
  <c r="B125" i="1"/>
  <c r="D118" i="1"/>
  <c r="C118" i="1"/>
  <c r="M116" i="1"/>
  <c r="H116" i="1"/>
  <c r="H118" i="1" s="1"/>
  <c r="G116" i="1"/>
  <c r="F116" i="1"/>
  <c r="D116" i="1"/>
  <c r="C116" i="1"/>
  <c r="L115" i="1"/>
  <c r="K115" i="1"/>
  <c r="K116" i="1" s="1"/>
  <c r="K118" i="1" s="1"/>
  <c r="J115" i="1"/>
  <c r="J116" i="1" s="1"/>
  <c r="I115" i="1"/>
  <c r="I116" i="1" s="1"/>
  <c r="I118" i="1" s="1"/>
  <c r="H115" i="1"/>
  <c r="G115" i="1"/>
  <c r="E115" i="1"/>
  <c r="E116" i="1" s="1"/>
  <c r="C115" i="1"/>
  <c r="M114" i="1"/>
  <c r="L114" i="1"/>
  <c r="L116" i="1" s="1"/>
  <c r="L118" i="1" s="1"/>
  <c r="B113" i="1"/>
  <c r="B116" i="1" s="1"/>
  <c r="M110" i="1"/>
  <c r="M118" i="1" s="1"/>
  <c r="L110" i="1"/>
  <c r="K110" i="1"/>
  <c r="J110" i="1"/>
  <c r="J118" i="1" s="1"/>
  <c r="I110" i="1"/>
  <c r="H110" i="1"/>
  <c r="G110" i="1"/>
  <c r="G118" i="1" s="1"/>
  <c r="F110" i="1"/>
  <c r="F118" i="1" s="1"/>
  <c r="E110" i="1"/>
  <c r="D110" i="1"/>
  <c r="C110" i="1"/>
  <c r="B110" i="1"/>
  <c r="B118" i="1" s="1"/>
  <c r="J108" i="1"/>
  <c r="I108" i="1"/>
  <c r="D101" i="1"/>
  <c r="C101" i="1"/>
  <c r="I97" i="1"/>
  <c r="H97" i="1"/>
  <c r="H101" i="1" s="1"/>
  <c r="G97" i="1"/>
  <c r="G101" i="1" s="1"/>
  <c r="F97" i="1"/>
  <c r="F101" i="1" s="1"/>
  <c r="E97" i="1"/>
  <c r="E101" i="1" s="1"/>
  <c r="D97" i="1"/>
  <c r="C97" i="1"/>
  <c r="B97" i="1"/>
  <c r="M93" i="1"/>
  <c r="M91" i="1"/>
  <c r="M97" i="1" s="1"/>
  <c r="L91" i="1"/>
  <c r="L97" i="1" s="1"/>
  <c r="L101" i="1" s="1"/>
  <c r="K91" i="1"/>
  <c r="K97" i="1" s="1"/>
  <c r="K101" i="1" s="1"/>
  <c r="J91" i="1"/>
  <c r="J97" i="1" s="1"/>
  <c r="J101" i="1" s="1"/>
  <c r="I86" i="1"/>
  <c r="I101" i="1" s="1"/>
  <c r="H86" i="1"/>
  <c r="G86" i="1"/>
  <c r="F86" i="1"/>
  <c r="E86" i="1"/>
  <c r="D86" i="1"/>
  <c r="C86" i="1"/>
  <c r="B86" i="1"/>
  <c r="B101" i="1" s="1"/>
  <c r="M83" i="1"/>
  <c r="M86" i="1" s="1"/>
  <c r="L83" i="1"/>
  <c r="L86" i="1" s="1"/>
  <c r="K83" i="1"/>
  <c r="K86" i="1" s="1"/>
  <c r="J83" i="1"/>
  <c r="J86" i="1" s="1"/>
  <c r="I83" i="1"/>
  <c r="M74" i="1"/>
  <c r="M76" i="1" s="1"/>
  <c r="L74" i="1"/>
  <c r="L76" i="1" s="1"/>
  <c r="K74" i="1"/>
  <c r="K76" i="1" s="1"/>
  <c r="G74" i="1"/>
  <c r="F74" i="1"/>
  <c r="F76" i="1" s="1"/>
  <c r="D74" i="1"/>
  <c r="C74" i="1"/>
  <c r="L73" i="1"/>
  <c r="K73" i="1"/>
  <c r="J73" i="1"/>
  <c r="J74" i="1" s="1"/>
  <c r="J76" i="1" s="1"/>
  <c r="I73" i="1"/>
  <c r="I74" i="1" s="1"/>
  <c r="I76" i="1" s="1"/>
  <c r="H73" i="1"/>
  <c r="H74" i="1" s="1"/>
  <c r="H76" i="1" s="1"/>
  <c r="G73" i="1"/>
  <c r="F73" i="1"/>
  <c r="E73" i="1"/>
  <c r="E74" i="1" s="1"/>
  <c r="E76" i="1" s="1"/>
  <c r="B66" i="1"/>
  <c r="B74" i="1" s="1"/>
  <c r="M62" i="1"/>
  <c r="L62" i="1"/>
  <c r="K62" i="1"/>
  <c r="J62" i="1"/>
  <c r="I62" i="1"/>
  <c r="H62" i="1"/>
  <c r="G62" i="1"/>
  <c r="F62" i="1"/>
  <c r="E62" i="1"/>
  <c r="D62" i="1"/>
  <c r="C62" i="1"/>
  <c r="B62" i="1"/>
  <c r="M57" i="1"/>
  <c r="L57" i="1"/>
  <c r="K57" i="1"/>
  <c r="J57" i="1"/>
  <c r="I57" i="1"/>
  <c r="H57" i="1"/>
  <c r="G57" i="1"/>
  <c r="G76" i="1" s="1"/>
  <c r="F57" i="1"/>
  <c r="F54" i="1"/>
  <c r="E54" i="1"/>
  <c r="E57" i="1" s="1"/>
  <c r="D54" i="1"/>
  <c r="C54" i="1" s="1"/>
  <c r="H47" i="1"/>
  <c r="G47" i="1"/>
  <c r="L44" i="1"/>
  <c r="L49" i="1" s="1"/>
  <c r="K44" i="1"/>
  <c r="K49" i="1" s="1"/>
  <c r="J44" i="1"/>
  <c r="J49" i="1" s="1"/>
  <c r="I44" i="1"/>
  <c r="G35" i="1"/>
  <c r="G37" i="1" s="1"/>
  <c r="G39" i="1" s="1"/>
  <c r="G45" i="1" s="1"/>
  <c r="G49" i="1" s="1"/>
  <c r="H31" i="1"/>
  <c r="H35" i="1" s="1"/>
  <c r="H37" i="1" s="1"/>
  <c r="H39" i="1" s="1"/>
  <c r="H45" i="1" s="1"/>
  <c r="H44" i="1" s="1"/>
  <c r="G31" i="1"/>
  <c r="F29" i="1"/>
  <c r="E29" i="1"/>
  <c r="M27" i="1"/>
  <c r="L27" i="1"/>
  <c r="L25" i="1" s="1"/>
  <c r="K27" i="1"/>
  <c r="J27" i="1"/>
  <c r="I27" i="1"/>
  <c r="I25" i="1" s="1"/>
  <c r="H27" i="1"/>
  <c r="C27" i="1"/>
  <c r="B27" i="1"/>
  <c r="M26" i="1"/>
  <c r="M25" i="1" s="1"/>
  <c r="L26" i="1"/>
  <c r="K26" i="1"/>
  <c r="J26" i="1"/>
  <c r="I26" i="1"/>
  <c r="H26" i="1"/>
  <c r="C26" i="1"/>
  <c r="B26" i="1"/>
  <c r="J25" i="1"/>
  <c r="G25" i="1"/>
  <c r="F25" i="1"/>
  <c r="E25" i="1"/>
  <c r="D25" i="1"/>
  <c r="D29" i="1" s="1"/>
  <c r="M24" i="1"/>
  <c r="L24" i="1"/>
  <c r="K24" i="1"/>
  <c r="K25" i="1" s="1"/>
  <c r="J24" i="1"/>
  <c r="I24" i="1"/>
  <c r="H24" i="1"/>
  <c r="H25" i="1" s="1"/>
  <c r="C24" i="1"/>
  <c r="B24" i="1"/>
  <c r="B25" i="1" s="1"/>
  <c r="C23" i="1"/>
  <c r="C25" i="1" s="1"/>
  <c r="B21" i="1"/>
  <c r="B29" i="1" s="1"/>
  <c r="F17" i="1"/>
  <c r="F31" i="1" s="1"/>
  <c r="F35" i="1" s="1"/>
  <c r="F37" i="1" s="1"/>
  <c r="F39" i="1" s="1"/>
  <c r="F45" i="1" s="1"/>
  <c r="F49" i="1" s="1"/>
  <c r="E17" i="1"/>
  <c r="E31" i="1" s="1"/>
  <c r="E35" i="1" s="1"/>
  <c r="E37" i="1" s="1"/>
  <c r="E39" i="1" s="1"/>
  <c r="E45" i="1" s="1"/>
  <c r="E49" i="1" s="1"/>
  <c r="H13" i="1"/>
  <c r="G13" i="1"/>
  <c r="F13" i="1"/>
  <c r="E13" i="1"/>
  <c r="D13" i="1"/>
  <c r="D17" i="1" s="1"/>
  <c r="D31" i="1" s="1"/>
  <c r="D35" i="1" s="1"/>
  <c r="D37" i="1" s="1"/>
  <c r="D39" i="1" s="1"/>
  <c r="D45" i="1" s="1"/>
  <c r="D49" i="1" s="1"/>
  <c r="M12" i="1"/>
  <c r="L12" i="1"/>
  <c r="K12" i="1"/>
  <c r="J12" i="1"/>
  <c r="I12" i="1"/>
  <c r="C12" i="1"/>
  <c r="B12" i="1"/>
  <c r="M11" i="1"/>
  <c r="L11" i="1"/>
  <c r="K11" i="1"/>
  <c r="J11" i="1"/>
  <c r="I11" i="1"/>
  <c r="C11" i="1"/>
  <c r="B11" i="1"/>
  <c r="M10" i="1"/>
  <c r="L10" i="1"/>
  <c r="K10" i="1"/>
  <c r="J10" i="1"/>
  <c r="I10" i="1"/>
  <c r="C10" i="1"/>
  <c r="B10" i="1"/>
  <c r="M9" i="1"/>
  <c r="L9" i="1"/>
  <c r="K9" i="1"/>
  <c r="J9" i="1"/>
  <c r="I9" i="1"/>
  <c r="C9" i="1"/>
  <c r="B9" i="1"/>
  <c r="M8" i="1"/>
  <c r="M13" i="1" s="1"/>
  <c r="M17" i="1" s="1"/>
  <c r="M31" i="1" s="1"/>
  <c r="M35" i="1" s="1"/>
  <c r="M37" i="1" s="1"/>
  <c r="M39" i="1" s="1"/>
  <c r="M45" i="1" s="1"/>
  <c r="M49" i="1" s="1"/>
  <c r="L8" i="1"/>
  <c r="L13" i="1" s="1"/>
  <c r="L17" i="1" s="1"/>
  <c r="L31" i="1" s="1"/>
  <c r="L35" i="1" s="1"/>
  <c r="L37" i="1" s="1"/>
  <c r="L39" i="1" s="1"/>
  <c r="L45" i="1" s="1"/>
  <c r="K8" i="1"/>
  <c r="J8" i="1"/>
  <c r="I8" i="1"/>
  <c r="I13" i="1" s="1"/>
  <c r="I17" i="1" s="1"/>
  <c r="I31" i="1" s="1"/>
  <c r="I35" i="1" s="1"/>
  <c r="I37" i="1" s="1"/>
  <c r="I39" i="1" s="1"/>
  <c r="I45" i="1" s="1"/>
  <c r="C8" i="1"/>
  <c r="B8" i="1"/>
  <c r="M7" i="1"/>
  <c r="L7" i="1"/>
  <c r="K7" i="1"/>
  <c r="J7" i="1"/>
  <c r="I7" i="1"/>
  <c r="C7" i="1"/>
  <c r="B7" i="1"/>
  <c r="M6" i="1"/>
  <c r="L6" i="1"/>
  <c r="K6" i="1"/>
  <c r="K13" i="1" s="1"/>
  <c r="K17" i="1" s="1"/>
  <c r="K31" i="1" s="1"/>
  <c r="K35" i="1" s="1"/>
  <c r="K37" i="1" s="1"/>
  <c r="K39" i="1" s="1"/>
  <c r="K45" i="1" s="1"/>
  <c r="J6" i="1"/>
  <c r="J13" i="1" s="1"/>
  <c r="J17" i="1" s="1"/>
  <c r="J31" i="1" s="1"/>
  <c r="J35" i="1" s="1"/>
  <c r="J37" i="1" s="1"/>
  <c r="J39" i="1" s="1"/>
  <c r="J45" i="1" s="1"/>
  <c r="I6" i="1"/>
  <c r="C6" i="1"/>
  <c r="C13" i="1" s="1"/>
  <c r="C17" i="1" s="1"/>
  <c r="B6" i="1"/>
  <c r="B13" i="1" s="1"/>
  <c r="B17" i="1" s="1"/>
  <c r="B76" i="1" l="1"/>
  <c r="M101" i="1"/>
  <c r="D147" i="1"/>
  <c r="D149" i="1" s="1"/>
  <c r="D39" i="3"/>
  <c r="D43" i="3" s="1"/>
  <c r="D46" i="3" s="1"/>
  <c r="D54" i="3" s="1"/>
  <c r="D57" i="3" s="1"/>
  <c r="E118" i="1"/>
  <c r="E147" i="1" s="1"/>
  <c r="E149" i="1" s="1"/>
  <c r="J147" i="1"/>
  <c r="J149" i="1" s="1"/>
  <c r="H147" i="1"/>
  <c r="H149" i="1" s="1"/>
  <c r="I147" i="1"/>
  <c r="I149" i="1" s="1"/>
  <c r="C54" i="2"/>
  <c r="C57" i="2" s="1"/>
  <c r="C78" i="2" s="1"/>
  <c r="D57" i="2"/>
  <c r="D78" i="2" s="1"/>
  <c r="D61" i="3"/>
  <c r="C51" i="3" s="1"/>
  <c r="B39" i="3"/>
  <c r="B43" i="3" s="1"/>
  <c r="B46" i="3" s="1"/>
  <c r="B54" i="3" s="1"/>
  <c r="B57" i="3" s="1"/>
  <c r="J181" i="3"/>
  <c r="J183" i="3" s="1"/>
  <c r="E78" i="2"/>
  <c r="J98" i="2"/>
  <c r="B145" i="2"/>
  <c r="C39" i="3"/>
  <c r="C43" i="3" s="1"/>
  <c r="C46" i="3" s="1"/>
  <c r="C54" i="3" s="1"/>
  <c r="C57" i="3" s="1"/>
  <c r="C181" i="3"/>
  <c r="C183" i="3" s="1"/>
  <c r="B182" i="3" s="1"/>
  <c r="K181" i="3"/>
  <c r="K183" i="3" s="1"/>
  <c r="I49" i="1"/>
  <c r="L147" i="1"/>
  <c r="L149" i="1" s="1"/>
  <c r="C143" i="2"/>
  <c r="C145" i="2" s="1"/>
  <c r="B144" i="2" s="1"/>
  <c r="D143" i="2"/>
  <c r="D145" i="2" s="1"/>
  <c r="G46" i="3"/>
  <c r="G54" i="3" s="1"/>
  <c r="G57" i="3" s="1"/>
  <c r="G61" i="3" s="1"/>
  <c r="G44" i="3"/>
  <c r="J44" i="3"/>
  <c r="J46" i="3" s="1"/>
  <c r="J54" i="3" s="1"/>
  <c r="J57" i="3" s="1"/>
  <c r="J61" i="3" s="1"/>
  <c r="M124" i="3"/>
  <c r="H44" i="3"/>
  <c r="H46" i="3"/>
  <c r="H54" i="3" s="1"/>
  <c r="H57" i="3" s="1"/>
  <c r="H61" i="3" s="1"/>
  <c r="I44" i="3"/>
  <c r="I46" i="3"/>
  <c r="I54" i="3" s="1"/>
  <c r="I57" i="3" s="1"/>
  <c r="I61" i="3" s="1"/>
  <c r="B68" i="3"/>
  <c r="B73" i="3" s="1"/>
  <c r="C73" i="3"/>
  <c r="C93" i="3" s="1"/>
  <c r="D181" i="3"/>
  <c r="D183" i="3" s="1"/>
  <c r="B147" i="1"/>
  <c r="B149" i="1" s="1"/>
  <c r="G143" i="2"/>
  <c r="G145" i="2" s="1"/>
  <c r="I143" i="2"/>
  <c r="I145" i="2" s="1"/>
  <c r="E181" i="3"/>
  <c r="E183" i="3" s="1"/>
  <c r="B93" i="3"/>
  <c r="L181" i="3"/>
  <c r="L183" i="3" s="1"/>
  <c r="B31" i="1"/>
  <c r="B35" i="1" s="1"/>
  <c r="B37" i="1" s="1"/>
  <c r="B39" i="1" s="1"/>
  <c r="B45" i="1" s="1"/>
  <c r="B54" i="1"/>
  <c r="B57" i="1" s="1"/>
  <c r="C57" i="1"/>
  <c r="C76" i="1"/>
  <c r="B181" i="3"/>
  <c r="B183" i="3" s="1"/>
  <c r="M181" i="3"/>
  <c r="M183" i="3" s="1"/>
  <c r="C29" i="1"/>
  <c r="C31" i="1" s="1"/>
  <c r="C35" i="1" s="1"/>
  <c r="C37" i="1" s="1"/>
  <c r="C39" i="1" s="1"/>
  <c r="C45" i="1" s="1"/>
  <c r="C49" i="1" s="1"/>
  <c r="B44" i="1" s="1"/>
  <c r="B49" i="1" s="1"/>
  <c r="D73" i="3"/>
  <c r="D93" i="3" s="1"/>
  <c r="E57" i="2"/>
  <c r="D57" i="1"/>
  <c r="D76" i="1" s="1"/>
  <c r="C61" i="3" l="1"/>
  <c r="B51" i="3" s="1"/>
  <c r="B6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13" authorId="0" shapeId="0" xr:uid="{00000000-0006-0000-0000-000001000000}">
      <text>
        <r>
          <rPr>
            <sz val="10"/>
            <rFont val="Arial"/>
          </rPr>
          <t>reference:B6,B7,B8,B9,B10,B11,B12
mrs:(B6,+,10.0000)  (B7,+,10.0000)  (B8,+,10.0000)  (B9,+,10.0000)  (B10,+,10.0000)  (B11,+,10.0000)  (B12,+,10.0000)  
Rotate:True</t>
        </r>
      </text>
    </comment>
    <comment ref="C13" authorId="0" shapeId="0" xr:uid="{00000000-0006-0000-0000-000002000000}">
      <text>
        <r>
          <rPr>
            <sz val="10"/>
            <rFont val="Arial"/>
          </rPr>
          <t>reference:C6,C7,C8,C9,C10,C11,C12
mrs:(C6,+,10.0000)  (C7,+,10.0000)  (C8,+,10.0000)  (C9,+,10.0000)  (C10,+,10.0000)  (C11,+,10.0000)  (C12,+,10.0000)  
Rotate:True</t>
        </r>
      </text>
    </comment>
    <comment ref="D13" authorId="0" shapeId="0" xr:uid="{00000000-0006-0000-0000-000003000000}">
      <text>
        <r>
          <rPr>
            <sz val="10"/>
            <rFont val="Arial"/>
          </rPr>
          <t>reference:D6,D7,D8,D9,D10,D11,D12
mrs:(D6,+,10.0000)  (D7,+,10.0000)  (D8,+,10.0000)  (D9,+,10.0000)  (D10,+,10.0000)  (D11,+,10.0000)  (D12,+,10.0000)  
Rotate:True</t>
        </r>
      </text>
    </comment>
    <comment ref="E13" authorId="0" shapeId="0" xr:uid="{00000000-0006-0000-0000-000004000000}">
      <text>
        <r>
          <rPr>
            <sz val="10"/>
            <rFont val="Arial"/>
          </rPr>
          <t>reference:E6,E7,E8,E9,E10,E11,E12
mrs:(E6,+,10.0000)  (E7,+,10.0000)  (E8,+,10.0000)  (E9,+,10.0000)  (E10,+,10.0000)  (E11,+,10.0000)  (E12,+,10.0000)  
Rotate:True</t>
        </r>
      </text>
    </comment>
    <comment ref="F13" authorId="0" shapeId="0" xr:uid="{00000000-0006-0000-0000-000005000000}">
      <text>
        <r>
          <rPr>
            <sz val="10"/>
            <rFont val="Arial"/>
          </rPr>
          <t>reference:F6,F7,F8,F9,F10,F11,F12
mrs:(F6,+,10.0000)  (F7,+,10.0000)  (F8,+,10.0000)  (F9,+,10.0000)  (F10,+,10.0000)  (F11,+,10.0000)  (F12,+,10.0000)  
Rotate:True</t>
        </r>
      </text>
    </comment>
    <comment ref="G13" authorId="0" shapeId="0" xr:uid="{00000000-0006-0000-0000-000006000000}">
      <text>
        <r>
          <rPr>
            <sz val="10"/>
            <rFont val="Arial"/>
          </rPr>
          <t>reference:G6,G7,G8,G9,G10,G11,G12
mrs:(G6,+,10.0000)  (G7,+,10.0000)  (G8,+,10.0000)  (G9,+,10.0000)  (G10,+,10.0000)  (G11,+,10.0000)  (G12,+,10.0000)  
Rotate:True</t>
        </r>
      </text>
    </comment>
    <comment ref="H13" authorId="0" shapeId="0" xr:uid="{00000000-0006-0000-0000-000007000000}">
      <text>
        <r>
          <rPr>
            <sz val="10"/>
            <rFont val="Arial"/>
          </rPr>
          <t>reference:H6,H7,H8,H9,H10,H11,H12
mrs:(H6,+,10.0000)  (H7,+,10.0000)  (H8,+,10.0000)  (H9,+,10.0000)  (H10,+,10.0000)  (H11,+,10.0000)  (H12,+,10.0000)  
Rotate:True</t>
        </r>
      </text>
    </comment>
    <comment ref="I13" authorId="0" shapeId="0" xr:uid="{00000000-0006-0000-0000-000008000000}">
      <text>
        <r>
          <rPr>
            <sz val="10"/>
            <rFont val="Arial"/>
          </rPr>
          <t>reference:I6,I7,I8,I9,I10,I11,I12
mrs:(I6,+,10.0000)  (I7,+,10.0000)  (I8,+,10.0000)  (I9,+,10.0000)  (I10,+,10.0000)  (I11,+,10.0000)  (I12,+,10.0000)  
Rotate:True</t>
        </r>
      </text>
    </comment>
    <comment ref="J13" authorId="0" shapeId="0" xr:uid="{00000000-0006-0000-0000-000009000000}">
      <text>
        <r>
          <rPr>
            <sz val="10"/>
            <rFont val="Arial"/>
          </rPr>
          <t>reference:J6,J7,J8,J9,J10,J11,J12
mrs:(J6,+,10.0000)  (J7,+,10.0000)  (J8,+,10.0000)  (J9,+,10.0000)  (J10,+,10.0000)  (J11,+,10.0000)  (J12,+,10.0000)  
Rotate:True</t>
        </r>
      </text>
    </comment>
    <comment ref="K13" authorId="0" shapeId="0" xr:uid="{00000000-0006-0000-0000-00000A000000}">
      <text>
        <r>
          <rPr>
            <sz val="10"/>
            <rFont val="Arial"/>
          </rPr>
          <t>reference:K6,K7,K8,K9,K10,K11,K12
mrs:(K6,+,10.0000)  (K7,+,10.0000)  (K8,+,10.0000)  (K9,+,10.0000)  (K10,+,10.0000)  (K11,+,10.0000)  (K12,+,10.0000)  
Rotate:True</t>
        </r>
      </text>
    </comment>
    <comment ref="L13" authorId="0" shapeId="0" xr:uid="{00000000-0006-0000-0000-00000B000000}">
      <text>
        <r>
          <rPr>
            <sz val="10"/>
            <rFont val="Arial"/>
          </rPr>
          <t>reference:L6,L7,L8,L9,L10,L11,L12
mrs:(L6,+,10.0000)  (L7,+,10.0000)  (L8,+,10.0000)  (L9,+,10.0000)  (L10,+,10.0000)  (L11,+,10.0000)  (L12,+,10.0000)  
Rotate:True</t>
        </r>
      </text>
    </comment>
    <comment ref="M13" authorId="0" shapeId="0" xr:uid="{00000000-0006-0000-0000-00000C000000}">
      <text>
        <r>
          <rPr>
            <sz val="10"/>
            <rFont val="Arial"/>
          </rPr>
          <t>reference:M6,M7,M8,M9,M10,M11,M12
mrs:(M6,+,10.0000)  (M7,+,10.0000)  (M8,+,10.0000)  (M9,+,10.0000)  (M10,+,10.0000)  (M11,+,10.0000)  (M12,+,10.0000)  
Rotate:True</t>
        </r>
      </text>
    </comment>
    <comment ref="B17" authorId="0" shapeId="0" xr:uid="{00000000-0006-0000-0000-00000D000000}">
      <text>
        <r>
          <rPr>
            <sz val="10"/>
            <rFont val="Arial"/>
          </rPr>
          <t>reference:B13,B15
mrs:(B13,+,10.0000)  (B15,+,10.0000)  
Rotate:True</t>
        </r>
      </text>
    </comment>
    <comment ref="C17" authorId="0" shapeId="0" xr:uid="{00000000-0006-0000-0000-00000E000000}">
      <text>
        <r>
          <rPr>
            <sz val="10"/>
            <rFont val="Arial"/>
          </rPr>
          <t>reference:C13,C15
mrs:(C13,+,10.0000)  (C15,+,10.0000)  
Rotate:True</t>
        </r>
      </text>
    </comment>
    <comment ref="D17" authorId="0" shapeId="0" xr:uid="{00000000-0006-0000-0000-00000F000000}">
      <text>
        <r>
          <rPr>
            <sz val="10"/>
            <rFont val="Arial"/>
          </rPr>
          <t>reference:D13,D15
mrs:(D13,+,10.0000)  (D15,+,10.0000)  
Rotate:True</t>
        </r>
      </text>
    </comment>
    <comment ref="E17" authorId="0" shapeId="0" xr:uid="{00000000-0006-0000-0000-000010000000}">
      <text>
        <r>
          <rPr>
            <sz val="10"/>
            <rFont val="Arial"/>
          </rPr>
          <t>reference:E13,E15
mrs:(E13,+,10.0000)  (E15,+,10.0000)  
Rotate:True</t>
        </r>
      </text>
    </comment>
    <comment ref="F17" authorId="0" shapeId="0" xr:uid="{00000000-0006-0000-0000-000011000000}">
      <text>
        <r>
          <rPr>
            <sz val="10"/>
            <rFont val="Arial"/>
          </rPr>
          <t>reference:F13,F15
mrs:(F13,+,10.0000)  (F15,+,10.0000)  
Rotate:True</t>
        </r>
      </text>
    </comment>
    <comment ref="I17" authorId="0" shapeId="0" xr:uid="{00000000-0006-0000-0000-000012000000}">
      <text>
        <r>
          <rPr>
            <sz val="10"/>
            <rFont val="Arial"/>
          </rPr>
          <t>reference:I13,I15
mrs:(I13,+,10.0000)  (I15,+,10.0000)  
Rotate:True</t>
        </r>
      </text>
    </comment>
    <comment ref="J17" authorId="0" shapeId="0" xr:uid="{00000000-0006-0000-0000-000013000000}">
      <text>
        <r>
          <rPr>
            <sz val="10"/>
            <rFont val="Arial"/>
          </rPr>
          <t>reference:J13,J15
mrs:(J13,+,10.0000)  (J15,+,10.0000)  
Rotate:True</t>
        </r>
      </text>
    </comment>
    <comment ref="K17" authorId="0" shapeId="0" xr:uid="{00000000-0006-0000-0000-000014000000}">
      <text>
        <r>
          <rPr>
            <sz val="10"/>
            <rFont val="Arial"/>
          </rPr>
          <t>reference:K13,K15
mrs:(K13,+,10.0000)  (K15,+,10.0000)  
Rotate:True</t>
        </r>
      </text>
    </comment>
    <comment ref="L17" authorId="0" shapeId="0" xr:uid="{00000000-0006-0000-0000-000015000000}">
      <text>
        <r>
          <rPr>
            <sz val="10"/>
            <rFont val="Arial"/>
          </rPr>
          <t>reference:L13,L15
mrs:(L13,+,10.0000)  (L15,+,10.0000)  
Rotate:True</t>
        </r>
      </text>
    </comment>
    <comment ref="M17" authorId="0" shapeId="0" xr:uid="{00000000-0006-0000-0000-000016000000}">
      <text>
        <r>
          <rPr>
            <sz val="10"/>
            <rFont val="Arial"/>
          </rPr>
          <t>reference:M13,M15
mrs:(M13,+,10.0000)  (M15,+,10.0000)  
Rotate:True</t>
        </r>
      </text>
    </comment>
    <comment ref="B25" authorId="0" shapeId="0" xr:uid="{00000000-0006-0000-0000-000017000000}">
      <text>
        <r>
          <rPr>
            <sz val="10"/>
            <rFont val="Arial"/>
          </rPr>
          <t>reference:B26,B27,B28,B24,B22,B23,B21
mrs:(B26,+,-10.0000)  (B27,+,-10.0000)  (B28,+,-10.0000)  (B24,+,-10.0000)  (B22,+,-10.0000)  (B23,+,-10.0000)  (B21,+,-10.0000)  
Rotate:True</t>
        </r>
      </text>
    </comment>
    <comment ref="C25" authorId="0" shapeId="0" xr:uid="{00000000-0006-0000-0000-000018000000}">
      <text>
        <r>
          <rPr>
            <sz val="10"/>
            <rFont val="Arial"/>
          </rPr>
          <t>reference:C21,C23,C24,C26,C27
mrs:(C21,+,-10.0000)  (C23,+,-10.0000)  (C24,+,-10.0000)  (C26,+,-10.0000)  (C27,+,-10.0000)  
Rotate:True</t>
        </r>
      </text>
    </comment>
    <comment ref="E25" authorId="0" shapeId="0" xr:uid="{00000000-0006-0000-0000-000019000000}">
      <text>
        <r>
          <rPr>
            <sz val="10"/>
            <rFont val="Arial"/>
          </rPr>
          <t>reference:E23,E21
mrs:(E23,+,-10.0000)  (E21,+,-10.0000)  
Rotate:True</t>
        </r>
      </text>
    </comment>
    <comment ref="F25" authorId="0" shapeId="0" xr:uid="{00000000-0006-0000-0000-00001A000000}">
      <text>
        <r>
          <rPr>
            <sz val="10"/>
            <rFont val="Arial"/>
          </rPr>
          <t>reference:F23,F21
mrs:(F23,+,-10.0000)  (F21,+,-10.0000)  
Rotate:True</t>
        </r>
      </text>
    </comment>
    <comment ref="G25" authorId="0" shapeId="0" xr:uid="{00000000-0006-0000-0000-00001B000000}">
      <text>
        <r>
          <rPr>
            <sz val="10"/>
            <rFont val="Arial"/>
          </rPr>
          <t>reference:G23,G21
mrs:(G23,+,-10.0000)  (G21,+,-10.0000)  
Rotate:True</t>
        </r>
      </text>
    </comment>
    <comment ref="H25" authorId="0" shapeId="0" xr:uid="{00000000-0006-0000-0000-00001C000000}">
      <text>
        <r>
          <rPr>
            <sz val="10"/>
            <rFont val="Arial"/>
          </rPr>
          <t>reference:H29,H28,H27,H26,H24,H23,H22,H21
mrs:(H29,+,10.0000)  (H28,+,-10.0000)  (H27,+,-10.0000)  (H26,+,-10.0000)  (H24,+,-10.0000)  (H23,+,-10.0000)  (H22,+,-10.0000)  (H21,+,-10.0000)  
Rotate:True</t>
        </r>
      </text>
    </comment>
    <comment ref="I25" authorId="0" shapeId="0" xr:uid="{00000000-0006-0000-0000-00001D000000}">
      <text>
        <r>
          <rPr>
            <sz val="10"/>
            <rFont val="Arial"/>
          </rPr>
          <t>reference:I29,I28,I27,I26,I24,I23,I22,I21
mrs:(I29,+,10.0000)  (I28,+,-10.0000)  (I27,+,-10.0000)  (I26,+,-10.0000)  (I24,+,-10.0000)  (I23,+,-10.0000)  (I22,+,-10.0000)  (I21,+,-10.0000)  
Rotate:True</t>
        </r>
      </text>
    </comment>
    <comment ref="J25" authorId="0" shapeId="0" xr:uid="{00000000-0006-0000-0000-00001E000000}">
      <text>
        <r>
          <rPr>
            <sz val="10"/>
            <rFont val="Arial"/>
          </rPr>
          <t>reference:J29,J28,J27,J26,J24,J23,J22,J21
mrs:(J29,+,10.0000)  (J28,+,-10.0000)  (J27,+,-10.0000)  (J26,+,-10.0000)  (J24,+,-10.0000)  (J23,+,-10.0000)  (J22,+,-10.0000)  (J21,+,-10.0000)  
Rotate:True</t>
        </r>
      </text>
    </comment>
    <comment ref="K25" authorId="0" shapeId="0" xr:uid="{00000000-0006-0000-0000-00001F000000}">
      <text>
        <r>
          <rPr>
            <sz val="10"/>
            <rFont val="Arial"/>
          </rPr>
          <t>reference:K29,K28,K27,K26,K24,K23,K22,K21
mrs:(K29,+,10.0000)  (K28,+,-10.0000)  (K27,+,-10.0000)  (K26,+,-10.0000)  (K24,+,-10.0000)  (K23,+,-10.0000)  (K22,+,-10.0000)  (K21,+,-10.0000)  
Rotate:True</t>
        </r>
      </text>
    </comment>
    <comment ref="L25" authorId="0" shapeId="0" xr:uid="{00000000-0006-0000-0000-000020000000}">
      <text>
        <r>
          <rPr>
            <sz val="10"/>
            <rFont val="Arial"/>
          </rPr>
          <t>reference:L29,L28,L27,L26,L24,L23,L22,L21
mrs:(L29,+,10.0000)  (L28,+,-10.0000)  (L27,+,-10.0000)  (L26,+,-10.0000)  (L24,+,-10.0000)  (L23,+,-10.0000)  (L22,+,-10.0000)  (L21,+,-10.0000)  
Rotate:True</t>
        </r>
      </text>
    </comment>
    <comment ref="M25" authorId="0" shapeId="0" xr:uid="{00000000-0006-0000-0000-000021000000}">
      <text>
        <r>
          <rPr>
            <sz val="10"/>
            <rFont val="Arial"/>
          </rPr>
          <t>reference:M29,M28,M27,M26,M24,M23,M22,M21
mrs:(M29,+,10.0000)  (M28,+,-10.0000)  (M27,+,-10.0000)  (M26,+,-10.0000)  (M24,+,-10.0000)  (M23,+,-10.0000)  (M22,+,-10.0000)  (M21,+,-10.0000)  
Rotate:True</t>
        </r>
      </text>
    </comment>
    <comment ref="H26" authorId="0" shapeId="0" xr:uid="{00000000-0006-0000-0000-000022000000}">
      <text>
        <r>
          <rPr>
            <sz val="10"/>
            <rFont val="Arial"/>
          </rPr>
          <t>reference:H29
mrs:(H29,+,0.3600)  
Rotate:True</t>
        </r>
      </text>
    </comment>
    <comment ref="H27" authorId="0" shapeId="0" xr:uid="{00000000-0006-0000-0000-000023000000}">
      <text>
        <r>
          <rPr>
            <sz val="10"/>
            <rFont val="Arial"/>
          </rPr>
          <t>reference:H29
mrs:(H29,+,1.9600)  
Rotate:True</t>
        </r>
      </text>
    </comment>
    <comment ref="B29" authorId="0" shapeId="0" xr:uid="{00000000-0006-0000-0000-000024000000}">
      <text>
        <r>
          <rPr>
            <sz val="10"/>
            <rFont val="Arial"/>
          </rPr>
          <t>reference:B21,B22,B23,B24,B25,B26,B27,B28
mrs:(B21,+,10.0000)  (B22,+,10.0000)  (B23,+,10.0000)  (B24,+,10.0000)  (B25,+,10.0000)  (B26,+,10.0000)  (B27,+,10.0000)  (B28,+,10.0000)  
Rotate:True</t>
        </r>
      </text>
    </comment>
    <comment ref="C29" authorId="0" shapeId="0" xr:uid="{00000000-0006-0000-0000-000025000000}">
      <text>
        <r>
          <rPr>
            <sz val="10"/>
            <rFont val="Arial"/>
          </rPr>
          <t>reference:C21,C22,C23,C24,C25,C26,C27,C28
mrs:(C21,+,10.0000)  (C22,+,10.0000)  (C23,+,10.0000)  (C24,+,10.0000)  (C25,+,10.0000)  (C26,+,10.0000)  (C27,+,10.0000)  (C28,+,10.0000)  
Rotate:True</t>
        </r>
      </text>
    </comment>
    <comment ref="D29" authorId="0" shapeId="0" xr:uid="{00000000-0006-0000-0000-000026000000}">
      <text>
        <r>
          <rPr>
            <sz val="10"/>
            <rFont val="Arial"/>
          </rPr>
          <t>reference:D21,D22,D23,D24,D25,D26,D27,D28
mrs:(D21,+,10.0000)  (D22,+,10.0000)  (D23,+,10.0000)  (D24,+,10.0000)  (D25,+,10.0000)  (D26,+,10.0000)  (D27,+,10.0000)  (D28,+,10.0000)  
Rotate:True</t>
        </r>
      </text>
    </comment>
    <comment ref="B31" authorId="0" shapeId="0" xr:uid="{00000000-0006-0000-0000-000027000000}">
      <text>
        <r>
          <rPr>
            <sz val="10"/>
            <rFont val="Arial"/>
          </rPr>
          <t>reference:B17,B29
mrs:(B17,+,10.0000)  (B29,+,-10.0000)  
Rotate:True</t>
        </r>
      </text>
    </comment>
    <comment ref="C31" authorId="0" shapeId="0" xr:uid="{00000000-0006-0000-0000-000028000000}">
      <text>
        <r>
          <rPr>
            <sz val="10"/>
            <rFont val="Arial"/>
          </rPr>
          <t>reference:C17,C29
mrs:(C17,+,10.0000)  (C29,+,-10.0000)  
Rotate:True</t>
        </r>
      </text>
    </comment>
    <comment ref="D31" authorId="0" shapeId="0" xr:uid="{00000000-0006-0000-0000-000029000000}">
      <text>
        <r>
          <rPr>
            <sz val="10"/>
            <rFont val="Arial"/>
          </rPr>
          <t>reference:D17,D29
mrs:(D17,+,10.0000)  (D29,+,-10.0000)  
Rotate:True</t>
        </r>
      </text>
    </comment>
    <comment ref="E31" authorId="0" shapeId="0" xr:uid="{00000000-0006-0000-0000-00002A000000}">
      <text>
        <r>
          <rPr>
            <sz val="10"/>
            <rFont val="Arial"/>
          </rPr>
          <t>reference:E17,E29
mrs:(E17,+,10.0000)  (E29,+,-10.0000)  
Rotate:True</t>
        </r>
      </text>
    </comment>
    <comment ref="F31" authorId="0" shapeId="0" xr:uid="{00000000-0006-0000-0000-00002B000000}">
      <text>
        <r>
          <rPr>
            <sz val="10"/>
            <rFont val="Arial"/>
          </rPr>
          <t>reference:F17,F29
mrs:(F17,+,10.0000)  (F29,+,-10.0000)  
Rotate:True</t>
        </r>
      </text>
    </comment>
    <comment ref="G31" authorId="0" shapeId="0" xr:uid="{00000000-0006-0000-0000-00002C000000}">
      <text>
        <r>
          <rPr>
            <sz val="10"/>
            <rFont val="Arial"/>
          </rPr>
          <t>reference:G17,G29
mrs:(G17,+,10.0000)  (G29,+,-10.0000)  
Rotate:True</t>
        </r>
      </text>
    </comment>
    <comment ref="H31" authorId="0" shapeId="0" xr:uid="{00000000-0006-0000-0000-00002D000000}">
      <text>
        <r>
          <rPr>
            <sz val="10"/>
            <rFont val="Arial"/>
          </rPr>
          <t>reference:H17,H29
mrs:(H17,+,10.0000)  (H29,+,-10.0000)  
Rotate:True</t>
        </r>
      </text>
    </comment>
    <comment ref="I31" authorId="0" shapeId="0" xr:uid="{00000000-0006-0000-0000-00002E000000}">
      <text>
        <r>
          <rPr>
            <sz val="10"/>
            <rFont val="Arial"/>
          </rPr>
          <t>reference:I17,I29
mrs:(I17,+,10.0000)  (I29,+,-10.0000)  
Rotate:True</t>
        </r>
      </text>
    </comment>
    <comment ref="J31" authorId="0" shapeId="0" xr:uid="{00000000-0006-0000-0000-00002F000000}">
      <text>
        <r>
          <rPr>
            <sz val="10"/>
            <rFont val="Arial"/>
          </rPr>
          <t>reference:J17,J29
mrs:(J17,+,10.0000)  (J29,+,-10.0000)  
Rotate:True</t>
        </r>
      </text>
    </comment>
    <comment ref="K31" authorId="0" shapeId="0" xr:uid="{00000000-0006-0000-0000-000030000000}">
      <text>
        <r>
          <rPr>
            <sz val="10"/>
            <rFont val="Arial"/>
          </rPr>
          <t>reference:K17,K29
mrs:(K17,+,10.0000)  (K29,+,-10.0000)  
Rotate:True</t>
        </r>
      </text>
    </comment>
    <comment ref="L31" authorId="0" shapeId="0" xr:uid="{00000000-0006-0000-0000-000031000000}">
      <text>
        <r>
          <rPr>
            <sz val="10"/>
            <rFont val="Arial"/>
          </rPr>
          <t>reference:L17,L29
mrs:(L17,+,10.0000)  (L29,+,-10.0000)  
Rotate:True</t>
        </r>
      </text>
    </comment>
    <comment ref="M31" authorId="0" shapeId="0" xr:uid="{00000000-0006-0000-0000-000032000000}">
      <text>
        <r>
          <rPr>
            <sz val="10"/>
            <rFont val="Arial"/>
          </rPr>
          <t>reference:M17,M29
mrs:(M17,+,10.0000)  (M29,+,-10.0000)  
Rotate:True</t>
        </r>
      </text>
    </comment>
    <comment ref="B35" authorId="0" shapeId="0" xr:uid="{00000000-0006-0000-0000-000033000000}">
      <text>
        <r>
          <rPr>
            <sz val="10"/>
            <rFont val="Arial"/>
          </rPr>
          <t>reference:B31,B33,B34
mrs:(B31,+,10.0000)  (B33,+,-10.0000)  (B34,+,10.0000)  
Rotate:True</t>
        </r>
      </text>
    </comment>
    <comment ref="C35" authorId="0" shapeId="0" xr:uid="{00000000-0006-0000-0000-000034000000}">
      <text>
        <r>
          <rPr>
            <sz val="10"/>
            <rFont val="Arial"/>
          </rPr>
          <t>reference:C31,C33,C34
mrs:(C31,+,10.0000)  (C33,+,-10.0000)  (C34,+,10.0000)  
Rotate:True</t>
        </r>
      </text>
    </comment>
    <comment ref="D35" authorId="0" shapeId="0" xr:uid="{00000000-0006-0000-0000-000035000000}">
      <text>
        <r>
          <rPr>
            <sz val="10"/>
            <rFont val="Arial"/>
          </rPr>
          <t>reference:D31,D33,D34
mrs:(D31,+,10.0000)  (D33,+,-10.0000)  (D34,+,10.0000)  
Rotate:True</t>
        </r>
      </text>
    </comment>
    <comment ref="E35" authorId="0" shapeId="0" xr:uid="{00000000-0006-0000-0000-000036000000}">
      <text>
        <r>
          <rPr>
            <sz val="10"/>
            <rFont val="Arial"/>
          </rPr>
          <t>reference:E31,E33
mrs:(E31,+,10.0000)  (E33,+,-10.0000)  
Rotate:True</t>
        </r>
      </text>
    </comment>
    <comment ref="F35" authorId="0" shapeId="0" xr:uid="{00000000-0006-0000-0000-000037000000}">
      <text>
        <r>
          <rPr>
            <sz val="10"/>
            <rFont val="Arial"/>
          </rPr>
          <t>reference:F31,F32,F33
mrs:(F31,+,10.0000)  (F32,+,10.0000)  (F33,+,10.0000)  
Rotate:True</t>
        </r>
      </text>
    </comment>
    <comment ref="G35" authorId="0" shapeId="0" xr:uid="{00000000-0006-0000-0000-000038000000}">
      <text>
        <r>
          <rPr>
            <sz val="10"/>
            <rFont val="Arial"/>
          </rPr>
          <t>reference:G31,G32,G33
mrs:(G31,+,10.0000)  (G32,+,10.0000)  (G33,+,10.0000)  
Rotate:True</t>
        </r>
      </text>
    </comment>
    <comment ref="H35" authorId="0" shapeId="0" xr:uid="{00000000-0006-0000-0000-000039000000}">
      <text>
        <r>
          <rPr>
            <sz val="10"/>
            <rFont val="Arial"/>
          </rPr>
          <t>reference:H31,H32,H33
mrs:(H31,+,10.0000)  (H32,+,10.0000)  (H33,+,10.0000)  
Rotate:True</t>
        </r>
      </text>
    </comment>
    <comment ref="I35" authorId="0" shapeId="0" xr:uid="{00000000-0006-0000-0000-00003A000000}">
      <text>
        <r>
          <rPr>
            <sz val="10"/>
            <rFont val="Arial"/>
          </rPr>
          <t>reference:I31,I32,I33
mrs:(I31,+,10.0000)  (I32,+,10.0000)  (I33,+,10.0000)  
Rotate:True</t>
        </r>
      </text>
    </comment>
    <comment ref="J35" authorId="0" shapeId="0" xr:uid="{00000000-0006-0000-0000-00003B000000}">
      <text>
        <r>
          <rPr>
            <sz val="10"/>
            <rFont val="Arial"/>
          </rPr>
          <t>reference:J31,J32,J33
mrs:(J31,+,10.0000)  (J32,+,10.0000)  (J33,+,10.0000)  
Rotate:True</t>
        </r>
      </text>
    </comment>
    <comment ref="K35" authorId="0" shapeId="0" xr:uid="{00000000-0006-0000-0000-00003C000000}">
      <text>
        <r>
          <rPr>
            <sz val="10"/>
            <rFont val="Arial"/>
          </rPr>
          <t>reference:K31,K32,K33
mrs:(K31,+,10.0000)  (K32,+,10.0000)  (K33,+,10.0000)  
Rotate:True</t>
        </r>
      </text>
    </comment>
    <comment ref="L35" authorId="0" shapeId="0" xr:uid="{00000000-0006-0000-0000-00003D000000}">
      <text>
        <r>
          <rPr>
            <sz val="10"/>
            <rFont val="Arial"/>
          </rPr>
          <t>reference:L31,L32,L33
mrs:(L31,+,10.0000)  (L32,+,10.0000)  (L33,+,10.0000)  
Rotate:True</t>
        </r>
      </text>
    </comment>
    <comment ref="M35" authorId="0" shapeId="0" xr:uid="{00000000-0006-0000-0000-00003E000000}">
      <text>
        <r>
          <rPr>
            <sz val="10"/>
            <rFont val="Arial"/>
          </rPr>
          <t>reference:M31,M32,M33
mrs:(M31,+,10.0000)  (M32,+,10.0000)  (M33,+,10.0000)  
Rotate:True</t>
        </r>
      </text>
    </comment>
    <comment ref="B37" authorId="0" shapeId="0" xr:uid="{00000000-0006-0000-0000-00003F000000}">
      <text>
        <r>
          <rPr>
            <sz val="10"/>
            <rFont val="Arial"/>
          </rPr>
          <t>reference:B35,B36
mrs:(B35,+,10.0000)  (B36,+,-10.0000)  
Rotate:True</t>
        </r>
      </text>
    </comment>
    <comment ref="C37" authorId="0" shapeId="0" xr:uid="{00000000-0006-0000-0000-000040000000}">
      <text>
        <r>
          <rPr>
            <sz val="10"/>
            <rFont val="Arial"/>
          </rPr>
          <t>reference:C35,C36
mrs:(C35,+,10.0000)  (C36,+,-10.0000)  
Rotate:True</t>
        </r>
      </text>
    </comment>
    <comment ref="D37" authorId="0" shapeId="0" xr:uid="{00000000-0006-0000-0000-000041000000}">
      <text>
        <r>
          <rPr>
            <sz val="10"/>
            <rFont val="Arial"/>
          </rPr>
          <t>reference:D35,D36
mrs:(D35,+,10.0000)  (D36,+,-10.0000)  
Rotate:True</t>
        </r>
      </text>
    </comment>
    <comment ref="E37" authorId="0" shapeId="0" xr:uid="{00000000-0006-0000-0000-000042000000}">
      <text>
        <r>
          <rPr>
            <sz val="10"/>
            <rFont val="Arial"/>
          </rPr>
          <t>reference:E35,E36
mrs:(E35,+,10.0000)  (E36,+,-10.0000)  
Rotate:True</t>
        </r>
      </text>
    </comment>
    <comment ref="F37" authorId="0" shapeId="0" xr:uid="{00000000-0006-0000-0000-000043000000}">
      <text>
        <r>
          <rPr>
            <sz val="10"/>
            <rFont val="Arial"/>
          </rPr>
          <t>reference:F35,F36
mrs:(F35,+,10.0000)  (F36,+,-10.0000)  
Rotate:True</t>
        </r>
      </text>
    </comment>
    <comment ref="G37" authorId="0" shapeId="0" xr:uid="{00000000-0006-0000-0000-000044000000}">
      <text>
        <r>
          <rPr>
            <sz val="10"/>
            <rFont val="Arial"/>
          </rPr>
          <t>reference:G35,G36
mrs:(G35,+,10.0000)  (G36,+,-10.0000)  
Rotate:True</t>
        </r>
      </text>
    </comment>
    <comment ref="H37" authorId="0" shapeId="0" xr:uid="{00000000-0006-0000-0000-000045000000}">
      <text>
        <r>
          <rPr>
            <sz val="10"/>
            <rFont val="Arial"/>
          </rPr>
          <t>reference:H35,H36
mrs:(H35,+,10.0000)  (H36,+,-10.0000)  
Rotate:True</t>
        </r>
      </text>
    </comment>
    <comment ref="I37" authorId="0" shapeId="0" xr:uid="{00000000-0006-0000-0000-000046000000}">
      <text>
        <r>
          <rPr>
            <sz val="10"/>
            <rFont val="Arial"/>
          </rPr>
          <t>reference:I35,I36
mrs:(I35,+,10.0000)  (I36,+,-10.0000)  
Rotate:True</t>
        </r>
      </text>
    </comment>
    <comment ref="J37" authorId="0" shapeId="0" xr:uid="{00000000-0006-0000-0000-000047000000}">
      <text>
        <r>
          <rPr>
            <sz val="10"/>
            <rFont val="Arial"/>
          </rPr>
          <t>reference:J35,J36
mrs:(J35,+,10.0000)  (J36,+,-10.0000)  
Rotate:True</t>
        </r>
      </text>
    </comment>
    <comment ref="K37" authorId="0" shapeId="0" xr:uid="{00000000-0006-0000-0000-000048000000}">
      <text>
        <r>
          <rPr>
            <sz val="10"/>
            <rFont val="Arial"/>
          </rPr>
          <t>reference:K35,K36
mrs:(K35,+,10.0000)  (K36,+,-10.0000)  
Rotate:True</t>
        </r>
      </text>
    </comment>
    <comment ref="L37" authorId="0" shapeId="0" xr:uid="{00000000-0006-0000-0000-000049000000}">
      <text>
        <r>
          <rPr>
            <sz val="10"/>
            <rFont val="Arial"/>
          </rPr>
          <t>reference:L35,L36
mrs:(L35,+,10.0000)  (L36,+,-10.0000)  
Rotate:True</t>
        </r>
      </text>
    </comment>
    <comment ref="M37" authorId="0" shapeId="0" xr:uid="{00000000-0006-0000-0000-00004A000000}">
      <text>
        <r>
          <rPr>
            <sz val="10"/>
            <rFont val="Arial"/>
          </rPr>
          <t>reference:M35,M36
mrs:(M35,+,10.0000)  (M36,+,-10.0000)  
Rotate:True</t>
        </r>
      </text>
    </comment>
    <comment ref="B39" authorId="0" shapeId="0" xr:uid="{00000000-0006-0000-0000-00004B000000}">
      <text>
        <r>
          <rPr>
            <sz val="10"/>
            <rFont val="Arial"/>
          </rPr>
          <t>reference:B38,B37
mrs:(B38,+,10.0000)  (B37,+,10.0000)  
Rotate:True</t>
        </r>
      </text>
    </comment>
    <comment ref="C39" authorId="0" shapeId="0" xr:uid="{00000000-0006-0000-0000-00004C000000}">
      <text>
        <r>
          <rPr>
            <sz val="10"/>
            <rFont val="Arial"/>
          </rPr>
          <t>reference:C38,C37
mrs:(C38,+,10.0000)  (C37,+,10.0000)  
Rotate:True</t>
        </r>
      </text>
    </comment>
    <comment ref="D39" authorId="0" shapeId="0" xr:uid="{00000000-0006-0000-0000-00004D000000}">
      <text>
        <r>
          <rPr>
            <sz val="10"/>
            <rFont val="Arial"/>
          </rPr>
          <t>reference:D38,D37
mrs:(D38,+,10.0000)  (D37,+,10.0000)  
Rotate:True</t>
        </r>
      </text>
    </comment>
    <comment ref="E39" authorId="0" shapeId="0" xr:uid="{00000000-0006-0000-0000-00004E000000}">
      <text>
        <r>
          <rPr>
            <sz val="10"/>
            <rFont val="Arial"/>
          </rPr>
          <t>reference:E38,E37
mrs:(E38,+,10.0000)  (E37,+,10.0000)  
Rotate:True</t>
        </r>
      </text>
    </comment>
    <comment ref="F39" authorId="0" shapeId="0" xr:uid="{00000000-0006-0000-0000-00004F000000}">
      <text>
        <r>
          <rPr>
            <sz val="10"/>
            <rFont val="Arial"/>
          </rPr>
          <t>reference:F38,F37
mrs:(F38,+,10.0000)  (F37,+,10.0000)  
Rotate:True</t>
        </r>
      </text>
    </comment>
    <comment ref="G39" authorId="0" shapeId="0" xr:uid="{00000000-0006-0000-0000-000050000000}">
      <text>
        <r>
          <rPr>
            <sz val="10"/>
            <rFont val="Arial"/>
          </rPr>
          <t>reference:G38,G37
mrs:(G38,+,10.0000)  (G37,+,10.0000)  
Rotate:True</t>
        </r>
      </text>
    </comment>
    <comment ref="H39" authorId="0" shapeId="0" xr:uid="{00000000-0006-0000-0000-000051000000}">
      <text>
        <r>
          <rPr>
            <sz val="10"/>
            <rFont val="Arial"/>
          </rPr>
          <t>reference:H38,H37
mrs:(H38,+,10.0000)  (H37,+,10.0000)  
Rotate:True</t>
        </r>
      </text>
    </comment>
    <comment ref="I39" authorId="0" shapeId="0" xr:uid="{00000000-0006-0000-0000-000052000000}">
      <text>
        <r>
          <rPr>
            <sz val="10"/>
            <rFont val="Arial"/>
          </rPr>
          <t>reference:I38,I37
mrs:(I38,+,10.0000)  (I37,+,10.0000)  
Rotate:True</t>
        </r>
      </text>
    </comment>
    <comment ref="J39" authorId="0" shapeId="0" xr:uid="{00000000-0006-0000-0000-000053000000}">
      <text>
        <r>
          <rPr>
            <sz val="10"/>
            <rFont val="Arial"/>
          </rPr>
          <t>reference:J38,J37
mrs:(J38,+,10.0000)  (J37,+,10.0000)  
Rotate:True</t>
        </r>
      </text>
    </comment>
    <comment ref="K39" authorId="0" shapeId="0" xr:uid="{00000000-0006-0000-0000-000054000000}">
      <text>
        <r>
          <rPr>
            <sz val="10"/>
            <rFont val="Arial"/>
          </rPr>
          <t>reference:K38,K37
mrs:(K38,+,10.0000)  (K37,+,10.0000)  
Rotate:True</t>
        </r>
      </text>
    </comment>
    <comment ref="L39" authorId="0" shapeId="0" xr:uid="{00000000-0006-0000-0000-000055000000}">
      <text>
        <r>
          <rPr>
            <sz val="10"/>
            <rFont val="Arial"/>
          </rPr>
          <t>reference:L38,L37
mrs:(L38,+,10.0000)  (L37,+,10.0000)  
Rotate:True</t>
        </r>
      </text>
    </comment>
    <comment ref="M39" authorId="0" shapeId="0" xr:uid="{00000000-0006-0000-0000-000056000000}">
      <text>
        <r>
          <rPr>
            <sz val="10"/>
            <rFont val="Arial"/>
          </rPr>
          <t>reference:M38,M37
mrs:(M38,+,10.0000)  (M37,+,10.0000)  
Rotate:True</t>
        </r>
      </text>
    </comment>
    <comment ref="B44" authorId="0" shapeId="0" xr:uid="{00000000-0006-0000-0000-000057000000}">
      <text>
        <r>
          <rPr>
            <sz val="10"/>
            <rFont val="Arial"/>
          </rPr>
          <t>reference:C49
mrs:(C49,+,10.0000)  
Rotate:True</t>
        </r>
      </text>
    </comment>
    <comment ref="H44" authorId="0" shapeId="0" xr:uid="{00000000-0006-0000-0000-000058000000}">
      <text>
        <r>
          <rPr>
            <sz val="10"/>
            <rFont val="Arial"/>
          </rPr>
          <t>reference:H49,H47,H45
mrs:(H49,+,10.0000)  (H47,+,-10.0000)  (H45,+,-10.0000)  
Rotate:True</t>
        </r>
      </text>
    </comment>
    <comment ref="B45" authorId="0" shapeId="0" xr:uid="{00000000-0006-0000-0000-000059000000}">
      <text>
        <r>
          <rPr>
            <sz val="10"/>
            <rFont val="Arial"/>
          </rPr>
          <t>reference:B39
mrs:(B39,+,10.0000)  
Rotate:True</t>
        </r>
      </text>
    </comment>
    <comment ref="C45" authorId="0" shapeId="0" xr:uid="{00000000-0006-0000-0000-00005A000000}">
      <text>
        <r>
          <rPr>
            <sz val="10"/>
            <rFont val="Arial"/>
          </rPr>
          <t>reference:C39
mrs:(C39,+,10.0000)  
Rotate:True</t>
        </r>
      </text>
    </comment>
    <comment ref="D45" authorId="0" shapeId="0" xr:uid="{00000000-0006-0000-0000-00005B000000}">
      <text>
        <r>
          <rPr>
            <sz val="10"/>
            <rFont val="Arial"/>
          </rPr>
          <t>reference:D39
mrs:(D39,+,10.0000)  
Rotate:True</t>
        </r>
      </text>
    </comment>
    <comment ref="E45" authorId="0" shapeId="0" xr:uid="{00000000-0006-0000-0000-00005C000000}">
      <text>
        <r>
          <rPr>
            <sz val="10"/>
            <rFont val="Arial"/>
          </rPr>
          <t>reference:E39
mrs:(E39,+,10.0000)  
Rotate:True</t>
        </r>
      </text>
    </comment>
    <comment ref="F45" authorId="0" shapeId="0" xr:uid="{00000000-0006-0000-0000-00005D000000}">
      <text>
        <r>
          <rPr>
            <sz val="10"/>
            <rFont val="Arial"/>
          </rPr>
          <t>reference:F39
mrs:(F39,+,10.0000)  
Rotate:True</t>
        </r>
      </text>
    </comment>
    <comment ref="G45" authorId="0" shapeId="0" xr:uid="{00000000-0006-0000-0000-00005E000000}">
      <text>
        <r>
          <rPr>
            <sz val="10"/>
            <rFont val="Arial"/>
          </rPr>
          <t>reference:G39
mrs:(G39,+,10.0000)  
Rotate:True</t>
        </r>
      </text>
    </comment>
    <comment ref="H45" authorId="0" shapeId="0" xr:uid="{00000000-0006-0000-0000-00005F000000}">
      <text>
        <r>
          <rPr>
            <sz val="10"/>
            <rFont val="Arial"/>
          </rPr>
          <t>reference:H39
mrs:(H39,+,10.0000)  
Rotate:True</t>
        </r>
      </text>
    </comment>
    <comment ref="I45" authorId="0" shapeId="0" xr:uid="{00000000-0006-0000-0000-000060000000}">
      <text>
        <r>
          <rPr>
            <sz val="10"/>
            <rFont val="Arial"/>
          </rPr>
          <t>reference:I39
mrs:(I39,+,10.0000)  
Rotate:True</t>
        </r>
      </text>
    </comment>
    <comment ref="J45" authorId="0" shapeId="0" xr:uid="{00000000-0006-0000-0000-000061000000}">
      <text>
        <r>
          <rPr>
            <sz val="10"/>
            <rFont val="Arial"/>
          </rPr>
          <t>reference:J39
mrs:(J39,+,10.0000)  
Rotate:True</t>
        </r>
      </text>
    </comment>
    <comment ref="K45" authorId="0" shapeId="0" xr:uid="{00000000-0006-0000-0000-000062000000}">
      <text>
        <r>
          <rPr>
            <sz val="10"/>
            <rFont val="Arial"/>
          </rPr>
          <t>reference:K39
mrs:(K39,+,10.0000)  
Rotate:True</t>
        </r>
      </text>
    </comment>
    <comment ref="L45" authorId="0" shapeId="0" xr:uid="{00000000-0006-0000-0000-000063000000}">
      <text>
        <r>
          <rPr>
            <sz val="10"/>
            <rFont val="Arial"/>
          </rPr>
          <t>reference:L39
mrs:(L39,+,10.0000)  
Rotate:True</t>
        </r>
      </text>
    </comment>
    <comment ref="M45" authorId="0" shapeId="0" xr:uid="{00000000-0006-0000-0000-000064000000}">
      <text>
        <r>
          <rPr>
            <sz val="10"/>
            <rFont val="Arial"/>
          </rPr>
          <t>reference:M39
mrs:(M39,+,10.0000)  
Rotate:True</t>
        </r>
      </text>
    </comment>
    <comment ref="B49" authorId="0" shapeId="0" xr:uid="{00000000-0006-0000-0000-000065000000}">
      <text>
        <r>
          <rPr>
            <sz val="10"/>
            <rFont val="Arial"/>
          </rPr>
          <t>reference:B44,B45,B46,B47
mrs:(B44,+,10.0000)  (B45,+,10.0000)  (B46,+,10.0000)  (B47,+,10.0000)  
Rotate:True</t>
        </r>
      </text>
    </comment>
    <comment ref="C49" authorId="0" shapeId="0" xr:uid="{00000000-0006-0000-0000-000066000000}">
      <text>
        <r>
          <rPr>
            <sz val="10"/>
            <rFont val="Arial"/>
          </rPr>
          <t>reference:C44,C45,C46,C47
mrs:(C44,+,10.0000)  (C45,+,10.0000)  (C46,+,10.0000)  (C47,+,10.0000)  
Rotate:True</t>
        </r>
      </text>
    </comment>
    <comment ref="D49" authorId="0" shapeId="0" xr:uid="{00000000-0006-0000-0000-000067000000}">
      <text>
        <r>
          <rPr>
            <sz val="10"/>
            <rFont val="Arial"/>
          </rPr>
          <t>reference:D44,D45,D46,D47
mrs:(D44,+,10.0000)  (D45,+,10.0000)  (D46,+,10.0000)  (D47,+,10.0000)  
Rotate:True</t>
        </r>
      </text>
    </comment>
    <comment ref="E49" authorId="0" shapeId="0" xr:uid="{00000000-0006-0000-0000-000068000000}">
      <text>
        <r>
          <rPr>
            <sz val="10"/>
            <rFont val="Arial"/>
          </rPr>
          <t>reference:E44,E45,E46,E47
mrs:(E44,+,10.0000)  (E45,+,10.0000)  (E46,+,10.0000)  (E47,+,10.0000)  
Rotate:True</t>
        </r>
      </text>
    </comment>
    <comment ref="F49" authorId="0" shapeId="0" xr:uid="{00000000-0006-0000-0000-000069000000}">
      <text>
        <r>
          <rPr>
            <sz val="10"/>
            <rFont val="Arial"/>
          </rPr>
          <t>reference:F44,F45,F46,F47
mrs:(F44,+,10.0000)  (F45,+,10.0000)  (F46,+,10.0000)  (F47,+,10.0000)  
Rotate:True</t>
        </r>
      </text>
    </comment>
    <comment ref="G49" authorId="0" shapeId="0" xr:uid="{00000000-0006-0000-0000-00006A000000}">
      <text>
        <r>
          <rPr>
            <sz val="10"/>
            <rFont val="Arial"/>
          </rPr>
          <t>reference:G44,G45,G46,G47
mrs:(G44,+,10.0000)  (G45,+,10.0000)  (G46,+,10.0000)  (G47,+,10.0000)  
Rotate:True</t>
        </r>
      </text>
    </comment>
    <comment ref="I49" authorId="0" shapeId="0" xr:uid="{00000000-0006-0000-0000-00006B000000}">
      <text>
        <r>
          <rPr>
            <sz val="10"/>
            <rFont val="Arial"/>
          </rPr>
          <t>reference:I44,I45,I46,I47,I48
mrs:(I44,+,10.0000)  (I45,+,10.0000)  (I46,+,10.0000)  (I47,+,10.0000)  (I48,+,10.0000)  
Rotate:True</t>
        </r>
      </text>
    </comment>
    <comment ref="J49" authorId="0" shapeId="0" xr:uid="{00000000-0006-0000-0000-00006C000000}">
      <text>
        <r>
          <rPr>
            <sz val="10"/>
            <rFont val="Arial"/>
          </rPr>
          <t>reference:J44,J45,J46,J47
mrs:(J44,+,10.0000)  (J45,+,10.0000)  (J46,+,10.0000)  (J47,+,10.0000)  
Rotate:True</t>
        </r>
      </text>
    </comment>
    <comment ref="K49" authorId="0" shapeId="0" xr:uid="{00000000-0006-0000-0000-00006D000000}">
      <text>
        <r>
          <rPr>
            <sz val="10"/>
            <rFont val="Arial"/>
          </rPr>
          <t>reference:K44,K45,K46,K47
mrs:(K44,+,10.0000)  (K45,+,10.0000)  (K46,+,10.0000)  (K47,+,10.0000)  
Rotate:True</t>
        </r>
      </text>
    </comment>
    <comment ref="L49" authorId="0" shapeId="0" xr:uid="{00000000-0006-0000-0000-00006E000000}">
      <text>
        <r>
          <rPr>
            <sz val="10"/>
            <rFont val="Arial"/>
          </rPr>
          <t>reference:L44,L45,L46,L47
mrs:(L44,+,10.0000)  (L45,+,10.0000)  (L46,+,10.0000)  (L47,+,10.0000)  
Rotate:True</t>
        </r>
      </text>
    </comment>
    <comment ref="M49" authorId="0" shapeId="0" xr:uid="{00000000-0006-0000-0000-00006F000000}">
      <text>
        <r>
          <rPr>
            <sz val="10"/>
            <rFont val="Arial"/>
          </rPr>
          <t>reference:M44,M45,M46,M47
mrs:(M44,+,10.0000)  (M45,+,10.0000)  (M46,+,10.0000)  (M47,+,10.0000)  
Rotate:True</t>
        </r>
      </text>
    </comment>
    <comment ref="B54" authorId="0" shapeId="0" xr:uid="{00000000-0006-0000-0000-000070000000}">
      <text>
        <r>
          <rPr>
            <sz val="10"/>
            <rFont val="Arial"/>
          </rPr>
          <t>reference:C54
mrs:(C54,+,10.0000)  
Rotate:True</t>
        </r>
      </text>
    </comment>
    <comment ref="C54" authorId="0" shapeId="0" xr:uid="{00000000-0006-0000-0000-000071000000}">
      <text>
        <r>
          <rPr>
            <sz val="10"/>
            <rFont val="Arial"/>
          </rPr>
          <t>reference:D54
mrs:(D54,+,-210000.0000)  
Rotate:True</t>
        </r>
      </text>
    </comment>
    <comment ref="D54" authorId="0" shapeId="0" xr:uid="{00000000-0006-0000-0000-000072000000}">
      <text>
        <r>
          <rPr>
            <sz val="10"/>
            <rFont val="Arial"/>
          </rPr>
          <t>reference:E54
mrs:(E54,+,-210000.0000)  
Rotate:True</t>
        </r>
      </text>
    </comment>
    <comment ref="E54" authorId="0" shapeId="0" xr:uid="{00000000-0006-0000-0000-000073000000}">
      <text>
        <r>
          <rPr>
            <sz val="10"/>
            <rFont val="Arial"/>
          </rPr>
          <t>reference:F54
mrs:(F54,+,-210000.0000)  
Rotate:True</t>
        </r>
      </text>
    </comment>
    <comment ref="F54" authorId="0" shapeId="0" xr:uid="{00000000-0006-0000-0000-000074000000}">
      <text>
        <r>
          <rPr>
            <sz val="10"/>
            <rFont val="Arial"/>
          </rPr>
          <t>reference:G54
mrs:(G54,+,-210000.0000)  
Rotate:True</t>
        </r>
      </text>
    </comment>
    <comment ref="B57" authorId="0" shapeId="0" xr:uid="{00000000-0006-0000-0000-000075000000}">
      <text>
        <r>
          <rPr>
            <sz val="10"/>
            <rFont val="Arial"/>
          </rPr>
          <t>reference:B54,B55,B56
mrs:(B54,+,10.0000)  (B55,+,10.0000)  (B56,+,10.0000)  
Rotate:True</t>
        </r>
      </text>
    </comment>
    <comment ref="C57" authorId="0" shapeId="0" xr:uid="{00000000-0006-0000-0000-000076000000}">
      <text>
        <r>
          <rPr>
            <sz val="10"/>
            <rFont val="Arial"/>
          </rPr>
          <t>reference:C54,C55,C56
mrs:(C54,+,10.0000)  (C55,+,10.0000)  (C56,+,10.0000)  
Rotate:True</t>
        </r>
      </text>
    </comment>
    <comment ref="D57" authorId="0" shapeId="0" xr:uid="{00000000-0006-0000-0000-000077000000}">
      <text>
        <r>
          <rPr>
            <sz val="10"/>
            <rFont val="Arial"/>
          </rPr>
          <t>reference:D54,D55,D56
mrs:(D54,+,10.0000)  (D55,+,10.0000)  (D56,+,10.0000)  
Rotate:True</t>
        </r>
      </text>
    </comment>
    <comment ref="E57" authorId="0" shapeId="0" xr:uid="{00000000-0006-0000-0000-000078000000}">
      <text>
        <r>
          <rPr>
            <sz val="10"/>
            <rFont val="Arial"/>
          </rPr>
          <t>reference:E54,E55,E56
mrs:(E54,+,10.0000)  (E55,+,10.0000)  (E56,+,10.0000)  
Rotate:True</t>
        </r>
      </text>
    </comment>
    <comment ref="F57" authorId="0" shapeId="0" xr:uid="{00000000-0006-0000-0000-000079000000}">
      <text>
        <r>
          <rPr>
            <sz val="10"/>
            <rFont val="Arial"/>
          </rPr>
          <t>reference:F54,F55,F56
mrs:(F54,+,10.0000)  (F55,+,10.0000)  (F56,+,10.0000)  
Rotate:True</t>
        </r>
      </text>
    </comment>
    <comment ref="G57" authorId="0" shapeId="0" xr:uid="{00000000-0006-0000-0000-00007A000000}">
      <text>
        <r>
          <rPr>
            <sz val="10"/>
            <rFont val="Arial"/>
          </rPr>
          <t>reference:G54,G55,G56
mrs:(G54,+,10.0000)  (G55,+,10.0000)  (G56,+,10.0000)  
Rotate:True</t>
        </r>
      </text>
    </comment>
    <comment ref="H57" authorId="0" shapeId="0" xr:uid="{00000000-0006-0000-0000-00007B000000}">
      <text>
        <r>
          <rPr>
            <sz val="10"/>
            <rFont val="Arial"/>
          </rPr>
          <t>reference:H54,H55,H56
mrs:(H54,+,10.0000)  (H55,+,10.0000)  (H56,+,10.0000)  
Rotate:True</t>
        </r>
      </text>
    </comment>
    <comment ref="I57" authorId="0" shapeId="0" xr:uid="{00000000-0006-0000-0000-00007C000000}">
      <text>
        <r>
          <rPr>
            <sz val="10"/>
            <rFont val="Arial"/>
          </rPr>
          <t>reference:I54,I55,I56
mrs:(I54,+,10.0000)  (I55,+,10.0000)  (I56,+,10.0000)  
Rotate:True</t>
        </r>
      </text>
    </comment>
    <comment ref="J57" authorId="0" shapeId="0" xr:uid="{00000000-0006-0000-0000-00007D000000}">
      <text>
        <r>
          <rPr>
            <sz val="10"/>
            <rFont val="Arial"/>
          </rPr>
          <t>reference:J54,J55,J56
mrs:(J54,+,10.0000)  (J55,+,10.0000)  (J56,+,10.0000)  
Rotate:True</t>
        </r>
      </text>
    </comment>
    <comment ref="K57" authorId="0" shapeId="0" xr:uid="{00000000-0006-0000-0000-00007E000000}">
      <text>
        <r>
          <rPr>
            <sz val="10"/>
            <rFont val="Arial"/>
          </rPr>
          <t>reference:K54,K55,K56
mrs:(K54,+,10.0000)  (K55,+,10.0000)  (K56,+,10.0000)  
Rotate:True</t>
        </r>
      </text>
    </comment>
    <comment ref="L57" authorId="0" shapeId="0" xr:uid="{00000000-0006-0000-0000-00007F000000}">
      <text>
        <r>
          <rPr>
            <sz val="10"/>
            <rFont val="Arial"/>
          </rPr>
          <t>reference:L54,L55,L56
mrs:(L54,+,10.0000)  (L55,+,10.0000)  (L56,+,10.0000)  
Rotate:True</t>
        </r>
      </text>
    </comment>
    <comment ref="M57" authorId="0" shapeId="0" xr:uid="{00000000-0006-0000-0000-000080000000}">
      <text>
        <r>
          <rPr>
            <sz val="10"/>
            <rFont val="Arial"/>
          </rPr>
          <t>reference:M54,M55,M56
mrs:(M54,+,10.0000)  (M55,+,10.0000)  (M56,+,10.0000)  
Rotate:True</t>
        </r>
      </text>
    </comment>
    <comment ref="B62" authorId="0" shapeId="0" xr:uid="{00000000-0006-0000-0000-000081000000}">
      <text>
        <r>
          <rPr>
            <sz val="10"/>
            <rFont val="Arial"/>
          </rPr>
          <t>reference:B60,B61
mrs:(B60,+,10.0000)  (B61,+,10.0000)  
Rotate:True</t>
        </r>
      </text>
    </comment>
    <comment ref="C62" authorId="0" shapeId="0" xr:uid="{00000000-0006-0000-0000-000082000000}">
      <text>
        <r>
          <rPr>
            <sz val="10"/>
            <rFont val="Arial"/>
          </rPr>
          <t>reference:C60,C61
mrs:(C60,+,10.0000)  (C61,+,10.0000)  
Rotate:True</t>
        </r>
      </text>
    </comment>
    <comment ref="D62" authorId="0" shapeId="0" xr:uid="{00000000-0006-0000-0000-000083000000}">
      <text>
        <r>
          <rPr>
            <sz val="10"/>
            <rFont val="Arial"/>
          </rPr>
          <t>reference:D60,D61
mrs:(D60,+,10.0000)  (D61,+,10.0000)  
Rotate:True</t>
        </r>
      </text>
    </comment>
    <comment ref="E62" authorId="0" shapeId="0" xr:uid="{00000000-0006-0000-0000-000084000000}">
      <text>
        <r>
          <rPr>
            <sz val="10"/>
            <rFont val="Arial"/>
          </rPr>
          <t>reference:E60,E61
mrs:(E60,+,10.0000)  (E61,+,10.0000)  
Rotate:True</t>
        </r>
      </text>
    </comment>
    <comment ref="F62" authorId="0" shapeId="0" xr:uid="{00000000-0006-0000-0000-000085000000}">
      <text>
        <r>
          <rPr>
            <sz val="10"/>
            <rFont val="Arial"/>
          </rPr>
          <t>reference:F60,F61
mrs:(F60,+,10.0000)  (F61,+,10.0000)  
Rotate:True</t>
        </r>
      </text>
    </comment>
    <comment ref="G62" authorId="0" shapeId="0" xr:uid="{00000000-0006-0000-0000-000086000000}">
      <text>
        <r>
          <rPr>
            <sz val="10"/>
            <rFont val="Arial"/>
          </rPr>
          <t>reference:G60,G61
mrs:(G60,+,10.0000)  (G61,+,10.0000)  
Rotate:True</t>
        </r>
      </text>
    </comment>
    <comment ref="H62" authorId="0" shapeId="0" xr:uid="{00000000-0006-0000-0000-000087000000}">
      <text>
        <r>
          <rPr>
            <sz val="10"/>
            <rFont val="Arial"/>
          </rPr>
          <t>reference:H60,H61
mrs:(H60,+,10.0000)  (H61,+,10.0000)  
Rotate:True</t>
        </r>
      </text>
    </comment>
    <comment ref="I62" authorId="0" shapeId="0" xr:uid="{00000000-0006-0000-0000-000088000000}">
      <text>
        <r>
          <rPr>
            <sz val="10"/>
            <rFont val="Arial"/>
          </rPr>
          <t>reference:I60,I61
mrs:(I60,+,10.0000)  (I61,+,10.0000)  
Rotate:True</t>
        </r>
      </text>
    </comment>
    <comment ref="J62" authorId="0" shapeId="0" xr:uid="{00000000-0006-0000-0000-000089000000}">
      <text>
        <r>
          <rPr>
            <sz val="10"/>
            <rFont val="Arial"/>
          </rPr>
          <t>reference:J60,J61
mrs:(J60,+,10.0000)  (J61,+,10.0000)  
Rotate:True</t>
        </r>
      </text>
    </comment>
    <comment ref="K62" authorId="0" shapeId="0" xr:uid="{00000000-0006-0000-0000-00008A000000}">
      <text>
        <r>
          <rPr>
            <sz val="10"/>
            <rFont val="Arial"/>
          </rPr>
          <t>reference:K60,K61
mrs:(K60,+,10.0000)  (K61,+,10.0000)  
Rotate:True</t>
        </r>
      </text>
    </comment>
    <comment ref="L62" authorId="0" shapeId="0" xr:uid="{00000000-0006-0000-0000-00008B000000}">
      <text>
        <r>
          <rPr>
            <sz val="10"/>
            <rFont val="Arial"/>
          </rPr>
          <t>reference:L60,L61
mrs:(L60,+,10.0000)  (L61,+,10.0000)  
Rotate:True</t>
        </r>
      </text>
    </comment>
    <comment ref="M62" authorId="0" shapeId="0" xr:uid="{00000000-0006-0000-0000-00008C000000}">
      <text>
        <r>
          <rPr>
            <sz val="10"/>
            <rFont val="Arial"/>
          </rPr>
          <t>reference:M60,M61
mrs:(M60,+,10.0000)  (M61,+,10.0000)  
Rotate:True</t>
        </r>
      </text>
    </comment>
    <comment ref="B66" authorId="0" shapeId="0" xr:uid="{00000000-0006-0000-0000-00008D000000}">
      <text>
        <r>
          <rPr>
            <sz val="10"/>
            <rFont val="Arial"/>
          </rPr>
          <t>reference:B68,B69
mrs:(B68,+,-10.0000)  (B69,+,-10.0000)  
Rotate:True</t>
        </r>
      </text>
    </comment>
    <comment ref="B74" authorId="0" shapeId="0" xr:uid="{00000000-0006-0000-0000-00008E000000}">
      <text>
        <r>
          <rPr>
            <sz val="10"/>
            <rFont val="Arial"/>
          </rPr>
          <t>reference:B65,B66,B67,B68,B69,B70,B71,B72,B73
mrs:(B65,+,10.0000)  (B66,+,10.0000)  (B67,+,10.0000)  (B68,+,10.0000)  (B69,+,10.0000)  (B70,+,10.0000)  (B71,+,10.0000)  (B72,+,10.0000)  (B73,+,10.0000)  
Rotate:True</t>
        </r>
      </text>
    </comment>
    <comment ref="C74" authorId="0" shapeId="0" xr:uid="{00000000-0006-0000-0000-00008F000000}">
      <text>
        <r>
          <rPr>
            <sz val="10"/>
            <rFont val="Arial"/>
          </rPr>
          <t>reference:C65,C66,C67,C68,C69,C70,C71,C72,C73
mrs:(C65,+,10.0000)  (C66,+,10.0000)  (C67,+,10.0000)  (C68,+,10.0000)  (C69,+,10.0000)  (C70,+,10.0000)  (C71,+,10.0000)  (C72,+,10.0000)  (C73,+,10.0000)  
Rotate:True</t>
        </r>
      </text>
    </comment>
    <comment ref="D74" authorId="0" shapeId="0" xr:uid="{00000000-0006-0000-0000-000090000000}">
      <text>
        <r>
          <rPr>
            <sz val="10"/>
            <rFont val="Arial"/>
          </rPr>
          <t>reference:D66,D67,D68,D69,D70,D71,D72,D73
mrs:(D66,+,10.0000)  (D67,+,10.0000)  (D68,+,10.0000)  (D69,+,10.0000)  (D70,+,10.0000)  (D71,+,10.0000)  (D72,+,10.0000)  (D73,+,10.0000)  
Rotate:True</t>
        </r>
      </text>
    </comment>
    <comment ref="E74" authorId="0" shapeId="0" xr:uid="{00000000-0006-0000-0000-000091000000}">
      <text>
        <r>
          <rPr>
            <sz val="10"/>
            <rFont val="Arial"/>
          </rPr>
          <t>reference:E66,E67,E68,E69,E70,E71,E72,E73
mrs:(E66,+,10.0000)  (E67,+,10.0000)  (E68,+,10.0000)  (E69,+,10.0000)  (E70,+,10.0000)  (E71,+,10.0000)  (E72,+,10.0000)  (E73,+,10.0000)  
Rotate:True</t>
        </r>
      </text>
    </comment>
    <comment ref="F74" authorId="0" shapeId="0" xr:uid="{00000000-0006-0000-0000-000092000000}">
      <text>
        <r>
          <rPr>
            <sz val="10"/>
            <rFont val="Arial"/>
          </rPr>
          <t>reference:F66,F67,F68,F69,F70,F71,F72,F73
mrs:(F66,+,10.0000)  (F67,+,10.0000)  (F68,+,10.0000)  (F69,+,10.0000)  (F70,+,10.0000)  (F71,+,10.0000)  (F72,+,10.0000)  (F73,+,10.0000)  
Rotate:True</t>
        </r>
      </text>
    </comment>
    <comment ref="G74" authorId="0" shapeId="0" xr:uid="{00000000-0006-0000-0000-000093000000}">
      <text>
        <r>
          <rPr>
            <sz val="10"/>
            <rFont val="Arial"/>
          </rPr>
          <t>reference:G66,G67,G68,G69,G70,G71,G72,G73
mrs:(G66,+,10.0000)  (G67,+,10.0000)  (G68,+,10.0000)  (G69,+,10.0000)  (G70,+,10.0000)  (G71,+,10.0000)  (G72,+,10.0000)  (G73,+,10.0000)  
Rotate:True</t>
        </r>
      </text>
    </comment>
    <comment ref="H74" authorId="0" shapeId="0" xr:uid="{00000000-0006-0000-0000-000094000000}">
      <text>
        <r>
          <rPr>
            <sz val="10"/>
            <rFont val="Arial"/>
          </rPr>
          <t>reference:H66,H67,H68,H69,H70,H71,H72,H73
mrs:(H66,+,10.0000)  (H67,+,10.0000)  (H68,+,10.0000)  (H69,+,10.0000)  (H70,+,10.0000)  (H71,+,10.0000)  (H72,+,10.0000)  (H73,+,10.0000)  
Rotate:True</t>
        </r>
      </text>
    </comment>
    <comment ref="I74" authorId="0" shapeId="0" xr:uid="{00000000-0006-0000-0000-000095000000}">
      <text>
        <r>
          <rPr>
            <sz val="10"/>
            <rFont val="Arial"/>
          </rPr>
          <t>reference:I66,I67,I68,I69,I70,I71,I72,I73
mrs:(I66,+,10.0000)  (I67,+,10.0000)  (I68,+,10.0000)  (I69,+,10.0000)  (I70,+,10.0000)  (I71,+,10.0000)  (I72,+,10.0000)  (I73,+,10.0000)  
Rotate:True</t>
        </r>
      </text>
    </comment>
    <comment ref="J74" authorId="0" shapeId="0" xr:uid="{00000000-0006-0000-0000-000096000000}">
      <text>
        <r>
          <rPr>
            <sz val="10"/>
            <rFont val="Arial"/>
          </rPr>
          <t>reference:J66,J67,J68,J69,J70,J71,J72,J73
mrs:(J66,+,10.0000)  (J67,+,10.0000)  (J68,+,10.0000)  (J69,+,10.0000)  (J70,+,10.0000)  (J71,+,10.0000)  (J72,+,10.0000)  (J73,+,10.0000)  
Rotate:True</t>
        </r>
      </text>
    </comment>
    <comment ref="K74" authorId="0" shapeId="0" xr:uid="{00000000-0006-0000-0000-000097000000}">
      <text>
        <r>
          <rPr>
            <sz val="10"/>
            <rFont val="Arial"/>
          </rPr>
          <t>reference:K66,K67,K68,K69,K70,K71,K72,K73
mrs:(K66,+,10.0000)  (K67,+,10.0000)  (K68,+,10.0000)  (K69,+,10.0000)  (K70,+,10.0000)  (K71,+,10.0000)  (K72,+,10.0000)  (K73,+,10.0000)  
Rotate:True</t>
        </r>
      </text>
    </comment>
    <comment ref="L74" authorId="0" shapeId="0" xr:uid="{00000000-0006-0000-0000-000098000000}">
      <text>
        <r>
          <rPr>
            <sz val="10"/>
            <rFont val="Arial"/>
          </rPr>
          <t>reference:L66,L67,L68,L69,L70,L71,L72,L73
mrs:(L66,+,10.0000)  (L67,+,10.0000)  (L68,+,10.0000)  (L69,+,10.0000)  (L70,+,10.0000)  (L71,+,10.0000)  (L72,+,10.0000)  (L73,+,10.0000)  
Rotate:True</t>
        </r>
      </text>
    </comment>
    <comment ref="M74" authorId="0" shapeId="0" xr:uid="{00000000-0006-0000-0000-000099000000}">
      <text>
        <r>
          <rPr>
            <sz val="10"/>
            <rFont val="Arial"/>
          </rPr>
          <t>reference:M66,M67,M68,M69,M70,M71,M72,M73
mrs:(M66,+,10.0000)  (M67,+,10.0000)  (M68,+,10.0000)  (M69,+,10.0000)  (M70,+,10.0000)  (M71,+,10.0000)  (M72,+,10.0000)  (M73,+,10.0000)  
Rotate:True</t>
        </r>
      </text>
    </comment>
    <comment ref="B76" authorId="0" shapeId="0" xr:uid="{00000000-0006-0000-0000-00009A000000}">
      <text>
        <r>
          <rPr>
            <sz val="10"/>
            <rFont val="Arial"/>
          </rPr>
          <t>reference:B74,B62,B57
mrs:(B74,+,10.0000)  (B62,+,10.0000)  (B57,+,10.0000)  
Rotate:True</t>
        </r>
      </text>
    </comment>
    <comment ref="C76" authorId="0" shapeId="0" xr:uid="{00000000-0006-0000-0000-00009B000000}">
      <text>
        <r>
          <rPr>
            <sz val="10"/>
            <rFont val="Arial"/>
          </rPr>
          <t>reference:C74,C62,C57
mrs:(C74,+,10.0000)  (C62,+,10.0000)  (C57,+,10.0000)  
Rotate:True</t>
        </r>
      </text>
    </comment>
    <comment ref="D76" authorId="0" shapeId="0" xr:uid="{00000000-0006-0000-0000-00009C000000}">
      <text>
        <r>
          <rPr>
            <sz val="10"/>
            <rFont val="Arial"/>
          </rPr>
          <t>reference:D74,D62,D57
mrs:(D74,+,10.0000)  (D62,+,10.0000)  (D57,+,10.0000)  
Rotate:True</t>
        </r>
      </text>
    </comment>
    <comment ref="E76" authorId="0" shapeId="0" xr:uid="{00000000-0006-0000-0000-00009D000000}">
      <text>
        <r>
          <rPr>
            <sz val="10"/>
            <rFont val="Arial"/>
          </rPr>
          <t>reference:E74,E62,E57
mrs:(E74,+,10.0000)  (E62,+,10.0000)  (E57,+,10.0000)  
Rotate:True</t>
        </r>
      </text>
    </comment>
    <comment ref="F76" authorId="0" shapeId="0" xr:uid="{00000000-0006-0000-0000-00009E000000}">
      <text>
        <r>
          <rPr>
            <sz val="10"/>
            <rFont val="Arial"/>
          </rPr>
          <t>reference:F74,F62,F57
mrs:(F74,+,10.0000)  (F62,+,10.0000)  (F57,+,10.0000)  
Rotate:True</t>
        </r>
      </text>
    </comment>
    <comment ref="G76" authorId="0" shapeId="0" xr:uid="{00000000-0006-0000-0000-00009F000000}">
      <text>
        <r>
          <rPr>
            <sz val="10"/>
            <rFont val="Arial"/>
          </rPr>
          <t>reference:G74,G62,G57
mrs:(G74,+,10.0000)  (G62,+,10.0000)  (G57,+,10.0000)  
Rotate:True</t>
        </r>
      </text>
    </comment>
    <comment ref="H76" authorId="0" shapeId="0" xr:uid="{00000000-0006-0000-0000-0000A0000000}">
      <text>
        <r>
          <rPr>
            <sz val="10"/>
            <rFont val="Arial"/>
          </rPr>
          <t>reference:H74,H62,H57
mrs:(H74,+,10.0000)  (H62,+,10.0000)  (H57,+,10.0000)  
Rotate:True</t>
        </r>
      </text>
    </comment>
    <comment ref="I76" authorId="0" shapeId="0" xr:uid="{00000000-0006-0000-0000-0000A1000000}">
      <text>
        <r>
          <rPr>
            <sz val="10"/>
            <rFont val="Arial"/>
          </rPr>
          <t>reference:I74,I62,I57
mrs:(I74,+,10.0000)  (I62,+,10.0000)  (I57,+,10.0000)  
Rotate:True</t>
        </r>
      </text>
    </comment>
    <comment ref="J76" authorId="0" shapeId="0" xr:uid="{00000000-0006-0000-0000-0000A2000000}">
      <text>
        <r>
          <rPr>
            <sz val="10"/>
            <rFont val="Arial"/>
          </rPr>
          <t>reference:J74,J62,J57
mrs:(J74,+,10.0000)  (J62,+,10.0000)  (J57,+,10.0000)  
Rotate:True</t>
        </r>
      </text>
    </comment>
    <comment ref="K76" authorId="0" shapeId="0" xr:uid="{00000000-0006-0000-0000-0000A3000000}">
      <text>
        <r>
          <rPr>
            <sz val="10"/>
            <rFont val="Arial"/>
          </rPr>
          <t>reference:K74,K62,K57
mrs:(K74,+,10.0000)  (K62,+,10.0000)  (K57,+,10.0000)  
Rotate:True</t>
        </r>
      </text>
    </comment>
    <comment ref="L76" authorId="0" shapeId="0" xr:uid="{00000000-0006-0000-0000-0000A4000000}">
      <text>
        <r>
          <rPr>
            <sz val="10"/>
            <rFont val="Arial"/>
          </rPr>
          <t>reference:L74,L62,L57
mrs:(L74,+,10.0000)  (L62,+,10.0000)  (L57,+,10.0000)  
Rotate:True</t>
        </r>
      </text>
    </comment>
    <comment ref="M76" authorId="0" shapeId="0" xr:uid="{00000000-0006-0000-0000-0000A5000000}">
      <text>
        <r>
          <rPr>
            <sz val="10"/>
            <rFont val="Arial"/>
          </rPr>
          <t>reference:M74,M62,M57
mrs:(M74,+,10.0000)  (M62,+,10.0000)  (M57,+,10.0000)  
Rotate:True</t>
        </r>
      </text>
    </comment>
    <comment ref="B86" authorId="0" shapeId="0" xr:uid="{00000000-0006-0000-0000-0000A6000000}">
      <text>
        <r>
          <rPr>
            <sz val="10"/>
            <rFont val="Arial"/>
          </rPr>
          <t>reference:B80,B81,B82,B83,B84,B85
mrs:(B80,+,10.0000)  (B81,+,10.0000)  (B82,+,10.0000)  (B83,+,10.0000)  (B84,+,10.0000)  (B85,+,10.0000)  
Rotate:True</t>
        </r>
      </text>
    </comment>
    <comment ref="C86" authorId="0" shapeId="0" xr:uid="{00000000-0006-0000-0000-0000A7000000}">
      <text>
        <r>
          <rPr>
            <sz val="10"/>
            <rFont val="Arial"/>
          </rPr>
          <t>reference:C80,C81,C82,C83,C84,C85
mrs:(C80,+,10.0000)  (C81,+,10.0000)  (C82,+,10.0000)  (C83,+,10.0000)  (C84,+,10.0000)  (C85,+,10.0000)  
Rotate:True</t>
        </r>
      </text>
    </comment>
    <comment ref="D86" authorId="0" shapeId="0" xr:uid="{00000000-0006-0000-0000-0000A8000000}">
      <text>
        <r>
          <rPr>
            <sz val="10"/>
            <rFont val="Arial"/>
          </rPr>
          <t>reference:D80,D81,D82,D83
mrs:(D80,+,10.0000)  (D81,+,10.0000)  (D82,+,10.0000)  (D83,+,10.0000)  
Rotate:True</t>
        </r>
      </text>
    </comment>
    <comment ref="E86" authorId="0" shapeId="0" xr:uid="{00000000-0006-0000-0000-0000A9000000}">
      <text>
        <r>
          <rPr>
            <sz val="10"/>
            <rFont val="Arial"/>
          </rPr>
          <t>reference:E80,E81,E82,E83
mrs:(E80,+,10.0000)  (E81,+,10.0000)  (E82,+,10.0000)  (E83,+,10.0000)  
Rotate:True</t>
        </r>
      </text>
    </comment>
    <comment ref="F86" authorId="0" shapeId="0" xr:uid="{00000000-0006-0000-0000-0000AA000000}">
      <text>
        <r>
          <rPr>
            <sz val="10"/>
            <rFont val="Arial"/>
          </rPr>
          <t>reference:F80,F81,F82,F83
mrs:(F80,+,10.0000)  (F81,+,10.0000)  (F82,+,10.0000)  (F83,+,10.0000)  
Rotate:True</t>
        </r>
      </text>
    </comment>
    <comment ref="G86" authorId="0" shapeId="0" xr:uid="{00000000-0006-0000-0000-0000AB000000}">
      <text>
        <r>
          <rPr>
            <sz val="10"/>
            <rFont val="Arial"/>
          </rPr>
          <t>reference:G80,G81,G82,G83
mrs:(G80,+,10.0000)  (G81,+,10.0000)  (G82,+,10.0000)  (G83,+,10.0000)  
Rotate:True</t>
        </r>
      </text>
    </comment>
    <comment ref="H86" authorId="0" shapeId="0" xr:uid="{00000000-0006-0000-0000-0000AC000000}">
      <text>
        <r>
          <rPr>
            <sz val="10"/>
            <rFont val="Arial"/>
          </rPr>
          <t>reference:H80,H81,H82,H83
mrs:(H80,+,10.0000)  (H81,+,10.0000)  (H82,+,10.0000)  (H83,+,10.0000)  
Rotate:True</t>
        </r>
      </text>
    </comment>
    <comment ref="I86" authorId="0" shapeId="0" xr:uid="{00000000-0006-0000-0000-0000AD000000}">
      <text>
        <r>
          <rPr>
            <sz val="10"/>
            <rFont val="Arial"/>
          </rPr>
          <t>reference:I80,I81,I82,I83
mrs:(I80,+,10.0000)  (I81,+,10.0000)  (I82,+,10.0000)  (I83,+,10.0000)  
Rotate:True</t>
        </r>
      </text>
    </comment>
    <comment ref="J86" authorId="0" shapeId="0" xr:uid="{00000000-0006-0000-0000-0000AE000000}">
      <text>
        <r>
          <rPr>
            <sz val="10"/>
            <rFont val="Arial"/>
          </rPr>
          <t>reference:J80,J81,J82,J83
mrs:(J80,+,10.0000)  (J81,+,10.0000)  (J82,+,10.0000)  (J83,+,10.0000)  
Rotate:True</t>
        </r>
      </text>
    </comment>
    <comment ref="K86" authorId="0" shapeId="0" xr:uid="{00000000-0006-0000-0000-0000AF000000}">
      <text>
        <r>
          <rPr>
            <sz val="10"/>
            <rFont val="Arial"/>
          </rPr>
          <t>reference:K80,K81,K82,K83
mrs:(K80,+,10.0000)  (K81,+,10.0000)  (K82,+,10.0000)  (K83,+,10.0000)  
Rotate:True</t>
        </r>
      </text>
    </comment>
    <comment ref="L86" authorId="0" shapeId="0" xr:uid="{00000000-0006-0000-0000-0000B0000000}">
      <text>
        <r>
          <rPr>
            <sz val="10"/>
            <rFont val="Arial"/>
          </rPr>
          <t>reference:L80,L81,L82,L83
mrs:(L80,+,10.0000)  (L81,+,10.0000)  (L82,+,10.0000)  (L83,+,10.0000)  
Rotate:True</t>
        </r>
      </text>
    </comment>
    <comment ref="M86" authorId="0" shapeId="0" xr:uid="{00000000-0006-0000-0000-0000B1000000}">
      <text>
        <r>
          <rPr>
            <sz val="10"/>
            <rFont val="Arial"/>
          </rPr>
          <t>reference:M80,M81,M82,M83
mrs:(M80,+,10.0000)  (M81,+,10.0000)  (M82,+,10.0000)  (M83,+,10.0000)  
Rotate:True</t>
        </r>
      </text>
    </comment>
    <comment ref="B97" authorId="0" shapeId="0" xr:uid="{00000000-0006-0000-0000-0000B2000000}">
      <text>
        <r>
          <rPr>
            <sz val="10"/>
            <rFont val="Arial"/>
          </rPr>
          <t>reference:B90,B91,B92,B93,B94,B95
mrs:(B90,+,10.0000)  (B91,+,10.0000)  (B92,+,10.0000)  (B93,+,10.0000)  (B94,+,10.0000)  (B95,+,10.0000)  
Rotate:True</t>
        </r>
      </text>
    </comment>
    <comment ref="C97" authorId="0" shapeId="0" xr:uid="{00000000-0006-0000-0000-0000B3000000}">
      <text>
        <r>
          <rPr>
            <sz val="10"/>
            <rFont val="Arial"/>
          </rPr>
          <t>reference:C90,C91,C92,C93,C94,C95
mrs:(C90,+,10.0000)  (C91,+,10.0000)  (C92,+,10.0000)  (C93,+,10.0000)  (C94,+,10.0000)  (C95,+,10.0000)  
Rotate:True</t>
        </r>
      </text>
    </comment>
    <comment ref="D97" authorId="0" shapeId="0" xr:uid="{00000000-0006-0000-0000-0000B4000000}">
      <text>
        <r>
          <rPr>
            <sz val="10"/>
            <rFont val="Arial"/>
          </rPr>
          <t>reference:D90,D91,D92,D93,D94,D95
mrs:(D90,+,10.0000)  (D91,+,10.0000)  (D92,+,10.0000)  (D93,+,10.0000)  (D94,+,10.0000)  (D95,+,10.0000)  
Rotate:True</t>
        </r>
      </text>
    </comment>
    <comment ref="E97" authorId="0" shapeId="0" xr:uid="{00000000-0006-0000-0000-0000B5000000}">
      <text>
        <r>
          <rPr>
            <sz val="10"/>
            <rFont val="Arial"/>
          </rPr>
          <t>reference:E90,E91,E92,E93,E94,E95,E96
mrs:(E90,+,10.0000)  (E91,+,10.0000)  (E92,+,10.0000)  (E93,+,10.0000)  (E94,+,10.0000)  (E95,+,10.0000)  (E96,+,10.0000)  
Rotate:True</t>
        </r>
      </text>
    </comment>
    <comment ref="F97" authorId="0" shapeId="0" xr:uid="{00000000-0006-0000-0000-0000B6000000}">
      <text>
        <r>
          <rPr>
            <sz val="10"/>
            <rFont val="Arial"/>
          </rPr>
          <t>reference:F90,F91,F92,F93,F94,F95
mrs:(F90,+,10.0000)  (F91,+,10.0000)  (F92,+,10.0000)  (F93,+,10.0000)  (F94,+,10.0000)  (F95,+,10.0000)  
Rotate:True</t>
        </r>
      </text>
    </comment>
    <comment ref="G97" authorId="0" shapeId="0" xr:uid="{00000000-0006-0000-0000-0000B7000000}">
      <text>
        <r>
          <rPr>
            <sz val="10"/>
            <rFont val="Arial"/>
          </rPr>
          <t>reference:G90,G91,G92,G93,G94,G95
mrs:(G90,+,10.0000)  (G91,+,10.0000)  (G92,+,10.0000)  (G93,+,10.0000)  (G94,+,10.0000)  (G95,+,10.0000)  
Rotate:True</t>
        </r>
      </text>
    </comment>
    <comment ref="H97" authorId="0" shapeId="0" xr:uid="{00000000-0006-0000-0000-0000B8000000}">
      <text>
        <r>
          <rPr>
            <sz val="10"/>
            <rFont val="Arial"/>
          </rPr>
          <t>reference:H90,H91,H92,H93,H94,H95
mrs:(H90,+,10.0000)  (H91,+,10.0000)  (H92,+,10.0000)  (H93,+,10.0000)  (H94,+,10.0000)  (H95,+,10.0000)  
Rotate:True</t>
        </r>
      </text>
    </comment>
    <comment ref="I97" authorId="0" shapeId="0" xr:uid="{00000000-0006-0000-0000-0000B9000000}">
      <text>
        <r>
          <rPr>
            <sz val="10"/>
            <rFont val="Arial"/>
          </rPr>
          <t>reference:I90,I91,I92,I93,I94,I95
mrs:(I90,+,10.0000)  (I91,+,10.0000)  (I92,+,10.0000)  (I93,+,10.0000)  (I94,+,10.0000)  (I95,+,10.0000)  
Rotate:True</t>
        </r>
      </text>
    </comment>
    <comment ref="J97" authorId="0" shapeId="0" xr:uid="{00000000-0006-0000-0000-0000BA000000}">
      <text>
        <r>
          <rPr>
            <sz val="10"/>
            <rFont val="Arial"/>
          </rPr>
          <t>reference:J90,J91,J92,J93,J94,J95
mrs:(J90,+,10.0000)  (J91,+,10.0000)  (J92,+,10.0000)  (J93,+,10.0000)  (J94,+,10.0000)  (J95,+,10.0000)  
Rotate:True</t>
        </r>
      </text>
    </comment>
    <comment ref="K97" authorId="0" shapeId="0" xr:uid="{00000000-0006-0000-0000-0000BB000000}">
      <text>
        <r>
          <rPr>
            <sz val="10"/>
            <rFont val="Arial"/>
          </rPr>
          <t>reference:K90,K91,K92,K93,K94,K95
mrs:(K90,+,10.0000)  (K91,+,10.0000)  (K92,+,10.0000)  (K93,+,10.0000)  (K94,+,10.0000)  (K95,+,10.0000)  
Rotate:True</t>
        </r>
      </text>
    </comment>
    <comment ref="L97" authorId="0" shapeId="0" xr:uid="{00000000-0006-0000-0000-0000BC000000}">
      <text>
        <r>
          <rPr>
            <sz val="10"/>
            <rFont val="Arial"/>
          </rPr>
          <t>reference:L90,L91,L92,L93,L94,L95
mrs:(L90,+,10.0000)  (L91,+,10.0000)  (L92,+,10.0000)  (L93,+,10.0000)  (L94,+,10.0000)  (L95,+,10.0000)  
Rotate:True</t>
        </r>
      </text>
    </comment>
    <comment ref="M97" authorId="0" shapeId="0" xr:uid="{00000000-0006-0000-0000-0000BD000000}">
      <text>
        <r>
          <rPr>
            <sz val="10"/>
            <rFont val="Arial"/>
          </rPr>
          <t>reference:M90,M91,M92,M93,M94,M95
mrs:(M90,+,10.0000)  (M91,+,10.0000)  (M92,+,10.0000)  (M93,+,10.0000)  (M94,+,10.0000)  (M95,+,10.0000)  
Rotate:True</t>
        </r>
      </text>
    </comment>
    <comment ref="B101" authorId="0" shapeId="0" xr:uid="{00000000-0006-0000-0000-0000BE000000}">
      <text>
        <r>
          <rPr>
            <sz val="10"/>
            <rFont val="Arial"/>
          </rPr>
          <t>reference:B97,B86,B99
mrs:(B97,+,10.0000)  (B86,+,10.0000)  (B99,+,10.0000)  
Rotate:True</t>
        </r>
      </text>
    </comment>
    <comment ref="C101" authorId="0" shapeId="0" xr:uid="{00000000-0006-0000-0000-0000BF000000}">
      <text>
        <r>
          <rPr>
            <sz val="10"/>
            <rFont val="Arial"/>
          </rPr>
          <t>reference:C97,C86,C99
mrs:(C97,+,10.0000)  (C86,+,10.0000)  (C99,+,10.0000)  
Rotate:True</t>
        </r>
      </text>
    </comment>
    <comment ref="D101" authorId="0" shapeId="0" xr:uid="{00000000-0006-0000-0000-0000C0000000}">
      <text>
        <r>
          <rPr>
            <sz val="10"/>
            <rFont val="Arial"/>
          </rPr>
          <t>reference:D97,D86,D99
mrs:(D97,+,10.0000)  (D86,+,10.0000)  (D99,+,10.0000)  
Rotate:True</t>
        </r>
      </text>
    </comment>
    <comment ref="E101" authorId="0" shapeId="0" xr:uid="{00000000-0006-0000-0000-0000C1000000}">
      <text>
        <r>
          <rPr>
            <sz val="10"/>
            <rFont val="Arial"/>
          </rPr>
          <t>reference:E97,E86,E99
mrs:(E97,+,10.0000)  (E86,+,10.0000)  (E99,+,10.0000)  
Rotate:True</t>
        </r>
      </text>
    </comment>
    <comment ref="F101" authorId="0" shapeId="0" xr:uid="{00000000-0006-0000-0000-0000C2000000}">
      <text>
        <r>
          <rPr>
            <sz val="10"/>
            <rFont val="Arial"/>
          </rPr>
          <t>reference:F97,F86,F99
mrs:(F97,+,10.0000)  (F86,+,10.0000)  (F99,+,10.0000)  
Rotate:True</t>
        </r>
      </text>
    </comment>
    <comment ref="G101" authorId="0" shapeId="0" xr:uid="{00000000-0006-0000-0000-0000C3000000}">
      <text>
        <r>
          <rPr>
            <sz val="10"/>
            <rFont val="Arial"/>
          </rPr>
          <t>reference:G97,G86,G99
mrs:(G97,+,10.0000)  (G86,+,10.0000)  (G99,+,10.0000)  
Rotate:True</t>
        </r>
      </text>
    </comment>
    <comment ref="H101" authorId="0" shapeId="0" xr:uid="{00000000-0006-0000-0000-0000C4000000}">
      <text>
        <r>
          <rPr>
            <sz val="10"/>
            <rFont val="Arial"/>
          </rPr>
          <t>reference:H97,H86,H99
mrs:(H97,+,10.0000)  (H86,+,10.0000)  (H99,+,10.0000)  
Rotate:True</t>
        </r>
      </text>
    </comment>
    <comment ref="I101" authorId="0" shapeId="0" xr:uid="{00000000-0006-0000-0000-0000C5000000}">
      <text>
        <r>
          <rPr>
            <sz val="10"/>
            <rFont val="Arial"/>
          </rPr>
          <t>reference:I97,I86,I99
mrs:(I97,+,10.0000)  (I86,+,10.0000)  (I99,+,10.0000)  
Rotate:True</t>
        </r>
      </text>
    </comment>
    <comment ref="J101" authorId="0" shapeId="0" xr:uid="{00000000-0006-0000-0000-0000C6000000}">
      <text>
        <r>
          <rPr>
            <sz val="10"/>
            <rFont val="Arial"/>
          </rPr>
          <t>reference:J97,J86,J99
mrs:(J97,+,10.0000)  (J86,+,10.0000)  (J99,+,10.0000)  
Rotate:True</t>
        </r>
      </text>
    </comment>
    <comment ref="K101" authorId="0" shapeId="0" xr:uid="{00000000-0006-0000-0000-0000C7000000}">
      <text>
        <r>
          <rPr>
            <sz val="10"/>
            <rFont val="Arial"/>
          </rPr>
          <t>reference:K97,K86,K99
mrs:(K97,+,10.0000)  (K86,+,10.0000)  (K99,+,10.0000)  
Rotate:True</t>
        </r>
      </text>
    </comment>
    <comment ref="L101" authorId="0" shapeId="0" xr:uid="{00000000-0006-0000-0000-0000C8000000}">
      <text>
        <r>
          <rPr>
            <sz val="10"/>
            <rFont val="Arial"/>
          </rPr>
          <t>reference:L97,L86,L99
mrs:(L97,+,10.0000)  (L86,+,10.0000)  (L99,+,10.0000)  
Rotate:True</t>
        </r>
      </text>
    </comment>
    <comment ref="M101" authorId="0" shapeId="0" xr:uid="{00000000-0006-0000-0000-0000C9000000}">
      <text>
        <r>
          <rPr>
            <sz val="10"/>
            <rFont val="Arial"/>
          </rPr>
          <t>reference:M97,M86,M99
mrs:(M97,+,10.0000)  (M86,+,10.0000)  (M99,+,10.0000)  
Rotate:True</t>
        </r>
      </text>
    </comment>
    <comment ref="B110" authorId="0" shapeId="0" xr:uid="{00000000-0006-0000-0000-0000CA000000}">
      <text>
        <r>
          <rPr>
            <sz val="10"/>
            <rFont val="Arial"/>
          </rPr>
          <t>reference:B108,B109
mrs:(B108,+,10.0000)  (B109,+,10.0000)  
Rotate:True</t>
        </r>
      </text>
    </comment>
    <comment ref="C110" authorId="0" shapeId="0" xr:uid="{00000000-0006-0000-0000-0000CB000000}">
      <text>
        <r>
          <rPr>
            <sz val="10"/>
            <rFont val="Arial"/>
          </rPr>
          <t>reference:C108,C109
mrs:(C108,+,10.0000)  (C109,+,10.0000)  
Rotate:True</t>
        </r>
      </text>
    </comment>
    <comment ref="D110" authorId="0" shapeId="0" xr:uid="{00000000-0006-0000-0000-0000CC000000}">
      <text>
        <r>
          <rPr>
            <sz val="10"/>
            <rFont val="Arial"/>
          </rPr>
          <t>reference:D108,D109
mrs:(D108,+,10.0000)  (D109,+,10.0000)  
Rotate:True</t>
        </r>
      </text>
    </comment>
    <comment ref="E110" authorId="0" shapeId="0" xr:uid="{00000000-0006-0000-0000-0000CD000000}">
      <text>
        <r>
          <rPr>
            <sz val="10"/>
            <rFont val="Arial"/>
          </rPr>
          <t>reference:E108,E109
mrs:(E108,+,10.0000)  (E109,+,10.0000)  
Rotate:True</t>
        </r>
      </text>
    </comment>
    <comment ref="F110" authorId="0" shapeId="0" xr:uid="{00000000-0006-0000-0000-0000CE000000}">
      <text>
        <r>
          <rPr>
            <sz val="10"/>
            <rFont val="Arial"/>
          </rPr>
          <t>reference:F108,F109
mrs:(F108,+,10.0000)  (F109,+,10.0000)  
Rotate:True</t>
        </r>
      </text>
    </comment>
    <comment ref="G110" authorId="0" shapeId="0" xr:uid="{00000000-0006-0000-0000-0000CF000000}">
      <text>
        <r>
          <rPr>
            <sz val="10"/>
            <rFont val="Arial"/>
          </rPr>
          <t>reference:G108,G109
mrs:(G108,+,10.0000)  (G109,+,10.0000)  
Rotate:True</t>
        </r>
      </text>
    </comment>
    <comment ref="H110" authorId="0" shapeId="0" xr:uid="{00000000-0006-0000-0000-0000D0000000}">
      <text>
        <r>
          <rPr>
            <sz val="10"/>
            <rFont val="Arial"/>
          </rPr>
          <t>reference:H108,H109
mrs:(H108,+,10.0000)  (H109,+,10.0000)  
Rotate:True</t>
        </r>
      </text>
    </comment>
    <comment ref="I110" authorId="0" shapeId="0" xr:uid="{00000000-0006-0000-0000-0000D1000000}">
      <text>
        <r>
          <rPr>
            <sz val="10"/>
            <rFont val="Arial"/>
          </rPr>
          <t>reference:I108,I109
mrs:(I108,+,10.0000)  (I109,+,10.0000)  
Rotate:True</t>
        </r>
      </text>
    </comment>
    <comment ref="J110" authorId="0" shapeId="0" xr:uid="{00000000-0006-0000-0000-0000D2000000}">
      <text>
        <r>
          <rPr>
            <sz val="10"/>
            <rFont val="Arial"/>
          </rPr>
          <t>reference:J108,J109
mrs:(J108,+,10.0000)  (J109,+,10.0000)  
Rotate:True</t>
        </r>
      </text>
    </comment>
    <comment ref="K110" authorId="0" shapeId="0" xr:uid="{00000000-0006-0000-0000-0000D3000000}">
      <text>
        <r>
          <rPr>
            <sz val="10"/>
            <rFont val="Arial"/>
          </rPr>
          <t>reference:K108,K109
mrs:(K108,+,10.0000)  (K109,+,10.0000)  
Rotate:True</t>
        </r>
      </text>
    </comment>
    <comment ref="L110" authorId="0" shapeId="0" xr:uid="{00000000-0006-0000-0000-0000D4000000}">
      <text>
        <r>
          <rPr>
            <sz val="10"/>
            <rFont val="Arial"/>
          </rPr>
          <t>reference:L108,L109
mrs:(L108,+,10.0000)  (L109,+,10.0000)  
Rotate:True</t>
        </r>
      </text>
    </comment>
    <comment ref="M110" authorId="0" shapeId="0" xr:uid="{00000000-0006-0000-0000-0000D5000000}">
      <text>
        <r>
          <rPr>
            <sz val="10"/>
            <rFont val="Arial"/>
          </rPr>
          <t>reference:M108,M109
mrs:(M108,+,10.0000)  (M109,+,10.0000)  
Rotate:True</t>
        </r>
      </text>
    </comment>
    <comment ref="B116" authorId="0" shapeId="0" xr:uid="{00000000-0006-0000-0000-0000D6000000}">
      <text>
        <r>
          <rPr>
            <sz val="10"/>
            <rFont val="Arial"/>
          </rPr>
          <t>reference:B113,B114,B115
mrs:(B113,+,10.0000)  (B114,+,10.0000)  (B115,+,10.0000)  
Rotate:True</t>
        </r>
      </text>
    </comment>
    <comment ref="C116" authorId="0" shapeId="0" xr:uid="{00000000-0006-0000-0000-0000D7000000}">
      <text>
        <r>
          <rPr>
            <sz val="10"/>
            <rFont val="Arial"/>
          </rPr>
          <t>reference:C113,C114,C115
mrs:(C113,+,10.0000)  (C114,+,10.0000)  (C115,+,10.0000)  
Rotate:True</t>
        </r>
      </text>
    </comment>
    <comment ref="D116" authorId="0" shapeId="0" xr:uid="{00000000-0006-0000-0000-0000D8000000}">
      <text>
        <r>
          <rPr>
            <sz val="10"/>
            <rFont val="Arial"/>
          </rPr>
          <t>reference:D113,D114,D115
mrs:(D113,+,10.0000)  (D114,+,10.0000)  (D115,+,10.0000)  
Rotate:True</t>
        </r>
      </text>
    </comment>
    <comment ref="E116" authorId="0" shapeId="0" xr:uid="{00000000-0006-0000-0000-0000D9000000}">
      <text>
        <r>
          <rPr>
            <sz val="10"/>
            <rFont val="Arial"/>
          </rPr>
          <t>reference:E113,E114,E115
mrs:(E113,+,10.0000)  (E114,+,10.0000)  (E115,+,10.0000)  
Rotate:True</t>
        </r>
      </text>
    </comment>
    <comment ref="F116" authorId="0" shapeId="0" xr:uid="{00000000-0006-0000-0000-0000DA000000}">
      <text>
        <r>
          <rPr>
            <sz val="10"/>
            <rFont val="Arial"/>
          </rPr>
          <t>reference:F113,F114,F115
mrs:(F113,+,10.0000)  (F114,+,10.0000)  (F115,+,10.0000)  
Rotate:True</t>
        </r>
      </text>
    </comment>
    <comment ref="G116" authorId="0" shapeId="0" xr:uid="{00000000-0006-0000-0000-0000DB000000}">
      <text>
        <r>
          <rPr>
            <sz val="10"/>
            <rFont val="Arial"/>
          </rPr>
          <t>reference:G113,G114,G115
mrs:(G113,+,10.0000)  (G114,+,10.0000)  (G115,+,10.0000)  
Rotate:True</t>
        </r>
      </text>
    </comment>
    <comment ref="H116" authorId="0" shapeId="0" xr:uid="{00000000-0006-0000-0000-0000DC000000}">
      <text>
        <r>
          <rPr>
            <sz val="10"/>
            <rFont val="Arial"/>
          </rPr>
          <t>reference:H113,H114,H115
mrs:(H113,+,10.0000)  (H114,+,10.0000)  (H115,+,10.0000)  
Rotate:True</t>
        </r>
      </text>
    </comment>
    <comment ref="I116" authorId="0" shapeId="0" xr:uid="{00000000-0006-0000-0000-0000DD000000}">
      <text>
        <r>
          <rPr>
            <sz val="10"/>
            <rFont val="Arial"/>
          </rPr>
          <t>reference:I113,I114,I115
mrs:(I113,+,10.0000)  (I114,+,10.0000)  (I115,+,10.0000)  
Rotate:True</t>
        </r>
      </text>
    </comment>
    <comment ref="J116" authorId="0" shapeId="0" xr:uid="{00000000-0006-0000-0000-0000DE000000}">
      <text>
        <r>
          <rPr>
            <sz val="10"/>
            <rFont val="Arial"/>
          </rPr>
          <t>reference:J113,J114,J115
mrs:(J113,+,10.0000)  (J114,+,10.0000)  (J115,+,10.0000)  
Rotate:True</t>
        </r>
      </text>
    </comment>
    <comment ref="K116" authorId="0" shapeId="0" xr:uid="{00000000-0006-0000-0000-0000DF000000}">
      <text>
        <r>
          <rPr>
            <sz val="10"/>
            <rFont val="Arial"/>
          </rPr>
          <t>reference:K113,K114,K115
mrs:(K113,+,10.0000)  (K114,+,10.0000)  (K115,+,10.0000)  
Rotate:True</t>
        </r>
      </text>
    </comment>
    <comment ref="L116" authorId="0" shapeId="0" xr:uid="{00000000-0006-0000-0000-0000E0000000}">
      <text>
        <r>
          <rPr>
            <sz val="10"/>
            <rFont val="Arial"/>
          </rPr>
          <t>reference:L113,L114,L115
mrs:(L113,+,10.0000)  (L114,+,10.0000)  (L115,+,10.0000)  
Rotate:True</t>
        </r>
      </text>
    </comment>
    <comment ref="M116" authorId="0" shapeId="0" xr:uid="{00000000-0006-0000-0000-0000E1000000}">
      <text>
        <r>
          <rPr>
            <sz val="10"/>
            <rFont val="Arial"/>
          </rPr>
          <t>reference:M113,M114,M115
mrs:(M113,+,10.0000)  (M114,+,10.0000)  (M115,+,10.0000)  
Rotate:True</t>
        </r>
      </text>
    </comment>
    <comment ref="B118" authorId="0" shapeId="0" xr:uid="{00000000-0006-0000-0000-0000E2000000}">
      <text>
        <r>
          <rPr>
            <sz val="10"/>
            <rFont val="Arial"/>
          </rPr>
          <t>reference:B110,B116
mrs:(B110,+,10.0000)  (B116,+,-10.0000)  
Rotate:True</t>
        </r>
      </text>
    </comment>
    <comment ref="C118" authorId="0" shapeId="0" xr:uid="{00000000-0006-0000-0000-0000E3000000}">
      <text>
        <r>
          <rPr>
            <sz val="10"/>
            <rFont val="Arial"/>
          </rPr>
          <t>reference:C110,C116
mrs:(C110,+,10.0000)  (C116,+,-10.0000)  
Rotate:True</t>
        </r>
      </text>
    </comment>
    <comment ref="D118" authorId="0" shapeId="0" xr:uid="{00000000-0006-0000-0000-0000E4000000}">
      <text>
        <r>
          <rPr>
            <sz val="10"/>
            <rFont val="Arial"/>
          </rPr>
          <t>reference:D110,D116
mrs:(D110,+,10.0000)  (D116,+,-10.0000)  
Rotate:True</t>
        </r>
      </text>
    </comment>
    <comment ref="E118" authorId="0" shapeId="0" xr:uid="{00000000-0006-0000-0000-0000E5000000}">
      <text>
        <r>
          <rPr>
            <sz val="10"/>
            <rFont val="Arial"/>
          </rPr>
          <t>reference:E110,E116
mrs:(E110,+,10.0000)  (E116,+,-10.0000)  
Rotate:True</t>
        </r>
      </text>
    </comment>
    <comment ref="F118" authorId="0" shapeId="0" xr:uid="{00000000-0006-0000-0000-0000E6000000}">
      <text>
        <r>
          <rPr>
            <sz val="10"/>
            <rFont val="Arial"/>
          </rPr>
          <t>reference:F110,F116
mrs:(F110,+,10.0000)  (F116,+,-10.0000)  
Rotate:True</t>
        </r>
      </text>
    </comment>
    <comment ref="G118" authorId="0" shapeId="0" xr:uid="{00000000-0006-0000-0000-0000E7000000}">
      <text>
        <r>
          <rPr>
            <sz val="10"/>
            <rFont val="Arial"/>
          </rPr>
          <t>reference:G110,G116
mrs:(G110,+,10.0000)  (G116,+,-10.0000)  
Rotate:True</t>
        </r>
      </text>
    </comment>
    <comment ref="H118" authorId="0" shapeId="0" xr:uid="{00000000-0006-0000-0000-0000E8000000}">
      <text>
        <r>
          <rPr>
            <sz val="10"/>
            <rFont val="Arial"/>
          </rPr>
          <t>reference:H110,H116
mrs:(H110,+,10.0000)  (H116,+,-10.0000)  
Rotate:True</t>
        </r>
      </text>
    </comment>
    <comment ref="I118" authorId="0" shapeId="0" xr:uid="{00000000-0006-0000-0000-0000E9000000}">
      <text>
        <r>
          <rPr>
            <sz val="10"/>
            <rFont val="Arial"/>
          </rPr>
          <t>reference:I110,I116
mrs:(I110,+,10.0000)  (I116,+,-10.0000)  
Rotate:True</t>
        </r>
      </text>
    </comment>
    <comment ref="J118" authorId="0" shapeId="0" xr:uid="{00000000-0006-0000-0000-0000EA000000}">
      <text>
        <r>
          <rPr>
            <sz val="10"/>
            <rFont val="Arial"/>
          </rPr>
          <t>reference:J110,J116
mrs:(J110,+,10.0000)  (J116,+,-10.0000)  
Rotate:True</t>
        </r>
      </text>
    </comment>
    <comment ref="K118" authorId="0" shapeId="0" xr:uid="{00000000-0006-0000-0000-0000EB000000}">
      <text>
        <r>
          <rPr>
            <sz val="10"/>
            <rFont val="Arial"/>
          </rPr>
          <t>reference:K110,K116
mrs:(K110,+,10.0000)  (K116,+,-10.0000)  
Rotate:True</t>
        </r>
      </text>
    </comment>
    <comment ref="L118" authorId="0" shapeId="0" xr:uid="{00000000-0006-0000-0000-0000EC000000}">
      <text>
        <r>
          <rPr>
            <sz val="10"/>
            <rFont val="Arial"/>
          </rPr>
          <t>reference:L110,L116
mrs:(L110,+,10.0000)  (L116,+,-10.0000)  
Rotate:True</t>
        </r>
      </text>
    </comment>
    <comment ref="M118" authorId="0" shapeId="0" xr:uid="{00000000-0006-0000-0000-0000ED000000}">
      <text>
        <r>
          <rPr>
            <sz val="10"/>
            <rFont val="Arial"/>
          </rPr>
          <t>reference:M110,M116
mrs:(M110,+,10.0000)  (M116,+,-10.0000)  
Rotate:True</t>
        </r>
      </text>
    </comment>
    <comment ref="B125" authorId="0" shapeId="0" xr:uid="{00000000-0006-0000-0000-0000EE000000}">
      <text>
        <r>
          <rPr>
            <sz val="10"/>
            <rFont val="Arial"/>
          </rPr>
          <t>reference:B123,B124
mrs:(B123,+,10.0000)  (B124,+,10.0000)  
Rotate:True</t>
        </r>
      </text>
    </comment>
    <comment ref="C125" authorId="0" shapeId="0" xr:uid="{00000000-0006-0000-0000-0000EF000000}">
      <text>
        <r>
          <rPr>
            <sz val="10"/>
            <rFont val="Arial"/>
          </rPr>
          <t>reference:C123,C124
mrs:(C123,+,10.0000)  (C124,+,10.0000)  
Rotate:True</t>
        </r>
      </text>
    </comment>
    <comment ref="D125" authorId="0" shapeId="0" xr:uid="{00000000-0006-0000-0000-0000F0000000}">
      <text>
        <r>
          <rPr>
            <sz val="10"/>
            <rFont val="Arial"/>
          </rPr>
          <t>reference:D123,D124
mrs:(D123,+,10.0000)  (D124,+,10.0000)  
Rotate:True</t>
        </r>
      </text>
    </comment>
    <comment ref="E125" authorId="0" shapeId="0" xr:uid="{00000000-0006-0000-0000-0000F1000000}">
      <text>
        <r>
          <rPr>
            <sz val="10"/>
            <rFont val="Arial"/>
          </rPr>
          <t>reference:E123,E124
mrs:(E123,+,10.0000)  (E124,+,10.0000)  
Rotate:True</t>
        </r>
      </text>
    </comment>
    <comment ref="F125" authorId="0" shapeId="0" xr:uid="{00000000-0006-0000-0000-0000F2000000}">
      <text>
        <r>
          <rPr>
            <sz val="10"/>
            <rFont val="Arial"/>
          </rPr>
          <t>reference:F123,F124
mrs:(F123,+,10.0000)  (F124,+,10.0000)  
Rotate:True</t>
        </r>
      </text>
    </comment>
    <comment ref="G125" authorId="0" shapeId="0" xr:uid="{00000000-0006-0000-0000-0000F3000000}">
      <text>
        <r>
          <rPr>
            <sz val="10"/>
            <rFont val="Arial"/>
          </rPr>
          <t>reference:G123,G124
mrs:(G123,+,10.0000)  (G124,+,10.0000)  
Rotate:True</t>
        </r>
      </text>
    </comment>
    <comment ref="H125" authorId="0" shapeId="0" xr:uid="{00000000-0006-0000-0000-0000F4000000}">
      <text>
        <r>
          <rPr>
            <sz val="10"/>
            <rFont val="Arial"/>
          </rPr>
          <t>reference:H123,H124
mrs:(H123,+,10.0000)  (H124,+,10.0000)  
Rotate:True</t>
        </r>
      </text>
    </comment>
    <comment ref="I125" authorId="0" shapeId="0" xr:uid="{00000000-0006-0000-0000-0000F5000000}">
      <text>
        <r>
          <rPr>
            <sz val="10"/>
            <rFont val="Arial"/>
          </rPr>
          <t>reference:I123,I124
mrs:(I123,+,10.0000)  (I124,+,10.0000)  
Rotate:True</t>
        </r>
      </text>
    </comment>
    <comment ref="J125" authorId="0" shapeId="0" xr:uid="{00000000-0006-0000-0000-0000F6000000}">
      <text>
        <r>
          <rPr>
            <sz val="10"/>
            <rFont val="Arial"/>
          </rPr>
          <t>reference:J123,J124
mrs:(J123,+,10.0000)  (J124,+,10.0000)  
Rotate:True</t>
        </r>
      </text>
    </comment>
    <comment ref="K125" authorId="0" shapeId="0" xr:uid="{00000000-0006-0000-0000-0000F7000000}">
      <text>
        <r>
          <rPr>
            <sz val="10"/>
            <rFont val="Arial"/>
          </rPr>
          <t>reference:K123,K124
mrs:(K123,+,10.0000)  (K124,+,10.0000)  
Rotate:True</t>
        </r>
      </text>
    </comment>
    <comment ref="L125" authorId="0" shapeId="0" xr:uid="{00000000-0006-0000-0000-0000F8000000}">
      <text>
        <r>
          <rPr>
            <sz val="10"/>
            <rFont val="Arial"/>
          </rPr>
          <t>reference:L123,L124
mrs:(L123,+,10.0000)  (L124,+,10.0000)  
Rotate:True</t>
        </r>
      </text>
    </comment>
    <comment ref="M125" authorId="0" shapeId="0" xr:uid="{00000000-0006-0000-0000-0000F9000000}">
      <text>
        <r>
          <rPr>
            <sz val="10"/>
            <rFont val="Arial"/>
          </rPr>
          <t>reference:M123,M124
mrs:(M123,+,10.0000)  (M124,+,10.0000)  
Rotate:True</t>
        </r>
      </text>
    </comment>
    <comment ref="B130" authorId="0" shapeId="0" xr:uid="{00000000-0006-0000-0000-0000FA000000}">
      <text>
        <r>
          <rPr>
            <sz val="10"/>
            <rFont val="Arial"/>
          </rPr>
          <t>reference:B128,B129
mrs:(B128,+,10.0000)  (B129,+,10.0000)  
Rotate:True</t>
        </r>
      </text>
    </comment>
    <comment ref="C130" authorId="0" shapeId="0" xr:uid="{00000000-0006-0000-0000-0000FB000000}">
      <text>
        <r>
          <rPr>
            <sz val="10"/>
            <rFont val="Arial"/>
          </rPr>
          <t>reference:C128,C129
mrs:(C128,+,10.0000)  (C129,+,10.0000)  
Rotate:True</t>
        </r>
      </text>
    </comment>
    <comment ref="D130" authorId="0" shapeId="0" xr:uid="{00000000-0006-0000-0000-0000FC000000}">
      <text>
        <r>
          <rPr>
            <sz val="10"/>
            <rFont val="Arial"/>
          </rPr>
          <t>reference:D128,D129
mrs:(D128,+,10.0000)  (D129,+,10.0000)  
Rotate:True</t>
        </r>
      </text>
    </comment>
    <comment ref="E130" authorId="0" shapeId="0" xr:uid="{00000000-0006-0000-0000-0000FD000000}">
      <text>
        <r>
          <rPr>
            <sz val="10"/>
            <rFont val="Arial"/>
          </rPr>
          <t>reference:E128,E129
mrs:(E128,+,10.0000)  (E129,+,10.0000)  
Rotate:True</t>
        </r>
      </text>
    </comment>
    <comment ref="F130" authorId="0" shapeId="0" xr:uid="{00000000-0006-0000-0000-0000FE000000}">
      <text>
        <r>
          <rPr>
            <sz val="10"/>
            <rFont val="Arial"/>
          </rPr>
          <t>reference:F128,F129
mrs:(F128,+,10.0000)  (F129,+,10.0000)  
Rotate:True</t>
        </r>
      </text>
    </comment>
    <comment ref="G130" authorId="0" shapeId="0" xr:uid="{00000000-0006-0000-0000-0000FF000000}">
      <text>
        <r>
          <rPr>
            <sz val="10"/>
            <rFont val="Arial"/>
          </rPr>
          <t>reference:G128,G129
mrs:(G128,+,10.0000)  (G129,+,10.0000)  
Rotate:True</t>
        </r>
      </text>
    </comment>
    <comment ref="H130" authorId="0" shapeId="0" xr:uid="{00000000-0006-0000-0000-000000010000}">
      <text>
        <r>
          <rPr>
            <sz val="10"/>
            <rFont val="Arial"/>
          </rPr>
          <t>reference:H128,H129
mrs:(H128,+,10.0000)  (H129,+,10.0000)  
Rotate:True</t>
        </r>
      </text>
    </comment>
    <comment ref="I130" authorId="0" shapeId="0" xr:uid="{00000000-0006-0000-0000-000001010000}">
      <text>
        <r>
          <rPr>
            <sz val="10"/>
            <rFont val="Arial"/>
          </rPr>
          <t>reference:I128,I129
mrs:(I128,+,10.0000)  (I129,+,10.0000)  
Rotate:True</t>
        </r>
      </text>
    </comment>
    <comment ref="J130" authorId="0" shapeId="0" xr:uid="{00000000-0006-0000-0000-000002010000}">
      <text>
        <r>
          <rPr>
            <sz val="10"/>
            <rFont val="Arial"/>
          </rPr>
          <t>reference:J128,J129
mrs:(J128,+,10.0000)  (J129,+,10.0000)  
Rotate:True</t>
        </r>
      </text>
    </comment>
    <comment ref="K130" authorId="0" shapeId="0" xr:uid="{00000000-0006-0000-0000-000003010000}">
      <text>
        <r>
          <rPr>
            <sz val="10"/>
            <rFont val="Arial"/>
          </rPr>
          <t>reference:K128,K129
mrs:(K128,+,10.0000)  (K129,+,10.0000)  
Rotate:True</t>
        </r>
      </text>
    </comment>
    <comment ref="L130" authorId="0" shapeId="0" xr:uid="{00000000-0006-0000-0000-000004010000}">
      <text>
        <r>
          <rPr>
            <sz val="10"/>
            <rFont val="Arial"/>
          </rPr>
          <t>reference:L128,L129
mrs:(L128,+,10.0000)  (L129,+,10.0000)  
Rotate:True</t>
        </r>
      </text>
    </comment>
    <comment ref="M130" authorId="0" shapeId="0" xr:uid="{00000000-0006-0000-0000-000005010000}">
      <text>
        <r>
          <rPr>
            <sz val="10"/>
            <rFont val="Arial"/>
          </rPr>
          <t>reference:M128,M129
mrs:(M128,+,10.0000)  (M129,+,10.0000)  
Rotate:True</t>
        </r>
      </text>
    </comment>
    <comment ref="B132" authorId="0" shapeId="0" xr:uid="{00000000-0006-0000-0000-000006010000}">
      <text>
        <r>
          <rPr>
            <sz val="10"/>
            <rFont val="Arial"/>
          </rPr>
          <t>reference:B125,B130
mrs:(B125,+,10.0000)  (B130,+,-10.0000)  
Rotate:True</t>
        </r>
      </text>
    </comment>
    <comment ref="C132" authorId="0" shapeId="0" xr:uid="{00000000-0006-0000-0000-000007010000}">
      <text>
        <r>
          <rPr>
            <sz val="10"/>
            <rFont val="Arial"/>
          </rPr>
          <t>reference:C125,C130
mrs:(C125,+,10.0000)  (C130,+,-10.0000)  
Rotate:True</t>
        </r>
      </text>
    </comment>
    <comment ref="D132" authorId="0" shapeId="0" xr:uid="{00000000-0006-0000-0000-000008010000}">
      <text>
        <r>
          <rPr>
            <sz val="10"/>
            <rFont val="Arial"/>
          </rPr>
          <t>reference:D125,D130
mrs:(D125,+,10.0000)  (D130,+,-10.0000)  
Rotate:True</t>
        </r>
      </text>
    </comment>
    <comment ref="E132" authorId="0" shapeId="0" xr:uid="{00000000-0006-0000-0000-000009010000}">
      <text>
        <r>
          <rPr>
            <sz val="10"/>
            <rFont val="Arial"/>
          </rPr>
          <t>reference:E125,E130
mrs:(E125,+,10.0000)  (E130,+,-10.0000)  
Rotate:True</t>
        </r>
      </text>
    </comment>
    <comment ref="F132" authorId="0" shapeId="0" xr:uid="{00000000-0006-0000-0000-00000A010000}">
      <text>
        <r>
          <rPr>
            <sz val="10"/>
            <rFont val="Arial"/>
          </rPr>
          <t>reference:F125,F130
mrs:(F125,+,10.0000)  (F130,+,-10.0000)  
Rotate:True</t>
        </r>
      </text>
    </comment>
    <comment ref="G132" authorId="0" shapeId="0" xr:uid="{00000000-0006-0000-0000-00000B010000}">
      <text>
        <r>
          <rPr>
            <sz val="10"/>
            <rFont val="Arial"/>
          </rPr>
          <t>reference:G125,G130
mrs:(G125,+,10.0000)  (G130,+,-10.0000)  
Rotate:True</t>
        </r>
      </text>
    </comment>
    <comment ref="H132" authorId="0" shapeId="0" xr:uid="{00000000-0006-0000-0000-00000C010000}">
      <text>
        <r>
          <rPr>
            <sz val="10"/>
            <rFont val="Arial"/>
          </rPr>
          <t>reference:H125,H130
mrs:(H125,+,10.0000)  (H130,+,-10.0000)  
Rotate:True</t>
        </r>
      </text>
    </comment>
    <comment ref="I132" authorId="0" shapeId="0" xr:uid="{00000000-0006-0000-0000-00000D010000}">
      <text>
        <r>
          <rPr>
            <sz val="10"/>
            <rFont val="Arial"/>
          </rPr>
          <t>reference:I125,I130
mrs:(I125,+,10.0000)  (I130,+,-10.0000)  
Rotate:True</t>
        </r>
      </text>
    </comment>
    <comment ref="J132" authorId="0" shapeId="0" xr:uid="{00000000-0006-0000-0000-00000E010000}">
      <text>
        <r>
          <rPr>
            <sz val="10"/>
            <rFont val="Arial"/>
          </rPr>
          <t>reference:J125,J130
mrs:(J125,+,10.0000)  (J130,+,-10.0000)  
Rotate:True</t>
        </r>
      </text>
    </comment>
    <comment ref="K132" authorId="0" shapeId="0" xr:uid="{00000000-0006-0000-0000-00000F010000}">
      <text>
        <r>
          <rPr>
            <sz val="10"/>
            <rFont val="Arial"/>
          </rPr>
          <t>reference:K125,K130
mrs:(K125,+,10.0000)  (K130,+,-10.0000)  
Rotate:True</t>
        </r>
      </text>
    </comment>
    <comment ref="L132" authorId="0" shapeId="0" xr:uid="{00000000-0006-0000-0000-000010010000}">
      <text>
        <r>
          <rPr>
            <sz val="10"/>
            <rFont val="Arial"/>
          </rPr>
          <t>reference:L125,L130
mrs:(L125,+,10.0000)  (L130,+,-10.0000)  
Rotate:True</t>
        </r>
      </text>
    </comment>
    <comment ref="M132" authorId="0" shapeId="0" xr:uid="{00000000-0006-0000-0000-000011010000}">
      <text>
        <r>
          <rPr>
            <sz val="10"/>
            <rFont val="Arial"/>
          </rPr>
          <t>reference:M125,M130
mrs:(M125,+,10.0000)  (M130,+,-10.0000)  
Rotate:True</t>
        </r>
      </text>
    </comment>
    <comment ref="B143" authorId="0" shapeId="0" xr:uid="{00000000-0006-0000-0000-000012010000}">
      <text>
        <r>
          <rPr>
            <sz val="10"/>
            <rFont val="Arial"/>
          </rPr>
          <t>reference:B140,B141,B142
mrs:(B140,+,10.0000)  (B141,+,10.0000)  (B142,+,10.0000)  
Rotate:True</t>
        </r>
      </text>
    </comment>
    <comment ref="C143" authorId="0" shapeId="0" xr:uid="{00000000-0006-0000-0000-000013010000}">
      <text>
        <r>
          <rPr>
            <sz val="10"/>
            <rFont val="Arial"/>
          </rPr>
          <t>reference:C140,C141,C142
mrs:(C140,+,10.0000)  (C141,+,10.0000)  (C142,+,10.0000)  
Rotate:True</t>
        </r>
      </text>
    </comment>
    <comment ref="D143" authorId="0" shapeId="0" xr:uid="{00000000-0006-0000-0000-000014010000}">
      <text>
        <r>
          <rPr>
            <sz val="10"/>
            <rFont val="Arial"/>
          </rPr>
          <t>reference:D140,D141,D142
mrs:(D140,+,10.0000)  (D141,+,10.0000)  (D142,+,10.0000)  
Rotate:True</t>
        </r>
      </text>
    </comment>
    <comment ref="E143" authorId="0" shapeId="0" xr:uid="{00000000-0006-0000-0000-000015010000}">
      <text>
        <r>
          <rPr>
            <sz val="10"/>
            <rFont val="Arial"/>
          </rPr>
          <t>reference:E140,E141,E142
mrs:(E140,+,10.0000)  (E141,+,10.0000)  (E142,+,10.0000)  
Rotate:True</t>
        </r>
      </text>
    </comment>
    <comment ref="F143" authorId="0" shapeId="0" xr:uid="{00000000-0006-0000-0000-000016010000}">
      <text>
        <r>
          <rPr>
            <sz val="10"/>
            <rFont val="Arial"/>
          </rPr>
          <t>reference:F140,F141,F142
mrs:(F140,+,10.0000)  (F141,+,10.0000)  (F142,+,10.0000)  
Rotate:True</t>
        </r>
      </text>
    </comment>
    <comment ref="G143" authorId="0" shapeId="0" xr:uid="{00000000-0006-0000-0000-000017010000}">
      <text>
        <r>
          <rPr>
            <sz val="10"/>
            <rFont val="Arial"/>
          </rPr>
          <t>reference:G140,G141,G142
mrs:(G140,+,10.0000)  (G141,+,10.0000)  (G142,+,10.0000)  
Rotate:True</t>
        </r>
      </text>
    </comment>
    <comment ref="H143" authorId="0" shapeId="0" xr:uid="{00000000-0006-0000-0000-000018010000}">
      <text>
        <r>
          <rPr>
            <sz val="10"/>
            <rFont val="Arial"/>
          </rPr>
          <t>reference:H140,H141,H142
mrs:(H140,+,10.0000)  (H141,+,10.0000)  (H142,+,10.0000)  
Rotate:True</t>
        </r>
      </text>
    </comment>
    <comment ref="I143" authorId="0" shapeId="0" xr:uid="{00000000-0006-0000-0000-000019010000}">
      <text>
        <r>
          <rPr>
            <sz val="10"/>
            <rFont val="Arial"/>
          </rPr>
          <t>reference:I140,I141,I142
mrs:(I140,+,10.0000)  (I141,+,10.0000)  (I142,+,10.0000)  
Rotate:True</t>
        </r>
      </text>
    </comment>
    <comment ref="J143" authorId="0" shapeId="0" xr:uid="{00000000-0006-0000-0000-00001A010000}">
      <text>
        <r>
          <rPr>
            <sz val="10"/>
            <rFont val="Arial"/>
          </rPr>
          <t>reference:J140,J141,J142
mrs:(J140,+,10.0000)  (J141,+,10.0000)  (J142,+,10.0000)  
Rotate:True</t>
        </r>
      </text>
    </comment>
    <comment ref="K143" authorId="0" shapeId="0" xr:uid="{00000000-0006-0000-0000-00001B010000}">
      <text>
        <r>
          <rPr>
            <sz val="10"/>
            <rFont val="Arial"/>
          </rPr>
          <t>reference:K140,K141,K142
mrs:(K140,+,10.0000)  (K141,+,10.0000)  (K142,+,10.0000)  
Rotate:True</t>
        </r>
      </text>
    </comment>
    <comment ref="L143" authorId="0" shapeId="0" xr:uid="{00000000-0006-0000-0000-00001C010000}">
      <text>
        <r>
          <rPr>
            <sz val="10"/>
            <rFont val="Arial"/>
          </rPr>
          <t>reference:L140,L141,L142
mrs:(L140,+,10.0000)  (L141,+,10.0000)  (L142,+,10.0000)  
Rotate:True</t>
        </r>
      </text>
    </comment>
    <comment ref="M143" authorId="0" shapeId="0" xr:uid="{00000000-0006-0000-0000-00001D010000}">
      <text>
        <r>
          <rPr>
            <sz val="10"/>
            <rFont val="Arial"/>
          </rPr>
          <t>reference:M140,M141,M142
mrs:(M140,+,10.0000)  (M141,+,10.0000)  (M142,+,10.0000)  
Rotate:True</t>
        </r>
      </text>
    </comment>
    <comment ref="B145" authorId="0" shapeId="0" xr:uid="{00000000-0006-0000-0000-00001E010000}">
      <text>
        <r>
          <rPr>
            <sz val="10"/>
            <rFont val="Arial"/>
          </rPr>
          <t>reference:B137,B143
mrs:(B137,+,10.0000)  (B143,+,-10.0000)  
Rotate:True</t>
        </r>
      </text>
    </comment>
    <comment ref="C145" authorId="0" shapeId="0" xr:uid="{00000000-0006-0000-0000-00001F010000}">
      <text>
        <r>
          <rPr>
            <sz val="10"/>
            <rFont val="Arial"/>
          </rPr>
          <t>reference:C137,C143
mrs:(C137,+,10.0000)  (C143,+,-10.0000)  
Rotate:True</t>
        </r>
      </text>
    </comment>
    <comment ref="D145" authorId="0" shapeId="0" xr:uid="{00000000-0006-0000-0000-000020010000}">
      <text>
        <r>
          <rPr>
            <sz val="10"/>
            <rFont val="Arial"/>
          </rPr>
          <t>reference:D137,D143
mrs:(D137,+,10.0000)  (D143,+,-10.0000)  
Rotate:True</t>
        </r>
      </text>
    </comment>
    <comment ref="E145" authorId="0" shapeId="0" xr:uid="{00000000-0006-0000-0000-000021010000}">
      <text>
        <r>
          <rPr>
            <sz val="10"/>
            <rFont val="Arial"/>
          </rPr>
          <t>reference:E137,E143
mrs:(E137,+,10.0000)  (E143,+,-10.0000)  
Rotate:True</t>
        </r>
      </text>
    </comment>
    <comment ref="F145" authorId="0" shapeId="0" xr:uid="{00000000-0006-0000-0000-000022010000}">
      <text>
        <r>
          <rPr>
            <sz val="10"/>
            <rFont val="Arial"/>
          </rPr>
          <t>reference:F137,F143
mrs:(F137,+,10.0000)  (F143,+,-10.0000)  
Rotate:True</t>
        </r>
      </text>
    </comment>
    <comment ref="G145" authorId="0" shapeId="0" xr:uid="{00000000-0006-0000-0000-000023010000}">
      <text>
        <r>
          <rPr>
            <sz val="10"/>
            <rFont val="Arial"/>
          </rPr>
          <t>reference:G137,G143
mrs:(G137,+,10.0000)  (G143,+,-10.0000)  
Rotate:True</t>
        </r>
      </text>
    </comment>
    <comment ref="H145" authorId="0" shapeId="0" xr:uid="{00000000-0006-0000-0000-000024010000}">
      <text>
        <r>
          <rPr>
            <sz val="10"/>
            <rFont val="Arial"/>
          </rPr>
          <t>reference:H137,H143
mrs:(H137,+,10.0000)  (H143,+,-10.0000)  
Rotate:True</t>
        </r>
      </text>
    </comment>
    <comment ref="I145" authorId="0" shapeId="0" xr:uid="{00000000-0006-0000-0000-000025010000}">
      <text>
        <r>
          <rPr>
            <sz val="10"/>
            <rFont val="Arial"/>
          </rPr>
          <t>reference:I137,I143
mrs:(I137,+,10.0000)  (I143,+,-10.0000)  
Rotate:True</t>
        </r>
      </text>
    </comment>
    <comment ref="J145" authorId="0" shapeId="0" xr:uid="{00000000-0006-0000-0000-000026010000}">
      <text>
        <r>
          <rPr>
            <sz val="10"/>
            <rFont val="Arial"/>
          </rPr>
          <t>reference:J137,J143
mrs:(J137,+,10.0000)  (J143,+,-10.0000)  
Rotate:True</t>
        </r>
      </text>
    </comment>
    <comment ref="K145" authorId="0" shapeId="0" xr:uid="{00000000-0006-0000-0000-000027010000}">
      <text>
        <r>
          <rPr>
            <sz val="10"/>
            <rFont val="Arial"/>
          </rPr>
          <t>reference:K137,K143
mrs:(K137,+,10.0000)  (K143,+,-10.0000)  
Rotate:True</t>
        </r>
      </text>
    </comment>
    <comment ref="L145" authorId="0" shapeId="0" xr:uid="{00000000-0006-0000-0000-000028010000}">
      <text>
        <r>
          <rPr>
            <sz val="10"/>
            <rFont val="Arial"/>
          </rPr>
          <t>reference:L137,L143
mrs:(L137,+,10.0000)  (L143,+,-10.0000)  
Rotate:True</t>
        </r>
      </text>
    </comment>
    <comment ref="M145" authorId="0" shapeId="0" xr:uid="{00000000-0006-0000-0000-000029010000}">
      <text>
        <r>
          <rPr>
            <sz val="10"/>
            <rFont val="Arial"/>
          </rPr>
          <t>reference:M137,M143
mrs:(M137,+,10.0000)  (M143,+,-10.0000)  
Rotate:True</t>
        </r>
      </text>
    </comment>
    <comment ref="B147" authorId="0" shapeId="0" xr:uid="{00000000-0006-0000-0000-00002A010000}">
      <text>
        <r>
          <rPr>
            <sz val="10"/>
            <rFont val="Arial"/>
          </rPr>
          <t>reference:B145,B132,B118
mrs:(B145,+,10.0000)  (B132,+,10.0000)  (B118,+,10.0000)  
Rotate:True</t>
        </r>
      </text>
    </comment>
    <comment ref="C147" authorId="0" shapeId="0" xr:uid="{00000000-0006-0000-0000-00002B010000}">
      <text>
        <r>
          <rPr>
            <sz val="10"/>
            <rFont val="Arial"/>
          </rPr>
          <t>reference:C145,C132,C118
mrs:(C145,+,10.0000)  (C132,+,10.0000)  (C118,+,10.0000)  
Rotate:True</t>
        </r>
      </text>
    </comment>
    <comment ref="D147" authorId="0" shapeId="0" xr:uid="{00000000-0006-0000-0000-00002C010000}">
      <text>
        <r>
          <rPr>
            <sz val="10"/>
            <rFont val="Arial"/>
          </rPr>
          <t>reference:D145,D132,D118
mrs:(D145,+,10.0000)  (D132,+,10.0000)  (D118,+,10.0000)  
Rotate:True</t>
        </r>
      </text>
    </comment>
    <comment ref="E147" authorId="0" shapeId="0" xr:uid="{00000000-0006-0000-0000-00002D010000}">
      <text>
        <r>
          <rPr>
            <sz val="10"/>
            <rFont val="Arial"/>
          </rPr>
          <t>reference:E145,E132,E118
mrs:(E145,+,10.0000)  (E132,+,10.0000)  (E118,+,10.0000)  
Rotate:True</t>
        </r>
      </text>
    </comment>
    <comment ref="F147" authorId="0" shapeId="0" xr:uid="{00000000-0006-0000-0000-00002E010000}">
      <text>
        <r>
          <rPr>
            <sz val="10"/>
            <rFont val="Arial"/>
          </rPr>
          <t>reference:F145,F132,F118
mrs:(F145,+,10.0000)  (F132,+,10.0000)  (F118,+,10.0000)  
Rotate:True</t>
        </r>
      </text>
    </comment>
    <comment ref="G147" authorId="0" shapeId="0" xr:uid="{00000000-0006-0000-0000-00002F010000}">
      <text>
        <r>
          <rPr>
            <sz val="10"/>
            <rFont val="Arial"/>
          </rPr>
          <t>reference:G145,G132,G118
mrs:(G145,+,10.0000)  (G132,+,10.0000)  (G118,+,10.0000)  
Rotate:True</t>
        </r>
      </text>
    </comment>
    <comment ref="H147" authorId="0" shapeId="0" xr:uid="{00000000-0006-0000-0000-000030010000}">
      <text>
        <r>
          <rPr>
            <sz val="10"/>
            <rFont val="Arial"/>
          </rPr>
          <t>reference:H145,H132,H118
mrs:(H145,+,10.0000)  (H132,+,10.0000)  (H118,+,10.0000)  
Rotate:True</t>
        </r>
      </text>
    </comment>
    <comment ref="I147" authorId="0" shapeId="0" xr:uid="{00000000-0006-0000-0000-000031010000}">
      <text>
        <r>
          <rPr>
            <sz val="10"/>
            <rFont val="Arial"/>
          </rPr>
          <t>reference:I145,I132,I118
mrs:(I145,+,10.0000)  (I132,+,10.0000)  (I118,+,10.0000)  
Rotate:True</t>
        </r>
      </text>
    </comment>
    <comment ref="J147" authorId="0" shapeId="0" xr:uid="{00000000-0006-0000-0000-000032010000}">
      <text>
        <r>
          <rPr>
            <sz val="10"/>
            <rFont val="Arial"/>
          </rPr>
          <t>reference:J145,J132,J118
mrs:(J145,+,10.0000)  (J132,+,10.0000)  (J118,+,10.0000)  
Rotate:True</t>
        </r>
      </text>
    </comment>
    <comment ref="K147" authorId="0" shapeId="0" xr:uid="{00000000-0006-0000-0000-000033010000}">
      <text>
        <r>
          <rPr>
            <sz val="10"/>
            <rFont val="Arial"/>
          </rPr>
          <t>reference:K145,K132,K118
mrs:(K145,+,10.0000)  (K132,+,10.0000)  (K118,+,10.0000)  
Rotate:True</t>
        </r>
      </text>
    </comment>
    <comment ref="L147" authorId="0" shapeId="0" xr:uid="{00000000-0006-0000-0000-000034010000}">
      <text>
        <r>
          <rPr>
            <sz val="10"/>
            <rFont val="Arial"/>
          </rPr>
          <t>reference:L145,L132,L118
mrs:(L145,+,10.0000)  (L132,+,10.0000)  (L118,+,10.0000)  
Rotate:True</t>
        </r>
      </text>
    </comment>
    <comment ref="M147" authorId="0" shapeId="0" xr:uid="{00000000-0006-0000-0000-000035010000}">
      <text>
        <r>
          <rPr>
            <sz val="10"/>
            <rFont val="Arial"/>
          </rPr>
          <t>reference:M145,M132,M118
mrs:(M145,+,10.0000)  (M132,+,10.0000)  (M118,+,10.0000)  
Rotate:True</t>
        </r>
      </text>
    </comment>
    <comment ref="B148" authorId="0" shapeId="0" xr:uid="{00000000-0006-0000-0000-000036010000}">
      <text>
        <r>
          <rPr>
            <sz val="10"/>
            <rFont val="Arial"/>
          </rPr>
          <t>reference:C149
mrs:(C149,+,10.0000)  
Rotate:True</t>
        </r>
      </text>
    </comment>
    <comment ref="B149" authorId="0" shapeId="0" xr:uid="{00000000-0006-0000-0000-000037010000}">
      <text>
        <r>
          <rPr>
            <sz val="10"/>
            <rFont val="Arial"/>
          </rPr>
          <t>reference:B147,B148
mrs:(B147,+,10.0000)  (B148,+,10.0000)  
Rotate:True</t>
        </r>
      </text>
    </comment>
    <comment ref="C149" authorId="0" shapeId="0" xr:uid="{00000000-0006-0000-0000-000038010000}">
      <text>
        <r>
          <rPr>
            <sz val="10"/>
            <rFont val="Arial"/>
          </rPr>
          <t>reference:C147,C148
mrs:(C147,+,10.0000)  (C148,+,10.0000)  
Rotate:True</t>
        </r>
      </text>
    </comment>
    <comment ref="D149" authorId="0" shapeId="0" xr:uid="{00000000-0006-0000-0000-000039010000}">
      <text>
        <r>
          <rPr>
            <sz val="10"/>
            <rFont val="Arial"/>
          </rPr>
          <t>reference:D147,D148
mrs:(D147,+,10.0000)  (D148,+,10.0000)  
Rotate:True</t>
        </r>
      </text>
    </comment>
    <comment ref="E149" authorId="0" shapeId="0" xr:uid="{00000000-0006-0000-0000-00003A010000}">
      <text>
        <r>
          <rPr>
            <sz val="10"/>
            <rFont val="Arial"/>
          </rPr>
          <t>reference:E147,E148
mrs:(E147,+,10.0000)  (E148,+,10.0000)  
Rotate:True</t>
        </r>
      </text>
    </comment>
    <comment ref="F149" authorId="0" shapeId="0" xr:uid="{00000000-0006-0000-0000-00003B010000}">
      <text>
        <r>
          <rPr>
            <sz val="10"/>
            <rFont val="Arial"/>
          </rPr>
          <t>reference:F147,F148
mrs:(F147,+,10.0000)  (F148,+,10.0000)  
Rotate:True</t>
        </r>
      </text>
    </comment>
    <comment ref="G149" authorId="0" shapeId="0" xr:uid="{00000000-0006-0000-0000-00003C010000}">
      <text>
        <r>
          <rPr>
            <sz val="10"/>
            <rFont val="Arial"/>
          </rPr>
          <t>reference:G147,G148
mrs:(G147,+,10.0000)  (G148,+,10.0000)  
Rotate:True</t>
        </r>
      </text>
    </comment>
    <comment ref="H149" authorId="0" shapeId="0" xr:uid="{00000000-0006-0000-0000-00003D010000}">
      <text>
        <r>
          <rPr>
            <sz val="10"/>
            <rFont val="Arial"/>
          </rPr>
          <t>reference:H147,H148
mrs:(H147,+,10.0000)  (H148,+,10.0000)  
Rotate:True</t>
        </r>
      </text>
    </comment>
    <comment ref="I149" authorId="0" shapeId="0" xr:uid="{00000000-0006-0000-0000-00003E010000}">
      <text>
        <r>
          <rPr>
            <sz val="10"/>
            <rFont val="Arial"/>
          </rPr>
          <t>reference:I147,I148
mrs:(I147,+,10.0000)  (I148,+,10.0000)  
Rotate:True</t>
        </r>
      </text>
    </comment>
    <comment ref="J149" authorId="0" shapeId="0" xr:uid="{00000000-0006-0000-0000-00003F010000}">
      <text>
        <r>
          <rPr>
            <sz val="10"/>
            <rFont val="Arial"/>
          </rPr>
          <t>reference:J147,J148
mrs:(J147,+,10.0000)  (J148,+,10.0000)  
Rotate:True</t>
        </r>
      </text>
    </comment>
    <comment ref="K149" authorId="0" shapeId="0" xr:uid="{00000000-0006-0000-0000-000040010000}">
      <text>
        <r>
          <rPr>
            <sz val="10"/>
            <rFont val="Arial"/>
          </rPr>
          <t>reference:K147,K148
mrs:(K147,+,10.0000)  (K148,+,10.0000)  
Rotate:True</t>
        </r>
      </text>
    </comment>
    <comment ref="L149" authorId="0" shapeId="0" xr:uid="{00000000-0006-0000-0000-000041010000}">
      <text>
        <r>
          <rPr>
            <sz val="10"/>
            <rFont val="Arial"/>
          </rPr>
          <t>reference:L147,L148
mrs:(L147,+,10.0000)  (L148,+,10.0000)  
Rotate:True</t>
        </r>
      </text>
    </comment>
    <comment ref="M149" authorId="0" shapeId="0" xr:uid="{00000000-0006-0000-0000-000042010000}">
      <text>
        <r>
          <rPr>
            <sz val="10"/>
            <rFont val="Arial"/>
          </rPr>
          <t>reference:M147,M148
mrs:(M147,+,10.0000)  (M148,+,10.0000)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B12" authorId="0" shapeId="0" xr:uid="{00000000-0006-0000-0100-000001000000}">
      <text>
        <r>
          <rPr>
            <sz val="10"/>
            <rFont val="Arial"/>
          </rPr>
          <t>reference:B6,B7,B8,B9,B10,B11
mrs:(B6,+,10.0000)  (B7,+,10.0000)  (B8,+,10.0000)  (B9,+,10.0000)  (B10,+,10.0000)  (B11,+,10.0000)  
Rotate:True</t>
        </r>
      </text>
    </comment>
    <comment ref="C12" authorId="0" shapeId="0" xr:uid="{00000000-0006-0000-0100-000002000000}">
      <text>
        <r>
          <rPr>
            <sz val="10"/>
            <rFont val="Arial"/>
          </rPr>
          <t>reference:C6,C7,C8,C9,C10,C11
mrs:(C6,+,10.0000)  (C7,+,10.0000)  (C8,+,10.0000)  (C9,+,10.0000)  (C10,+,10.0000)  (C11,+,10.0000)  
Rotate:True</t>
        </r>
      </text>
    </comment>
    <comment ref="D12" authorId="0" shapeId="0" xr:uid="{00000000-0006-0000-0100-000003000000}">
      <text>
        <r>
          <rPr>
            <sz val="10"/>
            <rFont val="Arial"/>
          </rPr>
          <t>reference:D6,D7,D8,D9,D10,D11
mrs:(D6,+,10.0000)  (D7,+,10.0000)  (D8,+,10.0000)  (D9,+,10.0000)  (D10,+,10.0000)  (D11,+,10.0000)  
Rotate:True</t>
        </r>
      </text>
    </comment>
    <comment ref="E12" authorId="0" shapeId="0" xr:uid="{00000000-0006-0000-0100-000004000000}">
      <text>
        <r>
          <rPr>
            <sz val="10"/>
            <rFont val="Arial"/>
          </rPr>
          <t>reference:E6,E7,E8,E9,E10,E11
mrs:(E6,+,10.0000)  (E7,+,10.0000)  (E8,+,10.0000)  (E9,+,10.0000)  (E10,+,10.0000)  (E11,+,10.0000)  
Rotate:True</t>
        </r>
      </text>
    </comment>
    <comment ref="F12" authorId="0" shapeId="0" xr:uid="{00000000-0006-0000-0100-000005000000}">
      <text>
        <r>
          <rPr>
            <sz val="10"/>
            <rFont val="Arial"/>
          </rPr>
          <t>reference:F6,F7,F8,F9,F10,F11
mrs:(F6,+,10.0000)  (F7,+,10.0000)  (F8,+,10.0000)  (F9,+,10.0000)  (F10,+,10.0000)  (F11,+,10.0000)  
Rotate:True</t>
        </r>
      </text>
    </comment>
    <comment ref="G12" authorId="0" shapeId="0" xr:uid="{00000000-0006-0000-0100-000006000000}">
      <text>
        <r>
          <rPr>
            <sz val="10"/>
            <rFont val="Arial"/>
          </rPr>
          <t>reference:G6,G7,G8,G9,G10,G11
mrs:(G6,+,10.0000)  (G7,+,10.0000)  (G8,+,10.0000)  (G9,+,10.0000)  (G10,+,10.0000)  (G11,+,10.0000)  
Rotate:True</t>
        </r>
      </text>
    </comment>
    <comment ref="H12" authorId="0" shapeId="0" xr:uid="{00000000-0006-0000-0100-000007000000}">
      <text>
        <r>
          <rPr>
            <sz val="10"/>
            <rFont val="Arial"/>
          </rPr>
          <t>reference:H6,H7,H8,H9,H10,H11
mrs:(H6,+,10.0000)  (H7,+,10.0000)  (H8,+,10.0000)  (H9,+,10.0000)  (H10,+,10.0000)  (H11,+,10.0000)  
Rotate:True</t>
        </r>
      </text>
    </comment>
    <comment ref="I12" authorId="0" shapeId="0" xr:uid="{00000000-0006-0000-0100-000008000000}">
      <text>
        <r>
          <rPr>
            <sz val="10"/>
            <rFont val="Arial"/>
          </rPr>
          <t>reference:I6,I7,I8,I9,I10,I11
mrs:(I6,+,10.0000)  (I7,+,10.0000)  (I8,+,10.0000)  (I9,+,10.0000)  (I10,+,10.0000)  (I11,+,10.0000)  
Rotate:True</t>
        </r>
      </text>
    </comment>
    <comment ref="J12" authorId="0" shapeId="0" xr:uid="{00000000-0006-0000-0100-000009000000}">
      <text>
        <r>
          <rPr>
            <sz val="10"/>
            <rFont val="Arial"/>
          </rPr>
          <t>reference:J6,J7,J8,J9,J10,J11
mrs:(J6,+,10.0000)  (J7,+,10.0000)  (J8,+,10.0000)  (J9,+,10.0000)  (J10,+,10.0000)  (J11,+,10.0000)  
Rotate:True</t>
        </r>
      </text>
    </comment>
    <comment ref="K12" authorId="0" shapeId="0" xr:uid="{00000000-0006-0000-0100-00000A000000}">
      <text>
        <r>
          <rPr>
            <sz val="10"/>
            <rFont val="Arial"/>
          </rPr>
          <t>reference:K6,K7,K8,K9,K10,K11
mrs:(K6,+,10.0000)  (K7,+,10.0000)  (K8,+,10.0000)  (K9,+,10.0000)  (K10,+,10.0000)  (K11,+,10.0000)  
Rotate:True</t>
        </r>
      </text>
    </comment>
    <comment ref="B16" authorId="0" shapeId="0" xr:uid="{00000000-0006-0000-0100-00000B000000}">
      <text>
        <r>
          <rPr>
            <sz val="10"/>
            <rFont val="Arial"/>
          </rPr>
          <t>reference:B14,B12
mrs:(B14,+,10.0000)  (B12,+,10.0000)  
Rotate:True</t>
        </r>
      </text>
    </comment>
    <comment ref="C16" authorId="0" shapeId="0" xr:uid="{00000000-0006-0000-0100-00000C000000}">
      <text>
        <r>
          <rPr>
            <sz val="10"/>
            <rFont val="Arial"/>
          </rPr>
          <t>reference:C14,C12
mrs:(C14,+,10.0000)  (C12,+,10.0000)  
Rotate:True</t>
        </r>
      </text>
    </comment>
    <comment ref="D16" authorId="0" shapeId="0" xr:uid="{00000000-0006-0000-0100-00000D000000}">
      <text>
        <r>
          <rPr>
            <sz val="10"/>
            <rFont val="Arial"/>
          </rPr>
          <t>reference:D14,D12
mrs:(D14,+,10.0000)  (D12,+,10.0000)  
Rotate:True</t>
        </r>
      </text>
    </comment>
    <comment ref="E16" authorId="0" shapeId="0" xr:uid="{00000000-0006-0000-0100-00000E000000}">
      <text>
        <r>
          <rPr>
            <sz val="10"/>
            <rFont val="Arial"/>
          </rPr>
          <t>reference:E14,E12
mrs:(E14,+,10.0000)  (E12,+,10.0000)  
Rotate:True</t>
        </r>
      </text>
    </comment>
    <comment ref="F16" authorId="0" shapeId="0" xr:uid="{00000000-0006-0000-0100-00000F000000}">
      <text>
        <r>
          <rPr>
            <sz val="10"/>
            <rFont val="Arial"/>
          </rPr>
          <t>reference:F14,F12
mrs:(F14,+,10.0000)  (F12,+,10.0000)  
Rotate:True</t>
        </r>
      </text>
    </comment>
    <comment ref="G16" authorId="0" shapeId="0" xr:uid="{00000000-0006-0000-0100-000010000000}">
      <text>
        <r>
          <rPr>
            <sz val="10"/>
            <rFont val="Arial"/>
          </rPr>
          <t>reference:G14,G12
mrs:(G14,+,10.0000)  (G12,+,10.0000)  
Rotate:True</t>
        </r>
      </text>
    </comment>
    <comment ref="H16" authorId="0" shapeId="0" xr:uid="{00000000-0006-0000-0100-000011000000}">
      <text>
        <r>
          <rPr>
            <sz val="10"/>
            <rFont val="Arial"/>
          </rPr>
          <t>reference:H14,H12
mrs:(H14,+,10.0000)  (H12,+,10.0000)  
Rotate:True</t>
        </r>
      </text>
    </comment>
    <comment ref="I16" authorId="0" shapeId="0" xr:uid="{00000000-0006-0000-0100-000012000000}">
      <text>
        <r>
          <rPr>
            <sz val="10"/>
            <rFont val="Arial"/>
          </rPr>
          <t>reference:I14,I12
mrs:(I14,+,10.0000)  (I12,+,10.0000)  
Rotate:True</t>
        </r>
      </text>
    </comment>
    <comment ref="J16" authorId="0" shapeId="0" xr:uid="{00000000-0006-0000-0100-000013000000}">
      <text>
        <r>
          <rPr>
            <sz val="10"/>
            <rFont val="Arial"/>
          </rPr>
          <t>reference:J14,J12
mrs:(J14,+,10.0000)  (J12,+,10.0000)  
Rotate:True</t>
        </r>
      </text>
    </comment>
    <comment ref="K16" authorId="0" shapeId="0" xr:uid="{00000000-0006-0000-0100-000014000000}">
      <text>
        <r>
          <rPr>
            <sz val="10"/>
            <rFont val="Arial"/>
          </rPr>
          <t>reference:K14,K12
mrs:(K14,+,10.0000)  (K12,+,10.0000)  
Rotate:True</t>
        </r>
      </text>
    </comment>
    <comment ref="B31" authorId="0" shapeId="0" xr:uid="{00000000-0006-0000-0100-000015000000}">
      <text>
        <r>
          <rPr>
            <sz val="10"/>
            <rFont val="Arial"/>
          </rPr>
          <t>reference:B21,B22,B23,B24,B25,B26,B27,B28,B29
mrs:(B21,+,10.0000)  (B22,+,10.0000)  (B23,+,10.0000)  (B24,+,10.0000)  (B25,+,10.0000)  (B26,+,10.0000)  (B27,+,10.0000)  (B28,+,10.0000)  (B29,+,10.0000)  
Rotate:True</t>
        </r>
      </text>
    </comment>
    <comment ref="C31" authorId="0" shapeId="0" xr:uid="{00000000-0006-0000-0100-000016000000}">
      <text>
        <r>
          <rPr>
            <sz val="10"/>
            <rFont val="Arial"/>
          </rPr>
          <t>reference:C21,C22,C23,C24,C25,C26,C27,C28,C29
mrs:(C21,+,10.0000)  (C22,+,10.0000)  (C23,+,10.0000)  (C24,+,10.0000)  (C25,+,10.0000)  (C26,+,10.0000)  (C27,+,10.0000)  (C28,+,10.0000)  (C29,+,10.0000)  
Rotate:True</t>
        </r>
      </text>
    </comment>
    <comment ref="D31" authorId="0" shapeId="0" xr:uid="{00000000-0006-0000-0100-000017000000}">
      <text>
        <r>
          <rPr>
            <sz val="10"/>
            <rFont val="Arial"/>
          </rPr>
          <t>reference:D21,D22,D23,D24,D25,D26,D27,D28,D29
mrs:(D21,+,10.0000)  (D22,+,10.0000)  (D23,+,10.0000)  (D24,+,10.0000)  (D25,+,10.0000)  (D26,+,10.0000)  (D27,+,10.0000)  (D28,+,10.0000)  (D29,+,10.0000)  
Rotate:True</t>
        </r>
      </text>
    </comment>
    <comment ref="E31" authorId="0" shapeId="0" xr:uid="{00000000-0006-0000-0100-000018000000}">
      <text>
        <r>
          <rPr>
            <sz val="10"/>
            <rFont val="Arial"/>
          </rPr>
          <t>reference:E21,E22,E23,E24,E25,E26,E27,E28,E29
mrs:(E21,+,10.0000)  (E22,+,10.0000)  (E23,+,10.0000)  (E24,+,10.0000)  (E25,+,10.0000)  (E26,+,10.0000)  (E27,+,10.0000)  (E28,+,10.0000)  (E29,+,10.0000)  
Rotate:True</t>
        </r>
      </text>
    </comment>
    <comment ref="F31" authorId="0" shapeId="0" xr:uid="{00000000-0006-0000-0100-000019000000}">
      <text>
        <r>
          <rPr>
            <sz val="10"/>
            <rFont val="Arial"/>
          </rPr>
          <t>reference:F21,F22,F23,F24,F25,F26,F27,F28,F29
mrs:(F21,+,10.0000)  (F22,+,10.0000)  (F23,+,10.0000)  (F24,+,10.0000)  (F25,+,10.0000)  (F26,+,10.0000)  (F27,+,10.0000)  (F28,+,10.0000)  (F29,+,10.0000)  
Rotate:True</t>
        </r>
      </text>
    </comment>
    <comment ref="G31" authorId="0" shapeId="0" xr:uid="{00000000-0006-0000-0100-00001A000000}">
      <text>
        <r>
          <rPr>
            <sz val="10"/>
            <rFont val="Arial"/>
          </rPr>
          <t>reference:G21,G22,G23,G24,G25,G26,G27,G28,G29
mrs:(G21,+,10.0000)  (G22,+,10.0000)  (G23,+,10.0000)  (G24,+,10.0000)  (G25,+,10.0000)  (G26,+,10.0000)  (G27,+,10.0000)  (G28,+,10.0000)  (G29,+,10.0000)  
Rotate:True</t>
        </r>
      </text>
    </comment>
    <comment ref="H31" authorId="0" shapeId="0" xr:uid="{00000000-0006-0000-0100-00001B000000}">
      <text>
        <r>
          <rPr>
            <sz val="10"/>
            <rFont val="Arial"/>
          </rPr>
          <t>reference:H21,H22,H23,H24,H25,H26,H27,H28,H29
mrs:(H21,+,10.0000)  (H22,+,10.0000)  (H23,+,10.0000)  (H24,+,10.0000)  (H25,+,10.0000)  (H26,+,10.0000)  (H27,+,10.0000)  (H28,+,10.0000)  (H29,+,10.0000)  
Rotate:True</t>
        </r>
      </text>
    </comment>
    <comment ref="I31" authorId="0" shapeId="0" xr:uid="{00000000-0006-0000-0100-00001C000000}">
      <text>
        <r>
          <rPr>
            <sz val="10"/>
            <rFont val="Arial"/>
          </rPr>
          <t>reference:I21,I22,I23,I24,I25,I26,I27,I28,I29
mrs:(I21,+,10.0000)  (I22,+,10.0000)  (I23,+,10.0000)  (I24,+,10.0000)  (I25,+,10.0000)  (I26,+,10.0000)  (I27,+,10.0000)  (I28,+,10.0000)  (I29,+,10.0000)  
Rotate:True</t>
        </r>
      </text>
    </comment>
    <comment ref="J31" authorId="0" shapeId="0" xr:uid="{00000000-0006-0000-0100-00001D000000}">
      <text>
        <r>
          <rPr>
            <sz val="10"/>
            <rFont val="Arial"/>
          </rPr>
          <t>reference:J21,J22,J23,J24,J25,J26,J27,J28,J29
mrs:(J21,+,10.0000)  (J22,+,10.0000)  (J23,+,10.0000)  (J24,+,10.0000)  (J25,+,10.0000)  (J26,+,10.0000)  (J27,+,10.0000)  (J28,+,10.0000)  (J29,+,10.0000)  
Rotate:True</t>
        </r>
      </text>
    </comment>
    <comment ref="K31" authorId="0" shapeId="0" xr:uid="{00000000-0006-0000-0100-00001E000000}">
      <text>
        <r>
          <rPr>
            <sz val="10"/>
            <rFont val="Arial"/>
          </rPr>
          <t>reference:K21,K22,K23,K24,K25,K26,K27,K28,K29
mrs:(K21,+,10.0000)  (K22,+,10.0000)  (K23,+,10.0000)  (K24,+,10.0000)  (K25,+,10.0000)  (K26,+,10.0000)  (K27,+,10.0000)  (K28,+,10.0000)  (K29,+,10.0000)  
Rotate:True</t>
        </r>
      </text>
    </comment>
    <comment ref="B33" authorId="0" shapeId="0" xr:uid="{00000000-0006-0000-0100-00001F000000}">
      <text>
        <r>
          <rPr>
            <sz val="10"/>
            <rFont val="Arial"/>
          </rPr>
          <t>reference:B16,B31
mrs:(B16,+,10.0000)  (B31,+,-10.0000)  
Rotate:True</t>
        </r>
      </text>
    </comment>
    <comment ref="C33" authorId="0" shapeId="0" xr:uid="{00000000-0006-0000-0100-000020000000}">
      <text>
        <r>
          <rPr>
            <sz val="10"/>
            <rFont val="Arial"/>
          </rPr>
          <t>reference:C16,C31
mrs:(C16,+,10.0000)  (C31,+,-10.0000)  
Rotate:True</t>
        </r>
      </text>
    </comment>
    <comment ref="D33" authorId="0" shapeId="0" xr:uid="{00000000-0006-0000-0100-000021000000}">
      <text>
        <r>
          <rPr>
            <sz val="10"/>
            <rFont val="Arial"/>
          </rPr>
          <t>reference:D16,D31
mrs:(D16,+,10.0000)  (D31,+,-10.0000)  
Rotate:True</t>
        </r>
      </text>
    </comment>
    <comment ref="E33" authorId="0" shapeId="0" xr:uid="{00000000-0006-0000-0100-000022000000}">
      <text>
        <r>
          <rPr>
            <sz val="10"/>
            <rFont val="Arial"/>
          </rPr>
          <t>reference:E16,E31
mrs:(E16,+,10.0000)  (E31,+,-10.0000)  
Rotate:True</t>
        </r>
      </text>
    </comment>
    <comment ref="F33" authorId="0" shapeId="0" xr:uid="{00000000-0006-0000-0100-000023000000}">
      <text>
        <r>
          <rPr>
            <sz val="10"/>
            <rFont val="Arial"/>
          </rPr>
          <t>reference:F16,F31
mrs:(F16,+,10.0000)  (F31,+,-10.0000)  
Rotate:True</t>
        </r>
      </text>
    </comment>
    <comment ref="G33" authorId="0" shapeId="0" xr:uid="{00000000-0006-0000-0100-000024000000}">
      <text>
        <r>
          <rPr>
            <sz val="10"/>
            <rFont val="Arial"/>
          </rPr>
          <t>reference:G16,G31
mrs:(G16,+,10.0000)  (G31,+,-10.0000)  
Rotate:True</t>
        </r>
      </text>
    </comment>
    <comment ref="H33" authorId="0" shapeId="0" xr:uid="{00000000-0006-0000-0100-000025000000}">
      <text>
        <r>
          <rPr>
            <sz val="10"/>
            <rFont val="Arial"/>
          </rPr>
          <t>reference:H16,H31
mrs:(H16,+,10.0000)  (H31,+,-10.0000)  
Rotate:True</t>
        </r>
      </text>
    </comment>
    <comment ref="I33" authorId="0" shapeId="0" xr:uid="{00000000-0006-0000-0100-000026000000}">
      <text>
        <r>
          <rPr>
            <sz val="10"/>
            <rFont val="Arial"/>
          </rPr>
          <t>reference:I16,I31
mrs:(I16,+,10.0000)  (I31,+,-10.0000)  
Rotate:True</t>
        </r>
      </text>
    </comment>
    <comment ref="J33" authorId="0" shapeId="0" xr:uid="{00000000-0006-0000-0100-000027000000}">
      <text>
        <r>
          <rPr>
            <sz val="10"/>
            <rFont val="Arial"/>
          </rPr>
          <t>reference:J16,J31
mrs:(J16,+,10.0000)  (J31,+,-10.0000)  
Rotate:True</t>
        </r>
      </text>
    </comment>
    <comment ref="K33" authorId="0" shapeId="0" xr:uid="{00000000-0006-0000-0100-000028000000}">
      <text>
        <r>
          <rPr>
            <sz val="10"/>
            <rFont val="Arial"/>
          </rPr>
          <t>reference:K16,K31
mrs:(K16,+,10.0000)  (K31,+,-10.0000)  
Rotate:True</t>
        </r>
      </text>
    </comment>
    <comment ref="B35" authorId="0" shapeId="0" xr:uid="{00000000-0006-0000-0100-000029000000}">
      <text>
        <r>
          <rPr>
            <sz val="10"/>
            <rFont val="Arial"/>
          </rPr>
          <t>reference:B33,B34
mrs:(B33,+,10.0000)  (B34,+,-10.0000)  
Rotate:True</t>
        </r>
      </text>
    </comment>
    <comment ref="C35" authorId="0" shapeId="0" xr:uid="{00000000-0006-0000-0100-00002A000000}">
      <text>
        <r>
          <rPr>
            <sz val="10"/>
            <rFont val="Arial"/>
          </rPr>
          <t>reference:C33,C34
mrs:(C33,+,10.0000)  (C34,+,-10.0000)  
Rotate:True</t>
        </r>
      </text>
    </comment>
    <comment ref="D35" authorId="0" shapeId="0" xr:uid="{00000000-0006-0000-0100-00002B000000}">
      <text>
        <r>
          <rPr>
            <sz val="10"/>
            <rFont val="Arial"/>
          </rPr>
          <t>reference:D33,D34
mrs:(D33,+,10.0000)  (D34,+,-10.0000)  
Rotate:True</t>
        </r>
      </text>
    </comment>
    <comment ref="E35" authorId="0" shapeId="0" xr:uid="{00000000-0006-0000-0100-00002C000000}">
      <text>
        <r>
          <rPr>
            <sz val="10"/>
            <rFont val="Arial"/>
          </rPr>
          <t>reference:E33,E34
mrs:(E33,+,10.0000)  (E34,+,-10.0000)  
Rotate:True</t>
        </r>
      </text>
    </comment>
    <comment ref="F35" authorId="0" shapeId="0" xr:uid="{00000000-0006-0000-0100-00002D000000}">
      <text>
        <r>
          <rPr>
            <sz val="10"/>
            <rFont val="Arial"/>
          </rPr>
          <t>reference:F33,F34
mrs:(F33,+,10.0000)  (F34,+,-10.0000)  
Rotate:True</t>
        </r>
      </text>
    </comment>
    <comment ref="G35" authorId="0" shapeId="0" xr:uid="{00000000-0006-0000-0100-00002E000000}">
      <text>
        <r>
          <rPr>
            <sz val="10"/>
            <rFont val="Arial"/>
          </rPr>
          <t>reference:G33,G34
mrs:(G33,+,10.0000)  (G34,+,-10.0000)  
Rotate:True</t>
        </r>
      </text>
    </comment>
    <comment ref="H35" authorId="0" shapeId="0" xr:uid="{00000000-0006-0000-0100-00002F000000}">
      <text>
        <r>
          <rPr>
            <sz val="10"/>
            <rFont val="Arial"/>
          </rPr>
          <t>reference:H33,H34
mrs:(H33,+,10.0000)  (H34,+,-10.0000)  
Rotate:True</t>
        </r>
      </text>
    </comment>
    <comment ref="I35" authorId="0" shapeId="0" xr:uid="{00000000-0006-0000-0100-000030000000}">
      <text>
        <r>
          <rPr>
            <sz val="10"/>
            <rFont val="Arial"/>
          </rPr>
          <t>reference:I33,I34
mrs:(I33,+,10.0000)  (I34,+,-10.0000)  
Rotate:True</t>
        </r>
      </text>
    </comment>
    <comment ref="J35" authorId="0" shapeId="0" xr:uid="{00000000-0006-0000-0100-000031000000}">
      <text>
        <r>
          <rPr>
            <sz val="10"/>
            <rFont val="Arial"/>
          </rPr>
          <t>reference:J33,J34
mrs:(J33,+,10.0000)  (J34,+,-10.0000)  
Rotate:True</t>
        </r>
      </text>
    </comment>
    <comment ref="K35" authorId="0" shapeId="0" xr:uid="{00000000-0006-0000-0100-000032000000}">
      <text>
        <r>
          <rPr>
            <sz val="10"/>
            <rFont val="Arial"/>
          </rPr>
          <t>reference:K33,K34
mrs:(K33,+,10.0000)  (K34,+,-10.0000)  
Rotate:True</t>
        </r>
      </text>
    </comment>
    <comment ref="B42" authorId="0" shapeId="0" xr:uid="{00000000-0006-0000-0100-000033000000}">
      <text>
        <r>
          <rPr>
            <sz val="10"/>
            <rFont val="Arial"/>
          </rPr>
          <t>reference:C49
mrs:(C49,+,10.0000)  
Rotate:True</t>
        </r>
      </text>
    </comment>
    <comment ref="B44" authorId="0" shapeId="0" xr:uid="{00000000-0006-0000-0100-000034000000}">
      <text>
        <r>
          <rPr>
            <sz val="10"/>
            <rFont val="Arial"/>
          </rPr>
          <t>reference:B35
mrs:(B35,+,10.0000)  
Rotate:True</t>
        </r>
      </text>
    </comment>
    <comment ref="C44" authorId="0" shapeId="0" xr:uid="{00000000-0006-0000-0100-000035000000}">
      <text>
        <r>
          <rPr>
            <sz val="10"/>
            <rFont val="Arial"/>
          </rPr>
          <t>reference:C35
mrs:(C35,+,10.0000)  
Rotate:True</t>
        </r>
      </text>
    </comment>
    <comment ref="D44" authorId="0" shapeId="0" xr:uid="{00000000-0006-0000-0100-000036000000}">
      <text>
        <r>
          <rPr>
            <sz val="10"/>
            <rFont val="Arial"/>
          </rPr>
          <t>reference:D35
mrs:(D35,+,10.0000)  
Rotate:True</t>
        </r>
      </text>
    </comment>
    <comment ref="E44" authorId="0" shapeId="0" xr:uid="{00000000-0006-0000-0100-000037000000}">
      <text>
        <r>
          <rPr>
            <sz val="10"/>
            <rFont val="Arial"/>
          </rPr>
          <t>reference:E35
mrs:(E35,+,10.0000)  
Rotate:True</t>
        </r>
      </text>
    </comment>
    <comment ref="F44" authorId="0" shapeId="0" xr:uid="{00000000-0006-0000-0100-000038000000}">
      <text>
        <r>
          <rPr>
            <sz val="10"/>
            <rFont val="Arial"/>
          </rPr>
          <t>reference:F35
mrs:(F35,+,10.0000)  
Rotate:True</t>
        </r>
      </text>
    </comment>
    <comment ref="G44" authorId="0" shapeId="0" xr:uid="{00000000-0006-0000-0100-000039000000}">
      <text>
        <r>
          <rPr>
            <sz val="10"/>
            <rFont val="Arial"/>
          </rPr>
          <t>reference:G35
mrs:(G35,+,10.0000)  
Rotate:True</t>
        </r>
      </text>
    </comment>
    <comment ref="H44" authorId="0" shapeId="0" xr:uid="{00000000-0006-0000-0100-00003A000000}">
      <text>
        <r>
          <rPr>
            <sz val="10"/>
            <rFont val="Arial"/>
          </rPr>
          <t>reference:H35
mrs:(H35,+,10.0000)  
Rotate:True</t>
        </r>
      </text>
    </comment>
    <comment ref="I44" authorId="0" shapeId="0" xr:uid="{00000000-0006-0000-0100-00003B000000}">
      <text>
        <r>
          <rPr>
            <sz val="10"/>
            <rFont val="Arial"/>
          </rPr>
          <t>reference:I35
mrs:(I35,+,10.0000)  
Rotate:True</t>
        </r>
      </text>
    </comment>
    <comment ref="J44" authorId="0" shapeId="0" xr:uid="{00000000-0006-0000-0100-00003C000000}">
      <text>
        <r>
          <rPr>
            <sz val="10"/>
            <rFont val="Arial"/>
          </rPr>
          <t>reference:J35
mrs:(J35,+,10.0000)  
Rotate:True</t>
        </r>
      </text>
    </comment>
    <comment ref="K44" authorId="0" shapeId="0" xr:uid="{00000000-0006-0000-0100-00003D000000}">
      <text>
        <r>
          <rPr>
            <sz val="10"/>
            <rFont val="Arial"/>
          </rPr>
          <t>reference:K35
mrs:(K35,+,10.0000)  
Rotate:True</t>
        </r>
      </text>
    </comment>
    <comment ref="B49" authorId="0" shapeId="0" xr:uid="{00000000-0006-0000-0100-00003E000000}">
      <text>
        <r>
          <rPr>
            <sz val="10"/>
            <rFont val="Arial"/>
          </rPr>
          <t>reference:B42,B43,B44,B45,B46,B47
mrs:(B42,+,10.0000)  (B43,+,10.0000)  (B44,+,10.0000)  (B45,+,10.0000)  (B46,+,10.0000)  (B47,+,10.0000)  
Rotate:True</t>
        </r>
      </text>
    </comment>
    <comment ref="C49" authorId="0" shapeId="0" xr:uid="{00000000-0006-0000-0100-00003F000000}">
      <text>
        <r>
          <rPr>
            <sz val="10"/>
            <rFont val="Arial"/>
          </rPr>
          <t>reference:C42,C43,C44,C45,C46,C47
mrs:(C42,+,10.0000)  (C43,+,10.0000)  (C44,+,10.0000)  (C45,+,10.0000)  (C46,+,10.0000)  (C47,+,10.0000)  
Rotate:True</t>
        </r>
      </text>
    </comment>
    <comment ref="D49" authorId="0" shapeId="0" xr:uid="{00000000-0006-0000-0100-000040000000}">
      <text>
        <r>
          <rPr>
            <sz val="10"/>
            <rFont val="Arial"/>
          </rPr>
          <t>reference:D42,D43,D44,D45,D46,D47
mrs:(D42,+,10.0000)  (D43,+,10.0000)  (D44,+,10.0000)  (D45,+,10.0000)  (D46,+,10.0000)  (D47,+,10.0000)  
Rotate:True</t>
        </r>
      </text>
    </comment>
    <comment ref="E49" authorId="0" shapeId="0" xr:uid="{00000000-0006-0000-0100-000041000000}">
      <text>
        <r>
          <rPr>
            <sz val="10"/>
            <rFont val="Arial"/>
          </rPr>
          <t>reference:E42,E43,E44,E45,E46,E47
mrs:(E42,+,10.0000)  (E43,+,10.0000)  (E44,+,10.0000)  (E45,+,10.0000)  (E46,+,10.0000)  (E47,+,10.0000)  
Rotate:True</t>
        </r>
      </text>
    </comment>
    <comment ref="F49" authorId="0" shapeId="0" xr:uid="{00000000-0006-0000-0100-000042000000}">
      <text>
        <r>
          <rPr>
            <sz val="10"/>
            <rFont val="Arial"/>
          </rPr>
          <t>reference:F42,F43,F44,F45,F46,F47
mrs:(F42,+,10.0000)  (F43,+,10.0000)  (F44,+,10.0000)  (F45,+,10.0000)  (F46,+,10.0000)  (F47,+,10.0000)  
Rotate:True</t>
        </r>
      </text>
    </comment>
    <comment ref="G49" authorId="0" shapeId="0" xr:uid="{00000000-0006-0000-0100-000043000000}">
      <text>
        <r>
          <rPr>
            <sz val="10"/>
            <rFont val="Arial"/>
          </rPr>
          <t>reference:G42,G43,G44,G45,G46,G47
mrs:(G42,+,10.0000)  (G43,+,10.0000)  (G44,+,10.0000)  (G45,+,10.0000)  (G46,+,10.0000)  (G47,+,10.0000)  
Rotate:True</t>
        </r>
      </text>
    </comment>
    <comment ref="H49" authorId="0" shapeId="0" xr:uid="{00000000-0006-0000-0100-000044000000}">
      <text>
        <r>
          <rPr>
            <sz val="10"/>
            <rFont val="Arial"/>
          </rPr>
          <t>reference:H42,H43,H44,H45,H46,H47
mrs:(H42,+,10.0000)  (H43,+,10.0000)  (H44,+,10.0000)  (H45,+,10.0000)  (H46,+,10.0000)  (H47,+,10.0000)  
Rotate:True</t>
        </r>
      </text>
    </comment>
    <comment ref="I49" authorId="0" shapeId="0" xr:uid="{00000000-0006-0000-0100-000045000000}">
      <text>
        <r>
          <rPr>
            <sz val="10"/>
            <rFont val="Arial"/>
          </rPr>
          <t>reference:I42,I43,I44,I45,I46,I47
mrs:(I42,+,10.0000)  (I43,+,10.0000)  (I44,+,10.0000)  (I45,+,10.0000)  (I46,+,10.0000)  (I47,+,10.0000)  
Rotate:True</t>
        </r>
      </text>
    </comment>
    <comment ref="J49" authorId="0" shapeId="0" xr:uid="{00000000-0006-0000-0100-000046000000}">
      <text>
        <r>
          <rPr>
            <sz val="10"/>
            <rFont val="Arial"/>
          </rPr>
          <t>reference:J42,J43,J44,J45,J46,J47
mrs:(J42,+,10.0000)  (J43,+,10.0000)  (J44,+,10.0000)  (J45,+,10.0000)  (J46,+,10.0000)  (J47,+,10.0000)  
Rotate:True</t>
        </r>
      </text>
    </comment>
    <comment ref="K49" authorId="0" shapeId="0" xr:uid="{00000000-0006-0000-0100-000047000000}">
      <text>
        <r>
          <rPr>
            <sz val="10"/>
            <rFont val="Arial"/>
          </rPr>
          <t>reference:K42,K43,K44,K45,K46,K47
mrs:(K42,+,10.0000)  (K43,+,10.0000)  (K44,+,10.0000)  (K45,+,10.0000)  (K46,+,10.0000)  (K47,+,10.0000)  
Rotate:True</t>
        </r>
      </text>
    </comment>
    <comment ref="C54" authorId="0" shapeId="0" xr:uid="{00000000-0006-0000-0100-000048000000}">
      <text>
        <r>
          <rPr>
            <sz val="10"/>
            <rFont val="Arial"/>
          </rPr>
          <t>reference:D54
mrs:(D54,+,10.0000)  
Rotate:True</t>
        </r>
      </text>
    </comment>
    <comment ref="D54" authorId="0" shapeId="0" xr:uid="{00000000-0006-0000-0100-000049000000}">
      <text>
        <r>
          <rPr>
            <sz val="10"/>
            <rFont val="Arial"/>
          </rPr>
          <t>reference:E54
mrs:(E54,+,-56550.0000)  
Rotate:True</t>
        </r>
      </text>
    </comment>
    <comment ref="E54" authorId="0" shapeId="0" xr:uid="{00000000-0006-0000-0100-00004A000000}">
      <text>
        <r>
          <rPr>
            <sz val="10"/>
            <rFont val="Arial"/>
          </rPr>
          <t>reference:F54
mrs:(F54,+,-56550.0000)  
Rotate:True</t>
        </r>
      </text>
    </comment>
    <comment ref="F54" authorId="0" shapeId="0" xr:uid="{00000000-0006-0000-0100-00004B000000}">
      <text>
        <r>
          <rPr>
            <sz val="10"/>
            <rFont val="Arial"/>
          </rPr>
          <t>reference:G54
mrs:(G54,+,-56550.0000)  
Rotate:True</t>
        </r>
      </text>
    </comment>
    <comment ref="G54" authorId="0" shapeId="0" xr:uid="{00000000-0006-0000-0100-00004C000000}">
      <text>
        <r>
          <rPr>
            <sz val="10"/>
            <rFont val="Arial"/>
          </rPr>
          <t>reference:H54
mrs:(H54,+,-56550.0000)  
Rotate:True</t>
        </r>
      </text>
    </comment>
    <comment ref="B57" authorId="0" shapeId="0" xr:uid="{00000000-0006-0000-0100-00004D000000}">
      <text>
        <r>
          <rPr>
            <sz val="10"/>
            <rFont val="Arial"/>
          </rPr>
          <t>reference:B54,B55,B56
mrs:(B54,+,10.0000)  (B55,+,10.0000)  (B56,+,10.0000)  
Rotate:True</t>
        </r>
      </text>
    </comment>
    <comment ref="C57" authorId="0" shapeId="0" xr:uid="{00000000-0006-0000-0100-00004E000000}">
      <text>
        <r>
          <rPr>
            <sz val="10"/>
            <rFont val="Arial"/>
          </rPr>
          <t>reference:C54,C55,C56
mrs:(C54,+,10.0000)  (C55,+,10.0000)  (C56,+,10.0000)  
Rotate:True</t>
        </r>
      </text>
    </comment>
    <comment ref="D57" authorId="0" shapeId="0" xr:uid="{00000000-0006-0000-0100-00004F000000}">
      <text>
        <r>
          <rPr>
            <sz val="10"/>
            <rFont val="Arial"/>
          </rPr>
          <t>reference:D54,D55,D56
mrs:(D54,+,10.0000)  (D55,+,10.0000)  (D56,+,10.0000)  
Rotate:True</t>
        </r>
      </text>
    </comment>
    <comment ref="E57" authorId="0" shapeId="0" xr:uid="{00000000-0006-0000-0100-000050000000}">
      <text>
        <r>
          <rPr>
            <sz val="10"/>
            <rFont val="Arial"/>
          </rPr>
          <t>reference:E54,E55,E56
mrs:(E54,+,10.0000)  (E55,+,10.0000)  (E56,+,10.0000)  
Rotate:True</t>
        </r>
      </text>
    </comment>
    <comment ref="F57" authorId="0" shapeId="0" xr:uid="{00000000-0006-0000-0100-000051000000}">
      <text>
        <r>
          <rPr>
            <sz val="10"/>
            <rFont val="Arial"/>
          </rPr>
          <t>reference:F54,F55,F56
mrs:(F54,+,10.0000)  (F55,+,10.0000)  (F56,+,10.0000)  
Rotate:True</t>
        </r>
      </text>
    </comment>
    <comment ref="G57" authorId="0" shapeId="0" xr:uid="{00000000-0006-0000-0100-000052000000}">
      <text>
        <r>
          <rPr>
            <sz val="10"/>
            <rFont val="Arial"/>
          </rPr>
          <t>reference:G54,G55,G56
mrs:(G54,+,10.0000)  (G55,+,10.0000)  (G56,+,10.0000)  
Rotate:True</t>
        </r>
      </text>
    </comment>
    <comment ref="H57" authorId="0" shapeId="0" xr:uid="{00000000-0006-0000-0100-000053000000}">
      <text>
        <r>
          <rPr>
            <sz val="10"/>
            <rFont val="Arial"/>
          </rPr>
          <t>reference:H54,H55,H56
mrs:(H54,+,10.0000)  (H55,+,10.0000)  (H56,+,10.0000)  
Rotate:True</t>
        </r>
      </text>
    </comment>
    <comment ref="I57" authorId="0" shapeId="0" xr:uid="{00000000-0006-0000-0100-000054000000}">
      <text>
        <r>
          <rPr>
            <sz val="10"/>
            <rFont val="Arial"/>
          </rPr>
          <t>reference:I54,I55,I56
mrs:(I54,+,10.0000)  (I55,+,10.0000)  (I56,+,10.0000)  
Rotate:True</t>
        </r>
      </text>
    </comment>
    <comment ref="J57" authorId="0" shapeId="0" xr:uid="{00000000-0006-0000-0100-000055000000}">
      <text>
        <r>
          <rPr>
            <sz val="10"/>
            <rFont val="Arial"/>
          </rPr>
          <t>reference:J54,J55,J56
mrs:(J54,+,10.0000)  (J55,+,10.0000)  (J56,+,10.0000)  
Rotate:True</t>
        </r>
      </text>
    </comment>
    <comment ref="K57" authorId="0" shapeId="0" xr:uid="{00000000-0006-0000-0100-000056000000}">
      <text>
        <r>
          <rPr>
            <sz val="10"/>
            <rFont val="Arial"/>
          </rPr>
          <t>reference:K54,K55,K56
mrs:(K54,+,10.0000)  (K55,+,10.0000)  (K56,+,10.0000)  
Rotate:True</t>
        </r>
      </text>
    </comment>
    <comment ref="B64" authorId="0" shapeId="0" xr:uid="{00000000-0006-0000-0100-000057000000}">
      <text>
        <r>
          <rPr>
            <sz val="10"/>
            <rFont val="Arial"/>
          </rPr>
          <t>reference:B60,B61,B62,B63
mrs:(B60,+,10.0000)  (B61,+,10.0000)  (B62,+,10.0000)  (B63,+,10.0000)  
Rotate:True</t>
        </r>
      </text>
    </comment>
    <comment ref="C64" authorId="0" shapeId="0" xr:uid="{00000000-0006-0000-0100-000058000000}">
      <text>
        <r>
          <rPr>
            <sz val="10"/>
            <rFont val="Arial"/>
          </rPr>
          <t>reference:C60,C61,C62,C63
mrs:(C60,+,10.0000)  (C61,+,10.0000)  (C62,+,10.0000)  (C63,+,10.0000)  
Rotate:True</t>
        </r>
      </text>
    </comment>
    <comment ref="D64" authorId="0" shapeId="0" xr:uid="{00000000-0006-0000-0100-000059000000}">
      <text>
        <r>
          <rPr>
            <sz val="10"/>
            <rFont val="Arial"/>
          </rPr>
          <t>reference:D60,D61,D62,D63
mrs:(D60,+,10.0000)  (D61,+,10.0000)  (D62,+,10.0000)  (D63,+,10.0000)  
Rotate:True</t>
        </r>
      </text>
    </comment>
    <comment ref="E64" authorId="0" shapeId="0" xr:uid="{00000000-0006-0000-0100-00005A000000}">
      <text>
        <r>
          <rPr>
            <sz val="10"/>
            <rFont val="Arial"/>
          </rPr>
          <t>reference:E60,E61,E62,E63
mrs:(E60,+,10.0000)  (E61,+,10.0000)  (E62,+,10.0000)  (E63,+,10.0000)  
Rotate:True</t>
        </r>
      </text>
    </comment>
    <comment ref="F64" authorId="0" shapeId="0" xr:uid="{00000000-0006-0000-0100-00005B000000}">
      <text>
        <r>
          <rPr>
            <sz val="10"/>
            <rFont val="Arial"/>
          </rPr>
          <t>reference:F60,F61,F62,F63
mrs:(F60,+,10.0000)  (F61,+,10.0000)  (F62,+,10.0000)  (F63,+,10.0000)  
Rotate:True</t>
        </r>
      </text>
    </comment>
    <comment ref="G64" authorId="0" shapeId="0" xr:uid="{00000000-0006-0000-0100-00005C000000}">
      <text>
        <r>
          <rPr>
            <sz val="10"/>
            <rFont val="Arial"/>
          </rPr>
          <t>reference:G60,G61,G62,G63
mrs:(G60,+,10.0000)  (G61,+,10.0000)  (G62,+,10.0000)  (G63,+,10.0000)  
Rotate:True</t>
        </r>
      </text>
    </comment>
    <comment ref="H64" authorId="0" shapeId="0" xr:uid="{00000000-0006-0000-0100-00005D000000}">
      <text>
        <r>
          <rPr>
            <sz val="10"/>
            <rFont val="Arial"/>
          </rPr>
          <t>reference:H60,H61,H62,H63
mrs:(H60,+,10.0000)  (H61,+,10.0000)  (H62,+,10.0000)  (H63,+,10.0000)  
Rotate:True</t>
        </r>
      </text>
    </comment>
    <comment ref="I64" authorId="0" shapeId="0" xr:uid="{00000000-0006-0000-0100-00005E000000}">
      <text>
        <r>
          <rPr>
            <sz val="10"/>
            <rFont val="Arial"/>
          </rPr>
          <t>reference:I60,I61,I62,I63
mrs:(I60,+,10.0000)  (I61,+,10.0000)  (I62,+,10.0000)  (I63,+,10.0000)  
Rotate:True</t>
        </r>
      </text>
    </comment>
    <comment ref="J64" authorId="0" shapeId="0" xr:uid="{00000000-0006-0000-0100-00005F000000}">
      <text>
        <r>
          <rPr>
            <sz val="10"/>
            <rFont val="Arial"/>
          </rPr>
          <t>reference:J60,J61,J62,J63
mrs:(J60,+,10.0000)  (J61,+,10.0000)  (J62,+,10.0000)  (J63,+,10.0000)  
Rotate:True</t>
        </r>
      </text>
    </comment>
    <comment ref="K64" authorId="0" shapeId="0" xr:uid="{00000000-0006-0000-0100-000060000000}">
      <text>
        <r>
          <rPr>
            <sz val="10"/>
            <rFont val="Arial"/>
          </rPr>
          <t>reference:K60,K61,K62,K63
mrs:(K60,+,10.0000)  (K61,+,10.0000)  (K62,+,10.0000)  (K63,+,10.0000)  
Rotate:True</t>
        </r>
      </text>
    </comment>
    <comment ref="B76" authorId="0" shapeId="0" xr:uid="{00000000-0006-0000-0100-000061000000}">
      <text>
        <r>
          <rPr>
            <sz val="10"/>
            <rFont val="Arial"/>
          </rPr>
          <t>reference:B67,B68,B69,B70,B71,B72,B73,B74,B75
mrs:(B67,+,10.0000)  (B68,+,10.0000)  (B69,+,10.0000)  (B70,+,10.0000)  (B71,+,10.0000)  (B72,+,10.0000)  (B73,+,10.0000)  (B74,+,10.0000)  (B75,+,10.0000)  
Rotate:True</t>
        </r>
      </text>
    </comment>
    <comment ref="C76" authorId="0" shapeId="0" xr:uid="{00000000-0006-0000-0100-000062000000}">
      <text>
        <r>
          <rPr>
            <sz val="10"/>
            <rFont val="Arial"/>
          </rPr>
          <t>reference:C67,C68,C69,C70,C71,C72,C73,C74,C75
mrs:(C67,+,10.0000)  (C68,+,10.0000)  (C69,+,10.0000)  (C70,+,10.0000)  (C71,+,10.0000)  (C72,+,10.0000)  (C73,+,10.0000)  (C74,+,10.0000)  (C75,+,10.0000)  
Rotate:True</t>
        </r>
      </text>
    </comment>
    <comment ref="D76" authorId="0" shapeId="0" xr:uid="{00000000-0006-0000-0100-000063000000}">
      <text>
        <r>
          <rPr>
            <sz val="10"/>
            <rFont val="Arial"/>
          </rPr>
          <t>reference:D67,D68,D69,D70,D71,D72,D73,D74,D75
mrs:(D67,+,10.0000)  (D68,+,10.0000)  (D69,+,10.0000)  (D70,+,10.0000)  (D71,+,10.0000)  (D72,+,10.0000)  (D73,+,10.0000)  (D74,+,10.0000)  (D75,+,10.0000)  
Rotate:True</t>
        </r>
      </text>
    </comment>
    <comment ref="E76" authorId="0" shapeId="0" xr:uid="{00000000-0006-0000-0100-000064000000}">
      <text>
        <r>
          <rPr>
            <sz val="10"/>
            <rFont val="Arial"/>
          </rPr>
          <t>reference:E67,E68,E69,E70,E71,E72,E73,E74,E75
mrs:(E67,+,10.0000)  (E68,+,10.0000)  (E69,+,10.0000)  (E70,+,10.0000)  (E71,+,10.0000)  (E72,+,10.0000)  (E73,+,10.0000)  (E74,+,10.0000)  (E75,+,10.0000)  
Rotate:True</t>
        </r>
      </text>
    </comment>
    <comment ref="F76" authorId="0" shapeId="0" xr:uid="{00000000-0006-0000-0100-000065000000}">
      <text>
        <r>
          <rPr>
            <sz val="10"/>
            <rFont val="Arial"/>
          </rPr>
          <t>reference:F67,F68,F69,F70,F71,F72,F73,F74,F75
mrs:(F67,+,10.0000)  (F68,+,10.0000)  (F69,+,10.0000)  (F70,+,10.0000)  (F71,+,10.0000)  (F72,+,10.0000)  (F73,+,10.0000)  (F74,+,10.0000)  (F75,+,10.0000)  
Rotate:True</t>
        </r>
      </text>
    </comment>
    <comment ref="G76" authorId="0" shapeId="0" xr:uid="{00000000-0006-0000-0100-000066000000}">
      <text>
        <r>
          <rPr>
            <sz val="10"/>
            <rFont val="Arial"/>
          </rPr>
          <t>reference:G68,G69,G70,G71,G72,G73,G74,G75
mrs:(G68,+,10.0000)  (G69,+,10.0000)  (G70,+,10.0000)  (G71,+,10.0000)  (G72,+,10.0000)  (G73,+,10.0000)  (G74,+,10.0000)  (G75,+,10.0000)  
Rotate:True</t>
        </r>
      </text>
    </comment>
    <comment ref="H76" authorId="0" shapeId="0" xr:uid="{00000000-0006-0000-0100-000067000000}">
      <text>
        <r>
          <rPr>
            <sz val="10"/>
            <rFont val="Arial"/>
          </rPr>
          <t>reference:H68,H69,H70,H71,H72,H73,H74,H75
mrs:(H68,+,10.0000)  (H69,+,10.0000)  (H70,+,10.0000)  (H71,+,10.0000)  (H72,+,10.0000)  (H73,+,10.0000)  (H74,+,10.0000)  (H75,+,10.0000)  
Rotate:True</t>
        </r>
      </text>
    </comment>
    <comment ref="I76" authorId="0" shapeId="0" xr:uid="{00000000-0006-0000-0100-000068000000}">
      <text>
        <r>
          <rPr>
            <sz val="10"/>
            <rFont val="Arial"/>
          </rPr>
          <t>reference:I68,I69,I70,I71,I72,I73,I74,I75
mrs:(I68,+,10.0000)  (I69,+,10.0000)  (I70,+,10.0000)  (I71,+,10.0000)  (I72,+,10.0000)  (I73,+,10.0000)  (I74,+,10.0000)  (I75,+,10.0000)  
Rotate:True</t>
        </r>
      </text>
    </comment>
    <comment ref="J76" authorId="0" shapeId="0" xr:uid="{00000000-0006-0000-0100-000069000000}">
      <text>
        <r>
          <rPr>
            <sz val="10"/>
            <rFont val="Arial"/>
          </rPr>
          <t>reference:J68,J69,J70,J71,J72,J73,J74,J75
mrs:(J68,+,10.0000)  (J69,+,10.0000)  (J70,+,10.0000)  (J71,+,10.0000)  (J72,+,10.0000)  (J73,+,10.0000)  (J74,+,10.0000)  (J75,+,10.0000)  
Rotate:True</t>
        </r>
      </text>
    </comment>
    <comment ref="K76" authorId="0" shapeId="0" xr:uid="{00000000-0006-0000-0100-00006A000000}">
      <text>
        <r>
          <rPr>
            <sz val="10"/>
            <rFont val="Arial"/>
          </rPr>
          <t>reference:K68,K69,K70,K71,K72,K73,K74,K75
mrs:(K68,+,10.0000)  (K69,+,10.0000)  (K70,+,10.0000)  (K71,+,10.0000)  (K72,+,10.0000)  (K73,+,10.0000)  (K74,+,10.0000)  (K75,+,10.0000)  
Rotate:True</t>
        </r>
      </text>
    </comment>
    <comment ref="B78" authorId="0" shapeId="0" xr:uid="{00000000-0006-0000-0100-00006B000000}">
      <text>
        <r>
          <rPr>
            <sz val="10"/>
            <rFont val="Arial"/>
          </rPr>
          <t>reference:B76,B64,B57
mrs:(B76,+,10.0000)  (B64,+,10.0000)  (B57,+,10.0000)  
Rotate:True</t>
        </r>
      </text>
    </comment>
    <comment ref="C78" authorId="0" shapeId="0" xr:uid="{00000000-0006-0000-0100-00006C000000}">
      <text>
        <r>
          <rPr>
            <sz val="10"/>
            <rFont val="Arial"/>
          </rPr>
          <t>reference:C76,C64,C57
mrs:(C76,+,10.0000)  (C64,+,10.0000)  (C57,+,10.0000)  
Rotate:True</t>
        </r>
      </text>
    </comment>
    <comment ref="D78" authorId="0" shapeId="0" xr:uid="{00000000-0006-0000-0100-00006D000000}">
      <text>
        <r>
          <rPr>
            <sz val="10"/>
            <rFont val="Arial"/>
          </rPr>
          <t>reference:D76,D64,D57
mrs:(D76,+,10.0000)  (D64,+,10.0000)  (D57,+,10.0000)  
Rotate:True</t>
        </r>
      </text>
    </comment>
    <comment ref="E78" authorId="0" shapeId="0" xr:uid="{00000000-0006-0000-0100-00006E000000}">
      <text>
        <r>
          <rPr>
            <sz val="10"/>
            <rFont val="Arial"/>
          </rPr>
          <t>reference:E76,E64,E57
mrs:(E76,+,10.0000)  (E64,+,10.0000)  (E57,+,10.0000)  
Rotate:True</t>
        </r>
      </text>
    </comment>
    <comment ref="F78" authorId="0" shapeId="0" xr:uid="{00000000-0006-0000-0100-00006F000000}">
      <text>
        <r>
          <rPr>
            <sz val="10"/>
            <rFont val="Arial"/>
          </rPr>
          <t>reference:F76,F64,F57
mrs:(F76,+,10.0000)  (F64,+,10.0000)  (F57,+,10.0000)  
Rotate:True</t>
        </r>
      </text>
    </comment>
    <comment ref="G78" authorId="0" shapeId="0" xr:uid="{00000000-0006-0000-0100-000070000000}">
      <text>
        <r>
          <rPr>
            <sz val="10"/>
            <rFont val="Arial"/>
          </rPr>
          <t>reference:G76,G64,G57
mrs:(G76,+,10.0000)  (G64,+,10.0000)  (G57,+,10.0000)  
Rotate:True</t>
        </r>
      </text>
    </comment>
    <comment ref="H78" authorId="0" shapeId="0" xr:uid="{00000000-0006-0000-0100-000071000000}">
      <text>
        <r>
          <rPr>
            <sz val="10"/>
            <rFont val="Arial"/>
          </rPr>
          <t>reference:H76,H64,H57
mrs:(H76,+,10.0000)  (H64,+,10.0000)  (H57,+,10.0000)  
Rotate:True</t>
        </r>
      </text>
    </comment>
    <comment ref="I78" authorId="0" shapeId="0" xr:uid="{00000000-0006-0000-0100-000072000000}">
      <text>
        <r>
          <rPr>
            <sz val="10"/>
            <rFont val="Arial"/>
          </rPr>
          <t>reference:I76,I64,I57
mrs:(I76,+,10.0000)  (I64,+,10.0000)  (I57,+,10.0000)  
Rotate:True</t>
        </r>
      </text>
    </comment>
    <comment ref="J78" authorId="0" shapeId="0" xr:uid="{00000000-0006-0000-0100-000073000000}">
      <text>
        <r>
          <rPr>
            <sz val="10"/>
            <rFont val="Arial"/>
          </rPr>
          <t>reference:J76,J64,J57
mrs:(J76,+,10.0000)  (J64,+,10.0000)  (J57,+,10.0000)  
Rotate:True</t>
        </r>
      </text>
    </comment>
    <comment ref="K78" authorId="0" shapeId="0" xr:uid="{00000000-0006-0000-0100-000074000000}">
      <text>
        <r>
          <rPr>
            <sz val="10"/>
            <rFont val="Arial"/>
          </rPr>
          <t>reference:K76,K64,K57
mrs:(K76,+,10.0000)  (K64,+,10.0000)  (K57,+,10.0000)  
Rotate:True</t>
        </r>
      </text>
    </comment>
    <comment ref="B87" authorId="0" shapeId="0" xr:uid="{00000000-0006-0000-0100-000075000000}">
      <text>
        <r>
          <rPr>
            <sz val="10"/>
            <rFont val="Arial"/>
          </rPr>
          <t>reference:B81,B82,B83,B84,B85,B86
mrs:(B81,+,10.0000)  (B82,+,10.0000)  (B83,+,10.0000)  (B84,+,10.0000)  (B85,+,10.0000)  (B86,+,10.0000)  
Rotate:True</t>
        </r>
      </text>
    </comment>
    <comment ref="C87" authorId="0" shapeId="0" xr:uid="{00000000-0006-0000-0100-000076000000}">
      <text>
        <r>
          <rPr>
            <sz val="10"/>
            <rFont val="Arial"/>
          </rPr>
          <t>reference:C81,C82,C83,C84,C85,C86
mrs:(C81,+,10.0000)  (C82,+,10.0000)  (C83,+,10.0000)  (C84,+,10.0000)  (C85,+,10.0000)  (C86,+,10.0000)  
Rotate:True</t>
        </r>
      </text>
    </comment>
    <comment ref="D87" authorId="0" shapeId="0" xr:uid="{00000000-0006-0000-0100-000077000000}">
      <text>
        <r>
          <rPr>
            <sz val="10"/>
            <rFont val="Arial"/>
          </rPr>
          <t>reference:D81,D82,D83,D84,D85,D86
mrs:(D81,+,10.0000)  (D82,+,10.0000)  (D83,+,10.0000)  (D84,+,10.0000)  (D85,+,10.0000)  (D86,+,10.0000)  
Rotate:True</t>
        </r>
      </text>
    </comment>
    <comment ref="E87" authorId="0" shapeId="0" xr:uid="{00000000-0006-0000-0100-000078000000}">
      <text>
        <r>
          <rPr>
            <sz val="10"/>
            <rFont val="Arial"/>
          </rPr>
          <t>reference:E81,E82,E83,E84,E85,E86
mrs:(E81,+,10.0000)  (E82,+,10.0000)  (E83,+,10.0000)  (E84,+,10.0000)  (E85,+,10.0000)  (E86,+,10.0000)  
Rotate:True</t>
        </r>
      </text>
    </comment>
    <comment ref="F87" authorId="0" shapeId="0" xr:uid="{00000000-0006-0000-0100-000079000000}">
      <text>
        <r>
          <rPr>
            <sz val="10"/>
            <rFont val="Arial"/>
          </rPr>
          <t>reference:F81,F82,F83,F84,F85,F86
mrs:(F81,+,10.0000)  (F82,+,10.0000)  (F83,+,10.0000)  (F84,+,10.0000)  (F85,+,10.0000)  (F86,+,10.0000)  
Rotate:True</t>
        </r>
      </text>
    </comment>
    <comment ref="G87" authorId="0" shapeId="0" xr:uid="{00000000-0006-0000-0100-00007A000000}">
      <text>
        <r>
          <rPr>
            <sz val="10"/>
            <rFont val="Arial"/>
          </rPr>
          <t>reference:G81,G82,G83,G84,G85,G86
mrs:(G81,+,10.0000)  (G82,+,10.0000)  (G83,+,10.0000)  (G84,+,10.0000)  (G85,+,10.0000)  (G86,+,10.0000)  
Rotate:True</t>
        </r>
      </text>
    </comment>
    <comment ref="H87" authorId="0" shapeId="0" xr:uid="{00000000-0006-0000-0100-00007B000000}">
      <text>
        <r>
          <rPr>
            <sz val="10"/>
            <rFont val="Arial"/>
          </rPr>
          <t>reference:H81,H82,H83,H84,H85,H86
mrs:(H81,+,10.0000)  (H82,+,10.0000)  (H83,+,10.0000)  (H84,+,10.0000)  (H85,+,10.0000)  (H86,+,10.0000)  
Rotate:True</t>
        </r>
      </text>
    </comment>
    <comment ref="I87" authorId="0" shapeId="0" xr:uid="{00000000-0006-0000-0100-00007C000000}">
      <text>
        <r>
          <rPr>
            <sz val="10"/>
            <rFont val="Arial"/>
          </rPr>
          <t>reference:I81,I82,I83,I84,I85,I86
mrs:(I81,+,10.0000)  (I82,+,10.0000)  (I83,+,10.0000)  (I84,+,10.0000)  (I85,+,10.0000)  (I86,+,10.0000)  
Rotate:True</t>
        </r>
      </text>
    </comment>
    <comment ref="J87" authorId="0" shapeId="0" xr:uid="{00000000-0006-0000-0100-00007D000000}">
      <text>
        <r>
          <rPr>
            <sz val="10"/>
            <rFont val="Arial"/>
          </rPr>
          <t>reference:J81,J82,J83,J84,J85,J86
mrs:(J81,+,10.0000)  (J82,+,10.0000)  (J83,+,10.0000)  (J84,+,10.0000)  (J85,+,10.0000)  (J86,+,10.0000)  
Rotate:True</t>
        </r>
      </text>
    </comment>
    <comment ref="K87" authorId="0" shapeId="0" xr:uid="{00000000-0006-0000-0100-00007E000000}">
      <text>
        <r>
          <rPr>
            <sz val="10"/>
            <rFont val="Arial"/>
          </rPr>
          <t>reference:K81,K82,K83,K84,K85,K86
mrs:(K81,+,10.0000)  (K82,+,10.0000)  (K83,+,10.0000)  (K84,+,10.0000)  (K85,+,10.0000)  (K86,+,10.0000)  
Rotate:True</t>
        </r>
      </text>
    </comment>
    <comment ref="B96" authorId="0" shapeId="0" xr:uid="{00000000-0006-0000-0100-00007F000000}">
      <text>
        <r>
          <rPr>
            <sz val="10"/>
            <rFont val="Arial"/>
          </rPr>
          <t>reference:B90,B91,B92,B93,B94,B95
mrs:(B90,+,10.0000)  (B91,+,10.0000)  (B92,+,10.0000)  (B93,+,10.0000)  (B94,+,10.0000)  (B95,+,10.0000)  
Rotate:True</t>
        </r>
      </text>
    </comment>
    <comment ref="C96" authorId="0" shapeId="0" xr:uid="{00000000-0006-0000-0100-000080000000}">
      <text>
        <r>
          <rPr>
            <sz val="10"/>
            <rFont val="Arial"/>
          </rPr>
          <t>reference:C90,C91,C92,C93,C94,C95
mrs:(C90,+,10.0000)  (C91,+,10.0000)  (C92,+,10.0000)  (C93,+,10.0000)  (C94,+,10.0000)  (C95,+,10.0000)  
Rotate:True</t>
        </r>
      </text>
    </comment>
    <comment ref="D96" authorId="0" shapeId="0" xr:uid="{00000000-0006-0000-0100-000081000000}">
      <text>
        <r>
          <rPr>
            <sz val="10"/>
            <rFont val="Arial"/>
          </rPr>
          <t>reference:D90,D91,D92,D93,D94,D95
mrs:(D90,+,10.0000)  (D91,+,10.0000)  (D92,+,10.0000)  (D93,+,10.0000)  (D94,+,10.0000)  (D95,+,10.0000)  
Rotate:True</t>
        </r>
      </text>
    </comment>
    <comment ref="E96" authorId="0" shapeId="0" xr:uid="{00000000-0006-0000-0100-000082000000}">
      <text>
        <r>
          <rPr>
            <sz val="10"/>
            <rFont val="Arial"/>
          </rPr>
          <t>reference:E90,E91,E92,E93,E94,E95
mrs:(E90,+,10.0000)  (E91,+,10.0000)  (E92,+,10.0000)  (E93,+,10.0000)  (E94,+,10.0000)  (E95,+,10.0000)  
Rotate:True</t>
        </r>
      </text>
    </comment>
    <comment ref="F96" authorId="0" shapeId="0" xr:uid="{00000000-0006-0000-0100-000083000000}">
      <text>
        <r>
          <rPr>
            <sz val="10"/>
            <rFont val="Arial"/>
          </rPr>
          <t>reference:F90,F91,F92,F93,F94,F95
mrs:(F90,+,10.0000)  (F91,+,10.0000)  (F92,+,10.0000)  (F93,+,10.0000)  (F94,+,10.0000)  (F95,+,10.0000)  
Rotate:True</t>
        </r>
      </text>
    </comment>
    <comment ref="G96" authorId="0" shapeId="0" xr:uid="{00000000-0006-0000-0100-000084000000}">
      <text>
        <r>
          <rPr>
            <sz val="10"/>
            <rFont val="Arial"/>
          </rPr>
          <t>reference:G90,G91,G92,G93,G94,G95
mrs:(G90,+,10.0000)  (G91,+,10.0000)  (G92,+,10.0000)  (G93,+,10.0000)  (G94,+,10.0000)  (G95,+,10.0000)  
Rotate:True</t>
        </r>
      </text>
    </comment>
    <comment ref="H96" authorId="0" shapeId="0" xr:uid="{00000000-0006-0000-0100-000085000000}">
      <text>
        <r>
          <rPr>
            <sz val="10"/>
            <rFont val="Arial"/>
          </rPr>
          <t>reference:H90,H91,H92,H93,H94,H95
mrs:(H90,+,10.0000)  (H91,+,10.0000)  (H92,+,10.0000)  (H93,+,10.0000)  (H94,+,10.0000)  (H95,+,10.0000)  
Rotate:True</t>
        </r>
      </text>
    </comment>
    <comment ref="I96" authorId="0" shapeId="0" xr:uid="{00000000-0006-0000-0100-000086000000}">
      <text>
        <r>
          <rPr>
            <sz val="10"/>
            <rFont val="Arial"/>
          </rPr>
          <t>reference:I90,I91,I92,I93,I94,I95
mrs:(I90,+,10.0000)  (I91,+,10.0000)  (I92,+,10.0000)  (I93,+,10.0000)  (I94,+,10.0000)  (I95,+,10.0000)  
Rotate:True</t>
        </r>
      </text>
    </comment>
    <comment ref="J96" authorId="0" shapeId="0" xr:uid="{00000000-0006-0000-0100-000087000000}">
      <text>
        <r>
          <rPr>
            <sz val="10"/>
            <rFont val="Arial"/>
          </rPr>
          <t>reference:J90,J91,J92,J93,J94,J95
mrs:(J90,+,10.0000)  (J91,+,10.0000)  (J92,+,10.0000)  (J93,+,10.0000)  (J94,+,10.0000)  (J95,+,10.0000)  
Rotate:True</t>
        </r>
      </text>
    </comment>
    <comment ref="K96" authorId="0" shapeId="0" xr:uid="{00000000-0006-0000-0100-000088000000}">
      <text>
        <r>
          <rPr>
            <sz val="10"/>
            <rFont val="Arial"/>
          </rPr>
          <t>reference:K90,K91,K92,K93,K94,K95
mrs:(K90,+,10.0000)  (K91,+,10.0000)  (K92,+,10.0000)  (K93,+,10.0000)  (K94,+,10.0000)  (K95,+,10.0000)  
Rotate:True</t>
        </r>
      </text>
    </comment>
    <comment ref="B98" authorId="0" shapeId="0" xr:uid="{00000000-0006-0000-0100-000089000000}">
      <text>
        <r>
          <rPr>
            <sz val="10"/>
            <rFont val="Arial"/>
          </rPr>
          <t>reference:B96,B87
mrs:(B96,+,10.0000)  (B87,+,10.0000)  
Rotate:True</t>
        </r>
      </text>
    </comment>
    <comment ref="C98" authorId="0" shapeId="0" xr:uid="{00000000-0006-0000-0100-00008A000000}">
      <text>
        <r>
          <rPr>
            <sz val="10"/>
            <rFont val="Arial"/>
          </rPr>
          <t>reference:C96,C87
mrs:(C96,+,10.0000)  (C87,+,10.0000)  
Rotate:True</t>
        </r>
      </text>
    </comment>
    <comment ref="D98" authorId="0" shapeId="0" xr:uid="{00000000-0006-0000-0100-00008B000000}">
      <text>
        <r>
          <rPr>
            <sz val="10"/>
            <rFont val="Arial"/>
          </rPr>
          <t>reference:D96,D87
mrs:(D96,+,10.0000)  (D87,+,10.0000)  
Rotate:True</t>
        </r>
      </text>
    </comment>
    <comment ref="E98" authorId="0" shapeId="0" xr:uid="{00000000-0006-0000-0100-00008C000000}">
      <text>
        <r>
          <rPr>
            <sz val="10"/>
            <rFont val="Arial"/>
          </rPr>
          <t>reference:E96,E87
mrs:(E96,+,10.0000)  (E87,+,10.0000)  
Rotate:True</t>
        </r>
      </text>
    </comment>
    <comment ref="F98" authorId="0" shapeId="0" xr:uid="{00000000-0006-0000-0100-00008D000000}">
      <text>
        <r>
          <rPr>
            <sz val="10"/>
            <rFont val="Arial"/>
          </rPr>
          <t>reference:F96,F87
mrs:(F96,+,10.0000)  (F87,+,10.0000)  
Rotate:True</t>
        </r>
      </text>
    </comment>
    <comment ref="G98" authorId="0" shapeId="0" xr:uid="{00000000-0006-0000-0100-00008E000000}">
      <text>
        <r>
          <rPr>
            <sz val="10"/>
            <rFont val="Arial"/>
          </rPr>
          <t>reference:G96,G87
mrs:(G96,+,10.0000)  (G87,+,10.0000)  
Rotate:True</t>
        </r>
      </text>
    </comment>
    <comment ref="H98" authorId="0" shapeId="0" xr:uid="{00000000-0006-0000-0100-00008F000000}">
      <text>
        <r>
          <rPr>
            <sz val="10"/>
            <rFont val="Arial"/>
          </rPr>
          <t>reference:H96,H87
mrs:(H96,+,10.0000)  (H87,+,10.0000)  
Rotate:True</t>
        </r>
      </text>
    </comment>
    <comment ref="I98" authorId="0" shapeId="0" xr:uid="{00000000-0006-0000-0100-000090000000}">
      <text>
        <r>
          <rPr>
            <sz val="10"/>
            <rFont val="Arial"/>
          </rPr>
          <t>reference:I96,I87
mrs:(I96,+,10.0000)  (I87,+,10.0000)  
Rotate:True</t>
        </r>
      </text>
    </comment>
    <comment ref="J98" authorId="0" shapeId="0" xr:uid="{00000000-0006-0000-0100-000091000000}">
      <text>
        <r>
          <rPr>
            <sz val="10"/>
            <rFont val="Arial"/>
          </rPr>
          <t>reference:J96,J87
mrs:(J96,+,10.0000)  (J87,+,10.0000)  
Rotate:True</t>
        </r>
      </text>
    </comment>
    <comment ref="K98" authorId="0" shapeId="0" xr:uid="{00000000-0006-0000-0100-000092000000}">
      <text>
        <r>
          <rPr>
            <sz val="10"/>
            <rFont val="Arial"/>
          </rPr>
          <t>reference:K96,K87
mrs:(K96,+,10.0000)  (K87,+,10.0000)  
Rotate:True</t>
        </r>
      </text>
    </comment>
    <comment ref="B107" authorId="0" shapeId="0" xr:uid="{00000000-0006-0000-0100-000093000000}">
      <text>
        <r>
          <rPr>
            <sz val="10"/>
            <rFont val="Arial"/>
          </rPr>
          <t>reference:B105,B106
mrs:(B105,+,10.0000)  (B106,+,10.0000)  
Rotate:True</t>
        </r>
      </text>
    </comment>
    <comment ref="C107" authorId="0" shapeId="0" xr:uid="{00000000-0006-0000-0100-000094000000}">
      <text>
        <r>
          <rPr>
            <sz val="10"/>
            <rFont val="Arial"/>
          </rPr>
          <t>reference:C105,C106
mrs:(C105,+,10.0000)  (C106,+,10.0000)  
Rotate:True</t>
        </r>
      </text>
    </comment>
    <comment ref="D107" authorId="0" shapeId="0" xr:uid="{00000000-0006-0000-0100-000095000000}">
      <text>
        <r>
          <rPr>
            <sz val="10"/>
            <rFont val="Arial"/>
          </rPr>
          <t>reference:D105,D106
mrs:(D105,+,10.0000)  (D106,+,10.0000)  
Rotate:True</t>
        </r>
      </text>
    </comment>
    <comment ref="E107" authorId="0" shapeId="0" xr:uid="{00000000-0006-0000-0100-000096000000}">
      <text>
        <r>
          <rPr>
            <sz val="10"/>
            <rFont val="Arial"/>
          </rPr>
          <t>reference:E105,E106
mrs:(E105,+,10.0000)  (E106,+,10.0000)  
Rotate:True</t>
        </r>
      </text>
    </comment>
    <comment ref="F107" authorId="0" shapeId="0" xr:uid="{00000000-0006-0000-0100-000097000000}">
      <text>
        <r>
          <rPr>
            <sz val="10"/>
            <rFont val="Arial"/>
          </rPr>
          <t>reference:F105,F106
mrs:(F105,+,10.0000)  (F106,+,10.0000)  
Rotate:True</t>
        </r>
      </text>
    </comment>
    <comment ref="G107" authorId="0" shapeId="0" xr:uid="{00000000-0006-0000-0100-000098000000}">
      <text>
        <r>
          <rPr>
            <sz val="10"/>
            <rFont val="Arial"/>
          </rPr>
          <t>reference:G105,G106
mrs:(G105,+,10.0000)  (G106,+,10.0000)  
Rotate:True</t>
        </r>
      </text>
    </comment>
    <comment ref="H107" authorId="0" shapeId="0" xr:uid="{00000000-0006-0000-0100-000099000000}">
      <text>
        <r>
          <rPr>
            <sz val="10"/>
            <rFont val="Arial"/>
          </rPr>
          <t>reference:H105,H106
mrs:(H105,+,10.0000)  (H106,+,10.0000)  
Rotate:True</t>
        </r>
      </text>
    </comment>
    <comment ref="I107" authorId="0" shapeId="0" xr:uid="{00000000-0006-0000-0100-00009A000000}">
      <text>
        <r>
          <rPr>
            <sz val="10"/>
            <rFont val="Arial"/>
          </rPr>
          <t>reference:I105,I106
mrs:(I105,+,10.0000)  (I106,+,10.0000)  
Rotate:True</t>
        </r>
      </text>
    </comment>
    <comment ref="J107" authorId="0" shapeId="0" xr:uid="{00000000-0006-0000-0100-00009B000000}">
      <text>
        <r>
          <rPr>
            <sz val="10"/>
            <rFont val="Arial"/>
          </rPr>
          <t>reference:J105,J106
mrs:(J105,+,10.0000)  (J106,+,10.0000)  
Rotate:True</t>
        </r>
      </text>
    </comment>
    <comment ref="K107" authorId="0" shapeId="0" xr:uid="{00000000-0006-0000-0100-00009C000000}">
      <text>
        <r>
          <rPr>
            <sz val="10"/>
            <rFont val="Arial"/>
          </rPr>
          <t>reference:K105,K106
mrs:(K105,+,10.0000)  (K106,+,10.0000)  
Rotate:True</t>
        </r>
      </text>
    </comment>
    <comment ref="B113" authorId="0" shapeId="0" xr:uid="{00000000-0006-0000-0100-00009D000000}">
      <text>
        <r>
          <rPr>
            <sz val="10"/>
            <rFont val="Arial"/>
          </rPr>
          <t>reference:B110,B111,B112
mrs:(B110,+,10.0000)  (B111,+,10.0000)  (B112,+,10.0000)  
Rotate:True</t>
        </r>
      </text>
    </comment>
    <comment ref="C113" authorId="0" shapeId="0" xr:uid="{00000000-0006-0000-0100-00009E000000}">
      <text>
        <r>
          <rPr>
            <sz val="10"/>
            <rFont val="Arial"/>
          </rPr>
          <t>reference:C110,C111,C112
mrs:(C110,+,10.0000)  (C111,+,10.0000)  (C112,+,10.0000)  
Rotate:True</t>
        </r>
      </text>
    </comment>
    <comment ref="D113" authorId="0" shapeId="0" xr:uid="{00000000-0006-0000-0100-00009F000000}">
      <text>
        <r>
          <rPr>
            <sz val="10"/>
            <rFont val="Arial"/>
          </rPr>
          <t>reference:D110,D111,D112
mrs:(D110,+,10.0000)  (D111,+,10.0000)  (D112,+,10.0000)  
Rotate:True</t>
        </r>
      </text>
    </comment>
    <comment ref="E113" authorId="0" shapeId="0" xr:uid="{00000000-0006-0000-0100-0000A0000000}">
      <text>
        <r>
          <rPr>
            <sz val="10"/>
            <rFont val="Arial"/>
          </rPr>
          <t>reference:E110,E111,E112
mrs:(E110,+,10.0000)  (E111,+,10.0000)  (E112,+,10.0000)  
Rotate:True</t>
        </r>
      </text>
    </comment>
    <comment ref="F113" authorId="0" shapeId="0" xr:uid="{00000000-0006-0000-0100-0000A1000000}">
      <text>
        <r>
          <rPr>
            <sz val="10"/>
            <rFont val="Arial"/>
          </rPr>
          <t>reference:F110,F111,F112
mrs:(F110,+,10.0000)  (F111,+,10.0000)  (F112,+,10.0000)  
Rotate:True</t>
        </r>
      </text>
    </comment>
    <comment ref="G113" authorId="0" shapeId="0" xr:uid="{00000000-0006-0000-0100-0000A2000000}">
      <text>
        <r>
          <rPr>
            <sz val="10"/>
            <rFont val="Arial"/>
          </rPr>
          <t>reference:G110,G111,G112
mrs:(G110,+,10.0000)  (G111,+,10.0000)  (G112,+,10.0000)  
Rotate:True</t>
        </r>
      </text>
    </comment>
    <comment ref="H113" authorId="0" shapeId="0" xr:uid="{00000000-0006-0000-0100-0000A3000000}">
      <text>
        <r>
          <rPr>
            <sz val="10"/>
            <rFont val="Arial"/>
          </rPr>
          <t>reference:H110,H111,H112
mrs:(H110,+,10.0000)  (H111,+,10.0000)  (H112,+,10.0000)  
Rotate:True</t>
        </r>
      </text>
    </comment>
    <comment ref="I113" authorId="0" shapeId="0" xr:uid="{00000000-0006-0000-0100-0000A4000000}">
      <text>
        <r>
          <rPr>
            <sz val="10"/>
            <rFont val="Arial"/>
          </rPr>
          <t>reference:I110,I111,I112
mrs:(I110,+,10.0000)  (I111,+,10.0000)  (I112,+,10.0000)  
Rotate:True</t>
        </r>
      </text>
    </comment>
    <comment ref="J113" authorId="0" shapeId="0" xr:uid="{00000000-0006-0000-0100-0000A5000000}">
      <text>
        <r>
          <rPr>
            <sz val="10"/>
            <rFont val="Arial"/>
          </rPr>
          <t>reference:J110,J111,J112
mrs:(J110,+,10.0000)  (J111,+,10.0000)  (J112,+,10.0000)  
Rotate:True</t>
        </r>
      </text>
    </comment>
    <comment ref="K113" authorId="0" shapeId="0" xr:uid="{00000000-0006-0000-0100-0000A6000000}">
      <text>
        <r>
          <rPr>
            <sz val="10"/>
            <rFont val="Arial"/>
          </rPr>
          <t>reference:K110,K111,K112
mrs:(K110,+,10.0000)  (K111,+,10.0000)  (K112,+,10.0000)  
Rotate:True</t>
        </r>
      </text>
    </comment>
    <comment ref="B115" authorId="0" shapeId="0" xr:uid="{00000000-0006-0000-0100-0000A7000000}">
      <text>
        <r>
          <rPr>
            <sz val="10"/>
            <rFont val="Arial"/>
          </rPr>
          <t>reference:B107,B113
mrs:(B107,+,10.0000)  (B113,+,-10.0000)  
Rotate:True</t>
        </r>
      </text>
    </comment>
    <comment ref="C115" authorId="0" shapeId="0" xr:uid="{00000000-0006-0000-0100-0000A8000000}">
      <text>
        <r>
          <rPr>
            <sz val="10"/>
            <rFont val="Arial"/>
          </rPr>
          <t>reference:C107,C113
mrs:(C107,+,10.0000)  (C113,+,-10.0000)  
Rotate:True</t>
        </r>
      </text>
    </comment>
    <comment ref="D115" authorId="0" shapeId="0" xr:uid="{00000000-0006-0000-0100-0000A9000000}">
      <text>
        <r>
          <rPr>
            <sz val="10"/>
            <rFont val="Arial"/>
          </rPr>
          <t>reference:D107,D113
mrs:(D107,+,10.0000)  (D113,+,-10.0000)  
Rotate:True</t>
        </r>
      </text>
    </comment>
    <comment ref="E115" authorId="0" shapeId="0" xr:uid="{00000000-0006-0000-0100-0000AA000000}">
      <text>
        <r>
          <rPr>
            <sz val="10"/>
            <rFont val="Arial"/>
          </rPr>
          <t>reference:E107,E113
mrs:(E107,+,10.0000)  (E113,+,-10.0000)  
Rotate:True</t>
        </r>
      </text>
    </comment>
    <comment ref="F115" authorId="0" shapeId="0" xr:uid="{00000000-0006-0000-0100-0000AB000000}">
      <text>
        <r>
          <rPr>
            <sz val="10"/>
            <rFont val="Arial"/>
          </rPr>
          <t>reference:F107,F113
mrs:(F107,+,10.0000)  (F113,+,-10.0000)  
Rotate:True</t>
        </r>
      </text>
    </comment>
    <comment ref="G115" authorId="0" shapeId="0" xr:uid="{00000000-0006-0000-0100-0000AC000000}">
      <text>
        <r>
          <rPr>
            <sz val="10"/>
            <rFont val="Arial"/>
          </rPr>
          <t>reference:G107,G113
mrs:(G107,+,10.0000)  (G113,+,-10.0000)  
Rotate:True</t>
        </r>
      </text>
    </comment>
    <comment ref="H115" authorId="0" shapeId="0" xr:uid="{00000000-0006-0000-0100-0000AD000000}">
      <text>
        <r>
          <rPr>
            <sz val="10"/>
            <rFont val="Arial"/>
          </rPr>
          <t>reference:H107,H113
mrs:(H107,+,10.0000)  (H113,+,-10.0000)  
Rotate:True</t>
        </r>
      </text>
    </comment>
    <comment ref="I115" authorId="0" shapeId="0" xr:uid="{00000000-0006-0000-0100-0000AE000000}">
      <text>
        <r>
          <rPr>
            <sz val="10"/>
            <rFont val="Arial"/>
          </rPr>
          <t>reference:I107,I113
mrs:(I107,+,10.0000)  (I113,+,-10.0000)  
Rotate:True</t>
        </r>
      </text>
    </comment>
    <comment ref="J115" authorId="0" shapeId="0" xr:uid="{00000000-0006-0000-0100-0000AF000000}">
      <text>
        <r>
          <rPr>
            <sz val="10"/>
            <rFont val="Arial"/>
          </rPr>
          <t>reference:J107,J113
mrs:(J107,+,10.0000)  (J113,+,-10.0000)  
Rotate:True</t>
        </r>
      </text>
    </comment>
    <comment ref="K115" authorId="0" shapeId="0" xr:uid="{00000000-0006-0000-0100-0000B0000000}">
      <text>
        <r>
          <rPr>
            <sz val="10"/>
            <rFont val="Arial"/>
          </rPr>
          <t>reference:K107,K113
mrs:(K107,+,10.0000)  (K113,+,-10.0000)  
Rotate:True</t>
        </r>
      </text>
    </comment>
    <comment ref="B125" authorId="0" shapeId="0" xr:uid="{00000000-0006-0000-0100-0000B1000000}">
      <text>
        <r>
          <rPr>
            <sz val="10"/>
            <rFont val="Arial"/>
          </rPr>
          <t>reference:B123,B124
mrs:(B123,+,10.0000)  (B124,+,10.0000)  
Rotate:True</t>
        </r>
      </text>
    </comment>
    <comment ref="C125" authorId="0" shapeId="0" xr:uid="{00000000-0006-0000-0100-0000B2000000}">
      <text>
        <r>
          <rPr>
            <sz val="10"/>
            <rFont val="Arial"/>
          </rPr>
          <t>reference:C123,C124
mrs:(C123,+,10.0000)  (C124,+,10.0000)  
Rotate:True</t>
        </r>
      </text>
    </comment>
    <comment ref="D125" authorId="0" shapeId="0" xr:uid="{00000000-0006-0000-0100-0000B3000000}">
      <text>
        <r>
          <rPr>
            <sz val="10"/>
            <rFont val="Arial"/>
          </rPr>
          <t>reference:D123,D124
mrs:(D123,+,10.0000)  (D124,+,10.0000)  
Rotate:True</t>
        </r>
      </text>
    </comment>
    <comment ref="E125" authorId="0" shapeId="0" xr:uid="{00000000-0006-0000-0100-0000B4000000}">
      <text>
        <r>
          <rPr>
            <sz val="10"/>
            <rFont val="Arial"/>
          </rPr>
          <t>reference:E123,E124
mrs:(E123,+,10.0000)  (E124,+,10.0000)  
Rotate:True</t>
        </r>
      </text>
    </comment>
    <comment ref="F125" authorId="0" shapeId="0" xr:uid="{00000000-0006-0000-0100-0000B5000000}">
      <text>
        <r>
          <rPr>
            <sz val="10"/>
            <rFont val="Arial"/>
          </rPr>
          <t>reference:F123,F124
mrs:(F123,+,10.0000)  (F124,+,10.0000)  
Rotate:True</t>
        </r>
      </text>
    </comment>
    <comment ref="G125" authorId="0" shapeId="0" xr:uid="{00000000-0006-0000-0100-0000B6000000}">
      <text>
        <r>
          <rPr>
            <sz val="10"/>
            <rFont val="Arial"/>
          </rPr>
          <t>reference:G123,G124
mrs:(G123,+,10.0000)  (G124,+,10.0000)  
Rotate:True</t>
        </r>
      </text>
    </comment>
    <comment ref="H125" authorId="0" shapeId="0" xr:uid="{00000000-0006-0000-0100-0000B7000000}">
      <text>
        <r>
          <rPr>
            <sz val="10"/>
            <rFont val="Arial"/>
          </rPr>
          <t>reference:H123,H124
mrs:(H123,+,10.0000)  (H124,+,10.0000)  
Rotate:True</t>
        </r>
      </text>
    </comment>
    <comment ref="I125" authorId="0" shapeId="0" xr:uid="{00000000-0006-0000-0100-0000B8000000}">
      <text>
        <r>
          <rPr>
            <sz val="10"/>
            <rFont val="Arial"/>
          </rPr>
          <t>reference:I123,I124
mrs:(I123,+,10.0000)  (I124,+,10.0000)  
Rotate:True</t>
        </r>
      </text>
    </comment>
    <comment ref="J125" authorId="0" shapeId="0" xr:uid="{00000000-0006-0000-0100-0000B9000000}">
      <text>
        <r>
          <rPr>
            <sz val="10"/>
            <rFont val="Arial"/>
          </rPr>
          <t>reference:J123,J124
mrs:(J123,+,10.0000)  (J124,+,10.0000)  
Rotate:True</t>
        </r>
      </text>
    </comment>
    <comment ref="K125" authorId="0" shapeId="0" xr:uid="{00000000-0006-0000-0100-0000BA000000}">
      <text>
        <r>
          <rPr>
            <sz val="10"/>
            <rFont val="Arial"/>
          </rPr>
          <t>reference:K123,K124
mrs:(K123,+,10.0000)  (K124,+,10.0000)  
Rotate:True</t>
        </r>
      </text>
    </comment>
    <comment ref="B127" authorId="0" shapeId="0" xr:uid="{00000000-0006-0000-0100-0000BB000000}">
      <text>
        <r>
          <rPr>
            <sz val="10"/>
            <rFont val="Arial"/>
          </rPr>
          <t>reference:B120,B125
mrs:(B120,+,10.0000)  (B125,+,-10.0000)  
Rotate:True</t>
        </r>
      </text>
    </comment>
    <comment ref="C127" authorId="0" shapeId="0" xr:uid="{00000000-0006-0000-0100-0000BC000000}">
      <text>
        <r>
          <rPr>
            <sz val="10"/>
            <rFont val="Arial"/>
          </rPr>
          <t>reference:C120,C125
mrs:(C120,+,10.0000)  (C125,+,-10.0000)  
Rotate:True</t>
        </r>
      </text>
    </comment>
    <comment ref="D127" authorId="0" shapeId="0" xr:uid="{00000000-0006-0000-0100-0000BD000000}">
      <text>
        <r>
          <rPr>
            <sz val="10"/>
            <rFont val="Arial"/>
          </rPr>
          <t>reference:D120,D125
mrs:(D120,+,10.0000)  (D125,+,-10.0000)  
Rotate:True</t>
        </r>
      </text>
    </comment>
    <comment ref="E127" authorId="0" shapeId="0" xr:uid="{00000000-0006-0000-0100-0000BE000000}">
      <text>
        <r>
          <rPr>
            <sz val="10"/>
            <rFont val="Arial"/>
          </rPr>
          <t>reference:E120,E125
mrs:(E120,+,10.0000)  (E125,+,-10.0000)  
Rotate:True</t>
        </r>
      </text>
    </comment>
    <comment ref="F127" authorId="0" shapeId="0" xr:uid="{00000000-0006-0000-0100-0000BF000000}">
      <text>
        <r>
          <rPr>
            <sz val="10"/>
            <rFont val="Arial"/>
          </rPr>
          <t>reference:F120,F125
mrs:(F120,+,10.0000)  (F125,+,-10.0000)  
Rotate:True</t>
        </r>
      </text>
    </comment>
    <comment ref="G127" authorId="0" shapeId="0" xr:uid="{00000000-0006-0000-0100-0000C0000000}">
      <text>
        <r>
          <rPr>
            <sz val="10"/>
            <rFont val="Arial"/>
          </rPr>
          <t>reference:G120,G125
mrs:(G120,+,10.0000)  (G125,+,-10.0000)  
Rotate:True</t>
        </r>
      </text>
    </comment>
    <comment ref="H127" authorId="0" shapeId="0" xr:uid="{00000000-0006-0000-0100-0000C1000000}">
      <text>
        <r>
          <rPr>
            <sz val="10"/>
            <rFont val="Arial"/>
          </rPr>
          <t>reference:H120,H125
mrs:(H120,+,10.0000)  (H125,+,-10.0000)  
Rotate:True</t>
        </r>
      </text>
    </comment>
    <comment ref="I127" authorId="0" shapeId="0" xr:uid="{00000000-0006-0000-0100-0000C2000000}">
      <text>
        <r>
          <rPr>
            <sz val="10"/>
            <rFont val="Arial"/>
          </rPr>
          <t>reference:I120,I125
mrs:(I120,+,10.0000)  (I125,+,-10.0000)  
Rotate:True</t>
        </r>
      </text>
    </comment>
    <comment ref="J127" authorId="0" shapeId="0" xr:uid="{00000000-0006-0000-0100-0000C3000000}">
      <text>
        <r>
          <rPr>
            <sz val="10"/>
            <rFont val="Arial"/>
          </rPr>
          <t>reference:J120,J125
mrs:(J120,+,10.0000)  (J125,+,-10.0000)  
Rotate:True</t>
        </r>
      </text>
    </comment>
    <comment ref="K127" authorId="0" shapeId="0" xr:uid="{00000000-0006-0000-0100-0000C4000000}">
      <text>
        <r>
          <rPr>
            <sz val="10"/>
            <rFont val="Arial"/>
          </rPr>
          <t>reference:K120,K125
mrs:(K120,+,10.0000)  (K125,+,-10.0000)  
Rotate:True</t>
        </r>
      </text>
    </comment>
    <comment ref="B139" authorId="0" shapeId="0" xr:uid="{00000000-0006-0000-0100-0000C5000000}">
      <text>
        <r>
          <rPr>
            <sz val="10"/>
            <rFont val="Arial"/>
          </rPr>
          <t>reference:B135,B136,B137,B138
mrs:(B135,+,10.0000)  (B136,+,10.0000)  (B137,+,10.0000)  (B138,+,10.0000)  
Rotate:True</t>
        </r>
      </text>
    </comment>
    <comment ref="D139" authorId="0" shapeId="0" xr:uid="{00000000-0006-0000-0100-0000C6000000}">
      <text>
        <r>
          <rPr>
            <sz val="10"/>
            <rFont val="Arial"/>
          </rPr>
          <t>reference:D135,D136,D137,D138
mrs:(D135,+,10.0000)  (D136,+,10.0000)  (D137,+,10.0000)  (D138,+,10.0000)  
Rotate:True</t>
        </r>
      </text>
    </comment>
    <comment ref="E139" authorId="0" shapeId="0" xr:uid="{00000000-0006-0000-0100-0000C7000000}">
      <text>
        <r>
          <rPr>
            <sz val="10"/>
            <rFont val="Arial"/>
          </rPr>
          <t>reference:E135,E136,E137,E138
mrs:(E135,+,10.0000)  (E136,+,10.0000)  (E137,+,10.0000)  (E138,+,10.0000)  
Rotate:True</t>
        </r>
      </text>
    </comment>
    <comment ref="F139" authorId="0" shapeId="0" xr:uid="{00000000-0006-0000-0100-0000C8000000}">
      <text>
        <r>
          <rPr>
            <sz val="10"/>
            <rFont val="Arial"/>
          </rPr>
          <t>reference:F135,F136,F137,F138
mrs:(F135,+,10.0000)  (F136,+,10.0000)  (F137,+,10.0000)  (F138,+,10.0000)  
Rotate:True</t>
        </r>
      </text>
    </comment>
    <comment ref="G139" authorId="0" shapeId="0" xr:uid="{00000000-0006-0000-0100-0000C9000000}">
      <text>
        <r>
          <rPr>
            <sz val="10"/>
            <rFont val="Arial"/>
          </rPr>
          <t>reference:G135,G136,G137,G138
mrs:(G135,+,10.0000)  (G136,+,10.0000)  (G137,+,10.0000)  (G138,+,10.0000)  
Rotate:True</t>
        </r>
      </text>
    </comment>
    <comment ref="H139" authorId="0" shapeId="0" xr:uid="{00000000-0006-0000-0100-0000CA000000}">
      <text>
        <r>
          <rPr>
            <sz val="10"/>
            <rFont val="Arial"/>
          </rPr>
          <t>reference:H135,H136,H137,H138
mrs:(H135,+,10.0000)  (H136,+,10.0000)  (H137,+,10.0000)  (H138,+,10.0000)  
Rotate:True</t>
        </r>
      </text>
    </comment>
    <comment ref="I139" authorId="0" shapeId="0" xr:uid="{00000000-0006-0000-0100-0000CB000000}">
      <text>
        <r>
          <rPr>
            <sz val="10"/>
            <rFont val="Arial"/>
          </rPr>
          <t>reference:I135,I136,I137,I138
mrs:(I135,+,10.0000)  (I136,+,10.0000)  (I137,+,10.0000)  (I138,+,10.0000)  
Rotate:True</t>
        </r>
      </text>
    </comment>
    <comment ref="J139" authorId="0" shapeId="0" xr:uid="{00000000-0006-0000-0100-0000CC000000}">
      <text>
        <r>
          <rPr>
            <sz val="10"/>
            <rFont val="Arial"/>
          </rPr>
          <t>reference:J135,J136,J137,J138
mrs:(J135,+,10.0000)  (J136,+,10.0000)  (J137,+,10.0000)  (J138,+,10.0000)  
Rotate:True</t>
        </r>
      </text>
    </comment>
    <comment ref="K139" authorId="0" shapeId="0" xr:uid="{00000000-0006-0000-0100-0000CD000000}">
      <text>
        <r>
          <rPr>
            <sz val="10"/>
            <rFont val="Arial"/>
          </rPr>
          <t>reference:K135,K136,K137,K138
mrs:(K135,+,10.0000)  (K136,+,10.0000)  (K137,+,10.0000)  (K138,+,10.0000)  
Rotate:True</t>
        </r>
      </text>
    </comment>
    <comment ref="B141" authorId="0" shapeId="0" xr:uid="{00000000-0006-0000-0100-0000CE000000}">
      <text>
        <r>
          <rPr>
            <sz val="10"/>
            <rFont val="Arial"/>
          </rPr>
          <t>reference:B132,B139
mrs:(B132,+,10.0000)  (B139,+,-10.0000)  
Rotate:True</t>
        </r>
      </text>
    </comment>
    <comment ref="C141" authorId="0" shapeId="0" xr:uid="{00000000-0006-0000-0100-0000CF000000}">
      <text>
        <r>
          <rPr>
            <sz val="10"/>
            <rFont val="Arial"/>
          </rPr>
          <t>reference:C132,C139
mrs:(C132,+,10.0000)  (C139,+,-10.0000)  
Rotate:True</t>
        </r>
      </text>
    </comment>
    <comment ref="D141" authorId="0" shapeId="0" xr:uid="{00000000-0006-0000-0100-0000D0000000}">
      <text>
        <r>
          <rPr>
            <sz val="10"/>
            <rFont val="Arial"/>
          </rPr>
          <t>reference:D132,D139
mrs:(D132,+,10.0000)  (D139,+,-10.0000)  
Rotate:True</t>
        </r>
      </text>
    </comment>
    <comment ref="E141" authorId="0" shapeId="0" xr:uid="{00000000-0006-0000-0100-0000D1000000}">
      <text>
        <r>
          <rPr>
            <sz val="10"/>
            <rFont val="Arial"/>
          </rPr>
          <t>reference:E132,E139
mrs:(E132,+,10.0000)  (E139,+,-10.0000)  
Rotate:True</t>
        </r>
      </text>
    </comment>
    <comment ref="F141" authorId="0" shapeId="0" xr:uid="{00000000-0006-0000-0100-0000D2000000}">
      <text>
        <r>
          <rPr>
            <sz val="10"/>
            <rFont val="Arial"/>
          </rPr>
          <t>reference:F132,F139
mrs:(F132,+,10.0000)  (F139,+,-10.0000)  
Rotate:True</t>
        </r>
      </text>
    </comment>
    <comment ref="G141" authorId="0" shapeId="0" xr:uid="{00000000-0006-0000-0100-0000D3000000}">
      <text>
        <r>
          <rPr>
            <sz val="10"/>
            <rFont val="Arial"/>
          </rPr>
          <t>reference:G132,G139
mrs:(G132,+,10.0000)  (G139,+,-10.0000)  
Rotate:True</t>
        </r>
      </text>
    </comment>
    <comment ref="H141" authorId="0" shapeId="0" xr:uid="{00000000-0006-0000-0100-0000D4000000}">
      <text>
        <r>
          <rPr>
            <sz val="10"/>
            <rFont val="Arial"/>
          </rPr>
          <t>reference:H132,H139
mrs:(H132,+,10.0000)  (H139,+,-10.0000)  
Rotate:True</t>
        </r>
      </text>
    </comment>
    <comment ref="I141" authorId="0" shapeId="0" xr:uid="{00000000-0006-0000-0100-0000D5000000}">
      <text>
        <r>
          <rPr>
            <sz val="10"/>
            <rFont val="Arial"/>
          </rPr>
          <t>reference:I132,I139
mrs:(I132,+,10.0000)  (I139,+,-10.0000)  
Rotate:True</t>
        </r>
      </text>
    </comment>
    <comment ref="J141" authorId="0" shapeId="0" xr:uid="{00000000-0006-0000-0100-0000D6000000}">
      <text>
        <r>
          <rPr>
            <sz val="10"/>
            <rFont val="Arial"/>
          </rPr>
          <t>reference:J132,J139
mrs:(J132,+,10.0000)  (J139,+,-10.0000)  
Rotate:True</t>
        </r>
      </text>
    </comment>
    <comment ref="K141" authorId="0" shapeId="0" xr:uid="{00000000-0006-0000-0100-0000D7000000}">
      <text>
        <r>
          <rPr>
            <sz val="10"/>
            <rFont val="Arial"/>
          </rPr>
          <t>reference:K132,K139
mrs:(K132,+,10.0000)  (K139,+,-10.0000)  
Rotate:True</t>
        </r>
      </text>
    </comment>
    <comment ref="B143" authorId="0" shapeId="0" xr:uid="{00000000-0006-0000-0100-0000D8000000}">
      <text>
        <r>
          <rPr>
            <sz val="10"/>
            <rFont val="Arial"/>
          </rPr>
          <t>reference:B141,B127,B115
mrs:(B141,+,10.0000)  (B127,+,10.0000)  (B115,+,10.0000)  
Rotate:True</t>
        </r>
      </text>
    </comment>
    <comment ref="C143" authorId="0" shapeId="0" xr:uid="{00000000-0006-0000-0100-0000D9000000}">
      <text>
        <r>
          <rPr>
            <sz val="10"/>
            <rFont val="Arial"/>
          </rPr>
          <t>reference:C141,C127,C115
mrs:(C141,+,10.0000)  (C127,+,10.0000)  (C115,+,10.0000)  
Rotate:True</t>
        </r>
      </text>
    </comment>
    <comment ref="D143" authorId="0" shapeId="0" xr:uid="{00000000-0006-0000-0100-0000DA000000}">
      <text>
        <r>
          <rPr>
            <sz val="10"/>
            <rFont val="Arial"/>
          </rPr>
          <t>reference:D141,D127,D115
mrs:(D141,+,10.0000)  (D127,+,10.0000)  (D115,+,10.0000)  
Rotate:True</t>
        </r>
      </text>
    </comment>
    <comment ref="E143" authorId="0" shapeId="0" xr:uid="{00000000-0006-0000-0100-0000DB000000}">
      <text>
        <r>
          <rPr>
            <sz val="10"/>
            <rFont val="Arial"/>
          </rPr>
          <t>reference:E141,E127,E115
mrs:(E141,+,10.0000)  (E127,+,10.0000)  (E115,+,10.0000)  
Rotate:True</t>
        </r>
      </text>
    </comment>
    <comment ref="F143" authorId="0" shapeId="0" xr:uid="{00000000-0006-0000-0100-0000DC000000}">
      <text>
        <r>
          <rPr>
            <sz val="10"/>
            <rFont val="Arial"/>
          </rPr>
          <t>reference:F141,F127,F115
mrs:(F141,+,10.0000)  (F127,+,10.0000)  (F115,+,10.0000)  
Rotate:True</t>
        </r>
      </text>
    </comment>
    <comment ref="G143" authorId="0" shapeId="0" xr:uid="{00000000-0006-0000-0100-0000DD000000}">
      <text>
        <r>
          <rPr>
            <sz val="10"/>
            <rFont val="Arial"/>
          </rPr>
          <t>reference:G141,G127,G115
mrs:(G141,+,10.0000)  (G127,+,10.0000)  (G115,+,10.0000)  
Rotate:True</t>
        </r>
      </text>
    </comment>
    <comment ref="H143" authorId="0" shapeId="0" xr:uid="{00000000-0006-0000-0100-0000DE000000}">
      <text>
        <r>
          <rPr>
            <sz val="10"/>
            <rFont val="Arial"/>
          </rPr>
          <t>reference:H141,H127,H115
mrs:(H141,+,10.0000)  (H127,+,10.0000)  (H115,+,10.0000)  
Rotate:True</t>
        </r>
      </text>
    </comment>
    <comment ref="I143" authorId="0" shapeId="0" xr:uid="{00000000-0006-0000-0100-0000DF000000}">
      <text>
        <r>
          <rPr>
            <sz val="10"/>
            <rFont val="Arial"/>
          </rPr>
          <t>reference:I141,I127,I115
mrs:(I141,+,10.0000)  (I127,+,10.0000)  (I115,+,10.0000)  
Rotate:True</t>
        </r>
      </text>
    </comment>
    <comment ref="J143" authorId="0" shapeId="0" xr:uid="{00000000-0006-0000-0100-0000E0000000}">
      <text>
        <r>
          <rPr>
            <sz val="10"/>
            <rFont val="Arial"/>
          </rPr>
          <t>reference:J141,J127,J115
mrs:(J141,+,10.0000)  (J127,+,10.0000)  (J115,+,10.0000)  
Rotate:True</t>
        </r>
      </text>
    </comment>
    <comment ref="K143" authorId="0" shapeId="0" xr:uid="{00000000-0006-0000-0100-0000E1000000}">
      <text>
        <r>
          <rPr>
            <sz val="10"/>
            <rFont val="Arial"/>
          </rPr>
          <t>reference:K141,K127,K115
mrs:(K141,+,10.0000)  (K127,+,10.0000)  (K115,+,10.0000)  
Rotate:True</t>
        </r>
      </text>
    </comment>
    <comment ref="B144" authorId="0" shapeId="0" xr:uid="{00000000-0006-0000-0100-0000E2000000}">
      <text>
        <r>
          <rPr>
            <sz val="10"/>
            <rFont val="Arial"/>
          </rPr>
          <t>reference:C145
mrs:(C145,+,10.0000)  
Rotate:True</t>
        </r>
      </text>
    </comment>
    <comment ref="B145" authorId="0" shapeId="0" xr:uid="{00000000-0006-0000-0100-0000E3000000}">
      <text>
        <r>
          <rPr>
            <sz val="10"/>
            <rFont val="Arial"/>
          </rPr>
          <t>reference:B143,B144
mrs:(B143,+,10.0000)  (B144,+,10.0000)  
Rotate:True</t>
        </r>
      </text>
    </comment>
    <comment ref="C145" authorId="0" shapeId="0" xr:uid="{00000000-0006-0000-0100-0000E4000000}">
      <text>
        <r>
          <rPr>
            <sz val="10"/>
            <rFont val="Arial"/>
          </rPr>
          <t>reference:C143,C144
mrs:(C143,+,10.0000)  (C144,+,10.0000)  
Rotate:True</t>
        </r>
      </text>
    </comment>
    <comment ref="D145" authorId="0" shapeId="0" xr:uid="{00000000-0006-0000-0100-0000E5000000}">
      <text>
        <r>
          <rPr>
            <sz val="10"/>
            <rFont val="Arial"/>
          </rPr>
          <t>reference:D143,D144
mrs:(D143,+,10.0000)  (D144,+,10.0000)  
Rotate:True</t>
        </r>
      </text>
    </comment>
    <comment ref="E145" authorId="0" shapeId="0" xr:uid="{00000000-0006-0000-0100-0000E6000000}">
      <text>
        <r>
          <rPr>
            <sz val="10"/>
            <rFont val="Arial"/>
          </rPr>
          <t>reference:E143,E144
mrs:(E143,+,10.0000)  (E144,+,10.0000)  
Rotate:True</t>
        </r>
      </text>
    </comment>
    <comment ref="F145" authorId="0" shapeId="0" xr:uid="{00000000-0006-0000-0100-0000E7000000}">
      <text>
        <r>
          <rPr>
            <sz val="10"/>
            <rFont val="Arial"/>
          </rPr>
          <t>reference:F143,F144
mrs:(F143,+,10.0000)  (F144,+,10.0000)  
Rotate:True</t>
        </r>
      </text>
    </comment>
    <comment ref="G145" authorId="0" shapeId="0" xr:uid="{00000000-0006-0000-0100-0000E8000000}">
      <text>
        <r>
          <rPr>
            <sz val="10"/>
            <rFont val="Arial"/>
          </rPr>
          <t>reference:G143,G144
mrs:(G143,+,10.0000)  (G144,+,10.0000)  
Rotate:True</t>
        </r>
      </text>
    </comment>
    <comment ref="H145" authorId="0" shapeId="0" xr:uid="{00000000-0006-0000-0100-0000E9000000}">
      <text>
        <r>
          <rPr>
            <sz val="10"/>
            <rFont val="Arial"/>
          </rPr>
          <t>reference:H143,H144
mrs:(H143,+,10.0000)  (H144,+,10.0000)  
Rotate:True</t>
        </r>
      </text>
    </comment>
    <comment ref="I145" authorId="0" shapeId="0" xr:uid="{00000000-0006-0000-0100-0000EA000000}">
      <text>
        <r>
          <rPr>
            <sz val="10"/>
            <rFont val="Arial"/>
          </rPr>
          <t>reference:I143,I144
mrs:(I143,+,10.0000)  (I144,+,10.0000)  
Rotate:True</t>
        </r>
      </text>
    </comment>
    <comment ref="J145" authorId="0" shapeId="0" xr:uid="{00000000-0006-0000-0100-0000EB000000}">
      <text>
        <r>
          <rPr>
            <sz val="10"/>
            <rFont val="Arial"/>
          </rPr>
          <t>reference:J143,J144
mrs:(J143,+,10.0000)  (J144,+,10.0000)  
Rotate:True</t>
        </r>
      </text>
    </comment>
    <comment ref="K145" authorId="0" shapeId="0" xr:uid="{00000000-0006-0000-0100-0000EC000000}">
      <text>
        <r>
          <rPr>
            <sz val="10"/>
            <rFont val="Arial"/>
          </rPr>
          <t>reference:K143,K144
mrs:(K143,+,10.0000)  (K144,+,10.0000)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D12" authorId="0" shapeId="0" xr:uid="{00000000-0006-0000-0200-000001000000}">
      <text>
        <r>
          <rPr>
            <sz val="10"/>
            <rFont val="Arial"/>
          </rPr>
          <t>reference:D11
mrs:
Rotate:True</t>
        </r>
      </text>
    </comment>
    <comment ref="E12" authorId="0" shapeId="0" xr:uid="{00000000-0006-0000-0200-000002000000}">
      <text>
        <r>
          <rPr>
            <sz val="10"/>
            <rFont val="Arial"/>
          </rPr>
          <t>reference:E11
mrs:
Rotate:True</t>
        </r>
      </text>
    </comment>
    <comment ref="F12" authorId="0" shapeId="0" xr:uid="{00000000-0006-0000-0200-000003000000}">
      <text>
        <r>
          <rPr>
            <sz val="10"/>
            <rFont val="Arial"/>
          </rPr>
          <t>reference:F11
mrs:
Rotate:True</t>
        </r>
      </text>
    </comment>
    <comment ref="G12" authorId="0" shapeId="0" xr:uid="{00000000-0006-0000-0200-000004000000}">
      <text>
        <r>
          <rPr>
            <sz val="10"/>
            <rFont val="Arial"/>
          </rPr>
          <t>reference:G11
mrs:
Rotate:True</t>
        </r>
      </text>
    </comment>
    <comment ref="H12" authorId="0" shapeId="0" xr:uid="{00000000-0006-0000-0200-000005000000}">
      <text>
        <r>
          <rPr>
            <sz val="10"/>
            <rFont val="Arial"/>
          </rPr>
          <t>reference:H11
mrs:
Rotate:True</t>
        </r>
      </text>
    </comment>
    <comment ref="I12" authorId="0" shapeId="0" xr:uid="{00000000-0006-0000-0200-000006000000}">
      <text>
        <r>
          <rPr>
            <sz val="10"/>
            <rFont val="Arial"/>
          </rPr>
          <t>reference:I11
mrs:
Rotate:True</t>
        </r>
      </text>
    </comment>
    <comment ref="B14" authorId="0" shapeId="0" xr:uid="{00000000-0006-0000-0200-000007000000}">
      <text>
        <r>
          <rPr>
            <sz val="10"/>
            <rFont val="Arial"/>
          </rPr>
          <t>reference:B6,B7,B8,B9,B10,B11,B12
mrs:(B6,+,10.0000)  (B7,+,10.0000)  (B8,+,10.0000)  (B9,+,10.0000)  (B10,+,10.0000)  (B11,+,10.0000)  (B12,+,10.0000)  
Rotate:True</t>
        </r>
      </text>
    </comment>
    <comment ref="C14" authorId="0" shapeId="0" xr:uid="{00000000-0006-0000-0200-000008000000}">
      <text>
        <r>
          <rPr>
            <sz val="10"/>
            <rFont val="Arial"/>
          </rPr>
          <t>reference:C6,C7,C8,C9,C10,C11,C12
mrs:(C6,+,10.0000)  (C7,+,10.0000)  (C8,+,10.0000)  (C9,+,10.0000)  (C10,+,10.0000)  (C11,+,10.0000)  (C12,+,10.0000)  
Rotate:True</t>
        </r>
      </text>
    </comment>
    <comment ref="D14" authorId="0" shapeId="0" xr:uid="{00000000-0006-0000-0200-000009000000}">
      <text>
        <r>
          <rPr>
            <sz val="10"/>
            <rFont val="Arial"/>
          </rPr>
          <t>reference:D6,D7,D8,D9,D10,D11,D12
mrs:(D6,+,10.0000)  (D7,+,10.0000)  (D8,+,10.0000)  (D9,+,10.0000)  (D10,+,10.0000)  (D11,+,10.0000)  (D12,+,10.0000)  
Rotate:True</t>
        </r>
      </text>
    </comment>
    <comment ref="E14" authorId="0" shapeId="0" xr:uid="{00000000-0006-0000-0200-00000A000000}">
      <text>
        <r>
          <rPr>
            <sz val="10"/>
            <rFont val="Arial"/>
          </rPr>
          <t>reference:E6,E7,E8,E9,E10,E11,E12
mrs:(E6,+,10.0000)  (E7,+,10.0000)  (E8,+,10.0000)  (E9,+,10.0000)  (E10,+,10.0000)  (E11,+,10.0000)  (E12,+,10.0000)  
Rotate:True</t>
        </r>
      </text>
    </comment>
    <comment ref="F14" authorId="0" shapeId="0" xr:uid="{00000000-0006-0000-0200-00000B000000}">
      <text>
        <r>
          <rPr>
            <sz val="10"/>
            <rFont val="Arial"/>
          </rPr>
          <t>reference:F6,F7,F8,F9,F10,F11,F12
mrs:(F6,+,10.0000)  (F7,+,10.0000)  (F8,+,10.0000)  (F9,+,10.0000)  (F10,+,10.0000)  (F11,+,10.0000)  (F12,+,10.0000)  
Rotate:True</t>
        </r>
      </text>
    </comment>
    <comment ref="G14" authorId="0" shapeId="0" xr:uid="{00000000-0006-0000-0200-00000C000000}">
      <text>
        <r>
          <rPr>
            <sz val="10"/>
            <rFont val="Arial"/>
          </rPr>
          <t>reference:G6,G7,G8,G9,G10,G11,G12
mrs:(G6,+,10.0000)  (G7,+,10.0000)  (G8,+,10.0000)  (G9,+,10.0000)  (G10,+,10.0000)  (G11,+,10.0000)  (G12,+,10.0000)  
Rotate:True</t>
        </r>
      </text>
    </comment>
    <comment ref="H14" authorId="0" shapeId="0" xr:uid="{00000000-0006-0000-0200-00000D000000}">
      <text>
        <r>
          <rPr>
            <sz val="10"/>
            <rFont val="Arial"/>
          </rPr>
          <t>reference:H6,H7,H8,H9,H10,H11,H12,H13
mrs:(H6,+,10.0000)  (H7,+,10.0000)  (H8,+,10.0000)  (H9,+,10.0000)  (H10,+,10.0000)  (H11,+,10.0000)  (H12,+,10.0000)  (H13,+,10.0000)  
Rotate:True</t>
        </r>
      </text>
    </comment>
    <comment ref="I14" authorId="0" shapeId="0" xr:uid="{00000000-0006-0000-0200-00000E000000}">
      <text>
        <r>
          <rPr>
            <sz val="10"/>
            <rFont val="Arial"/>
          </rPr>
          <t>reference:I6,I7,I8,I9,I10,I11,I12
mrs:(I6,+,10.0000)  (I7,+,10.0000)  (I8,+,10.0000)  (I9,+,10.0000)  (I10,+,10.0000)  (I11,+,10.0000)  (I12,+,10.0000)  
Rotate:True</t>
        </r>
      </text>
    </comment>
    <comment ref="J14" authorId="0" shapeId="0" xr:uid="{00000000-0006-0000-0200-00000F000000}">
      <text>
        <r>
          <rPr>
            <sz val="10"/>
            <rFont val="Arial"/>
          </rPr>
          <t>reference:J6,J7,J8,J9,J10,J11,J12
mrs:(J6,+,10.0000)  (J7,+,10.0000)  (J8,+,10.0000)  (J9,+,10.0000)  (J10,+,10.0000)  (J11,+,10.0000)  (J12,+,10.0000)  
Rotate:True</t>
        </r>
      </text>
    </comment>
    <comment ref="K14" authorId="0" shapeId="0" xr:uid="{00000000-0006-0000-0200-000010000000}">
      <text>
        <r>
          <rPr>
            <sz val="10"/>
            <rFont val="Arial"/>
          </rPr>
          <t>reference:K6,K7,K8,K9,K10,K11,K12
mrs:(K6,+,10.0000)  (K7,+,10.0000)  (K8,+,10.0000)  (K9,+,10.0000)  (K10,+,10.0000)  (K11,+,10.0000)  (K12,+,10.0000)  
Rotate:True</t>
        </r>
      </text>
    </comment>
    <comment ref="L14" authorId="0" shapeId="0" xr:uid="{00000000-0006-0000-0200-000011000000}">
      <text>
        <r>
          <rPr>
            <sz val="10"/>
            <rFont val="Arial"/>
          </rPr>
          <t>reference:L6,L7,L8,L9,L10,L11,L12
mrs:(L6,+,10.0000)  (L7,+,10.0000)  (L8,+,10.0000)  (L9,+,10.0000)  (L10,+,10.0000)  (L11,+,10.0000)  (L12,+,10.0000)  
Rotate:True</t>
        </r>
      </text>
    </comment>
    <comment ref="M14" authorId="0" shapeId="0" xr:uid="{00000000-0006-0000-0200-000012000000}">
      <text>
        <r>
          <rPr>
            <sz val="10"/>
            <rFont val="Arial"/>
          </rPr>
          <t>reference:M6,M7,M8,M9,M10,M11,M12
mrs:(M6,+,10.0000)  (M7,+,10.0000)  (M8,+,10.0000)  (M9,+,10.0000)  (M10,+,10.0000)  (M11,+,10.0000)  (M12,+,10.0000)  
Rotate:True</t>
        </r>
      </text>
    </comment>
    <comment ref="B18" authorId="0" shapeId="0" xr:uid="{00000000-0006-0000-0200-000013000000}">
      <text>
        <r>
          <rPr>
            <sz val="10"/>
            <rFont val="Arial"/>
          </rPr>
          <t>reference:B16,B17
mrs:(B16,+,10.0000)  (B17,+,10.0000)  
Rotate:True</t>
        </r>
      </text>
    </comment>
    <comment ref="C18" authorId="0" shapeId="0" xr:uid="{00000000-0006-0000-0200-000014000000}">
      <text>
        <r>
          <rPr>
            <sz val="10"/>
            <rFont val="Arial"/>
          </rPr>
          <t>reference:C16,C17
mrs:(C16,+,10.0000)  (C17,+,10.0000)  
Rotate:True</t>
        </r>
      </text>
    </comment>
    <comment ref="D18" authorId="0" shapeId="0" xr:uid="{00000000-0006-0000-0200-000015000000}">
      <text>
        <r>
          <rPr>
            <sz val="10"/>
            <rFont val="Arial"/>
          </rPr>
          <t>reference:D16,D17
mrs:(D16,+,10.0000)  (D17,+,10.0000)  
Rotate:True</t>
        </r>
      </text>
    </comment>
    <comment ref="E18" authorId="0" shapeId="0" xr:uid="{00000000-0006-0000-0200-000016000000}">
      <text>
        <r>
          <rPr>
            <sz val="10"/>
            <rFont val="Arial"/>
          </rPr>
          <t>reference:E16,E17
mrs:(E16,+,10.0000)  (E17,+,10.0000)  
Rotate:True</t>
        </r>
      </text>
    </comment>
    <comment ref="F18" authorId="0" shapeId="0" xr:uid="{00000000-0006-0000-0200-000017000000}">
      <text>
        <r>
          <rPr>
            <sz val="10"/>
            <rFont val="Arial"/>
          </rPr>
          <t>reference:F16,F17
mrs:(F16,+,10.0000)  (F17,+,10.0000)  
Rotate:True</t>
        </r>
      </text>
    </comment>
    <comment ref="G18" authorId="0" shapeId="0" xr:uid="{00000000-0006-0000-0200-000018000000}">
      <text>
        <r>
          <rPr>
            <sz val="10"/>
            <rFont val="Arial"/>
          </rPr>
          <t>reference:G16,G17
mrs:(G16,+,10.0000)  (G17,+,10.0000)  
Rotate:True</t>
        </r>
      </text>
    </comment>
    <comment ref="H18" authorId="0" shapeId="0" xr:uid="{00000000-0006-0000-0200-000019000000}">
      <text>
        <r>
          <rPr>
            <sz val="10"/>
            <rFont val="Arial"/>
          </rPr>
          <t>reference:H16,H17
mrs:(H16,+,10.0000)  (H17,+,10.0000)  
Rotate:True</t>
        </r>
      </text>
    </comment>
    <comment ref="I18" authorId="0" shapeId="0" xr:uid="{00000000-0006-0000-0200-00001A000000}">
      <text>
        <r>
          <rPr>
            <sz val="10"/>
            <rFont val="Arial"/>
          </rPr>
          <t>reference:I16,I17
mrs:(I16,+,10.0000)  (I17,+,10.0000)  
Rotate:True</t>
        </r>
      </text>
    </comment>
    <comment ref="J18" authorId="0" shapeId="0" xr:uid="{00000000-0006-0000-0200-00001B000000}">
      <text>
        <r>
          <rPr>
            <sz val="10"/>
            <rFont val="Arial"/>
          </rPr>
          <t>reference:J16,J17
mrs:(J16,+,10.0000)  (J17,+,10.0000)  
Rotate:True</t>
        </r>
      </text>
    </comment>
    <comment ref="K18" authorId="0" shapeId="0" xr:uid="{00000000-0006-0000-0200-00001C000000}">
      <text>
        <r>
          <rPr>
            <sz val="10"/>
            <rFont val="Arial"/>
          </rPr>
          <t>reference:K16,K17
mrs:(K16,+,10.0000)  (K17,+,10.0000)  
Rotate:True</t>
        </r>
      </text>
    </comment>
    <comment ref="L18" authorId="0" shapeId="0" xr:uid="{00000000-0006-0000-0200-00001D000000}">
      <text>
        <r>
          <rPr>
            <sz val="10"/>
            <rFont val="Arial"/>
          </rPr>
          <t>reference:L16,L17
mrs:(L16,+,10.0000)  (L17,+,10.0000)  
Rotate:True</t>
        </r>
      </text>
    </comment>
    <comment ref="M18" authorId="0" shapeId="0" xr:uid="{00000000-0006-0000-0200-00001E000000}">
      <text>
        <r>
          <rPr>
            <sz val="10"/>
            <rFont val="Arial"/>
          </rPr>
          <t>reference:M16,M17
mrs:(M16,+,10.0000)  (M17,+,10.0000)  
Rotate:True</t>
        </r>
      </text>
    </comment>
    <comment ref="B20" authorId="0" shapeId="0" xr:uid="{00000000-0006-0000-0200-00001F000000}">
      <text>
        <r>
          <rPr>
            <sz val="10"/>
            <rFont val="Arial"/>
          </rPr>
          <t>reference:B14,B18
mrs:(B14,+,10.0000)  (B18,+,10.0000)  
Rotate:True</t>
        </r>
      </text>
    </comment>
    <comment ref="C20" authorId="0" shapeId="0" xr:uid="{00000000-0006-0000-0200-000020000000}">
      <text>
        <r>
          <rPr>
            <sz val="10"/>
            <rFont val="Arial"/>
          </rPr>
          <t>reference:C14,C18
mrs:(C14,+,10.0000)  (C18,+,10.0000)  
Rotate:True</t>
        </r>
      </text>
    </comment>
    <comment ref="D20" authorId="0" shapeId="0" xr:uid="{00000000-0006-0000-0200-000021000000}">
      <text>
        <r>
          <rPr>
            <sz val="10"/>
            <rFont val="Arial"/>
          </rPr>
          <t>reference:D14,D18
mrs:(D14,+,10.0000)  (D18,+,10.0000)  
Rotate:True</t>
        </r>
      </text>
    </comment>
    <comment ref="E20" authorId="0" shapeId="0" xr:uid="{00000000-0006-0000-0200-000022000000}">
      <text>
        <r>
          <rPr>
            <sz val="10"/>
            <rFont val="Arial"/>
          </rPr>
          <t>reference:E14,E18
mrs:(E14,+,10.0000)  (E18,+,10.0000)  
Rotate:True</t>
        </r>
      </text>
    </comment>
    <comment ref="F20" authorId="0" shapeId="0" xr:uid="{00000000-0006-0000-0200-000023000000}">
      <text>
        <r>
          <rPr>
            <sz val="10"/>
            <rFont val="Arial"/>
          </rPr>
          <t>reference:F14,F18
mrs:(F14,+,10.0000)  (F18,+,10.0000)  
Rotate:True</t>
        </r>
      </text>
    </comment>
    <comment ref="G20" authorId="0" shapeId="0" xr:uid="{00000000-0006-0000-0200-000024000000}">
      <text>
        <r>
          <rPr>
            <sz val="10"/>
            <rFont val="Arial"/>
          </rPr>
          <t>reference:G14,G18
mrs:(G14,+,10.0000)  (G18,+,10.0000)  
Rotate:True</t>
        </r>
      </text>
    </comment>
    <comment ref="H20" authorId="0" shapeId="0" xr:uid="{00000000-0006-0000-0200-000025000000}">
      <text>
        <r>
          <rPr>
            <sz val="10"/>
            <rFont val="Arial"/>
          </rPr>
          <t>reference:H14,H18
mrs:(H14,+,10.0000)  (H18,+,10.0000)  
Rotate:True</t>
        </r>
      </text>
    </comment>
    <comment ref="I20" authorId="0" shapeId="0" xr:uid="{00000000-0006-0000-0200-000026000000}">
      <text>
        <r>
          <rPr>
            <sz val="10"/>
            <rFont val="Arial"/>
          </rPr>
          <t>reference:I14,I18
mrs:(I14,+,10.0000)  (I18,+,10.0000)  
Rotate:True</t>
        </r>
      </text>
    </comment>
    <comment ref="J20" authorId="0" shapeId="0" xr:uid="{00000000-0006-0000-0200-000027000000}">
      <text>
        <r>
          <rPr>
            <sz val="10"/>
            <rFont val="Arial"/>
          </rPr>
          <t>reference:J14,J18
mrs:(J14,+,10.0000)  (J18,+,10.0000)  
Rotate:True</t>
        </r>
      </text>
    </comment>
    <comment ref="K20" authorId="0" shapeId="0" xr:uid="{00000000-0006-0000-0200-000028000000}">
      <text>
        <r>
          <rPr>
            <sz val="10"/>
            <rFont val="Arial"/>
          </rPr>
          <t>reference:K14,K18
mrs:(K14,+,10.0000)  (K18,+,10.0000)  
Rotate:True</t>
        </r>
      </text>
    </comment>
    <comment ref="L20" authorId="0" shapeId="0" xr:uid="{00000000-0006-0000-0200-000029000000}">
      <text>
        <r>
          <rPr>
            <sz val="10"/>
            <rFont val="Arial"/>
          </rPr>
          <t>reference:L14,L18
mrs:(L14,+,10.0000)  (L18,+,10.0000)  
Rotate:True</t>
        </r>
      </text>
    </comment>
    <comment ref="M20" authorId="0" shapeId="0" xr:uid="{00000000-0006-0000-0200-00002A000000}">
      <text>
        <r>
          <rPr>
            <sz val="10"/>
            <rFont val="Arial"/>
          </rPr>
          <t>reference:M14,M18
mrs:(M14,+,10.0000)  (M18,+,10.0000)  
Rotate:True</t>
        </r>
      </text>
    </comment>
    <comment ref="B37" authorId="0" shapeId="0" xr:uid="{00000000-0006-0000-0200-00002B000000}">
      <text>
        <r>
          <rPr>
            <sz val="10"/>
            <rFont val="Arial"/>
          </rPr>
          <t>reference:B25,B26,B27,B28,B29,B30,B31,B32,B33,B34,B35
mrs:(B25,+,10.0000)  (B26,+,10.0000)  (B27,+,10.0000)  (B28,+,10.0000)  (B29,+,10.0000)  (B30,+,10.0000)  (B31,+,10.0000)  (B32,+,10.0000)  (B33,+,10.0000)  (B34,+,10.0000)  (B35,+,10.0000)  
Rotate:True</t>
        </r>
      </text>
    </comment>
    <comment ref="C37" authorId="0" shapeId="0" xr:uid="{00000000-0006-0000-0200-00002C000000}">
      <text>
        <r>
          <rPr>
            <sz val="10"/>
            <rFont val="Arial"/>
          </rPr>
          <t>reference:C25,C26,C27,C28,C29,C30,C31,C32,C33,C34,C35
mrs:(C25,+,10.0000)  (C26,+,10.0000)  (C27,+,10.0000)  (C28,+,10.0000)  (C29,+,10.0000)  (C30,+,10.0000)  (C31,+,10.0000)  (C32,+,10.0000)  (C33,+,10.0000)  (C34,+,10.0000)  (C35,+,10.0000)  
Rotate:True</t>
        </r>
      </text>
    </comment>
    <comment ref="D37" authorId="0" shapeId="0" xr:uid="{00000000-0006-0000-0200-00002D000000}">
      <text>
        <r>
          <rPr>
            <sz val="10"/>
            <rFont val="Arial"/>
          </rPr>
          <t>reference:D25,D26,D27,D28,D29,D30,D31,D32,D33,D34,D35
mrs:(D25,+,10.0000)  (D26,+,10.0000)  (D27,+,10.0000)  (D28,+,10.0000)  (D29,+,10.0000)  (D30,+,10.0000)  (D31,+,10.0000)  (D32,+,10.0000)  (D33,+,10.0000)  (D34,+,10.0000)  (D35,+,10.0000)  
Rotate:True</t>
        </r>
      </text>
    </comment>
    <comment ref="E37" authorId="0" shapeId="0" xr:uid="{00000000-0006-0000-0200-00002E000000}">
      <text>
        <r>
          <rPr>
            <sz val="10"/>
            <rFont val="Arial"/>
          </rPr>
          <t>reference:E25,E26,E27,E28,E29,E30,E31,E32,E33,E34,E35
mrs:(E25,+,10.0000)  (E26,+,10.0000)  (E27,+,10.0000)  (E28,+,10.0000)  (E29,+,10.0000)  (E30,+,10.0000)  (E31,+,10.0000)  (E32,+,10.0000)  (E33,+,10.0000)  (E34,+,10.0000)  (E35,+,10.0000)  
Rotate:True</t>
        </r>
      </text>
    </comment>
    <comment ref="F37" authorId="0" shapeId="0" xr:uid="{00000000-0006-0000-0200-00002F000000}">
      <text>
        <r>
          <rPr>
            <sz val="10"/>
            <rFont val="Arial"/>
          </rPr>
          <t>reference:F25,F26,F27,F28,F29,F30,F31,F32,F33,F34,F35
mrs:(F25,+,10.0000)  (F26,+,10.0000)  (F27,+,10.0000)  (F28,+,10.0000)  (F29,+,10.0000)  (F30,+,10.0000)  (F31,+,10.0000)  (F32,+,10.0000)  (F33,+,10.0000)  (F34,+,10.0000)  (F35,+,10.0000)  
Rotate:True</t>
        </r>
      </text>
    </comment>
    <comment ref="G37" authorId="0" shapeId="0" xr:uid="{00000000-0006-0000-0200-000030000000}">
      <text>
        <r>
          <rPr>
            <sz val="10"/>
            <rFont val="Arial"/>
          </rPr>
          <t>reference:G25,G26,G27,G28,G29,G30,G31,G32,G33,G34,G35
mrs:(G25,+,10.0000)  (G26,+,10.0000)  (G27,+,10.0000)  (G28,+,10.0000)  (G29,+,10.0000)  (G30,+,10.0000)  (G31,+,10.0000)  (G32,+,10.0000)  (G33,+,10.0000)  (G34,+,10.0000)  (G35,+,10.0000)  
Rotate:True</t>
        </r>
      </text>
    </comment>
    <comment ref="H37" authorId="0" shapeId="0" xr:uid="{00000000-0006-0000-0200-000031000000}">
      <text>
        <r>
          <rPr>
            <sz val="10"/>
            <rFont val="Arial"/>
          </rPr>
          <t>reference:H25,H26,H27,H28,H29,H30,H31,H32,H33,H34,H35
mrs:(H25,+,10.0000)  (H26,+,10.0000)  (H27,+,10.0000)  (H28,+,10.0000)  (H29,+,10.0000)  (H30,+,10.0000)  (H31,+,10.0000)  (H32,+,10.0000)  (H33,+,10.0000)  (H34,+,10.0000)  (H35,+,10.0000)  
Rotate:True</t>
        </r>
      </text>
    </comment>
    <comment ref="I37" authorId="0" shapeId="0" xr:uid="{00000000-0006-0000-0200-000032000000}">
      <text>
        <r>
          <rPr>
            <sz val="10"/>
            <rFont val="Arial"/>
          </rPr>
          <t>reference:I25,I26,I27,I28,I29,I30,I31,I32,I33,I34,I35
mrs:(I25,+,10.0000)  (I26,+,10.0000)  (I27,+,10.0000)  (I28,+,10.0000)  (I29,+,10.0000)  (I30,+,10.0000)  (I31,+,10.0000)  (I32,+,10.0000)  (I33,+,10.0000)  (I34,+,10.0000)  (I35,+,10.0000)  
Rotate:True</t>
        </r>
      </text>
    </comment>
    <comment ref="J37" authorId="0" shapeId="0" xr:uid="{00000000-0006-0000-0200-000033000000}">
      <text>
        <r>
          <rPr>
            <sz val="10"/>
            <rFont val="Arial"/>
          </rPr>
          <t>reference:J25,J26,J27,J28,J29,J30,J31,J32,J33,J34,J35
mrs:(J25,+,10.0000)  (J26,+,10.0000)  (J27,+,10.0000)  (J28,+,10.0000)  (J29,+,10.0000)  (J30,+,10.0000)  (J31,+,10.0000)  (J32,+,10.0000)  (J33,+,10.0000)  (J34,+,10.0000)  (J35,+,10.0000)  
Rotate:True</t>
        </r>
      </text>
    </comment>
    <comment ref="K37" authorId="0" shapeId="0" xr:uid="{00000000-0006-0000-0200-000034000000}">
      <text>
        <r>
          <rPr>
            <sz val="10"/>
            <rFont val="Arial"/>
          </rPr>
          <t>reference:K25,K26,K27,K28,K29,K30,K31,K32,K33,K34,K35
mrs:(K25,+,10.0000)  (K26,+,10.0000)  (K27,+,10.0000)  (K28,+,10.0000)  (K29,+,10.0000)  (K30,+,10.0000)  (K31,+,10.0000)  (K32,+,10.0000)  (K33,+,10.0000)  (K34,+,10.0000)  (K35,+,10.0000)  
Rotate:True</t>
        </r>
      </text>
    </comment>
    <comment ref="L37" authorId="0" shapeId="0" xr:uid="{00000000-0006-0000-0200-000035000000}">
      <text>
        <r>
          <rPr>
            <sz val="10"/>
            <rFont val="Arial"/>
          </rPr>
          <t>reference:L25,L26,L27,L28,L29,L30,L31,L32,L33,L34,L35
mrs:(L25,+,10.0000)  (L26,+,10.0000)  (L27,+,10.0000)  (L28,+,10.0000)  (L29,+,10.0000)  (L30,+,10.0000)  (L31,+,10.0000)  (L32,+,10.0000)  (L33,+,10.0000)  (L34,+,10.0000)  (L35,+,10.0000)  
Rotate:True</t>
        </r>
      </text>
    </comment>
    <comment ref="M37" authorId="0" shapeId="0" xr:uid="{00000000-0006-0000-0200-000036000000}">
      <text>
        <r>
          <rPr>
            <sz val="10"/>
            <rFont val="Arial"/>
          </rPr>
          <t>reference:M25,M26,M27,M28,M29,M30,M31,M32,M33,M34,M35
mrs:(M25,+,10.0000)  (M26,+,10.0000)  (M27,+,10.0000)  (M28,+,10.0000)  (M29,+,10.0000)  (M30,+,10.0000)  (M31,+,10.0000)  (M32,+,10.0000)  (M33,+,10.0000)  (M34,+,10.0000)  (M35,+,10.0000)  
Rotate:True</t>
        </r>
      </text>
    </comment>
    <comment ref="B39" authorId="0" shapeId="0" xr:uid="{00000000-0006-0000-0200-000037000000}">
      <text>
        <r>
          <rPr>
            <sz val="10"/>
            <rFont val="Arial"/>
          </rPr>
          <t>reference:B20,B37
mrs:(B20,+,10.0000)  (B37,+,-10.0000)  
Rotate:True</t>
        </r>
      </text>
    </comment>
    <comment ref="C39" authorId="0" shapeId="0" xr:uid="{00000000-0006-0000-0200-000038000000}">
      <text>
        <r>
          <rPr>
            <sz val="10"/>
            <rFont val="Arial"/>
          </rPr>
          <t>reference:C20,C37
mrs:(C20,+,10.0000)  (C37,+,-10.0000)  
Rotate:True</t>
        </r>
      </text>
    </comment>
    <comment ref="D39" authorId="0" shapeId="0" xr:uid="{00000000-0006-0000-0200-000039000000}">
      <text>
        <r>
          <rPr>
            <sz val="10"/>
            <rFont val="Arial"/>
          </rPr>
          <t>reference:D20,D37
mrs:(D20,+,10.0000)  (D37,+,-10.0000)  
Rotate:True</t>
        </r>
      </text>
    </comment>
    <comment ref="E39" authorId="0" shapeId="0" xr:uid="{00000000-0006-0000-0200-00003A000000}">
      <text>
        <r>
          <rPr>
            <sz val="10"/>
            <rFont val="Arial"/>
          </rPr>
          <t>reference:E20,E37
mrs:(E20,+,10.0000)  (E37,+,-10.0000)  
Rotate:True</t>
        </r>
      </text>
    </comment>
    <comment ref="F39" authorId="0" shapeId="0" xr:uid="{00000000-0006-0000-0200-00003B000000}">
      <text>
        <r>
          <rPr>
            <sz val="10"/>
            <rFont val="Arial"/>
          </rPr>
          <t>reference:F20,F37
mrs:(F20,+,10.0000)  (F37,+,-10.0000)  
Rotate:True</t>
        </r>
      </text>
    </comment>
    <comment ref="G39" authorId="0" shapeId="0" xr:uid="{00000000-0006-0000-0200-00003C000000}">
      <text>
        <r>
          <rPr>
            <sz val="10"/>
            <rFont val="Arial"/>
          </rPr>
          <t>reference:G20,G37
mrs:(G20,+,10.0000)  (G37,+,-10.0000)  
Rotate:True</t>
        </r>
      </text>
    </comment>
    <comment ref="H39" authorId="0" shapeId="0" xr:uid="{00000000-0006-0000-0200-00003D000000}">
      <text>
        <r>
          <rPr>
            <sz val="10"/>
            <rFont val="Arial"/>
          </rPr>
          <t>reference:H20,H37
mrs:(H20,+,10.0000)  (H37,+,-10.0000)  
Rotate:True</t>
        </r>
      </text>
    </comment>
    <comment ref="I39" authorId="0" shapeId="0" xr:uid="{00000000-0006-0000-0200-00003E000000}">
      <text>
        <r>
          <rPr>
            <sz val="10"/>
            <rFont val="Arial"/>
          </rPr>
          <t>reference:I20,I37
mrs:(I20,+,10.0000)  (I37,+,-10.0000)  
Rotate:True</t>
        </r>
      </text>
    </comment>
    <comment ref="J39" authorId="0" shapeId="0" xr:uid="{00000000-0006-0000-0200-00003F000000}">
      <text>
        <r>
          <rPr>
            <sz val="10"/>
            <rFont val="Arial"/>
          </rPr>
          <t>reference:J20,J37
mrs:(J20,+,10.0000)  (J37,+,-10.0000)  
Rotate:True</t>
        </r>
      </text>
    </comment>
    <comment ref="K39" authorId="0" shapeId="0" xr:uid="{00000000-0006-0000-0200-000040000000}">
      <text>
        <r>
          <rPr>
            <sz val="10"/>
            <rFont val="Arial"/>
          </rPr>
          <t>reference:K20,K37
mrs:(K20,+,10.0000)  (K37,+,-10.0000)  
Rotate:True</t>
        </r>
      </text>
    </comment>
    <comment ref="L39" authorId="0" shapeId="0" xr:uid="{00000000-0006-0000-0200-000041000000}">
      <text>
        <r>
          <rPr>
            <sz val="10"/>
            <rFont val="Arial"/>
          </rPr>
          <t>reference:L20,L37
mrs:(L20,+,10.0000)  (L37,+,-10.0000)  
Rotate:True</t>
        </r>
      </text>
    </comment>
    <comment ref="M39" authorId="0" shapeId="0" xr:uid="{00000000-0006-0000-0200-000042000000}">
      <text>
        <r>
          <rPr>
            <sz val="10"/>
            <rFont val="Arial"/>
          </rPr>
          <t>reference:M20,M37
mrs:(M20,+,10.0000)  (M37,+,-10.0000)  
Rotate:True</t>
        </r>
      </text>
    </comment>
    <comment ref="B43" authorId="0" shapeId="0" xr:uid="{00000000-0006-0000-0200-000043000000}">
      <text>
        <r>
          <rPr>
            <sz val="10"/>
            <rFont val="Arial"/>
          </rPr>
          <t>reference:B39,B41
mrs:(B39,+,10.0000)  (B41,+,-10.0000)  
Rotate:True</t>
        </r>
      </text>
    </comment>
    <comment ref="C43" authorId="0" shapeId="0" xr:uid="{00000000-0006-0000-0200-000044000000}">
      <text>
        <r>
          <rPr>
            <sz val="10"/>
            <rFont val="Arial"/>
          </rPr>
          <t>reference:C39,C41
mrs:(C39,+,10.0000)  (C41,+,-10.0000)  
Rotate:True</t>
        </r>
      </text>
    </comment>
    <comment ref="D43" authorId="0" shapeId="0" xr:uid="{00000000-0006-0000-0200-000045000000}">
      <text>
        <r>
          <rPr>
            <sz val="10"/>
            <rFont val="Arial"/>
          </rPr>
          <t>reference:D39,D41
mrs:(D39,+,10.0000)  (D41,+,-10.0000)  
Rotate:True</t>
        </r>
      </text>
    </comment>
    <comment ref="E43" authorId="0" shapeId="0" xr:uid="{00000000-0006-0000-0200-000046000000}">
      <text>
        <r>
          <rPr>
            <sz val="10"/>
            <rFont val="Arial"/>
          </rPr>
          <t>reference:E39,E41
mrs:(E39,+,10.0000)  (E41,+,-10.0000)  
Rotate:True</t>
        </r>
      </text>
    </comment>
    <comment ref="F43" authorId="0" shapeId="0" xr:uid="{00000000-0006-0000-0200-000047000000}">
      <text>
        <r>
          <rPr>
            <sz val="10"/>
            <rFont val="Arial"/>
          </rPr>
          <t>reference:F39,F40,F41
mrs:(F39,+,10.0000)  (F40,+,10.0000)  (F41,+,10.0000)  
Rotate:True</t>
        </r>
      </text>
    </comment>
    <comment ref="G43" authorId="0" shapeId="0" xr:uid="{00000000-0006-0000-0200-000048000000}">
      <text>
        <r>
          <rPr>
            <sz val="10"/>
            <rFont val="Arial"/>
          </rPr>
          <t>reference:G39,G40,G41
mrs:(G39,+,10.0000)  (G40,+,10.0000)  (G41,+,10.0000)  
Rotate:True</t>
        </r>
      </text>
    </comment>
    <comment ref="H43" authorId="0" shapeId="0" xr:uid="{00000000-0006-0000-0200-000049000000}">
      <text>
        <r>
          <rPr>
            <sz val="10"/>
            <rFont val="Arial"/>
          </rPr>
          <t>reference:H39,H40,H41
mrs:(H39,+,10.0000)  (H40,+,10.0000)  (H41,+,10.0000)  
Rotate:True</t>
        </r>
      </text>
    </comment>
    <comment ref="I43" authorId="0" shapeId="0" xr:uid="{00000000-0006-0000-0200-00004A000000}">
      <text>
        <r>
          <rPr>
            <sz val="10"/>
            <rFont val="Arial"/>
          </rPr>
          <t>reference:I39,I40,I41
mrs:(I39,+,10.0000)  (I40,+,10.0000)  (I41,+,10.0000)  
Rotate:True</t>
        </r>
      </text>
    </comment>
    <comment ref="J43" authorId="0" shapeId="0" xr:uid="{00000000-0006-0000-0200-00004B000000}">
      <text>
        <r>
          <rPr>
            <sz val="10"/>
            <rFont val="Arial"/>
          </rPr>
          <t>reference:J39,J40,J41
mrs:(J39,+,10.0000)  (J40,+,10.0000)  (J41,+,10.0000)  
Rotate:True</t>
        </r>
      </text>
    </comment>
    <comment ref="K43" authorId="0" shapeId="0" xr:uid="{00000000-0006-0000-0200-00004C000000}">
      <text>
        <r>
          <rPr>
            <sz val="10"/>
            <rFont val="Arial"/>
          </rPr>
          <t>reference:K39,K40,K41
mrs:(K39,+,10.0000)  (K40,+,10.0000)  (K41,+,10.0000)  
Rotate:True</t>
        </r>
      </text>
    </comment>
    <comment ref="L43" authorId="0" shapeId="0" xr:uid="{00000000-0006-0000-0200-00004D000000}">
      <text>
        <r>
          <rPr>
            <sz val="10"/>
            <rFont val="Arial"/>
          </rPr>
          <t>reference:L39,L40,L41
mrs:(L39,+,10.0000)  (L40,+,10.0000)  (L41,+,10.0000)  
Rotate:True</t>
        </r>
      </text>
    </comment>
    <comment ref="M43" authorId="0" shapeId="0" xr:uid="{00000000-0006-0000-0200-00004E000000}">
      <text>
        <r>
          <rPr>
            <sz val="10"/>
            <rFont val="Arial"/>
          </rPr>
          <t>reference:M39,M40,M41
mrs:(M39,+,10.0000)  (M40,+,10.0000)  (M41,+,10.0000)  
Rotate:True</t>
        </r>
      </text>
    </comment>
    <comment ref="G44" authorId="0" shapeId="0" xr:uid="{00000000-0006-0000-0200-00004F000000}">
      <text>
        <r>
          <rPr>
            <sz val="10"/>
            <rFont val="Arial"/>
          </rPr>
          <t>reference:G43
mrs:
Rotate:True</t>
        </r>
      </text>
    </comment>
    <comment ref="H44" authorId="0" shapeId="0" xr:uid="{00000000-0006-0000-0200-000050000000}">
      <text>
        <r>
          <rPr>
            <sz val="10"/>
            <rFont val="Arial"/>
          </rPr>
          <t>reference:H43
mrs:
Rotate:True</t>
        </r>
      </text>
    </comment>
    <comment ref="I44" authorId="0" shapeId="0" xr:uid="{00000000-0006-0000-0200-000051000000}">
      <text>
        <r>
          <rPr>
            <sz val="10"/>
            <rFont val="Arial"/>
          </rPr>
          <t>reference:I43
mrs:
Rotate:True</t>
        </r>
      </text>
    </comment>
    <comment ref="J44" authorId="0" shapeId="0" xr:uid="{00000000-0006-0000-0200-000052000000}">
      <text>
        <r>
          <rPr>
            <sz val="10"/>
            <rFont val="Arial"/>
          </rPr>
          <t>reference:J43
mrs:
Rotate:True</t>
        </r>
      </text>
    </comment>
    <comment ref="B46" authorId="0" shapeId="0" xr:uid="{00000000-0006-0000-0200-000053000000}">
      <text>
        <r>
          <rPr>
            <sz val="10"/>
            <rFont val="Arial"/>
          </rPr>
          <t>reference:B43,B44
mrs:(B43,+,10.0000)  (B44,+,-10.0000)  
Rotate:True</t>
        </r>
      </text>
    </comment>
    <comment ref="C46" authorId="0" shapeId="0" xr:uid="{00000000-0006-0000-0200-000054000000}">
      <text>
        <r>
          <rPr>
            <sz val="10"/>
            <rFont val="Arial"/>
          </rPr>
          <t>reference:C43,C44
mrs:(C43,+,10.0000)  (C44,+,-10.0000)  
Rotate:True</t>
        </r>
      </text>
    </comment>
    <comment ref="D46" authorId="0" shapeId="0" xr:uid="{00000000-0006-0000-0200-000055000000}">
      <text>
        <r>
          <rPr>
            <sz val="10"/>
            <rFont val="Arial"/>
          </rPr>
          <t>reference:D43,D44
mrs:(D43,+,10.0000)  (D44,+,-10.0000)  
Rotate:True</t>
        </r>
      </text>
    </comment>
    <comment ref="E46" authorId="0" shapeId="0" xr:uid="{00000000-0006-0000-0200-000056000000}">
      <text>
        <r>
          <rPr>
            <sz val="10"/>
            <rFont val="Arial"/>
          </rPr>
          <t>reference:E43,E44
mrs:(E43,+,10.0000)  (E44,+,-10.0000)  
Rotate:True</t>
        </r>
      </text>
    </comment>
    <comment ref="F46" authorId="0" shapeId="0" xr:uid="{00000000-0006-0000-0200-000057000000}">
      <text>
        <r>
          <rPr>
            <sz val="10"/>
            <rFont val="Arial"/>
          </rPr>
          <t>reference:F43,F44
mrs:(F43,+,10.0000)  (F44,+,-10.0000)  
Rotate:True</t>
        </r>
      </text>
    </comment>
    <comment ref="G46" authorId="0" shapeId="0" xr:uid="{00000000-0006-0000-0200-000058000000}">
      <text>
        <r>
          <rPr>
            <sz val="10"/>
            <rFont val="Arial"/>
          </rPr>
          <t>reference:G43,G44
mrs:(G43,+,10.0000)  (G44,+,-10.0000)  
Rotate:True</t>
        </r>
      </text>
    </comment>
    <comment ref="H46" authorId="0" shapeId="0" xr:uid="{00000000-0006-0000-0200-000059000000}">
      <text>
        <r>
          <rPr>
            <sz val="10"/>
            <rFont val="Arial"/>
          </rPr>
          <t>reference:H43,H44
mrs:(H43,+,10.0000)  (H44,+,-10.0000)  
Rotate:True</t>
        </r>
      </text>
    </comment>
    <comment ref="I46" authorId="0" shapeId="0" xr:uid="{00000000-0006-0000-0200-00005A000000}">
      <text>
        <r>
          <rPr>
            <sz val="10"/>
            <rFont val="Arial"/>
          </rPr>
          <t>reference:I43,I44
mrs:(I43,+,10.0000)  (I44,+,-10.0000)  
Rotate:True</t>
        </r>
      </text>
    </comment>
    <comment ref="J46" authorId="0" shapeId="0" xr:uid="{00000000-0006-0000-0200-00005B000000}">
      <text>
        <r>
          <rPr>
            <sz val="10"/>
            <rFont val="Arial"/>
          </rPr>
          <t>reference:J43,J44
mrs:(J43,+,10.0000)  (J44,+,-10.0000)  
Rotate:True</t>
        </r>
      </text>
    </comment>
    <comment ref="K46" authorId="0" shapeId="0" xr:uid="{00000000-0006-0000-0200-00005C000000}">
      <text>
        <r>
          <rPr>
            <sz val="10"/>
            <rFont val="Arial"/>
          </rPr>
          <t>reference:K43,K44
mrs:(K43,+,10.0000)  (K44,+,-10.0000)  
Rotate:True</t>
        </r>
      </text>
    </comment>
    <comment ref="L46" authorId="0" shapeId="0" xr:uid="{00000000-0006-0000-0200-00005D000000}">
      <text>
        <r>
          <rPr>
            <sz val="10"/>
            <rFont val="Arial"/>
          </rPr>
          <t>reference:L43,L44
mrs:(L43,+,10.0000)  (L44,+,-10.0000)  
Rotate:True</t>
        </r>
      </text>
    </comment>
    <comment ref="M46" authorId="0" shapeId="0" xr:uid="{00000000-0006-0000-0200-00005E000000}">
      <text>
        <r>
          <rPr>
            <sz val="10"/>
            <rFont val="Arial"/>
          </rPr>
          <t>reference:M43,M44
mrs:(M43,+,10.0000)  (M44,+,-10.0000)  
Rotate:True</t>
        </r>
      </text>
    </comment>
    <comment ref="B51" authorId="0" shapeId="0" xr:uid="{00000000-0006-0000-0200-00005F000000}">
      <text>
        <r>
          <rPr>
            <sz val="10"/>
            <rFont val="Arial"/>
          </rPr>
          <t>reference:C61
mrs:(C61,+,10.0000)  
Rotate:True</t>
        </r>
      </text>
    </comment>
    <comment ref="C51" authorId="0" shapeId="0" xr:uid="{00000000-0006-0000-0200-000060000000}">
      <text>
        <r>
          <rPr>
            <sz val="10"/>
            <rFont val="Arial"/>
          </rPr>
          <t>reference:D61
mrs:(D61,+,10.0000)  
Rotate:True</t>
        </r>
      </text>
    </comment>
    <comment ref="D51" authorId="0" shapeId="0" xr:uid="{00000000-0006-0000-0200-000061000000}">
      <text>
        <r>
          <rPr>
            <sz val="10"/>
            <rFont val="Arial"/>
          </rPr>
          <t>reference:E61
mrs:(E61,+,10.0000)  
Rotate:True</t>
        </r>
      </text>
    </comment>
    <comment ref="B54" authorId="0" shapeId="0" xr:uid="{00000000-0006-0000-0200-000062000000}">
      <text>
        <r>
          <rPr>
            <sz val="10"/>
            <rFont val="Arial"/>
          </rPr>
          <t>reference:B46
mrs:(B46,+,10.0000)  
Rotate:True</t>
        </r>
      </text>
    </comment>
    <comment ref="C54" authorId="0" shapeId="0" xr:uid="{00000000-0006-0000-0200-000063000000}">
      <text>
        <r>
          <rPr>
            <sz val="10"/>
            <rFont val="Arial"/>
          </rPr>
          <t>reference:C46
mrs:(C46,+,10.0000)  
Rotate:True</t>
        </r>
      </text>
    </comment>
    <comment ref="D54" authorId="0" shapeId="0" xr:uid="{00000000-0006-0000-0200-000064000000}">
      <text>
        <r>
          <rPr>
            <sz val="10"/>
            <rFont val="Arial"/>
          </rPr>
          <t>reference:D46
mrs:(D46,+,10.0000)  
Rotate:True</t>
        </r>
      </text>
    </comment>
    <comment ref="E54" authorId="0" shapeId="0" xr:uid="{00000000-0006-0000-0200-000065000000}">
      <text>
        <r>
          <rPr>
            <sz val="10"/>
            <rFont val="Arial"/>
          </rPr>
          <t>reference:E46
mrs:(E46,+,10.0000)  
Rotate:True</t>
        </r>
      </text>
    </comment>
    <comment ref="F54" authorId="0" shapeId="0" xr:uid="{00000000-0006-0000-0200-000066000000}">
      <text>
        <r>
          <rPr>
            <sz val="10"/>
            <rFont val="Arial"/>
          </rPr>
          <t>reference:F46
mrs:(F46,+,10.0000)  
Rotate:True</t>
        </r>
      </text>
    </comment>
    <comment ref="G54" authorId="0" shapeId="0" xr:uid="{00000000-0006-0000-0200-000067000000}">
      <text>
        <r>
          <rPr>
            <sz val="10"/>
            <rFont val="Arial"/>
          </rPr>
          <t>reference:G46
mrs:(G46,+,10.0000)  
Rotate:True</t>
        </r>
      </text>
    </comment>
    <comment ref="H54" authorId="0" shapeId="0" xr:uid="{00000000-0006-0000-0200-000068000000}">
      <text>
        <r>
          <rPr>
            <sz val="10"/>
            <rFont val="Arial"/>
          </rPr>
          <t>reference:H46
mrs:(H46,+,10.0000)  
Rotate:True</t>
        </r>
      </text>
    </comment>
    <comment ref="I54" authorId="0" shapeId="0" xr:uid="{00000000-0006-0000-0200-000069000000}">
      <text>
        <r>
          <rPr>
            <sz val="10"/>
            <rFont val="Arial"/>
          </rPr>
          <t>reference:I46
mrs:(I46,+,10.0000)  
Rotate:True</t>
        </r>
      </text>
    </comment>
    <comment ref="J54" authorId="0" shapeId="0" xr:uid="{00000000-0006-0000-0200-00006A000000}">
      <text>
        <r>
          <rPr>
            <sz val="10"/>
            <rFont val="Arial"/>
          </rPr>
          <t>reference:J46
mrs:(J46,+,10.0000)  
Rotate:True</t>
        </r>
      </text>
    </comment>
    <comment ref="K54" authorId="0" shapeId="0" xr:uid="{00000000-0006-0000-0200-00006B000000}">
      <text>
        <r>
          <rPr>
            <sz val="10"/>
            <rFont val="Arial"/>
          </rPr>
          <t>reference:K46
mrs:(K46,+,10.0000)  
Rotate:True</t>
        </r>
      </text>
    </comment>
    <comment ref="L54" authorId="0" shapeId="0" xr:uid="{00000000-0006-0000-0200-00006C000000}">
      <text>
        <r>
          <rPr>
            <sz val="10"/>
            <rFont val="Arial"/>
          </rPr>
          <t>reference:L46
mrs:(L46,+,10.0000)  
Rotate:True</t>
        </r>
      </text>
    </comment>
    <comment ref="M54" authorId="0" shapeId="0" xr:uid="{00000000-0006-0000-0200-00006D000000}">
      <text>
        <r>
          <rPr>
            <sz val="10"/>
            <rFont val="Arial"/>
          </rPr>
          <t>reference:M46
mrs:(M46,+,10.0000)  
Rotate:True</t>
        </r>
      </text>
    </comment>
    <comment ref="B57" authorId="0" shapeId="0" xr:uid="{00000000-0006-0000-0200-00006E000000}">
      <text>
        <r>
          <rPr>
            <sz val="10"/>
            <rFont val="Arial"/>
          </rPr>
          <t>reference:B54,B55,B56
mrs:(B54,+,10.0000)  (B55,+,10.0000)  (B56,+,10.0000)  
Rotate:True</t>
        </r>
      </text>
    </comment>
    <comment ref="C57" authorId="0" shapeId="0" xr:uid="{00000000-0006-0000-0200-00006F000000}">
      <text>
        <r>
          <rPr>
            <sz val="10"/>
            <rFont val="Arial"/>
          </rPr>
          <t>reference:C54,C55,C56
mrs:(C54,+,10.0000)  (C55,+,10.0000)  (C56,+,10.0000)  
Rotate:True</t>
        </r>
      </text>
    </comment>
    <comment ref="D57" authorId="0" shapeId="0" xr:uid="{00000000-0006-0000-0200-000070000000}">
      <text>
        <r>
          <rPr>
            <sz val="10"/>
            <rFont val="Arial"/>
          </rPr>
          <t>reference:D54,D55,D56
mrs:(D54,+,10.0000)  (D55,+,10.0000)  (D56,+,10.0000)  
Rotate:True</t>
        </r>
      </text>
    </comment>
    <comment ref="E57" authorId="0" shapeId="0" xr:uid="{00000000-0006-0000-0200-000071000000}">
      <text>
        <r>
          <rPr>
            <sz val="10"/>
            <rFont val="Arial"/>
          </rPr>
          <t>reference:E54,E55,E56
mrs:(E54,+,10.0000)  (E55,+,10.0000)  (E56,+,10.0000)  
Rotate:True</t>
        </r>
      </text>
    </comment>
    <comment ref="F57" authorId="0" shapeId="0" xr:uid="{00000000-0006-0000-0200-000072000000}">
      <text>
        <r>
          <rPr>
            <sz val="10"/>
            <rFont val="Arial"/>
          </rPr>
          <t>reference:F54,F55,F56
mrs:(F54,+,10.0000)  (F55,+,10.0000)  (F56,+,10.0000)  
Rotate:True</t>
        </r>
      </text>
    </comment>
    <comment ref="G57" authorId="0" shapeId="0" xr:uid="{00000000-0006-0000-0200-000073000000}">
      <text>
        <r>
          <rPr>
            <sz val="10"/>
            <rFont val="Arial"/>
          </rPr>
          <t>reference:G54,G55,G56
mrs:(G54,+,10.0000)  (G55,+,10.0000)  (G56,+,10.0000)  
Rotate:True</t>
        </r>
      </text>
    </comment>
    <comment ref="H57" authorId="0" shapeId="0" xr:uid="{00000000-0006-0000-0200-000074000000}">
      <text>
        <r>
          <rPr>
            <sz val="10"/>
            <rFont val="Arial"/>
          </rPr>
          <t>reference:H54,H55,H56
mrs:(H54,+,10.0000)  (H55,+,10.0000)  (H56,+,10.0000)  
Rotate:True</t>
        </r>
      </text>
    </comment>
    <comment ref="I57" authorId="0" shapeId="0" xr:uid="{00000000-0006-0000-0200-000075000000}">
      <text>
        <r>
          <rPr>
            <sz val="10"/>
            <rFont val="Arial"/>
          </rPr>
          <t>reference:I54,I55,I56
mrs:(I54,+,10.0000)  (I55,+,10.0000)  (I56,+,10.0000)  
Rotate:True</t>
        </r>
      </text>
    </comment>
    <comment ref="J57" authorId="0" shapeId="0" xr:uid="{00000000-0006-0000-0200-000076000000}">
      <text>
        <r>
          <rPr>
            <sz val="10"/>
            <rFont val="Arial"/>
          </rPr>
          <t>reference:J54,J55,J56
mrs:(J54,+,10.0000)  (J55,+,10.0000)  (J56,+,10.0000)  
Rotate:True</t>
        </r>
      </text>
    </comment>
    <comment ref="K57" authorId="0" shapeId="0" xr:uid="{00000000-0006-0000-0200-000077000000}">
      <text>
        <r>
          <rPr>
            <sz val="10"/>
            <rFont val="Arial"/>
          </rPr>
          <t>reference:K54,K55,K56
mrs:(K54,+,10.0000)  (K55,+,10.0000)  (K56,+,10.0000)  
Rotate:True</t>
        </r>
      </text>
    </comment>
    <comment ref="L57" authorId="0" shapeId="0" xr:uid="{00000000-0006-0000-0200-000078000000}">
      <text>
        <r>
          <rPr>
            <sz val="10"/>
            <rFont val="Arial"/>
          </rPr>
          <t>reference:L54,L55,L56
mrs:(L54,+,10.0000)  (L55,+,10.0000)  (L56,+,10.0000)  
Rotate:True</t>
        </r>
      </text>
    </comment>
    <comment ref="M57" authorId="0" shapeId="0" xr:uid="{00000000-0006-0000-0200-000079000000}">
      <text>
        <r>
          <rPr>
            <sz val="10"/>
            <rFont val="Arial"/>
          </rPr>
          <t>reference:M54,M55,M56
mrs:(M54,+,10.0000)  (M55,+,10.0000)  (M56,+,10.0000)  
Rotate:True</t>
        </r>
      </text>
    </comment>
    <comment ref="B61" authorId="0" shapeId="0" xr:uid="{00000000-0006-0000-0200-00007A000000}">
      <text>
        <r>
          <rPr>
            <sz val="10"/>
            <rFont val="Arial"/>
          </rPr>
          <t>reference:B51,B57,B59
mrs:(B51,+,10.0000)  (B57,+,10.0000)  (B59,+,10.0000)  
Rotate:True</t>
        </r>
      </text>
    </comment>
    <comment ref="C61" authorId="0" shapeId="0" xr:uid="{00000000-0006-0000-0200-00007B000000}">
      <text>
        <r>
          <rPr>
            <sz val="10"/>
            <rFont val="Arial"/>
          </rPr>
          <t>reference:C51,C57,C59
mrs:(C51,+,10.0000)  (C57,+,10.0000)  (C59,+,10.0000)  
Rotate:True</t>
        </r>
      </text>
    </comment>
    <comment ref="D61" authorId="0" shapeId="0" xr:uid="{00000000-0006-0000-0200-00007C000000}">
      <text>
        <r>
          <rPr>
            <sz val="10"/>
            <rFont val="Arial"/>
          </rPr>
          <t>reference:D51,D57,D59
mrs:(D51,+,10.0000)  (D57,+,10.0000)  (D59,+,10.0000)  
Rotate:True</t>
        </r>
      </text>
    </comment>
    <comment ref="E61" authorId="0" shapeId="0" xr:uid="{00000000-0006-0000-0200-00007D000000}">
      <text>
        <r>
          <rPr>
            <sz val="10"/>
            <rFont val="Arial"/>
          </rPr>
          <t>reference:E51,E57,E59
mrs:(E51,+,10.0000)  (E57,+,10.0000)  (E59,+,10.0000)  
Rotate:True</t>
        </r>
      </text>
    </comment>
    <comment ref="F61" authorId="0" shapeId="0" xr:uid="{00000000-0006-0000-0200-00007E000000}">
      <text>
        <r>
          <rPr>
            <sz val="10"/>
            <rFont val="Arial"/>
          </rPr>
          <t>reference:F51,F57,F59
mrs:(F51,+,10.0000)  (F57,+,10.0000)  (F59,+,10.0000)  
Rotate:True</t>
        </r>
      </text>
    </comment>
    <comment ref="G61" authorId="0" shapeId="0" xr:uid="{00000000-0006-0000-0200-00007F000000}">
      <text>
        <r>
          <rPr>
            <sz val="10"/>
            <rFont val="Arial"/>
          </rPr>
          <t>reference:G51,G57,G59
mrs:(G51,+,10.0000)  (G57,+,10.0000)  (G59,+,10.0000)  
Rotate:True</t>
        </r>
      </text>
    </comment>
    <comment ref="H61" authorId="0" shapeId="0" xr:uid="{00000000-0006-0000-0200-000080000000}">
      <text>
        <r>
          <rPr>
            <sz val="10"/>
            <rFont val="Arial"/>
          </rPr>
          <t>reference:H51,H57,H59
mrs:(H51,+,10.0000)  (H57,+,10.0000)  (H59,+,10.0000)  
Rotate:True</t>
        </r>
      </text>
    </comment>
    <comment ref="I61" authorId="0" shapeId="0" xr:uid="{00000000-0006-0000-0200-000081000000}">
      <text>
        <r>
          <rPr>
            <sz val="10"/>
            <rFont val="Arial"/>
          </rPr>
          <t>reference:I51,I57,I59
mrs:(I51,+,10.0000)  (I57,+,10.0000)  (I59,+,10.0000)  
Rotate:True</t>
        </r>
      </text>
    </comment>
    <comment ref="J61" authorId="0" shapeId="0" xr:uid="{00000000-0006-0000-0200-000082000000}">
      <text>
        <r>
          <rPr>
            <sz val="10"/>
            <rFont val="Arial"/>
          </rPr>
          <t>reference:J51,J57,J59
mrs:(J51,+,10.0000)  (J57,+,10.0000)  (J59,+,10.0000)  
Rotate:True</t>
        </r>
      </text>
    </comment>
    <comment ref="K61" authorId="0" shapeId="0" xr:uid="{00000000-0006-0000-0200-000083000000}">
      <text>
        <r>
          <rPr>
            <sz val="10"/>
            <rFont val="Arial"/>
          </rPr>
          <t>reference:K51,K57,K59
mrs:(K51,+,10.0000)  (K57,+,10.0000)  (K59,+,10.0000)  
Rotate:True</t>
        </r>
      </text>
    </comment>
    <comment ref="L61" authorId="0" shapeId="0" xr:uid="{00000000-0006-0000-0200-000084000000}">
      <text>
        <r>
          <rPr>
            <sz val="10"/>
            <rFont val="Arial"/>
          </rPr>
          <t>reference:L51,L57,L59
mrs:(L51,+,10.0000)  (L57,+,10.0000)  (L59,+,10.0000)  
Rotate:True</t>
        </r>
      </text>
    </comment>
    <comment ref="M61" authorId="0" shapeId="0" xr:uid="{00000000-0006-0000-0200-000085000000}">
      <text>
        <r>
          <rPr>
            <sz val="10"/>
            <rFont val="Arial"/>
          </rPr>
          <t>reference:M51,M57,M59
mrs:(M51,+,10.0000)  (M57,+,10.0000)  (M59,+,10.0000)  
Rotate:True</t>
        </r>
      </text>
    </comment>
    <comment ref="B68" authorId="0" shapeId="0" xr:uid="{00000000-0006-0000-0200-000086000000}">
      <text>
        <r>
          <rPr>
            <sz val="10"/>
            <rFont val="Arial"/>
          </rPr>
          <t>reference:C68
mrs:(C68,+,10.0000)  
Rotate:True</t>
        </r>
      </text>
    </comment>
    <comment ref="C68" authorId="0" shapeId="0" xr:uid="{00000000-0006-0000-0200-000087000000}">
      <text>
        <r>
          <rPr>
            <sz val="10"/>
            <rFont val="Arial"/>
          </rPr>
          <t>reference:D68
mrs:(D68,+,-57600.0000)  
Rotate:True</t>
        </r>
      </text>
    </comment>
    <comment ref="D68" authorId="0" shapeId="0" xr:uid="{00000000-0006-0000-0200-000088000000}">
      <text>
        <r>
          <rPr>
            <sz val="10"/>
            <rFont val="Arial"/>
          </rPr>
          <t>reference:E68
mrs:(E68,+,-57600.0000)  
Rotate:True</t>
        </r>
      </text>
    </comment>
    <comment ref="C69" authorId="0" shapeId="0" xr:uid="{00000000-0006-0000-0200-000089000000}">
      <text>
        <r>
          <rPr>
            <sz val="10"/>
            <rFont val="Arial"/>
          </rPr>
          <t>reference:C56
mrs:(C56,+,10.0000)  
Rotate:True</t>
        </r>
      </text>
    </comment>
    <comment ref="B73" authorId="0" shapeId="0" xr:uid="{00000000-0006-0000-0200-00008A000000}">
      <text>
        <r>
          <rPr>
            <sz val="10"/>
            <rFont val="Arial"/>
          </rPr>
          <t>reference:B68,B69,B70,B71,B72
mrs:(B68,+,10.0000)  (B69,+,10.0000)  (B70,+,10.0000)  (B71,+,10.0000)  (B72,+,10.0000)  
Rotate:True</t>
        </r>
      </text>
    </comment>
    <comment ref="C73" authorId="0" shapeId="0" xr:uid="{00000000-0006-0000-0200-00008B000000}">
      <text>
        <r>
          <rPr>
            <sz val="10"/>
            <rFont val="Arial"/>
          </rPr>
          <t>reference:C68,C69,C70,C71,C72
mrs:(C68,+,10.0000)  (C69,+,10.0000)  (C70,+,10.0000)  (C71,+,10.0000)  (C72,+,10.0000)  
Rotate:True</t>
        </r>
      </text>
    </comment>
    <comment ref="D73" authorId="0" shapeId="0" xr:uid="{00000000-0006-0000-0200-00008C000000}">
      <text>
        <r>
          <rPr>
            <sz val="10"/>
            <rFont val="Arial"/>
          </rPr>
          <t>reference:D68,D69,D70,D71,D72
mrs:(D68,+,10.0000)  (D69,+,10.0000)  (D70,+,10.0000)  (D71,+,10.0000)  (D72,+,10.0000)  
Rotate:True</t>
        </r>
      </text>
    </comment>
    <comment ref="E73" authorId="0" shapeId="0" xr:uid="{00000000-0006-0000-0200-00008D000000}">
      <text>
        <r>
          <rPr>
            <sz val="10"/>
            <rFont val="Arial"/>
          </rPr>
          <t>reference:E68,E69,E70,E71,E72
mrs:(E68,+,10.0000)  (E69,+,10.0000)  (E70,+,10.0000)  (E71,+,10.0000)  (E72,+,10.0000)  
Rotate:True</t>
        </r>
      </text>
    </comment>
    <comment ref="F73" authorId="0" shapeId="0" xr:uid="{00000000-0006-0000-0200-00008E000000}">
      <text>
        <r>
          <rPr>
            <sz val="10"/>
            <rFont val="Arial"/>
          </rPr>
          <t>reference:F68,F69,F70,F71,F72
mrs:(F68,+,10.0000)  (F69,+,10.0000)  (F70,+,10.0000)  (F71,+,10.0000)  (F72,+,10.0000)  
Rotate:True</t>
        </r>
      </text>
    </comment>
    <comment ref="G73" authorId="0" shapeId="0" xr:uid="{00000000-0006-0000-0200-00008F000000}">
      <text>
        <r>
          <rPr>
            <sz val="10"/>
            <rFont val="Arial"/>
          </rPr>
          <t>reference:G68,G69,G70,G71,G72
mrs:(G68,+,10.0000)  (G69,+,10.0000)  (G70,+,10.0000)  (G71,+,10.0000)  (G72,+,10.0000)  
Rotate:True</t>
        </r>
      </text>
    </comment>
    <comment ref="H73" authorId="0" shapeId="0" xr:uid="{00000000-0006-0000-0200-000090000000}">
      <text>
        <r>
          <rPr>
            <sz val="10"/>
            <rFont val="Arial"/>
          </rPr>
          <t>reference:H68,H69,H70,H71,H72
mrs:(H68,+,10.0000)  (H69,+,10.0000)  (H70,+,10.0000)  (H71,+,10.0000)  (H72,+,10.0000)  
Rotate:True</t>
        </r>
      </text>
    </comment>
    <comment ref="I73" authorId="0" shapeId="0" xr:uid="{00000000-0006-0000-0200-000091000000}">
      <text>
        <r>
          <rPr>
            <sz val="10"/>
            <rFont val="Arial"/>
          </rPr>
          <t>reference:I68,I69,I70,I71,I72
mrs:(I68,+,10.0000)  (I69,+,10.0000)  (I70,+,10.0000)  (I71,+,10.0000)  (I72,+,10.0000)  
Rotate:True</t>
        </r>
      </text>
    </comment>
    <comment ref="J73" authorId="0" shapeId="0" xr:uid="{00000000-0006-0000-0200-000092000000}">
      <text>
        <r>
          <rPr>
            <sz val="10"/>
            <rFont val="Arial"/>
          </rPr>
          <t>reference:J68,J69,J70,J71,J72
mrs:(J68,+,10.0000)  (J69,+,10.0000)  (J70,+,10.0000)  (J71,+,10.0000)  (J72,+,10.0000)  
Rotate:True</t>
        </r>
      </text>
    </comment>
    <comment ref="K73" authorId="0" shapeId="0" xr:uid="{00000000-0006-0000-0200-000093000000}">
      <text>
        <r>
          <rPr>
            <sz val="10"/>
            <rFont val="Arial"/>
          </rPr>
          <t>reference:K68,K69,K70,K71,K72
mrs:(K68,+,10.0000)  (K69,+,10.0000)  (K70,+,10.0000)  (K71,+,10.0000)  (K72,+,10.0000)  
Rotate:True</t>
        </r>
      </text>
    </comment>
    <comment ref="L73" authorId="0" shapeId="0" xr:uid="{00000000-0006-0000-0200-000094000000}">
      <text>
        <r>
          <rPr>
            <sz val="10"/>
            <rFont val="Arial"/>
          </rPr>
          <t>reference:L68,L69,L70,L71,L72
mrs:(L68,+,10.0000)  (L69,+,10.0000)  (L70,+,10.0000)  (L71,+,10.0000)  (L72,+,10.0000)  
Rotate:True</t>
        </r>
      </text>
    </comment>
    <comment ref="M73" authorId="0" shapeId="0" xr:uid="{00000000-0006-0000-0200-000095000000}">
      <text>
        <r>
          <rPr>
            <sz val="10"/>
            <rFont val="Arial"/>
          </rPr>
          <t>reference:M68,M69,M70,M71,M72
mrs:(M68,+,10.0000)  (M69,+,10.0000)  (M70,+,10.0000)  (M71,+,10.0000)  (M72,+,10.0000)  
Rotate:True</t>
        </r>
      </text>
    </comment>
    <comment ref="B79" authorId="0" shapeId="0" xr:uid="{00000000-0006-0000-0200-000096000000}">
      <text>
        <r>
          <rPr>
            <sz val="10"/>
            <rFont val="Arial"/>
          </rPr>
          <t>reference:B76,B77
mrs:(B76,+,10.0000)  (B77,+,10.0000)  
Rotate:True</t>
        </r>
      </text>
    </comment>
    <comment ref="C79" authorId="0" shapeId="0" xr:uid="{00000000-0006-0000-0200-000097000000}">
      <text>
        <r>
          <rPr>
            <sz val="10"/>
            <rFont val="Arial"/>
          </rPr>
          <t>reference:C76,C77
mrs:(C76,+,10.0000)  (C77,+,10.0000)  
Rotate:True</t>
        </r>
      </text>
    </comment>
    <comment ref="D79" authorId="0" shapeId="0" xr:uid="{00000000-0006-0000-0200-000098000000}">
      <text>
        <r>
          <rPr>
            <sz val="10"/>
            <rFont val="Arial"/>
          </rPr>
          <t>reference:D76,D77
mrs:(D76,+,10.0000)  (D77,+,10.0000)  
Rotate:True</t>
        </r>
      </text>
    </comment>
    <comment ref="E79" authorId="0" shapeId="0" xr:uid="{00000000-0006-0000-0200-000099000000}">
      <text>
        <r>
          <rPr>
            <sz val="10"/>
            <rFont val="Arial"/>
          </rPr>
          <t>reference:E76,E77
mrs:(E76,+,10.0000)  (E77,+,10.0000)  
Rotate:True</t>
        </r>
      </text>
    </comment>
    <comment ref="F79" authorId="0" shapeId="0" xr:uid="{00000000-0006-0000-0200-00009A000000}">
      <text>
        <r>
          <rPr>
            <sz val="10"/>
            <rFont val="Arial"/>
          </rPr>
          <t>reference:F76,F77
mrs:(F76,+,10.0000)  (F77,+,10.0000)  
Rotate:True</t>
        </r>
      </text>
    </comment>
    <comment ref="G79" authorId="0" shapeId="0" xr:uid="{00000000-0006-0000-0200-00009B000000}">
      <text>
        <r>
          <rPr>
            <sz val="10"/>
            <rFont val="Arial"/>
          </rPr>
          <t>reference:G76,G77
mrs:(G76,+,10.0000)  (G77,+,10.0000)  
Rotate:True</t>
        </r>
      </text>
    </comment>
    <comment ref="H79" authorId="0" shapeId="0" xr:uid="{00000000-0006-0000-0200-00009C000000}">
      <text>
        <r>
          <rPr>
            <sz val="10"/>
            <rFont val="Arial"/>
          </rPr>
          <t>reference:H76,H77
mrs:(H76,+,10.0000)  (H77,+,10.0000)  
Rotate:True</t>
        </r>
      </text>
    </comment>
    <comment ref="I79" authorId="0" shapeId="0" xr:uid="{00000000-0006-0000-0200-00009D000000}">
      <text>
        <r>
          <rPr>
            <sz val="10"/>
            <rFont val="Arial"/>
          </rPr>
          <t>reference:I76,I77
mrs:(I76,+,10.0000)  (I77,+,10.0000)  
Rotate:True</t>
        </r>
      </text>
    </comment>
    <comment ref="J79" authorId="0" shapeId="0" xr:uid="{00000000-0006-0000-0200-00009E000000}">
      <text>
        <r>
          <rPr>
            <sz val="10"/>
            <rFont val="Arial"/>
          </rPr>
          <t>reference:J76,J77
mrs:(J76,+,10.0000)  (J77,+,10.0000)  
Rotate:True</t>
        </r>
      </text>
    </comment>
    <comment ref="K79" authorId="0" shapeId="0" xr:uid="{00000000-0006-0000-0200-00009F000000}">
      <text>
        <r>
          <rPr>
            <sz val="10"/>
            <rFont val="Arial"/>
          </rPr>
          <t>reference:K76,K77
mrs:(K76,+,10.0000)  (K77,+,10.0000)  
Rotate:True</t>
        </r>
      </text>
    </comment>
    <comment ref="L79" authorId="0" shapeId="0" xr:uid="{00000000-0006-0000-0200-0000A0000000}">
      <text>
        <r>
          <rPr>
            <sz val="10"/>
            <rFont val="Arial"/>
          </rPr>
          <t>reference:L76,L77
mrs:(L76,+,10.0000)  (L77,+,10.0000)  
Rotate:True</t>
        </r>
      </text>
    </comment>
    <comment ref="M79" authorId="0" shapeId="0" xr:uid="{00000000-0006-0000-0200-0000A1000000}">
      <text>
        <r>
          <rPr>
            <sz val="10"/>
            <rFont val="Arial"/>
          </rPr>
          <t>reference:M76,M77
mrs:(M76,+,10.0000)  (M77,+,10.0000)  
Rotate:True</t>
        </r>
      </text>
    </comment>
    <comment ref="B91" authorId="0" shapeId="0" xr:uid="{00000000-0006-0000-0200-0000A2000000}">
      <text>
        <r>
          <rPr>
            <sz val="10"/>
            <rFont val="Arial"/>
          </rPr>
          <t>reference:B82,B83,B84,B85,B86,B87,B88,B89,B90
mrs:(B82,+,10.0000)  (B83,+,10.0000)  (B84,+,10.0000)  (B85,+,10.0000)  (B86,+,10.0000)  (B87,+,10.0000)  (B88,+,10.0000)  (B89,+,10.0000)  (B90,+,10.0000)  
Rotate:True</t>
        </r>
      </text>
    </comment>
    <comment ref="C91" authorId="0" shapeId="0" xr:uid="{00000000-0006-0000-0200-0000A3000000}">
      <text>
        <r>
          <rPr>
            <sz val="10"/>
            <rFont val="Arial"/>
          </rPr>
          <t>reference:C82,C83,C84,C85,C86,C87,C88,C89,C90
mrs:(C82,+,10.0000)  (C83,+,10.0000)  (C84,+,10.0000)  (C85,+,10.0000)  (C86,+,10.0000)  (C87,+,10.0000)  (C88,+,10.0000)  (C89,+,10.0000)  (C90,+,10.0000)  
Rotate:True</t>
        </r>
      </text>
    </comment>
    <comment ref="D91" authorId="0" shapeId="0" xr:uid="{00000000-0006-0000-0200-0000A4000000}">
      <text>
        <r>
          <rPr>
            <sz val="10"/>
            <rFont val="Arial"/>
          </rPr>
          <t>reference:D82,D83,D84,D85,D86,D87,D88,D89,D90
mrs:(D82,+,10.0000)  (D83,+,10.0000)  (D84,+,10.0000)  (D85,+,10.0000)  (D86,+,10.0000)  (D87,+,10.0000)  (D88,+,10.0000)  (D89,+,10.0000)  (D90,+,10.0000)  
Rotate:True</t>
        </r>
      </text>
    </comment>
    <comment ref="E91" authorId="0" shapeId="0" xr:uid="{00000000-0006-0000-0200-0000A5000000}">
      <text>
        <r>
          <rPr>
            <sz val="10"/>
            <rFont val="Arial"/>
          </rPr>
          <t>reference:E82,E83,E84,E85,E86,E87,E88,E89,E90
mrs:(E82,+,10.0000)  (E83,+,10.0000)  (E84,+,10.0000)  (E85,+,10.0000)  (E86,+,10.0000)  (E87,+,10.0000)  (E88,+,10.0000)  (E89,+,10.0000)  (E90,+,10.0000)  
Rotate:True</t>
        </r>
      </text>
    </comment>
    <comment ref="F91" authorId="0" shapeId="0" xr:uid="{00000000-0006-0000-0200-0000A6000000}">
      <text>
        <r>
          <rPr>
            <sz val="10"/>
            <rFont val="Arial"/>
          </rPr>
          <t>reference:F82,F83,F84,F85,F86,F87,F88,F89,F90
mrs:(F82,+,10.0000)  (F83,+,10.0000)  (F84,+,10.0000)  (F85,+,10.0000)  (F86,+,10.0000)  (F87,+,10.0000)  (F88,+,10.0000)  (F89,+,10.0000)  (F90,+,10.0000)  
Rotate:True</t>
        </r>
      </text>
    </comment>
    <comment ref="G91" authorId="0" shapeId="0" xr:uid="{00000000-0006-0000-0200-0000A7000000}">
      <text>
        <r>
          <rPr>
            <sz val="10"/>
            <rFont val="Arial"/>
          </rPr>
          <t>reference:G82,G83,G84,G85,G86,G87,G88,G89,G90
mrs:(G82,+,10.0000)  (G83,+,10.0000)  (G84,+,10.0000)  (G85,+,10.0000)  (G86,+,10.0000)  (G87,+,10.0000)  (G88,+,10.0000)  (G89,+,10.0000)  (G90,+,10.0000)  
Rotate:True</t>
        </r>
      </text>
    </comment>
    <comment ref="H91" authorId="0" shapeId="0" xr:uid="{00000000-0006-0000-0200-0000A8000000}">
      <text>
        <r>
          <rPr>
            <sz val="10"/>
            <rFont val="Arial"/>
          </rPr>
          <t>reference:H82,H83,H84,H85,H86,H87,H88,H89,H90
mrs:(H82,+,10.0000)  (H83,+,10.0000)  (H84,+,10.0000)  (H85,+,10.0000)  (H86,+,10.0000)  (H87,+,10.0000)  (H88,+,10.0000)  (H89,+,10.0000)  (H90,+,10.0000)  
Rotate:True</t>
        </r>
      </text>
    </comment>
    <comment ref="I91" authorId="0" shapeId="0" xr:uid="{00000000-0006-0000-0200-0000A9000000}">
      <text>
        <r>
          <rPr>
            <sz val="10"/>
            <rFont val="Arial"/>
          </rPr>
          <t>reference:I82,I83,I84,I85,I86,I87,I88,I89,I90
mrs:(I82,+,10.0000)  (I83,+,10.0000)  (I84,+,10.0000)  (I85,+,10.0000)  (I86,+,10.0000)  (I87,+,10.0000)  (I88,+,10.0000)  (I89,+,10.0000)  (I90,+,10.0000)  
Rotate:True</t>
        </r>
      </text>
    </comment>
    <comment ref="J91" authorId="0" shapeId="0" xr:uid="{00000000-0006-0000-0200-0000AA000000}">
      <text>
        <r>
          <rPr>
            <sz val="10"/>
            <rFont val="Arial"/>
          </rPr>
          <t>reference:J82,J83,J84,J85,J86,J87,J88,J89,J90
mrs:(J82,+,10.0000)  (J83,+,10.0000)  (J84,+,10.0000)  (J85,+,10.0000)  (J86,+,10.0000)  (J87,+,10.0000)  (J88,+,10.0000)  (J89,+,10.0000)  (J90,+,10.0000)  
Rotate:True</t>
        </r>
      </text>
    </comment>
    <comment ref="K91" authorId="0" shapeId="0" xr:uid="{00000000-0006-0000-0200-0000AB000000}">
      <text>
        <r>
          <rPr>
            <sz val="10"/>
            <rFont val="Arial"/>
          </rPr>
          <t>reference:K82,K83,K84,K85,K86,K87,K88,K89,K90
mrs:(K82,+,10.0000)  (K83,+,10.0000)  (K84,+,10.0000)  (K85,+,10.0000)  (K86,+,10.0000)  (K87,+,10.0000)  (K88,+,10.0000)  (K89,+,10.0000)  (K90,+,10.0000)  
Rotate:True</t>
        </r>
      </text>
    </comment>
    <comment ref="L91" authorId="0" shapeId="0" xr:uid="{00000000-0006-0000-0200-0000AC000000}">
      <text>
        <r>
          <rPr>
            <sz val="10"/>
            <rFont val="Arial"/>
          </rPr>
          <t>reference:L82,L83,L84,L85,L86,L87,L88,L89,L90
mrs:(L82,+,10.0000)  (L83,+,10.0000)  (L84,+,10.0000)  (L85,+,10.0000)  (L86,+,10.0000)  (L87,+,10.0000)  (L88,+,10.0000)  (L89,+,10.0000)  (L90,+,10.0000)  
Rotate:True</t>
        </r>
      </text>
    </comment>
    <comment ref="M91" authorId="0" shapeId="0" xr:uid="{00000000-0006-0000-0200-0000AD000000}">
      <text>
        <r>
          <rPr>
            <sz val="10"/>
            <rFont val="Arial"/>
          </rPr>
          <t>reference:M82,M83,M84,M85,M86,M87,M88,M89,M90
mrs:(M82,+,10.0000)  (M83,+,10.0000)  (M84,+,10.0000)  (M85,+,10.0000)  (M86,+,10.0000)  (M87,+,10.0000)  (M88,+,10.0000)  (M89,+,10.0000)  (M90,+,10.0000)  
Rotate:True</t>
        </r>
      </text>
    </comment>
    <comment ref="B93" authorId="0" shapeId="0" xr:uid="{00000000-0006-0000-0200-0000AE000000}">
      <text>
        <r>
          <rPr>
            <sz val="10"/>
            <rFont val="Arial"/>
          </rPr>
          <t>reference:B91,B79,B73
mrs:(B91,+,10.0000)  (B79,+,10.0000)  (B73,+,10.0000)  
Rotate:True</t>
        </r>
      </text>
    </comment>
    <comment ref="C93" authorId="0" shapeId="0" xr:uid="{00000000-0006-0000-0200-0000AF000000}">
      <text>
        <r>
          <rPr>
            <sz val="10"/>
            <rFont val="Arial"/>
          </rPr>
          <t>reference:C91,C79,C73
mrs:(C91,+,10.0000)  (C79,+,10.0000)  (C73,+,10.0000)  
Rotate:True</t>
        </r>
      </text>
    </comment>
    <comment ref="D93" authorId="0" shapeId="0" xr:uid="{00000000-0006-0000-0200-0000B0000000}">
      <text>
        <r>
          <rPr>
            <sz val="10"/>
            <rFont val="Arial"/>
          </rPr>
          <t>reference:D91,D79,D73
mrs:(D91,+,10.0000)  (D79,+,10.0000)  (D73,+,10.0000)  
Rotate:True</t>
        </r>
      </text>
    </comment>
    <comment ref="E93" authorId="0" shapeId="0" xr:uid="{00000000-0006-0000-0200-0000B1000000}">
      <text>
        <r>
          <rPr>
            <sz val="10"/>
            <rFont val="Arial"/>
          </rPr>
          <t>reference:E91,E79,E73
mrs:(E91,+,10.0000)  (E79,+,10.0000)  (E73,+,10.0000)  
Rotate:True</t>
        </r>
      </text>
    </comment>
    <comment ref="F93" authorId="0" shapeId="0" xr:uid="{00000000-0006-0000-0200-0000B2000000}">
      <text>
        <r>
          <rPr>
            <sz val="10"/>
            <rFont val="Arial"/>
          </rPr>
          <t>reference:F91,F79,F73
mrs:(F91,+,10.0000)  (F79,+,10.0000)  (F73,+,10.0000)  
Rotate:True</t>
        </r>
      </text>
    </comment>
    <comment ref="G93" authorId="0" shapeId="0" xr:uid="{00000000-0006-0000-0200-0000B3000000}">
      <text>
        <r>
          <rPr>
            <sz val="10"/>
            <rFont val="Arial"/>
          </rPr>
          <t>reference:G91,G79,G73
mrs:(G91,+,10.0000)  (G79,+,10.0000)  (G73,+,10.0000)  
Rotate:True</t>
        </r>
      </text>
    </comment>
    <comment ref="H93" authorId="0" shapeId="0" xr:uid="{00000000-0006-0000-0200-0000B4000000}">
      <text>
        <r>
          <rPr>
            <sz val="10"/>
            <rFont val="Arial"/>
          </rPr>
          <t>reference:H91,H79,H73
mrs:(H91,+,10.0000)  (H79,+,10.0000)  (H73,+,10.0000)  
Rotate:True</t>
        </r>
      </text>
    </comment>
    <comment ref="I93" authorId="0" shapeId="0" xr:uid="{00000000-0006-0000-0200-0000B5000000}">
      <text>
        <r>
          <rPr>
            <sz val="10"/>
            <rFont val="Arial"/>
          </rPr>
          <t>reference:I91,I79,I73
mrs:(I91,+,10.0000)  (I79,+,10.0000)  (I73,+,10.0000)  
Rotate:True</t>
        </r>
      </text>
    </comment>
    <comment ref="J93" authorId="0" shapeId="0" xr:uid="{00000000-0006-0000-0200-0000B6000000}">
      <text>
        <r>
          <rPr>
            <sz val="10"/>
            <rFont val="Arial"/>
          </rPr>
          <t>reference:J91,J79,J73
mrs:(J91,+,10.0000)  (J79,+,10.0000)  (J73,+,10.0000)  
Rotate:True</t>
        </r>
      </text>
    </comment>
    <comment ref="K93" authorId="0" shapeId="0" xr:uid="{00000000-0006-0000-0200-0000B7000000}">
      <text>
        <r>
          <rPr>
            <sz val="10"/>
            <rFont val="Arial"/>
          </rPr>
          <t>reference:K91,K79,K73
mrs:(K91,+,10.0000)  (K79,+,10.0000)  (K73,+,10.0000)  
Rotate:True</t>
        </r>
      </text>
    </comment>
    <comment ref="L93" authorId="0" shapeId="0" xr:uid="{00000000-0006-0000-0200-0000B8000000}">
      <text>
        <r>
          <rPr>
            <sz val="10"/>
            <rFont val="Arial"/>
          </rPr>
          <t>reference:L91,L79,L73
mrs:(L91,+,10.0000)  (L79,+,10.0000)  (L73,+,10.0000)  
Rotate:True</t>
        </r>
      </text>
    </comment>
    <comment ref="M93" authorId="0" shapeId="0" xr:uid="{00000000-0006-0000-0200-0000B9000000}">
      <text>
        <r>
          <rPr>
            <sz val="10"/>
            <rFont val="Arial"/>
          </rPr>
          <t>reference:M91,M79,M73
mrs:(M91,+,10.0000)  (M79,+,10.0000)  (M73,+,10.0000)  
Rotate:True</t>
        </r>
      </text>
    </comment>
    <comment ref="B108" authorId="0" shapeId="0" xr:uid="{00000000-0006-0000-0200-0000BA000000}">
      <text>
        <r>
          <rPr>
            <sz val="10"/>
            <rFont val="Arial"/>
          </rPr>
          <t>reference:B99,B100,B101,B102,B103,B104,B105,B106
mrs:(B99,+,10.0000)  (B100,+,10.0000)  (B101,+,10.0000)  (B102,+,10.0000)  (B103,+,10.0000)  (B104,+,10.0000)  (B105,+,10.0000)  (B106,+,10.0000)  
Rotate:True</t>
        </r>
      </text>
    </comment>
    <comment ref="C108" authorId="0" shapeId="0" xr:uid="{00000000-0006-0000-0200-0000BB000000}">
      <text>
        <r>
          <rPr>
            <sz val="10"/>
            <rFont val="Arial"/>
          </rPr>
          <t>reference:C99,C100,C101,C102,C103,C104,C105,C106
mrs:(C99,+,10.0000)  (C100,+,10.0000)  (C101,+,10.0000)  (C102,+,10.0000)  (C103,+,10.0000)  (C104,+,10.0000)  (C105,+,10.0000)  (C106,+,10.0000)  
Rotate:True</t>
        </r>
      </text>
    </comment>
    <comment ref="D108" authorId="0" shapeId="0" xr:uid="{00000000-0006-0000-0200-0000BC000000}">
      <text>
        <r>
          <rPr>
            <sz val="10"/>
            <rFont val="Arial"/>
          </rPr>
          <t>reference:D99,D100,D101,D102,D103,D104,D105,D106
mrs:(D99,+,10.0000)  (D100,+,10.0000)  (D101,+,10.0000)  (D102,+,10.0000)  (D103,+,10.0000)  (D104,+,10.0000)  (D105,+,10.0000)  (D106,+,10.0000)  
Rotate:True</t>
        </r>
      </text>
    </comment>
    <comment ref="E108" authorId="0" shapeId="0" xr:uid="{00000000-0006-0000-0200-0000BD000000}">
      <text>
        <r>
          <rPr>
            <sz val="10"/>
            <rFont val="Arial"/>
          </rPr>
          <t>reference:E99,E100,E101,E102,E103,E104,E105,E106
mrs:(E99,+,10.0000)  (E100,+,10.0000)  (E101,+,10.0000)  (E102,+,10.0000)  (E103,+,10.0000)  (E104,+,10.0000)  (E105,+,10.0000)  (E106,+,10.0000)  
Rotate:True</t>
        </r>
      </text>
    </comment>
    <comment ref="F108" authorId="0" shapeId="0" xr:uid="{00000000-0006-0000-0200-0000BE000000}">
      <text>
        <r>
          <rPr>
            <sz val="10"/>
            <rFont val="Arial"/>
          </rPr>
          <t>reference:F99,F100,F101,F102,F103,F104,F105,F106
mrs:(F99,+,10.0000)  (F100,+,10.0000)  (F101,+,10.0000)  (F102,+,10.0000)  (F103,+,10.0000)  (F104,+,10.0000)  (F105,+,10.0000)  (F106,+,10.0000)  
Rotate:True</t>
        </r>
      </text>
    </comment>
    <comment ref="G108" authorId="0" shapeId="0" xr:uid="{00000000-0006-0000-0200-0000BF000000}">
      <text>
        <r>
          <rPr>
            <sz val="10"/>
            <rFont val="Arial"/>
          </rPr>
          <t>reference:G99,G100,G101,G102,G103,G104,G105,G106
mrs:(G99,+,10.0000)  (G100,+,10.0000)  (G101,+,10.0000)  (G102,+,10.0000)  (G103,+,10.0000)  (G104,+,10.0000)  (G105,+,10.0000)  (G106,+,10.0000)  
Rotate:True</t>
        </r>
      </text>
    </comment>
    <comment ref="H108" authorId="0" shapeId="0" xr:uid="{00000000-0006-0000-0200-0000C0000000}">
      <text>
        <r>
          <rPr>
            <sz val="10"/>
            <rFont val="Arial"/>
          </rPr>
          <t>reference:H99,H100,H101,H102,H103,H104,H105,H106
mrs:(H99,+,10.0000)  (H100,+,10.0000)  (H101,+,10.0000)  (H102,+,10.0000)  (H103,+,10.0000)  (H104,+,10.0000)  (H105,+,10.0000)  (H106,+,10.0000)  
Rotate:True</t>
        </r>
      </text>
    </comment>
    <comment ref="I108" authorId="0" shapeId="0" xr:uid="{00000000-0006-0000-0200-0000C1000000}">
      <text>
        <r>
          <rPr>
            <sz val="10"/>
            <rFont val="Arial"/>
          </rPr>
          <t>reference:I99,I100,I101,I102,I103,I104,I105,I106
mrs:(I99,+,10.0000)  (I100,+,10.0000)  (I101,+,10.0000)  (I102,+,10.0000)  (I103,+,10.0000)  (I104,+,10.0000)  (I105,+,10.0000)  (I106,+,10.0000)  
Rotate:True</t>
        </r>
      </text>
    </comment>
    <comment ref="J108" authorId="0" shapeId="0" xr:uid="{00000000-0006-0000-0200-0000C2000000}">
      <text>
        <r>
          <rPr>
            <sz val="10"/>
            <rFont val="Arial"/>
          </rPr>
          <t>reference:J99,J100,J101,J102,J103,J104,J105,J106
mrs:(J99,+,10.0000)  (J100,+,10.0000)  (J101,+,10.0000)  (J102,+,10.0000)  (J103,+,10.0000)  (J104,+,10.0000)  (J105,+,10.0000)  (J106,+,10.0000)  
Rotate:True</t>
        </r>
      </text>
    </comment>
    <comment ref="K108" authorId="0" shapeId="0" xr:uid="{00000000-0006-0000-0200-0000C3000000}">
      <text>
        <r>
          <rPr>
            <sz val="10"/>
            <rFont val="Arial"/>
          </rPr>
          <t>reference:K99,K100,K101,K102,K103,K104,K105,K106
mrs:(K99,+,10.0000)  (K100,+,10.0000)  (K101,+,10.0000)  (K102,+,10.0000)  (K103,+,10.0000)  (K104,+,10.0000)  (K105,+,10.0000)  (K106,+,10.0000)  
Rotate:True</t>
        </r>
      </text>
    </comment>
    <comment ref="L108" authorId="0" shapeId="0" xr:uid="{00000000-0006-0000-0200-0000C4000000}">
      <text>
        <r>
          <rPr>
            <sz val="10"/>
            <rFont val="Arial"/>
          </rPr>
          <t>reference:L99,L100,L101,L102,L103,L104,L105,L106
mrs:(L99,+,10.0000)  (L100,+,10.0000)  (L101,+,10.0000)  (L102,+,10.0000)  (L103,+,10.0000)  (L104,+,10.0000)  (L105,+,10.0000)  (L106,+,10.0000)  
Rotate:True</t>
        </r>
      </text>
    </comment>
    <comment ref="M108" authorId="0" shapeId="0" xr:uid="{00000000-0006-0000-0200-0000C5000000}">
      <text>
        <r>
          <rPr>
            <sz val="10"/>
            <rFont val="Arial"/>
          </rPr>
          <t>reference:M99,M100,M101,M102,M103,M104,M105,M106
mrs:(M99,+,10.0000)  (M100,+,10.0000)  (M101,+,10.0000)  (M102,+,10.0000)  (M103,+,10.0000)  (M104,+,10.0000)  (M105,+,10.0000)  (M106,+,10.0000)  
Rotate:True</t>
        </r>
      </text>
    </comment>
    <comment ref="B122" authorId="0" shapeId="0" xr:uid="{00000000-0006-0000-0200-0000C6000000}">
      <text>
        <r>
          <rPr>
            <sz val="10"/>
            <rFont val="Arial"/>
          </rPr>
          <t>reference:B112,B113,B114,B115,B116,B117,B118,B119,B120,B121
mrs:(B112,+,10.0000)  (B113,+,10.0000)  (B114,+,10.0000)  (B115,+,10.0000)  (B116,+,10.0000)  (B117,+,10.0000)  (B118,+,10.0000)  (B119,+,10.0000)  (B120,+,10.0000)  (B121,+,10.0000)  
Rotate:True</t>
        </r>
      </text>
    </comment>
    <comment ref="C122" authorId="0" shapeId="0" xr:uid="{00000000-0006-0000-0200-0000C7000000}">
      <text>
        <r>
          <rPr>
            <sz val="10"/>
            <rFont val="Arial"/>
          </rPr>
          <t>reference:C112,C113,C114,C115,C116,C117,C118,C119,C120,C121
mrs:(C112,+,10.0000)  (C113,+,10.0000)  (C114,+,10.0000)  (C115,+,10.0000)  (C116,+,10.0000)  (C117,+,10.0000)  (C118,+,10.0000)  (C119,+,10.0000)  (C120,+,10.0000)  (C121,+,10.0000)  
Rotate:True</t>
        </r>
      </text>
    </comment>
    <comment ref="D122" authorId="0" shapeId="0" xr:uid="{00000000-0006-0000-0200-0000C8000000}">
      <text>
        <r>
          <rPr>
            <sz val="10"/>
            <rFont val="Arial"/>
          </rPr>
          <t>reference:D112,D113,D114,D115,D116,D117,D118,D119,D120,D121
mrs:(D112,+,10.0000)  (D113,+,10.0000)  (D114,+,10.0000)  (D115,+,10.0000)  (D116,+,10.0000)  (D117,+,10.0000)  (D118,+,10.0000)  (D119,+,10.0000)  (D120,+,10.0000)  (D121,+,10.0000)  
Rotate:True</t>
        </r>
      </text>
    </comment>
    <comment ref="E122" authorId="0" shapeId="0" xr:uid="{00000000-0006-0000-0200-0000C9000000}">
      <text>
        <r>
          <rPr>
            <sz val="10"/>
            <rFont val="Arial"/>
          </rPr>
          <t>reference:E112,E113,E114,E115,E116,E117,E118,E119,E120,E121
mrs:(E112,+,10.0000)  (E113,+,10.0000)  (E114,+,10.0000)  (E115,+,10.0000)  (E116,+,10.0000)  (E117,+,10.0000)  (E118,+,10.0000)  (E119,+,10.0000)  (E120,+,10.0000)  (E121,+,10.0000)  
Rotate:True</t>
        </r>
      </text>
    </comment>
    <comment ref="F122" authorId="0" shapeId="0" xr:uid="{00000000-0006-0000-0200-0000CA000000}">
      <text>
        <r>
          <rPr>
            <sz val="10"/>
            <rFont val="Arial"/>
          </rPr>
          <t>reference:F112,F113,F114,F115,F116,F117,F118,F119,F120,F121
mrs:(F112,+,10.0000)  (F113,+,10.0000)  (F114,+,10.0000)  (F115,+,10.0000)  (F116,+,10.0000)  (F117,+,10.0000)  (F118,+,10.0000)  (F119,+,10.0000)  (F120,+,10.0000)  (F121,+,10.0000)  
Rotate:True</t>
        </r>
      </text>
    </comment>
    <comment ref="G122" authorId="0" shapeId="0" xr:uid="{00000000-0006-0000-0200-0000CB000000}">
      <text>
        <r>
          <rPr>
            <sz val="10"/>
            <rFont val="Arial"/>
          </rPr>
          <t>reference:G112,G113,G114,G115,G116,G117,G118,G119,G120,G121
mrs:(G112,+,10.0000)  (G113,+,10.0000)  (G114,+,10.0000)  (G115,+,10.0000)  (G116,+,10.0000)  (G117,+,10.0000)  (G118,+,10.0000)  (G119,+,10.0000)  (G120,+,10.0000)  (G121,+,10.0000)  
Rotate:True</t>
        </r>
      </text>
    </comment>
    <comment ref="H122" authorId="0" shapeId="0" xr:uid="{00000000-0006-0000-0200-0000CC000000}">
      <text>
        <r>
          <rPr>
            <sz val="10"/>
            <rFont val="Arial"/>
          </rPr>
          <t>reference:H112,H113,H114,H115,H116,H117,H118,H119,H120,H121
mrs:(H112,+,10.0000)  (H113,+,10.0000)  (H114,+,10.0000)  (H115,+,10.0000)  (H116,+,10.0000)  (H117,+,10.0000)  (H118,+,10.0000)  (H119,+,10.0000)  (H120,+,10.0000)  (H121,+,10.0000)  
Rotate:True</t>
        </r>
      </text>
    </comment>
    <comment ref="I122" authorId="0" shapeId="0" xr:uid="{00000000-0006-0000-0200-0000CD000000}">
      <text>
        <r>
          <rPr>
            <sz val="10"/>
            <rFont val="Arial"/>
          </rPr>
          <t>reference:I112,I113,I114,I115,I116,I117,I118,I119,I120,I121
mrs:(I112,+,10.0000)  (I113,+,10.0000)  (I114,+,10.0000)  (I115,+,10.0000)  (I116,+,10.0000)  (I117,+,10.0000)  (I118,+,10.0000)  (I119,+,10.0000)  (I120,+,10.0000)  (I121,+,10.0000)  
Rotate:True</t>
        </r>
      </text>
    </comment>
    <comment ref="J122" authorId="0" shapeId="0" xr:uid="{00000000-0006-0000-0200-0000CE000000}">
      <text>
        <r>
          <rPr>
            <sz val="10"/>
            <rFont val="Arial"/>
          </rPr>
          <t>reference:J112,J113,J114,J115,J116,J117,J118,J119,J120,J121
mrs:(J112,+,10.0000)  (J113,+,10.0000)  (J114,+,10.0000)  (J115,+,10.0000)  (J116,+,10.0000)  (J117,+,10.0000)  (J118,+,10.0000)  (J119,+,10.0000)  (J120,+,10.0000)  (J121,+,10.0000)  
Rotate:True</t>
        </r>
      </text>
    </comment>
    <comment ref="K122" authorId="0" shapeId="0" xr:uid="{00000000-0006-0000-0200-0000CF000000}">
      <text>
        <r>
          <rPr>
            <sz val="10"/>
            <rFont val="Arial"/>
          </rPr>
          <t>reference:K112,K113,K114,K115,K116,K117,K118,K119,K120,K121
mrs:(K112,+,10.0000)  (K113,+,10.0000)  (K114,+,10.0000)  (K115,+,10.0000)  (K116,+,10.0000)  (K117,+,10.0000)  (K118,+,10.0000)  (K119,+,10.0000)  (K120,+,10.0000)  (K121,+,10.0000)  
Rotate:True</t>
        </r>
      </text>
    </comment>
    <comment ref="L122" authorId="0" shapeId="0" xr:uid="{00000000-0006-0000-0200-0000D0000000}">
      <text>
        <r>
          <rPr>
            <sz val="10"/>
            <rFont val="Arial"/>
          </rPr>
          <t>reference:L112,L113,L114,L115,L116,L117,L118,L119,L120,L121
mrs:(L112,+,10.0000)  (L113,+,10.0000)  (L114,+,10.0000)  (L115,+,10.0000)  (L116,+,10.0000)  (L117,+,10.0000)  (L118,+,10.0000)  (L119,+,10.0000)  (L120,+,10.0000)  (L121,+,10.0000)  
Rotate:True</t>
        </r>
      </text>
    </comment>
    <comment ref="M122" authorId="0" shapeId="0" xr:uid="{00000000-0006-0000-0200-0000D1000000}">
      <text>
        <r>
          <rPr>
            <sz val="10"/>
            <rFont val="Arial"/>
          </rPr>
          <t>reference:M112,M113,M114,M115,M116,M117,M118,M119,M120,M121
mrs:(M112,+,10.0000)  (M113,+,10.0000)  (M114,+,10.0000)  (M115,+,10.0000)  (M116,+,10.0000)  (M117,+,10.0000)  (M118,+,10.0000)  (M119,+,10.0000)  (M120,+,10.0000)  (M121,+,10.0000)  
Rotate:True</t>
        </r>
      </text>
    </comment>
    <comment ref="B124" authorId="0" shapeId="0" xr:uid="{00000000-0006-0000-0200-0000D2000000}">
      <text>
        <r>
          <rPr>
            <sz val="10"/>
            <rFont val="Arial"/>
          </rPr>
          <t>reference:B122,B108
mrs:(B122,+,10.0000)  (B108,+,10.0000)  
Rotate:True</t>
        </r>
      </text>
    </comment>
    <comment ref="C124" authorId="0" shapeId="0" xr:uid="{00000000-0006-0000-0200-0000D3000000}">
      <text>
        <r>
          <rPr>
            <sz val="10"/>
            <rFont val="Arial"/>
          </rPr>
          <t>reference:C122,C108
mrs:(C122,+,10.0000)  (C108,+,10.0000)  
Rotate:True</t>
        </r>
      </text>
    </comment>
    <comment ref="D124" authorId="0" shapeId="0" xr:uid="{00000000-0006-0000-0200-0000D4000000}">
      <text>
        <r>
          <rPr>
            <sz val="10"/>
            <rFont val="Arial"/>
          </rPr>
          <t>reference:D122,D108
mrs:(D122,+,10.0000)  (D108,+,10.0000)  
Rotate:True</t>
        </r>
      </text>
    </comment>
    <comment ref="E124" authorId="0" shapeId="0" xr:uid="{00000000-0006-0000-0200-0000D5000000}">
      <text>
        <r>
          <rPr>
            <sz val="10"/>
            <rFont val="Arial"/>
          </rPr>
          <t>reference:E122,E108
mrs:(E122,+,10.0000)  (E108,+,10.0000)  
Rotate:True</t>
        </r>
      </text>
    </comment>
    <comment ref="F124" authorId="0" shapeId="0" xr:uid="{00000000-0006-0000-0200-0000D6000000}">
      <text>
        <r>
          <rPr>
            <sz val="10"/>
            <rFont val="Arial"/>
          </rPr>
          <t>reference:F122,F108
mrs:(F122,+,10.0000)  (F108,+,10.0000)  
Rotate:True</t>
        </r>
      </text>
    </comment>
    <comment ref="G124" authorId="0" shapeId="0" xr:uid="{00000000-0006-0000-0200-0000D7000000}">
      <text>
        <r>
          <rPr>
            <sz val="10"/>
            <rFont val="Arial"/>
          </rPr>
          <t>reference:G122,G108
mrs:(G122,+,10.0000)  (G108,+,10.0000)  
Rotate:True</t>
        </r>
      </text>
    </comment>
    <comment ref="H124" authorId="0" shapeId="0" xr:uid="{00000000-0006-0000-0200-0000D8000000}">
      <text>
        <r>
          <rPr>
            <sz val="10"/>
            <rFont val="Arial"/>
          </rPr>
          <t>reference:H122,H108
mrs:(H122,+,10.0000)  (H108,+,10.0000)  
Rotate:True</t>
        </r>
      </text>
    </comment>
    <comment ref="I124" authorId="0" shapeId="0" xr:uid="{00000000-0006-0000-0200-0000D9000000}">
      <text>
        <r>
          <rPr>
            <sz val="10"/>
            <rFont val="Arial"/>
          </rPr>
          <t>reference:I122,I108
mrs:(I122,+,10.0000)  (I108,+,10.0000)  
Rotate:True</t>
        </r>
      </text>
    </comment>
    <comment ref="J124" authorId="0" shapeId="0" xr:uid="{00000000-0006-0000-0200-0000DA000000}">
      <text>
        <r>
          <rPr>
            <sz val="10"/>
            <rFont val="Arial"/>
          </rPr>
          <t>reference:J122,J108
mrs:(J122,+,10.0000)  (J108,+,10.0000)  
Rotate:True</t>
        </r>
      </text>
    </comment>
    <comment ref="K124" authorId="0" shapeId="0" xr:uid="{00000000-0006-0000-0200-0000DB000000}">
      <text>
        <r>
          <rPr>
            <sz val="10"/>
            <rFont val="Arial"/>
          </rPr>
          <t>reference:K122,K108
mrs:(K122,+,10.0000)  (K108,+,10.0000)  
Rotate:True</t>
        </r>
      </text>
    </comment>
    <comment ref="L124" authorId="0" shapeId="0" xr:uid="{00000000-0006-0000-0200-0000DC000000}">
      <text>
        <r>
          <rPr>
            <sz val="10"/>
            <rFont val="Arial"/>
          </rPr>
          <t>reference:L122,L108
mrs:(L122,+,10.0000)  (L108,+,10.0000)  
Rotate:True</t>
        </r>
      </text>
    </comment>
    <comment ref="M124" authorId="0" shapeId="0" xr:uid="{00000000-0006-0000-0200-0000DD000000}">
      <text>
        <r>
          <rPr>
            <sz val="10"/>
            <rFont val="Arial"/>
          </rPr>
          <t>reference:M122,M108
mrs:(M122,+,10.0000)  (M108,+,10.0000)  
Rotate:True</t>
        </r>
      </text>
    </comment>
    <comment ref="B147" authorId="0" shapeId="0" xr:uid="{00000000-0006-0000-0200-0000DE000000}">
      <text>
        <r>
          <rPr>
            <sz val="10"/>
            <rFont val="Arial"/>
          </rPr>
          <t>reference:B144,B145,B146
mrs:(B144,+,10.0000)  (B145,+,10.0000)  (B146,+,10.0000)  
Rotate:True</t>
        </r>
      </text>
    </comment>
    <comment ref="C147" authorId="0" shapeId="0" xr:uid="{00000000-0006-0000-0200-0000DF000000}">
      <text>
        <r>
          <rPr>
            <sz val="10"/>
            <rFont val="Arial"/>
          </rPr>
          <t>reference:C144,C145,C146
mrs:(C144,+,10.0000)  (C145,+,10.0000)  (C146,+,10.0000)  
Rotate:True</t>
        </r>
      </text>
    </comment>
    <comment ref="D147" authorId="0" shapeId="0" xr:uid="{00000000-0006-0000-0200-0000E0000000}">
      <text>
        <r>
          <rPr>
            <sz val="10"/>
            <rFont val="Arial"/>
          </rPr>
          <t>reference:D144,D145,D146
mrs:(D144,+,10.0000)  (D145,+,10.0000)  (D146,+,10.0000)  
Rotate:True</t>
        </r>
      </text>
    </comment>
    <comment ref="E147" authorId="0" shapeId="0" xr:uid="{00000000-0006-0000-0200-0000E1000000}">
      <text>
        <r>
          <rPr>
            <sz val="10"/>
            <rFont val="Arial"/>
          </rPr>
          <t>reference:E144,E145,E146
mrs:(E144,+,10.0000)  (E145,+,10.0000)  (E146,+,10.0000)  
Rotate:True</t>
        </r>
      </text>
    </comment>
    <comment ref="F147" authorId="0" shapeId="0" xr:uid="{00000000-0006-0000-0200-0000E2000000}">
      <text>
        <r>
          <rPr>
            <sz val="10"/>
            <rFont val="Arial"/>
          </rPr>
          <t>reference:F144,F145,F146
mrs:(F144,+,10.0000)  (F145,+,10.0000)  (F146,+,10.0000)  
Rotate:True</t>
        </r>
      </text>
    </comment>
    <comment ref="G147" authorId="0" shapeId="0" xr:uid="{00000000-0006-0000-0200-0000E3000000}">
      <text>
        <r>
          <rPr>
            <sz val="10"/>
            <rFont val="Arial"/>
          </rPr>
          <t>reference:G144,G145,G146
mrs:(G144,+,10.0000)  (G145,+,10.0000)  (G146,+,10.0000)  
Rotate:True</t>
        </r>
      </text>
    </comment>
    <comment ref="H147" authorId="0" shapeId="0" xr:uid="{00000000-0006-0000-0200-0000E4000000}">
      <text>
        <r>
          <rPr>
            <sz val="10"/>
            <rFont val="Arial"/>
          </rPr>
          <t>reference:H144,H145,H146
mrs:(H144,+,10.0000)  (H145,+,10.0000)  (H146,+,10.0000)  
Rotate:True</t>
        </r>
      </text>
    </comment>
    <comment ref="I147" authorId="0" shapeId="0" xr:uid="{00000000-0006-0000-0200-0000E5000000}">
      <text>
        <r>
          <rPr>
            <sz val="10"/>
            <rFont val="Arial"/>
          </rPr>
          <t>reference:I144,I145,I146
mrs:(I144,+,10.0000)  (I145,+,10.0000)  (I146,+,10.0000)  
Rotate:True</t>
        </r>
      </text>
    </comment>
    <comment ref="J147" authorId="0" shapeId="0" xr:uid="{00000000-0006-0000-0200-0000E6000000}">
      <text>
        <r>
          <rPr>
            <sz val="10"/>
            <rFont val="Arial"/>
          </rPr>
          <t>reference:J144,J145,J146
mrs:(J144,+,10.0000)  (J145,+,10.0000)  (J146,+,10.0000)  
Rotate:True</t>
        </r>
      </text>
    </comment>
    <comment ref="K147" authorId="0" shapeId="0" xr:uid="{00000000-0006-0000-0200-0000E7000000}">
      <text>
        <r>
          <rPr>
            <sz val="10"/>
            <rFont val="Arial"/>
          </rPr>
          <t>reference:K144,K145,K146
mrs:(K144,+,10.0000)  (K145,+,10.0000)  (K146,+,10.0000)  
Rotate:True</t>
        </r>
      </text>
    </comment>
    <comment ref="L147" authorId="0" shapeId="0" xr:uid="{00000000-0006-0000-0200-0000E8000000}">
      <text>
        <r>
          <rPr>
            <sz val="10"/>
            <rFont val="Arial"/>
          </rPr>
          <t>reference:L144,L145,L146
mrs:(L144,+,10.0000)  (L145,+,10.0000)  (L146,+,10.0000)  
Rotate:True</t>
        </r>
      </text>
    </comment>
    <comment ref="M147" authorId="0" shapeId="0" xr:uid="{00000000-0006-0000-0200-0000E9000000}">
      <text>
        <r>
          <rPr>
            <sz val="10"/>
            <rFont val="Arial"/>
          </rPr>
          <t>reference:M144,M145,M146
mrs:(M144,+,10.0000)  (M145,+,10.0000)  (M146,+,10.0000)  
Rotate:True</t>
        </r>
      </text>
    </comment>
    <comment ref="B154" authorId="0" shapeId="0" xr:uid="{00000000-0006-0000-0200-0000EA000000}">
      <text>
        <r>
          <rPr>
            <sz val="10"/>
            <rFont val="Arial"/>
          </rPr>
          <t>reference:B150,B151,B152,B153
mrs:(B150,+,10.0000)  (B151,+,10.0000)  (B152,+,10.0000)  (B153,+,10.0000)  
Rotate:True</t>
        </r>
      </text>
    </comment>
    <comment ref="C154" authorId="0" shapeId="0" xr:uid="{00000000-0006-0000-0200-0000EB000000}">
      <text>
        <r>
          <rPr>
            <sz val="10"/>
            <rFont val="Arial"/>
          </rPr>
          <t>reference:C150,C151,C152,C153
mrs:(C150,+,10.0000)  (C151,+,10.0000)  (C152,+,10.0000)  (C153,+,10.0000)  
Rotate:True</t>
        </r>
      </text>
    </comment>
    <comment ref="D154" authorId="0" shapeId="0" xr:uid="{00000000-0006-0000-0200-0000EC000000}">
      <text>
        <r>
          <rPr>
            <sz val="10"/>
            <rFont val="Arial"/>
          </rPr>
          <t>reference:D150,D151,D152,D153
mrs:(D150,+,10.0000)  (D151,+,10.0000)  (D152,+,10.0000)  (D153,+,10.0000)  
Rotate:True</t>
        </r>
      </text>
    </comment>
    <comment ref="E154" authorId="0" shapeId="0" xr:uid="{00000000-0006-0000-0200-0000ED000000}">
      <text>
        <r>
          <rPr>
            <sz val="10"/>
            <rFont val="Arial"/>
          </rPr>
          <t>reference:E150,E151,E152,E153
mrs:(E150,+,10.0000)  (E151,+,10.0000)  (E152,+,10.0000)  (E153,+,10.0000)  
Rotate:True</t>
        </r>
      </text>
    </comment>
    <comment ref="F154" authorId="0" shapeId="0" xr:uid="{00000000-0006-0000-0200-0000EE000000}">
      <text>
        <r>
          <rPr>
            <sz val="10"/>
            <rFont val="Arial"/>
          </rPr>
          <t>reference:F150,F151,F152,F153
mrs:(F150,+,10.0000)  (F151,+,10.0000)  (F152,+,10.0000)  (F153,+,10.0000)  
Rotate:True</t>
        </r>
      </text>
    </comment>
    <comment ref="G154" authorId="0" shapeId="0" xr:uid="{00000000-0006-0000-0200-0000EF000000}">
      <text>
        <r>
          <rPr>
            <sz val="10"/>
            <rFont val="Arial"/>
          </rPr>
          <t>reference:G150,G151,G152,G153
mrs:(G150,+,10.0000)  (G151,+,10.0000)  (G152,+,10.0000)  (G153,+,10.0000)  
Rotate:True</t>
        </r>
      </text>
    </comment>
    <comment ref="H154" authorId="0" shapeId="0" xr:uid="{00000000-0006-0000-0200-0000F0000000}">
      <text>
        <r>
          <rPr>
            <sz val="10"/>
            <rFont val="Arial"/>
          </rPr>
          <t>reference:H150,H151,H152,H153
mrs:(H150,+,10.0000)  (H151,+,10.0000)  (H152,+,10.0000)  (H153,+,10.0000)  
Rotate:True</t>
        </r>
      </text>
    </comment>
    <comment ref="I154" authorId="0" shapeId="0" xr:uid="{00000000-0006-0000-0200-0000F1000000}">
      <text>
        <r>
          <rPr>
            <sz val="10"/>
            <rFont val="Arial"/>
          </rPr>
          <t>reference:I150,I151,I152,I153
mrs:(I150,+,10.0000)  (I151,+,10.0000)  (I152,+,10.0000)  (I153,+,10.0000)  
Rotate:True</t>
        </r>
      </text>
    </comment>
    <comment ref="J154" authorId="0" shapeId="0" xr:uid="{00000000-0006-0000-0200-0000F2000000}">
      <text>
        <r>
          <rPr>
            <sz val="10"/>
            <rFont val="Arial"/>
          </rPr>
          <t>reference:J150,J151,J152,J153
mrs:(J150,+,10.0000)  (J151,+,10.0000)  (J152,+,10.0000)  (J153,+,10.0000)  
Rotate:True</t>
        </r>
      </text>
    </comment>
    <comment ref="K154" authorId="0" shapeId="0" xr:uid="{00000000-0006-0000-0200-0000F3000000}">
      <text>
        <r>
          <rPr>
            <sz val="10"/>
            <rFont val="Arial"/>
          </rPr>
          <t>reference:K150,K151,K152,K153
mrs:(K150,+,10.0000)  (K151,+,10.0000)  (K152,+,10.0000)  (K153,+,10.0000)  
Rotate:True</t>
        </r>
      </text>
    </comment>
    <comment ref="L154" authorId="0" shapeId="0" xr:uid="{00000000-0006-0000-0200-0000F4000000}">
      <text>
        <r>
          <rPr>
            <sz val="10"/>
            <rFont val="Arial"/>
          </rPr>
          <t>reference:L150,L151,L152,L153
mrs:(L150,+,10.0000)  (L151,+,10.0000)  (L152,+,10.0000)  (L153,+,10.0000)  
Rotate:True</t>
        </r>
      </text>
    </comment>
    <comment ref="M154" authorId="0" shapeId="0" xr:uid="{00000000-0006-0000-0200-0000F5000000}">
      <text>
        <r>
          <rPr>
            <sz val="10"/>
            <rFont val="Arial"/>
          </rPr>
          <t>reference:M150,M151,M152,M153
mrs:(M150,+,10.0000)  (M151,+,10.0000)  (M152,+,10.0000)  (M153,+,10.0000)  
Rotate:True</t>
        </r>
      </text>
    </comment>
    <comment ref="B156" authorId="0" shapeId="0" xr:uid="{00000000-0006-0000-0200-0000F6000000}">
      <text>
        <r>
          <rPr>
            <sz val="10"/>
            <rFont val="Arial"/>
          </rPr>
          <t>reference:B147,B154
mrs:(B147,+,10.0000)  (B154,+,-10.0000)  
Rotate:True</t>
        </r>
      </text>
    </comment>
    <comment ref="C156" authorId="0" shapeId="0" xr:uid="{00000000-0006-0000-0200-0000F7000000}">
      <text>
        <r>
          <rPr>
            <sz val="10"/>
            <rFont val="Arial"/>
          </rPr>
          <t>reference:C147,C154
mrs:(C147,+,10.0000)  (C154,+,-10.0000)  
Rotate:True</t>
        </r>
      </text>
    </comment>
    <comment ref="D156" authorId="0" shapeId="0" xr:uid="{00000000-0006-0000-0200-0000F8000000}">
      <text>
        <r>
          <rPr>
            <sz val="10"/>
            <rFont val="Arial"/>
          </rPr>
          <t>reference:D147,D154
mrs:(D147,+,10.0000)  (D154,+,-10.0000)  
Rotate:True</t>
        </r>
      </text>
    </comment>
    <comment ref="E156" authorId="0" shapeId="0" xr:uid="{00000000-0006-0000-0200-0000F9000000}">
      <text>
        <r>
          <rPr>
            <sz val="10"/>
            <rFont val="Arial"/>
          </rPr>
          <t>reference:E147,E154
mrs:(E147,+,10.0000)  (E154,+,-10.0000)  
Rotate:True</t>
        </r>
      </text>
    </comment>
    <comment ref="F156" authorId="0" shapeId="0" xr:uid="{00000000-0006-0000-0200-0000FA000000}">
      <text>
        <r>
          <rPr>
            <sz val="10"/>
            <rFont val="Arial"/>
          </rPr>
          <t>reference:F147,F154
mrs:(F147,+,10.0000)  (F154,+,-10.0000)  
Rotate:True</t>
        </r>
      </text>
    </comment>
    <comment ref="G156" authorId="0" shapeId="0" xr:uid="{00000000-0006-0000-0200-0000FB000000}">
      <text>
        <r>
          <rPr>
            <sz val="10"/>
            <rFont val="Arial"/>
          </rPr>
          <t>reference:G147,G154
mrs:(G147,+,10.0000)  (G154,+,-10.0000)  
Rotate:True</t>
        </r>
      </text>
    </comment>
    <comment ref="H156" authorId="0" shapeId="0" xr:uid="{00000000-0006-0000-0200-0000FC000000}">
      <text>
        <r>
          <rPr>
            <sz val="10"/>
            <rFont val="Arial"/>
          </rPr>
          <t>reference:H147,H154
mrs:(H147,+,10.0000)  (H154,+,-10.0000)  
Rotate:True</t>
        </r>
      </text>
    </comment>
    <comment ref="I156" authorId="0" shapeId="0" xr:uid="{00000000-0006-0000-0200-0000FD000000}">
      <text>
        <r>
          <rPr>
            <sz val="10"/>
            <rFont val="Arial"/>
          </rPr>
          <t>reference:I147,I154
mrs:(I147,+,10.0000)  (I154,+,-10.0000)  
Rotate:True</t>
        </r>
      </text>
    </comment>
    <comment ref="J156" authorId="0" shapeId="0" xr:uid="{00000000-0006-0000-0200-0000FE000000}">
      <text>
        <r>
          <rPr>
            <sz val="10"/>
            <rFont val="Arial"/>
          </rPr>
          <t>reference:J147,J154
mrs:(J147,+,10.0000)  (J154,+,-10.0000)  
Rotate:True</t>
        </r>
      </text>
    </comment>
    <comment ref="K156" authorId="0" shapeId="0" xr:uid="{00000000-0006-0000-0200-0000FF000000}">
      <text>
        <r>
          <rPr>
            <sz val="10"/>
            <rFont val="Arial"/>
          </rPr>
          <t>reference:K147,K154
mrs:(K147,+,10.0000)  (K154,+,-10.0000)  
Rotate:True</t>
        </r>
      </text>
    </comment>
    <comment ref="L156" authorId="0" shapeId="0" xr:uid="{00000000-0006-0000-0200-000000010000}">
      <text>
        <r>
          <rPr>
            <sz val="10"/>
            <rFont val="Arial"/>
          </rPr>
          <t>reference:L147,L154
mrs:(L147,+,10.0000)  (L154,+,-10.0000)  
Rotate:True</t>
        </r>
      </text>
    </comment>
    <comment ref="M156" authorId="0" shapeId="0" xr:uid="{00000000-0006-0000-0200-000001010000}">
      <text>
        <r>
          <rPr>
            <sz val="10"/>
            <rFont val="Arial"/>
          </rPr>
          <t>reference:M147,M154
mrs:(M147,+,10.0000)  (M154,+,-10.0000)  
Rotate:True</t>
        </r>
      </text>
    </comment>
    <comment ref="B166" authorId="0" shapeId="0" xr:uid="{00000000-0006-0000-0200-000002010000}">
      <text>
        <r>
          <rPr>
            <sz val="10"/>
            <rFont val="Arial"/>
          </rPr>
          <t>reference:B161,B164
mrs:(B161,+,10.0000)  (B164,+,-10.0000)  
Rotate:True</t>
        </r>
      </text>
    </comment>
    <comment ref="C166" authorId="0" shapeId="0" xr:uid="{00000000-0006-0000-0200-000003010000}">
      <text>
        <r>
          <rPr>
            <sz val="10"/>
            <rFont val="Arial"/>
          </rPr>
          <t>reference:C161,C164
mrs:(C161,+,10.0000)  (C164,+,-10.0000)  
Rotate:True</t>
        </r>
      </text>
    </comment>
    <comment ref="D166" authorId="0" shapeId="0" xr:uid="{00000000-0006-0000-0200-000004010000}">
      <text>
        <r>
          <rPr>
            <sz val="10"/>
            <rFont val="Arial"/>
          </rPr>
          <t>reference:D161,D164
mrs:(D161,+,10.0000)  (D164,+,-10.0000)  
Rotate:True</t>
        </r>
      </text>
    </comment>
    <comment ref="E166" authorId="0" shapeId="0" xr:uid="{00000000-0006-0000-0200-000005010000}">
      <text>
        <r>
          <rPr>
            <sz val="10"/>
            <rFont val="Arial"/>
          </rPr>
          <t>reference:E161,E164
mrs:(E161,+,10.0000)  (E164,+,-10.0000)  
Rotate:True</t>
        </r>
      </text>
    </comment>
    <comment ref="F166" authorId="0" shapeId="0" xr:uid="{00000000-0006-0000-0200-000006010000}">
      <text>
        <r>
          <rPr>
            <sz val="10"/>
            <rFont val="Arial"/>
          </rPr>
          <t>reference:F161,F164
mrs:(F161,+,10.0000)  (F164,+,-10.0000)  
Rotate:True</t>
        </r>
      </text>
    </comment>
    <comment ref="G166" authorId="0" shapeId="0" xr:uid="{00000000-0006-0000-0200-000007010000}">
      <text>
        <r>
          <rPr>
            <sz val="10"/>
            <rFont val="Arial"/>
          </rPr>
          <t>reference:G161,G164
mrs:(G161,+,10.0000)  (G164,+,-10.0000)  
Rotate:True</t>
        </r>
      </text>
    </comment>
    <comment ref="H166" authorId="0" shapeId="0" xr:uid="{00000000-0006-0000-0200-000008010000}">
      <text>
        <r>
          <rPr>
            <sz val="10"/>
            <rFont val="Arial"/>
          </rPr>
          <t>reference:H161,H164
mrs:(H161,+,10.0000)  (H164,+,-10.0000)  
Rotate:True</t>
        </r>
      </text>
    </comment>
    <comment ref="I166" authorId="0" shapeId="0" xr:uid="{00000000-0006-0000-0200-000009010000}">
      <text>
        <r>
          <rPr>
            <sz val="10"/>
            <rFont val="Arial"/>
          </rPr>
          <t>reference:I161,I164
mrs:(I161,+,10.0000)  (I164,+,-10.0000)  
Rotate:True</t>
        </r>
      </text>
    </comment>
    <comment ref="J166" authorId="0" shapeId="0" xr:uid="{00000000-0006-0000-0200-00000A010000}">
      <text>
        <r>
          <rPr>
            <sz val="10"/>
            <rFont val="Arial"/>
          </rPr>
          <t>reference:J161,J164
mrs:(J161,+,10.0000)  (J164,+,-10.0000)  
Rotate:True</t>
        </r>
      </text>
    </comment>
    <comment ref="K166" authorId="0" shapeId="0" xr:uid="{00000000-0006-0000-0200-00000B010000}">
      <text>
        <r>
          <rPr>
            <sz val="10"/>
            <rFont val="Arial"/>
          </rPr>
          <t>reference:K161,K164
mrs:(K161,+,10.0000)  (K164,+,-10.0000)  
Rotate:True</t>
        </r>
      </text>
    </comment>
    <comment ref="L166" authorId="0" shapeId="0" xr:uid="{00000000-0006-0000-0200-00000C010000}">
      <text>
        <r>
          <rPr>
            <sz val="10"/>
            <rFont val="Arial"/>
          </rPr>
          <t>reference:L161,L164
mrs:(L161,+,10.0000)  (L164,+,-10.0000)  
Rotate:True</t>
        </r>
      </text>
    </comment>
    <comment ref="M166" authorId="0" shapeId="0" xr:uid="{00000000-0006-0000-0200-00000D010000}">
      <text>
        <r>
          <rPr>
            <sz val="10"/>
            <rFont val="Arial"/>
          </rPr>
          <t>reference:M161,M164
mrs:(M161,+,10.0000)  (M164,+,-10.0000)  
Rotate:True</t>
        </r>
      </text>
    </comment>
    <comment ref="B177" authorId="0" shapeId="0" xr:uid="{00000000-0006-0000-0200-00000E010000}">
      <text>
        <r>
          <rPr>
            <sz val="10"/>
            <rFont val="Arial"/>
          </rPr>
          <t>reference:B174,B175,B176
mrs:(B174,+,10.0000)  (B175,+,10.0000)  (B176,+,10.0000)  
Rotate:True</t>
        </r>
      </text>
    </comment>
    <comment ref="C177" authorId="0" shapeId="0" xr:uid="{00000000-0006-0000-0200-00000F010000}">
      <text>
        <r>
          <rPr>
            <sz val="10"/>
            <rFont val="Arial"/>
          </rPr>
          <t>reference:C174,C175,C176
mrs:(C174,+,10.0000)  (C175,+,10.0000)  (C176,+,10.0000)  
Rotate:True</t>
        </r>
      </text>
    </comment>
    <comment ref="D177" authorId="0" shapeId="0" xr:uid="{00000000-0006-0000-0200-000010010000}">
      <text>
        <r>
          <rPr>
            <sz val="10"/>
            <rFont val="Arial"/>
          </rPr>
          <t>reference:D174,D175,D176
mrs:(D174,+,10.0000)  (D175,+,10.0000)  (D176,+,10.0000)  
Rotate:True</t>
        </r>
      </text>
    </comment>
    <comment ref="E177" authorId="0" shapeId="0" xr:uid="{00000000-0006-0000-0200-000011010000}">
      <text>
        <r>
          <rPr>
            <sz val="10"/>
            <rFont val="Arial"/>
          </rPr>
          <t>reference:E174,E175,E176
mrs:(E174,+,10.0000)  (E175,+,10.0000)  (E176,+,10.0000)  
Rotate:True</t>
        </r>
      </text>
    </comment>
    <comment ref="F177" authorId="0" shapeId="0" xr:uid="{00000000-0006-0000-0200-000012010000}">
      <text>
        <r>
          <rPr>
            <sz val="10"/>
            <rFont val="Arial"/>
          </rPr>
          <t>reference:F174,F175,F176
mrs:(F174,+,10.0000)  (F175,+,10.0000)  (F176,+,10.0000)  
Rotate:True</t>
        </r>
      </text>
    </comment>
    <comment ref="G177" authorId="0" shapeId="0" xr:uid="{00000000-0006-0000-0200-000013010000}">
      <text>
        <r>
          <rPr>
            <sz val="10"/>
            <rFont val="Arial"/>
          </rPr>
          <t>reference:G174,G175,G176
mrs:(G174,+,10.0000)  (G175,+,10.0000)  (G176,+,10.0000)  
Rotate:True</t>
        </r>
      </text>
    </comment>
    <comment ref="H177" authorId="0" shapeId="0" xr:uid="{00000000-0006-0000-0200-000014010000}">
      <text>
        <r>
          <rPr>
            <sz val="10"/>
            <rFont val="Arial"/>
          </rPr>
          <t>reference:H174,H175,H176
mrs:(H174,+,10.0000)  (H175,+,10.0000)  (H176,+,10.0000)  
Rotate:True</t>
        </r>
      </text>
    </comment>
    <comment ref="I177" authorId="0" shapeId="0" xr:uid="{00000000-0006-0000-0200-000015010000}">
      <text>
        <r>
          <rPr>
            <sz val="10"/>
            <rFont val="Arial"/>
          </rPr>
          <t>reference:I174,I175,I176
mrs:(I174,+,10.0000)  (I175,+,10.0000)  (I176,+,10.0000)  
Rotate:True</t>
        </r>
      </text>
    </comment>
    <comment ref="J177" authorId="0" shapeId="0" xr:uid="{00000000-0006-0000-0200-000016010000}">
      <text>
        <r>
          <rPr>
            <sz val="10"/>
            <rFont val="Arial"/>
          </rPr>
          <t>reference:J174,J175,J176
mrs:(J174,+,10.0000)  (J175,+,10.0000)  (J176,+,10.0000)  
Rotate:True</t>
        </r>
      </text>
    </comment>
    <comment ref="K177" authorId="0" shapeId="0" xr:uid="{00000000-0006-0000-0200-000017010000}">
      <text>
        <r>
          <rPr>
            <sz val="10"/>
            <rFont val="Arial"/>
          </rPr>
          <t>reference:K174,K175,K176
mrs:(K174,+,10.0000)  (K175,+,10.0000)  (K176,+,10.0000)  
Rotate:True</t>
        </r>
      </text>
    </comment>
    <comment ref="L177" authorId="0" shapeId="0" xr:uid="{00000000-0006-0000-0200-000018010000}">
      <text>
        <r>
          <rPr>
            <sz val="10"/>
            <rFont val="Arial"/>
          </rPr>
          <t>reference:L174,L175,L176
mrs:(L174,+,10.0000)  (L175,+,10.0000)  (L176,+,10.0000)  
Rotate:True</t>
        </r>
      </text>
    </comment>
    <comment ref="M177" authorId="0" shapeId="0" xr:uid="{00000000-0006-0000-0200-000019010000}">
      <text>
        <r>
          <rPr>
            <sz val="10"/>
            <rFont val="Arial"/>
          </rPr>
          <t>reference:M174,M175,M176
mrs:(M174,+,10.0000)  (M175,+,10.0000)  (M176,+,10.0000)  
Rotate:True</t>
        </r>
      </text>
    </comment>
    <comment ref="B179" authorId="0" shapeId="0" xr:uid="{00000000-0006-0000-0200-00001A010000}">
      <text>
        <r>
          <rPr>
            <sz val="10"/>
            <rFont val="Arial"/>
          </rPr>
          <t>reference:B171,B177
mrs:(B171,+,10.0000)  (B177,+,-10.0000)  
Rotate:True</t>
        </r>
      </text>
    </comment>
    <comment ref="C179" authorId="0" shapeId="0" xr:uid="{00000000-0006-0000-0200-00001B010000}">
      <text>
        <r>
          <rPr>
            <sz val="10"/>
            <rFont val="Arial"/>
          </rPr>
          <t>reference:C171,C177
mrs:(C171,+,10.0000)  (C177,+,-10.0000)  
Rotate:True</t>
        </r>
      </text>
    </comment>
    <comment ref="D179" authorId="0" shapeId="0" xr:uid="{00000000-0006-0000-0200-00001C010000}">
      <text>
        <r>
          <rPr>
            <sz val="10"/>
            <rFont val="Arial"/>
          </rPr>
          <t>reference:D171,D177
mrs:(D171,+,10.0000)  (D177,+,-10.0000)  
Rotate:True</t>
        </r>
      </text>
    </comment>
    <comment ref="E179" authorId="0" shapeId="0" xr:uid="{00000000-0006-0000-0200-00001D010000}">
      <text>
        <r>
          <rPr>
            <sz val="10"/>
            <rFont val="Arial"/>
          </rPr>
          <t>reference:E171,E177
mrs:(E171,+,10.0000)  (E177,+,-10.0000)  
Rotate:True</t>
        </r>
      </text>
    </comment>
    <comment ref="F179" authorId="0" shapeId="0" xr:uid="{00000000-0006-0000-0200-00001E010000}">
      <text>
        <r>
          <rPr>
            <sz val="10"/>
            <rFont val="Arial"/>
          </rPr>
          <t>reference:F171,F177
mrs:(F171,+,10.0000)  (F177,+,-10.0000)  
Rotate:True</t>
        </r>
      </text>
    </comment>
    <comment ref="G179" authorId="0" shapeId="0" xr:uid="{00000000-0006-0000-0200-00001F010000}">
      <text>
        <r>
          <rPr>
            <sz val="10"/>
            <rFont val="Arial"/>
          </rPr>
          <t>reference:G171,G177
mrs:(G171,+,10.0000)  (G177,+,-10.0000)  
Rotate:True</t>
        </r>
      </text>
    </comment>
    <comment ref="H179" authorId="0" shapeId="0" xr:uid="{00000000-0006-0000-0200-000020010000}">
      <text>
        <r>
          <rPr>
            <sz val="10"/>
            <rFont val="Arial"/>
          </rPr>
          <t>reference:H171,H177
mrs:(H171,+,10.0000)  (H177,+,-10.0000)  
Rotate:True</t>
        </r>
      </text>
    </comment>
    <comment ref="I179" authorId="0" shapeId="0" xr:uid="{00000000-0006-0000-0200-000021010000}">
      <text>
        <r>
          <rPr>
            <sz val="10"/>
            <rFont val="Arial"/>
          </rPr>
          <t>reference:I171,I177
mrs:(I171,+,10.0000)  (I177,+,-10.0000)  
Rotate:True</t>
        </r>
      </text>
    </comment>
    <comment ref="J179" authorId="0" shapeId="0" xr:uid="{00000000-0006-0000-0200-000022010000}">
      <text>
        <r>
          <rPr>
            <sz val="10"/>
            <rFont val="Arial"/>
          </rPr>
          <t>reference:J171,J177
mrs:(J171,+,10.0000)  (J177,+,-10.0000)  
Rotate:True</t>
        </r>
      </text>
    </comment>
    <comment ref="K179" authorId="0" shapeId="0" xr:uid="{00000000-0006-0000-0200-000023010000}">
      <text>
        <r>
          <rPr>
            <sz val="10"/>
            <rFont val="Arial"/>
          </rPr>
          <t>reference:K171,K177
mrs:(K171,+,10.0000)  (K177,+,-10.0000)  
Rotate:True</t>
        </r>
      </text>
    </comment>
    <comment ref="L179" authorId="0" shapeId="0" xr:uid="{00000000-0006-0000-0200-000024010000}">
      <text>
        <r>
          <rPr>
            <sz val="10"/>
            <rFont val="Arial"/>
          </rPr>
          <t>reference:L171,L177
mrs:(L171,+,10.0000)  (L177,+,-10.0000)  
Rotate:True</t>
        </r>
      </text>
    </comment>
    <comment ref="M179" authorId="0" shapeId="0" xr:uid="{00000000-0006-0000-0200-000025010000}">
      <text>
        <r>
          <rPr>
            <sz val="10"/>
            <rFont val="Arial"/>
          </rPr>
          <t>reference:M171,M177
mrs:(M171,+,10.0000)  (M177,+,-10.0000)  
Rotate:True</t>
        </r>
      </text>
    </comment>
    <comment ref="B181" authorId="0" shapeId="0" xr:uid="{00000000-0006-0000-0200-000026010000}">
      <text>
        <r>
          <rPr>
            <sz val="10"/>
            <rFont val="Arial"/>
          </rPr>
          <t>reference:B179,B166,B156
mrs:(B179,+,10.0000)  (B166,+,10.0000)  (B156,+,10.0000)  
Rotate:True</t>
        </r>
      </text>
    </comment>
    <comment ref="C181" authorId="0" shapeId="0" xr:uid="{00000000-0006-0000-0200-000027010000}">
      <text>
        <r>
          <rPr>
            <sz val="10"/>
            <rFont val="Arial"/>
          </rPr>
          <t>reference:C179,C166,C156
mrs:(C179,+,10.0000)  (C166,+,10.0000)  (C156,+,10.0000)  
Rotate:True</t>
        </r>
      </text>
    </comment>
    <comment ref="D181" authorId="0" shapeId="0" xr:uid="{00000000-0006-0000-0200-000028010000}">
      <text>
        <r>
          <rPr>
            <sz val="10"/>
            <rFont val="Arial"/>
          </rPr>
          <t>reference:D179,D166,D156
mrs:(D179,+,10.0000)  (D166,+,10.0000)  (D156,+,10.0000)  
Rotate:True</t>
        </r>
      </text>
    </comment>
    <comment ref="E181" authorId="0" shapeId="0" xr:uid="{00000000-0006-0000-0200-000029010000}">
      <text>
        <r>
          <rPr>
            <sz val="10"/>
            <rFont val="Arial"/>
          </rPr>
          <t>reference:E179,E166,E156
mrs:(E179,+,10.0000)  (E166,+,10.0000)  (E156,+,10.0000)  
Rotate:True</t>
        </r>
      </text>
    </comment>
    <comment ref="F181" authorId="0" shapeId="0" xr:uid="{00000000-0006-0000-0200-00002A010000}">
      <text>
        <r>
          <rPr>
            <sz val="10"/>
            <rFont val="Arial"/>
          </rPr>
          <t>reference:F179,F166,F156
mrs:(F179,+,10.0000)  (F166,+,10.0000)  (F156,+,10.0000)  
Rotate:True</t>
        </r>
      </text>
    </comment>
    <comment ref="G181" authorId="0" shapeId="0" xr:uid="{00000000-0006-0000-0200-00002B010000}">
      <text>
        <r>
          <rPr>
            <sz val="10"/>
            <rFont val="Arial"/>
          </rPr>
          <t>reference:G179,G166,G156
mrs:(G179,+,10.0000)  (G166,+,10.0000)  (G156,+,10.0000)  
Rotate:True</t>
        </r>
      </text>
    </comment>
    <comment ref="H181" authorId="0" shapeId="0" xr:uid="{00000000-0006-0000-0200-00002C010000}">
      <text>
        <r>
          <rPr>
            <sz val="10"/>
            <rFont val="Arial"/>
          </rPr>
          <t>reference:H179,H166,H156
mrs:(H179,+,10.0000)  (H166,+,10.0000)  (H156,+,10.0000)  
Rotate:True</t>
        </r>
      </text>
    </comment>
    <comment ref="I181" authorId="0" shapeId="0" xr:uid="{00000000-0006-0000-0200-00002D010000}">
      <text>
        <r>
          <rPr>
            <sz val="10"/>
            <rFont val="Arial"/>
          </rPr>
          <t>reference:I179,I166,I156
mrs:(I179,+,10.0000)  (I166,+,10.0000)  (I156,+,10.0000)  
Rotate:True</t>
        </r>
      </text>
    </comment>
    <comment ref="J181" authorId="0" shapeId="0" xr:uid="{00000000-0006-0000-0200-00002E010000}">
      <text>
        <r>
          <rPr>
            <sz val="10"/>
            <rFont val="Arial"/>
          </rPr>
          <t>reference:J179,J166,J156
mrs:(J179,+,10.0000)  (J166,+,10.0000)  (J156,+,10.0000)  
Rotate:True</t>
        </r>
      </text>
    </comment>
    <comment ref="K181" authorId="0" shapeId="0" xr:uid="{00000000-0006-0000-0200-00002F010000}">
      <text>
        <r>
          <rPr>
            <sz val="10"/>
            <rFont val="Arial"/>
          </rPr>
          <t>reference:K179,K166,K156
mrs:(K179,+,10.0000)  (K166,+,10.0000)  (K156,+,10.0000)  
Rotate:True</t>
        </r>
      </text>
    </comment>
    <comment ref="L181" authorId="0" shapeId="0" xr:uid="{00000000-0006-0000-0200-000030010000}">
      <text>
        <r>
          <rPr>
            <sz val="10"/>
            <rFont val="Arial"/>
          </rPr>
          <t>reference:L179,L166,L156
mrs:(L179,+,10.0000)  (L166,+,10.0000)  (L156,+,10.0000)  
Rotate:True</t>
        </r>
      </text>
    </comment>
    <comment ref="M181" authorId="0" shapeId="0" xr:uid="{00000000-0006-0000-0200-000031010000}">
      <text>
        <r>
          <rPr>
            <sz val="10"/>
            <rFont val="Arial"/>
          </rPr>
          <t>reference:M179,M166,M156
mrs:(M179,+,10.0000)  (M166,+,10.0000)  (M156,+,10.0000)  
Rotate:True</t>
        </r>
      </text>
    </comment>
    <comment ref="B182" authorId="0" shapeId="0" xr:uid="{00000000-0006-0000-0200-000032010000}">
      <text>
        <r>
          <rPr>
            <sz val="10"/>
            <rFont val="Arial"/>
          </rPr>
          <t>reference:C183
mrs:(C183,+,10.0000)  
Rotate:True</t>
        </r>
      </text>
    </comment>
    <comment ref="B183" authorId="0" shapeId="0" xr:uid="{00000000-0006-0000-0200-000033010000}">
      <text>
        <r>
          <rPr>
            <sz val="10"/>
            <rFont val="Arial"/>
          </rPr>
          <t>reference:B181,B182
mrs:(B181,+,10.0000)  (B182,+,10.0000)  
Rotate:True</t>
        </r>
      </text>
    </comment>
    <comment ref="C183" authorId="0" shapeId="0" xr:uid="{00000000-0006-0000-0200-000034010000}">
      <text>
        <r>
          <rPr>
            <sz val="10"/>
            <rFont val="Arial"/>
          </rPr>
          <t>reference:C181,C182
mrs:(C181,+,10.0000)  (C182,+,10.0000)  
Rotate:True</t>
        </r>
      </text>
    </comment>
    <comment ref="D183" authorId="0" shapeId="0" xr:uid="{00000000-0006-0000-0200-000035010000}">
      <text>
        <r>
          <rPr>
            <sz val="10"/>
            <rFont val="Arial"/>
          </rPr>
          <t>reference:D181,D182
mrs:(D181,+,10.0000)  (D182,+,10.0000)  
Rotate:True</t>
        </r>
      </text>
    </comment>
    <comment ref="E183" authorId="0" shapeId="0" xr:uid="{00000000-0006-0000-0200-000036010000}">
      <text>
        <r>
          <rPr>
            <sz val="10"/>
            <rFont val="Arial"/>
          </rPr>
          <t>reference:E181,E182
mrs:(E181,+,10.0000)  (E182,+,10.0000)  
Rotate:True</t>
        </r>
      </text>
    </comment>
    <comment ref="F183" authorId="0" shapeId="0" xr:uid="{00000000-0006-0000-0200-000037010000}">
      <text>
        <r>
          <rPr>
            <sz val="10"/>
            <rFont val="Arial"/>
          </rPr>
          <t>reference:F181,F182
mrs:(F181,+,10.0000)  (F182,+,10.0000)  
Rotate:True</t>
        </r>
      </text>
    </comment>
    <comment ref="G183" authorId="0" shapeId="0" xr:uid="{00000000-0006-0000-0200-000038010000}">
      <text>
        <r>
          <rPr>
            <sz val="10"/>
            <rFont val="Arial"/>
          </rPr>
          <t>reference:G181,G182
mrs:(G181,+,10.0000)  (G182,+,10.0000)  
Rotate:True</t>
        </r>
      </text>
    </comment>
    <comment ref="H183" authorId="0" shapeId="0" xr:uid="{00000000-0006-0000-0200-000039010000}">
      <text>
        <r>
          <rPr>
            <sz val="10"/>
            <rFont val="Arial"/>
          </rPr>
          <t>reference:H181,H182
mrs:(H181,+,10.0000)  (H182,+,10.0000)  
Rotate:True</t>
        </r>
      </text>
    </comment>
    <comment ref="I183" authorId="0" shapeId="0" xr:uid="{00000000-0006-0000-0200-00003A010000}">
      <text>
        <r>
          <rPr>
            <sz val="10"/>
            <rFont val="Arial"/>
          </rPr>
          <t>reference:I181,I182
mrs:(I181,+,10.0000)  (I182,+,10.0000)  
Rotate:True</t>
        </r>
      </text>
    </comment>
    <comment ref="J183" authorId="0" shapeId="0" xr:uid="{00000000-0006-0000-0200-00003B010000}">
      <text>
        <r>
          <rPr>
            <sz val="10"/>
            <rFont val="Arial"/>
          </rPr>
          <t>reference:J181,J182
mrs:(J181,+,10.0000)  (J182,+,10.0000)  
Rotate:True</t>
        </r>
      </text>
    </comment>
    <comment ref="K183" authorId="0" shapeId="0" xr:uid="{00000000-0006-0000-0200-00003C010000}">
      <text>
        <r>
          <rPr>
            <sz val="10"/>
            <rFont val="Arial"/>
          </rPr>
          <t>reference:K181,K182
mrs:(K181,+,10.0000)  (K182,+,10.0000)  
Rotate:True</t>
        </r>
      </text>
    </comment>
    <comment ref="L183" authorId="0" shapeId="0" xr:uid="{00000000-0006-0000-0200-00003D010000}">
      <text>
        <r>
          <rPr>
            <sz val="10"/>
            <rFont val="Arial"/>
          </rPr>
          <t>reference:L181,L182
mrs:(L181,+,10.0000)  (L182,+,10.0000)  
Rotate:True</t>
        </r>
      </text>
    </comment>
    <comment ref="M183" authorId="0" shapeId="0" xr:uid="{00000000-0006-0000-0200-00003E010000}">
      <text>
        <r>
          <rPr>
            <sz val="10"/>
            <rFont val="Arial"/>
          </rPr>
          <t>reference:M181,M182
mrs:(M181,+,10.0000)  (M182,+,10.0000)  
Rotate:True</t>
        </r>
      </text>
    </comment>
  </commentList>
</comments>
</file>

<file path=xl/sharedStrings.xml><?xml version="1.0" encoding="utf-8"?>
<sst xmlns="http://schemas.openxmlformats.org/spreadsheetml/2006/main" count="496" uniqueCount="202">
  <si>
    <t>STATEMENT OF FINANCIAL PERFORMANCE</t>
  </si>
  <si>
    <t>15 months</t>
  </si>
  <si>
    <t xml:space="preserve">For the period ended </t>
  </si>
  <si>
    <t>$000</t>
  </si>
  <si>
    <t>REVENUE</t>
  </si>
  <si>
    <t>Airport Development Charge</t>
  </si>
  <si>
    <t>Landing Charges</t>
  </si>
  <si>
    <t>Terminal Services Charges</t>
  </si>
  <si>
    <t>Rental Income</t>
  </si>
  <si>
    <t>Carpark Income</t>
  </si>
  <si>
    <t>Concession Income</t>
  </si>
  <si>
    <t xml:space="preserve">Utilities and General </t>
  </si>
  <si>
    <t>OPERATING REVENUE</t>
  </si>
  <si>
    <t>INTEREST INCOME</t>
  </si>
  <si>
    <t>TOTAL REVENUE</t>
  </si>
  <si>
    <t>EXPENSES</t>
  </si>
  <si>
    <t>Audit Fees</t>
  </si>
  <si>
    <t>Depreciation</t>
  </si>
  <si>
    <t>Directors' Fees</t>
  </si>
  <si>
    <t>Repairs, Maintenance and Supplies</t>
  </si>
  <si>
    <t>Utilities and General</t>
  </si>
  <si>
    <t>Rates, Tax and Insurance</t>
  </si>
  <si>
    <t>Staff and Associated Costs</t>
  </si>
  <si>
    <t>Interest</t>
  </si>
  <si>
    <t>TOTAL EXPENSES</t>
  </si>
  <si>
    <t>Net Profit Before Extraordinaries</t>
  </si>
  <si>
    <t>Extraordinary Items</t>
  </si>
  <si>
    <t>Profit on disposal of subsidiary</t>
  </si>
  <si>
    <t>Costs of Initial Public Offering (IPO)</t>
  </si>
  <si>
    <t>NET PROFIT BEFORE TAX (NPBT)</t>
  </si>
  <si>
    <t>Income Tax</t>
  </si>
  <si>
    <t>NET PROFIT AFTER TAX (NPAT)</t>
  </si>
  <si>
    <t>Share of After Tax Profit of Associates</t>
  </si>
  <si>
    <t>NET PROFIT AFTER TAX INCLUDING ASSOCIATES</t>
  </si>
  <si>
    <t>STATEMENT OF MOVEMENTS IN EQUITY</t>
  </si>
  <si>
    <t>EQUITY AT THE BEGINNING OF THE YEAR</t>
  </si>
  <si>
    <t>Operating Surplus After Tax</t>
  </si>
  <si>
    <t>Increase in Asset Revaluation Reserve</t>
  </si>
  <si>
    <t>Dividends to Shareholders</t>
  </si>
  <si>
    <t>Prior Period Adjustment - Associated Company</t>
  </si>
  <si>
    <t>EQUITY AT THE END OF THE YEAR</t>
  </si>
  <si>
    <t>STATEMENT OF FINANCIAL POSITION</t>
  </si>
  <si>
    <t xml:space="preserve">As at </t>
  </si>
  <si>
    <t>EQUITY</t>
  </si>
  <si>
    <t>Share Capital (420m shares @ 50c/210m ordinary shares @ $1)</t>
  </si>
  <si>
    <t>Asset Revaluation Reserve</t>
  </si>
  <si>
    <t>Retained Earnings</t>
  </si>
  <si>
    <t>Total Equity</t>
  </si>
  <si>
    <t>NON-CURRENT LIABILITIES</t>
  </si>
  <si>
    <t>Long-Term Borrowing (coupon bonds, promissory notes)</t>
  </si>
  <si>
    <t>Other Term Borrowings</t>
  </si>
  <si>
    <t>Total Non-Current Liabilities</t>
  </si>
  <si>
    <t>CURRENT LIABILITIES</t>
  </si>
  <si>
    <t>Bank Overdraft</t>
  </si>
  <si>
    <t>Accounts Payable</t>
  </si>
  <si>
    <t>Provision for Runway Repairs</t>
  </si>
  <si>
    <t>Employee Entitlements (Leave Provision)</t>
  </si>
  <si>
    <t>Goods and Services Tax</t>
  </si>
  <si>
    <t>Proposed Dividend</t>
  </si>
  <si>
    <t>Taxation Payable</t>
  </si>
  <si>
    <t>Fixed Asset Payables and Retentions</t>
  </si>
  <si>
    <t>Other Payables</t>
  </si>
  <si>
    <t>Total Current Liabilities</t>
  </si>
  <si>
    <t>TOTAL EQUITY AND LIABILITIES</t>
  </si>
  <si>
    <t>NON-CURRENT ASSETS ( @ cost less accumlated depreciation)</t>
  </si>
  <si>
    <t>Freehold Land</t>
  </si>
  <si>
    <t>Buildings</t>
  </si>
  <si>
    <t>Runways, Taxiways and Aprons</t>
  </si>
  <si>
    <t>Vehicles and Plant</t>
  </si>
  <si>
    <t>Infrastructure</t>
  </si>
  <si>
    <t>Investment Properties</t>
  </si>
  <si>
    <t>Total Non-Current Assets</t>
  </si>
  <si>
    <t>CURRENT ASSETS</t>
  </si>
  <si>
    <t>Cash and Bank Balances</t>
  </si>
  <si>
    <t>Bank  Deposits</t>
  </si>
  <si>
    <t>NZ Government Stock</t>
  </si>
  <si>
    <t>Receivables (@ net realisable value)</t>
  </si>
  <si>
    <t>Prepayments</t>
  </si>
  <si>
    <t>Inventories</t>
  </si>
  <si>
    <t>Taxation Receivable</t>
  </si>
  <si>
    <t>Total Current Assets</t>
  </si>
  <si>
    <t>Investment in Associates (50% Marriott-AIAL &amp; Waste Resources)</t>
  </si>
  <si>
    <t>TOTAL ASSETS</t>
  </si>
  <si>
    <t>STATEMENT OF CASHFLOWS</t>
  </si>
  <si>
    <t>CASHFLOWS FROM OPERATING ACTIVITIES</t>
  </si>
  <si>
    <t>Cash was provided from:</t>
  </si>
  <si>
    <t>Receipts from Customers</t>
  </si>
  <si>
    <t>Interest Received</t>
  </si>
  <si>
    <t>Cash was applied to:</t>
  </si>
  <si>
    <t>Payments to Suppliers and Employees</t>
  </si>
  <si>
    <t>Interest Paid</t>
  </si>
  <si>
    <t>Taxes Paid</t>
  </si>
  <si>
    <t>Net Cash Flows from Operating Activities</t>
  </si>
  <si>
    <t>CASHFLOWS USED IN INVESTING ACTIVITIES</t>
  </si>
  <si>
    <t>Proceeds from Sale of Fixed Assets</t>
  </si>
  <si>
    <t>Repayment of Associates Advance</t>
  </si>
  <si>
    <t>Purchase of Fixed Assets and Airport Development Expenditure</t>
  </si>
  <si>
    <t>Advance to/Shares in Associates</t>
  </si>
  <si>
    <t>Net Cash Flows Used in Investing Activities</t>
  </si>
  <si>
    <t>CASHFLOWS FROM FINANCING ACTIVITIES</t>
  </si>
  <si>
    <t>Term Borrowings</t>
  </si>
  <si>
    <t>Net Repayment of Borrowings</t>
  </si>
  <si>
    <t>Re-Purchase of Bonds</t>
  </si>
  <si>
    <t>Dividends Paid</t>
  </si>
  <si>
    <t>Net Cash Flows from Financing Activities</t>
  </si>
  <si>
    <t>NET INCREASE (DECREASE) IN CASH HELD</t>
  </si>
  <si>
    <t>Add cash at the beginning of the year</t>
  </si>
  <si>
    <t>CASH AT END OF THE YEAR</t>
  </si>
  <si>
    <t xml:space="preserve">suspicious:B54,  E97,  I49,  H49,  H17,  G17,  E35,  C74,  C86,  </t>
  </si>
  <si>
    <t>9 months</t>
  </si>
  <si>
    <t>8.5 months</t>
  </si>
  <si>
    <t>For the period ended</t>
  </si>
  <si>
    <t>Landing Charge</t>
  </si>
  <si>
    <t>Terminal Services Charge</t>
  </si>
  <si>
    <t>Rental, Lease and Concession</t>
  </si>
  <si>
    <t>Carparking Services</t>
  </si>
  <si>
    <t>Other</t>
  </si>
  <si>
    <t>Business Development Costs</t>
  </si>
  <si>
    <t>Employee Remuneration and Benefits</t>
  </si>
  <si>
    <t>Rental and Leasing Costs</t>
  </si>
  <si>
    <t>Repairs and Maintenance</t>
  </si>
  <si>
    <t>Other Operating Costs</t>
  </si>
  <si>
    <t>Increase in Revaluation Reserve</t>
  </si>
  <si>
    <t>Repurchase of Shares</t>
  </si>
  <si>
    <t>As at</t>
  </si>
  <si>
    <t>Share Capital (56.55 m ordinary shares @ $1)</t>
  </si>
  <si>
    <t>Revaluation Reserve</t>
  </si>
  <si>
    <t>Bank Loans</t>
  </si>
  <si>
    <t>Subordinated Debt</t>
  </si>
  <si>
    <t>Rental in Advance</t>
  </si>
  <si>
    <t>Land Acquisitions</t>
  </si>
  <si>
    <t>Bank Overdraft/Advance</t>
  </si>
  <si>
    <t>Trade Creditors</t>
  </si>
  <si>
    <t>Accruals and Other Liabilities</t>
  </si>
  <si>
    <t>Employee Entitlements</t>
  </si>
  <si>
    <t xml:space="preserve">NON-CURRENT ASSETS </t>
  </si>
  <si>
    <t>Land (@ net current value)</t>
  </si>
  <si>
    <t>Land Improvements (@ net current value)</t>
  </si>
  <si>
    <t>Buildings (@ net current value)</t>
  </si>
  <si>
    <t>Vehicles, Plant and Equipment (@ net current value)</t>
  </si>
  <si>
    <t>Capital work in progress</t>
  </si>
  <si>
    <t>Deferred Tax</t>
  </si>
  <si>
    <t>Cash and Bank</t>
  </si>
  <si>
    <t>Short Term Deposits</t>
  </si>
  <si>
    <t>Trade Accounts Receivable</t>
  </si>
  <si>
    <t>Sundry Accounts Receivable</t>
  </si>
  <si>
    <t>Purchase of Fixed Assets</t>
  </si>
  <si>
    <t>Capitalised Interest</t>
  </si>
  <si>
    <t>Proceeds of Bank Deposits and Bills/Drawdown of Debt</t>
  </si>
  <si>
    <t>Repayment of Loans</t>
  </si>
  <si>
    <t>Repayment of Debentures</t>
  </si>
  <si>
    <t xml:space="preserve">suspicious:C54,  C139,  </t>
  </si>
  <si>
    <t>Landing Charge Component of Airport Charge</t>
  </si>
  <si>
    <t>Terminal Component of Airport Charge</t>
  </si>
  <si>
    <t>Passenger Departure Charge</t>
  </si>
  <si>
    <t>Lease Rentals and Concessions</t>
  </si>
  <si>
    <t>Vehicle Parking</t>
  </si>
  <si>
    <t>Antarctic Visitor Centre</t>
  </si>
  <si>
    <t xml:space="preserve">Other </t>
  </si>
  <si>
    <t>Realised Gain on Sale of Fixed Assets</t>
  </si>
  <si>
    <t>Short Term Bank Deposits</t>
  </si>
  <si>
    <t>Other Deposits</t>
  </si>
  <si>
    <t>Employee Remuneration</t>
  </si>
  <si>
    <t>Financing and Interest Costs</t>
  </si>
  <si>
    <t>Other Administrative Expenses</t>
  </si>
  <si>
    <t>Electrictity, Fuel &amp; Oil</t>
  </si>
  <si>
    <t>Maintenance - Buildings &amp; Plant</t>
  </si>
  <si>
    <t>Maintenance - Sealed Surfaces</t>
  </si>
  <si>
    <t>Movement in Provision for Future Expenses in Resealing Surfaces</t>
  </si>
  <si>
    <t>Provision for Depreciation re Terminal Expansion</t>
  </si>
  <si>
    <t>SURPLUS AND REVALUATIONS</t>
  </si>
  <si>
    <t>Increase in Capital Reserve</t>
  </si>
  <si>
    <t>Total Recognised Revenues and Expenses</t>
  </si>
  <si>
    <t>Share Capital (57.6 m ordinary shares @ $1)</t>
  </si>
  <si>
    <t>Capital Reserve</t>
  </si>
  <si>
    <t>90-day Short Term Notes (@ discounted value)</t>
  </si>
  <si>
    <t>Construction Creditors</t>
  </si>
  <si>
    <t>Accrued Expenses</t>
  </si>
  <si>
    <t>Current Portion of Term Borrowing</t>
  </si>
  <si>
    <t>STATEMENT OF FINANCIAL POSITION (cont)</t>
  </si>
  <si>
    <t>NON-CURRENT ASSETS (unless stated, @ cost of acquisition from Christchurch Airport Authority less accumlated depreciation)</t>
  </si>
  <si>
    <t>Land (@ current valuation)</t>
  </si>
  <si>
    <t>Terminal Facilities</t>
  </si>
  <si>
    <t>Sealed Surfaces (after provision for future resealing expenses)</t>
  </si>
  <si>
    <t>Plant and Equipment</t>
  </si>
  <si>
    <t>Furniture</t>
  </si>
  <si>
    <t>Motor Vehicles</t>
  </si>
  <si>
    <t>Work in Progress</t>
  </si>
  <si>
    <t>Cash</t>
  </si>
  <si>
    <t>Bank and Short Term Deposits</t>
  </si>
  <si>
    <t>Receivables and Prepayments (@ net realisable value)</t>
  </si>
  <si>
    <t>Future Income Tax Benefit</t>
  </si>
  <si>
    <t>Inventories (@ lower of weighted average cost or NRV)</t>
  </si>
  <si>
    <t xml:space="preserve"> - Materials</t>
  </si>
  <si>
    <t xml:space="preserve"> - Retail Stock</t>
  </si>
  <si>
    <t xml:space="preserve"> - Livestock (@ IRD rates)</t>
  </si>
  <si>
    <t>Net GST Received</t>
  </si>
  <si>
    <t>Income Tax Paid</t>
  </si>
  <si>
    <t>Net GST Paid</t>
  </si>
  <si>
    <t>Bank Bill Facility Repaid</t>
  </si>
  <si>
    <t>Other Term Borrowings Repaid</t>
  </si>
  <si>
    <t xml:space="preserve">suspicious:B68,  H14,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</si>
</sst>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_-;_-@_-"/>
    <numFmt numFmtId="177" formatCode="#,##0;\(#,##0\)"/>
    <numFmt numFmtId="178" formatCode="_-* #,##0.00_-;\-* #,##0.00_-;_-* &quot;-&quot;??_-;_-@_-"/>
  </numFmts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9"/>
      <name val="宋体"/>
      <family val="3"/>
      <charset val="134"/>
    </font>
  </fonts>
  <fills count="46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EE00EE"/>
      </patternFill>
    </fill>
    <fill>
      <patternFill patternType="solid">
        <fgColor rgb="FFB22222"/>
      </patternFill>
    </fill>
    <fill>
      <patternFill patternType="solid">
        <fgColor rgb="FFEE9A00"/>
      </patternFill>
    </fill>
    <fill>
      <patternFill patternType="solid">
        <fgColor rgb="FFFA8072"/>
      </patternFill>
    </fill>
    <fill>
      <patternFill patternType="solid">
        <fgColor rgb="FFDB7093"/>
      </patternFill>
    </fill>
    <fill>
      <patternFill patternType="solid">
        <fgColor rgb="FFB9D3EE"/>
      </patternFill>
    </fill>
    <fill>
      <patternFill patternType="solid">
        <fgColor rgb="FF8B864E"/>
      </patternFill>
    </fill>
    <fill>
      <patternFill patternType="solid">
        <fgColor rgb="FF7B68EE"/>
      </patternFill>
    </fill>
    <fill>
      <patternFill patternType="solid">
        <fgColor rgb="FFEEB422"/>
      </patternFill>
    </fill>
    <fill>
      <patternFill patternType="solid">
        <fgColor rgb="FF00CD00"/>
      </patternFill>
    </fill>
    <fill>
      <patternFill patternType="solid">
        <fgColor rgb="FF4D4D4D"/>
      </patternFill>
    </fill>
    <fill>
      <patternFill patternType="solid">
        <fgColor rgb="FF8B7500"/>
      </patternFill>
    </fill>
    <fill>
      <patternFill patternType="solid">
        <fgColor rgb="FF7F7F7F"/>
      </patternFill>
    </fill>
    <fill>
      <patternFill patternType="solid">
        <fgColor rgb="FFFF6600"/>
      </patternFill>
    </fill>
    <fill>
      <patternFill patternType="solid">
        <fgColor rgb="FF800000"/>
      </patternFill>
    </fill>
    <fill>
      <patternFill patternType="solid">
        <fgColor rgb="FF008080"/>
      </patternFill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CCCCFF"/>
      </patternFill>
    </fill>
    <fill>
      <patternFill patternType="solid">
        <fgColor rgb="FFFFCC99"/>
      </patternFill>
    </fill>
    <fill>
      <patternFill patternType="solid">
        <fgColor rgb="FFCC99FF"/>
      </patternFill>
    </fill>
    <fill>
      <patternFill patternType="solid">
        <fgColor rgb="FF000080"/>
      </patternFill>
    </fill>
    <fill>
      <patternFill patternType="solid">
        <fgColor rgb="FF666699"/>
      </patternFill>
    </fill>
    <fill>
      <patternFill patternType="solid">
        <fgColor rgb="FF969696"/>
      </patternFill>
    </fill>
    <fill>
      <patternFill patternType="solid">
        <fgColor rgb="FF339966"/>
      </patternFill>
    </fill>
    <fill>
      <patternFill patternType="solid">
        <fgColor rgb="FF993300"/>
      </patternFill>
    </fill>
    <fill>
      <patternFill patternType="solid">
        <fgColor rgb="FF333300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808080"/>
      </patternFill>
    </fill>
    <fill>
      <patternFill patternType="solid">
        <fgColor rgb="FF9999FF"/>
      </patternFill>
    </fill>
    <fill>
      <patternFill patternType="solid">
        <fgColor rgb="FF993366"/>
      </patternFill>
    </fill>
    <fill>
      <patternFill patternType="solid">
        <fgColor rgb="FF008000"/>
      </patternFill>
    </fill>
    <fill>
      <patternFill patternType="solid">
        <fgColor rgb="FF800080"/>
      </patternFill>
    </fill>
    <fill>
      <patternFill patternType="lightGrid">
        <fgColor rgb="FFFF00FF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3" fillId="0" borderId="4" xfId="0" applyFont="1" applyBorder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2" fillId="0" borderId="4" xfId="0" applyFont="1" applyBorder="1"/>
    <xf numFmtId="0" fontId="2" fillId="0" borderId="3" xfId="0" applyFont="1" applyBorder="1"/>
    <xf numFmtId="176" fontId="2" fillId="0" borderId="0" xfId="0" applyNumberFormat="1" applyFont="1"/>
    <xf numFmtId="176" fontId="2" fillId="3" borderId="1" xfId="0" applyNumberFormat="1" applyFont="1" applyFill="1" applyBorder="1"/>
    <xf numFmtId="176" fontId="2" fillId="4" borderId="2" xfId="0" applyNumberFormat="1" applyFont="1" applyFill="1" applyBorder="1"/>
    <xf numFmtId="176" fontId="2" fillId="45" borderId="2" xfId="0" applyNumberFormat="1" applyFont="1" applyFill="1" applyBorder="1"/>
    <xf numFmtId="176" fontId="2" fillId="6" borderId="0" xfId="0" applyNumberFormat="1" applyFont="1" applyFill="1"/>
    <xf numFmtId="176" fontId="2" fillId="7" borderId="0" xfId="0" applyNumberFormat="1" applyFont="1" applyFill="1"/>
    <xf numFmtId="176" fontId="2" fillId="8" borderId="0" xfId="0" applyNumberFormat="1" applyFont="1" applyFill="1"/>
    <xf numFmtId="176" fontId="2" fillId="9" borderId="0" xfId="0" applyNumberFormat="1" applyFont="1" applyFill="1"/>
    <xf numFmtId="176" fontId="2" fillId="10" borderId="0" xfId="0" applyNumberFormat="1" applyFont="1" applyFill="1"/>
    <xf numFmtId="176" fontId="2" fillId="11" borderId="0" xfId="0" applyNumberFormat="1" applyFont="1" applyFill="1"/>
    <xf numFmtId="176" fontId="2" fillId="13" borderId="2" xfId="0" applyNumberFormat="1" applyFont="1" applyFill="1" applyBorder="1"/>
    <xf numFmtId="176" fontId="2" fillId="0" borderId="2" xfId="0" applyNumberFormat="1" applyFont="1" applyBorder="1"/>
    <xf numFmtId="176" fontId="2" fillId="14" borderId="0" xfId="0" applyNumberFormat="1" applyFont="1" applyFill="1"/>
    <xf numFmtId="177" fontId="2" fillId="0" borderId="0" xfId="0" applyNumberFormat="1" applyFont="1"/>
    <xf numFmtId="176" fontId="2" fillId="15" borderId="3" xfId="0" applyNumberFormat="1" applyFont="1" applyFill="1" applyBorder="1"/>
    <xf numFmtId="176" fontId="2" fillId="45" borderId="3" xfId="0" applyNumberFormat="1" applyFont="1" applyFill="1" applyBorder="1"/>
    <xf numFmtId="176" fontId="2" fillId="16" borderId="3" xfId="0" applyNumberFormat="1" applyFont="1" applyFill="1" applyBorder="1"/>
    <xf numFmtId="176" fontId="3" fillId="18" borderId="3" xfId="0" applyNumberFormat="1" applyFont="1" applyFill="1" applyBorder="1"/>
    <xf numFmtId="176" fontId="2" fillId="23" borderId="2" xfId="0" applyNumberFormat="1" applyFont="1" applyFill="1" applyBorder="1"/>
    <xf numFmtId="176" fontId="3" fillId="0" borderId="0" xfId="0" applyNumberFormat="1" applyFont="1"/>
    <xf numFmtId="176" fontId="2" fillId="24" borderId="0" xfId="0" applyNumberFormat="1" applyFont="1" applyFill="1"/>
    <xf numFmtId="176" fontId="2" fillId="25" borderId="0" xfId="0" applyNumberFormat="1" applyFont="1" applyFill="1"/>
    <xf numFmtId="176" fontId="2" fillId="26" borderId="0" xfId="0" applyNumberFormat="1" applyFont="1" applyFill="1"/>
    <xf numFmtId="176" fontId="3" fillId="27" borderId="2" xfId="0" applyNumberFormat="1" applyFont="1" applyFill="1" applyBorder="1"/>
    <xf numFmtId="176" fontId="3" fillId="45" borderId="2" xfId="0" applyNumberFormat="1" applyFont="1" applyFill="1" applyBorder="1"/>
    <xf numFmtId="176" fontId="2" fillId="45" borderId="0" xfId="0" applyNumberFormat="1" applyFont="1" applyFill="1"/>
    <xf numFmtId="176" fontId="2" fillId="30" borderId="0" xfId="0" applyNumberFormat="1" applyFont="1" applyFill="1"/>
    <xf numFmtId="176" fontId="2" fillId="31" borderId="1" xfId="0" applyNumberFormat="1" applyFont="1" applyFill="1" applyBorder="1"/>
    <xf numFmtId="176" fontId="2" fillId="22" borderId="1" xfId="0" applyNumberFormat="1" applyFont="1" applyFill="1" applyBorder="1"/>
    <xf numFmtId="176" fontId="2" fillId="34" borderId="0" xfId="0" applyNumberFormat="1" applyFont="1" applyFill="1"/>
    <xf numFmtId="176" fontId="2" fillId="35" borderId="1" xfId="0" applyNumberFormat="1" applyFont="1" applyFill="1" applyBorder="1"/>
    <xf numFmtId="176" fontId="2" fillId="45" borderId="1" xfId="0" applyNumberFormat="1" applyFont="1" applyFill="1" applyBorder="1"/>
    <xf numFmtId="176" fontId="2" fillId="12" borderId="1" xfId="0" applyNumberFormat="1" applyFont="1" applyFill="1" applyBorder="1"/>
    <xf numFmtId="176" fontId="3" fillId="36" borderId="2" xfId="0" applyNumberFormat="1" applyFont="1" applyFill="1" applyBorder="1"/>
    <xf numFmtId="176" fontId="2" fillId="37" borderId="1" xfId="0" applyNumberFormat="1" applyFont="1" applyFill="1" applyBorder="1"/>
    <xf numFmtId="176" fontId="2" fillId="38" borderId="1" xfId="0" applyNumberFormat="1" applyFont="1" applyFill="1" applyBorder="1"/>
    <xf numFmtId="176" fontId="2" fillId="39" borderId="1" xfId="0" applyNumberFormat="1" applyFont="1" applyFill="1" applyBorder="1"/>
    <xf numFmtId="176" fontId="3" fillId="40" borderId="2" xfId="0" applyNumberFormat="1" applyFont="1" applyFill="1" applyBorder="1"/>
    <xf numFmtId="176" fontId="2" fillId="19" borderId="1" xfId="0" applyNumberFormat="1" applyFont="1" applyFill="1" applyBorder="1"/>
    <xf numFmtId="176" fontId="2" fillId="32" borderId="1" xfId="0" applyNumberFormat="1" applyFont="1" applyFill="1" applyBorder="1"/>
    <xf numFmtId="176" fontId="2" fillId="42" borderId="2" xfId="0" applyNumberFormat="1" applyFont="1" applyFill="1" applyBorder="1"/>
    <xf numFmtId="176" fontId="2" fillId="21" borderId="1" xfId="0" applyNumberFormat="1" applyFont="1" applyFill="1" applyBorder="1"/>
    <xf numFmtId="176" fontId="2" fillId="17" borderId="1" xfId="0" applyNumberFormat="1" applyFont="1" applyFill="1" applyBorder="1"/>
    <xf numFmtId="177" fontId="2" fillId="43" borderId="2" xfId="0" applyNumberFormat="1" applyFont="1" applyFill="1" applyBorder="1"/>
    <xf numFmtId="176" fontId="2" fillId="33" borderId="1" xfId="0" applyNumberFormat="1" applyFont="1" applyFill="1" applyBorder="1"/>
    <xf numFmtId="177" fontId="2" fillId="41" borderId="2" xfId="0" applyNumberFormat="1" applyFont="1" applyFill="1" applyBorder="1"/>
    <xf numFmtId="176" fontId="2" fillId="41" borderId="2" xfId="0" applyNumberFormat="1" applyFont="1" applyFill="1" applyBorder="1"/>
    <xf numFmtId="177" fontId="3" fillId="32" borderId="0" xfId="0" applyNumberFormat="1" applyFont="1" applyFill="1"/>
    <xf numFmtId="176" fontId="3" fillId="32" borderId="0" xfId="0" applyNumberFormat="1" applyFont="1" applyFill="1"/>
    <xf numFmtId="177" fontId="2" fillId="44" borderId="0" xfId="0" applyNumberFormat="1" applyFont="1" applyFill="1"/>
    <xf numFmtId="177" fontId="3" fillId="20" borderId="2" xfId="0" applyNumberFormat="1" applyFont="1" applyFill="1" applyBorder="1"/>
    <xf numFmtId="176" fontId="3" fillId="20" borderId="2" xfId="0" applyNumberFormat="1" applyFont="1" applyFill="1" applyBorder="1"/>
    <xf numFmtId="176" fontId="2" fillId="5" borderId="2" xfId="0" applyNumberFormat="1" applyFont="1" applyFill="1" applyBorder="1"/>
    <xf numFmtId="176" fontId="2" fillId="6" borderId="2" xfId="0" applyNumberFormat="1" applyFont="1" applyFill="1" applyBorder="1"/>
    <xf numFmtId="176" fontId="3" fillId="10" borderId="2" xfId="0" applyNumberFormat="1" applyFont="1" applyFill="1" applyBorder="1"/>
    <xf numFmtId="176" fontId="3" fillId="0" borderId="4" xfId="0" applyNumberFormat="1" applyFont="1" applyBorder="1"/>
    <xf numFmtId="176" fontId="3" fillId="0" borderId="3" xfId="0" applyNumberFormat="1" applyFont="1" applyBorder="1"/>
    <xf numFmtId="176" fontId="2" fillId="12" borderId="0" xfId="0" applyNumberFormat="1" applyFont="1" applyFill="1"/>
    <xf numFmtId="176" fontId="2" fillId="13" borderId="0" xfId="0" applyNumberFormat="1" applyFont="1" applyFill="1"/>
    <xf numFmtId="176" fontId="3" fillId="14" borderId="2" xfId="0" applyNumberFormat="1" applyFont="1" applyFill="1" applyBorder="1"/>
    <xf numFmtId="176" fontId="2" fillId="16" borderId="0" xfId="0" applyNumberFormat="1" applyFont="1" applyFill="1"/>
    <xf numFmtId="176" fontId="3" fillId="23" borderId="2" xfId="0" applyNumberFormat="1" applyFont="1" applyFill="1" applyBorder="1"/>
    <xf numFmtId="176" fontId="2" fillId="4" borderId="1" xfId="0" applyNumberFormat="1" applyFont="1" applyFill="1" applyBorder="1"/>
    <xf numFmtId="176" fontId="2" fillId="2" borderId="1" xfId="0" applyNumberFormat="1" applyFont="1" applyFill="1" applyBorder="1"/>
    <xf numFmtId="176" fontId="3" fillId="24" borderId="2" xfId="0" applyNumberFormat="1" applyFont="1" applyFill="1" applyBorder="1"/>
    <xf numFmtId="176" fontId="2" fillId="8" borderId="1" xfId="0" applyNumberFormat="1" applyFont="1" applyFill="1" applyBorder="1"/>
    <xf numFmtId="176" fontId="2" fillId="18" borderId="1" xfId="0" applyNumberFormat="1" applyFont="1" applyFill="1" applyBorder="1"/>
    <xf numFmtId="176" fontId="2" fillId="25" borderId="2" xfId="0" applyNumberFormat="1" applyFont="1" applyFill="1" applyBorder="1"/>
    <xf numFmtId="176" fontId="2" fillId="11" borderId="1" xfId="0" applyNumberFormat="1" applyFont="1" applyFill="1" applyBorder="1"/>
    <xf numFmtId="177" fontId="2" fillId="26" borderId="2" xfId="0" applyNumberFormat="1" applyFont="1" applyFill="1" applyBorder="1"/>
    <xf numFmtId="176" fontId="2" fillId="20" borderId="1" xfId="0" applyNumberFormat="1" applyFont="1" applyFill="1" applyBorder="1"/>
    <xf numFmtId="176" fontId="2" fillId="27" borderId="2" xfId="0" applyNumberFormat="1" applyFont="1" applyFill="1" applyBorder="1"/>
    <xf numFmtId="177" fontId="2" fillId="27" borderId="2" xfId="0" applyNumberFormat="1" applyFont="1" applyFill="1" applyBorder="1"/>
    <xf numFmtId="177" fontId="3" fillId="28" borderId="0" xfId="0" applyNumberFormat="1" applyFont="1" applyFill="1"/>
    <xf numFmtId="176" fontId="3" fillId="28" borderId="0" xfId="0" applyNumberFormat="1" applyFont="1" applyFill="1"/>
    <xf numFmtId="177" fontId="2" fillId="29" borderId="0" xfId="0" applyNumberFormat="1" applyFont="1" applyFill="1"/>
    <xf numFmtId="177" fontId="3" fillId="9" borderId="2" xfId="0" applyNumberFormat="1" applyFont="1" applyFill="1" applyBorder="1"/>
    <xf numFmtId="176" fontId="3" fillId="9" borderId="2" xfId="0" applyNumberFormat="1" applyFont="1" applyFill="1" applyBorder="1"/>
    <xf numFmtId="176" fontId="2" fillId="2" borderId="0" xfId="0" applyNumberFormat="1" applyFont="1" applyFill="1"/>
    <xf numFmtId="176" fontId="2" fillId="5" borderId="1" xfId="0" applyNumberFormat="1" applyFont="1" applyFill="1" applyBorder="1"/>
    <xf numFmtId="176" fontId="2" fillId="7" borderId="2" xfId="0" applyNumberFormat="1" applyFont="1" applyFill="1" applyBorder="1"/>
    <xf numFmtId="176" fontId="2" fillId="8" borderId="2" xfId="0" applyNumberFormat="1" applyFont="1" applyFill="1" applyBorder="1"/>
    <xf numFmtId="176" fontId="2" fillId="10" borderId="3" xfId="0" applyNumberFormat="1" applyFont="1" applyFill="1" applyBorder="1"/>
    <xf numFmtId="176" fontId="2" fillId="11" borderId="3" xfId="0" applyNumberFormat="1" applyFont="1" applyFill="1" applyBorder="1"/>
    <xf numFmtId="176" fontId="3" fillId="12" borderId="2" xfId="0" applyNumberFormat="1" applyFont="1" applyFill="1" applyBorder="1"/>
    <xf numFmtId="176" fontId="2" fillId="15" borderId="0" xfId="0" applyNumberFormat="1" applyFont="1" applyFill="1"/>
    <xf numFmtId="176" fontId="2" fillId="17" borderId="3" xfId="0" applyNumberFormat="1" applyFont="1" applyFill="1" applyBorder="1"/>
    <xf numFmtId="176" fontId="3" fillId="19" borderId="2" xfId="0" applyNumberFormat="1" applyFont="1" applyFill="1" applyBorder="1"/>
    <xf numFmtId="176" fontId="2" fillId="0" borderId="4" xfId="0" applyNumberFormat="1" applyFont="1" applyBorder="1"/>
    <xf numFmtId="176" fontId="2" fillId="0" borderId="3" xfId="0" applyNumberFormat="1" applyFont="1" applyBorder="1"/>
    <xf numFmtId="176" fontId="2" fillId="21" borderId="0" xfId="0" applyNumberFormat="1" applyFont="1" applyFill="1"/>
    <xf numFmtId="176" fontId="2" fillId="22" borderId="0" xfId="0" applyNumberFormat="1" applyFont="1" applyFill="1"/>
    <xf numFmtId="176" fontId="2" fillId="23" borderId="1" xfId="0" applyNumberFormat="1" applyFont="1" applyFill="1" applyBorder="1"/>
    <xf numFmtId="178" fontId="2" fillId="0" borderId="0" xfId="0" applyNumberFormat="1" applyFont="1"/>
    <xf numFmtId="176" fontId="2" fillId="13" borderId="1" xfId="0" applyNumberFormat="1" applyFont="1" applyFill="1" applyBorder="1"/>
    <xf numFmtId="176" fontId="2" fillId="24" borderId="1" xfId="0" applyNumberFormat="1" applyFont="1" applyFill="1" applyBorder="1"/>
    <xf numFmtId="176" fontId="3" fillId="25" borderId="2" xfId="0" applyNumberFormat="1" applyFont="1" applyFill="1" applyBorder="1"/>
    <xf numFmtId="176" fontId="2" fillId="26" borderId="1" xfId="0" applyNumberFormat="1" applyFont="1" applyFill="1" applyBorder="1"/>
    <xf numFmtId="176" fontId="2" fillId="27" borderId="1" xfId="0" applyNumberFormat="1" applyFont="1" applyFill="1" applyBorder="1"/>
    <xf numFmtId="176" fontId="3" fillId="28" borderId="2" xfId="0" applyNumberFormat="1" applyFont="1" applyFill="1" applyBorder="1"/>
    <xf numFmtId="178" fontId="3" fillId="0" borderId="0" xfId="0" applyNumberFormat="1" applyFont="1"/>
    <xf numFmtId="176" fontId="2" fillId="29" borderId="1" xfId="0" applyNumberFormat="1" applyFont="1" applyFill="1" applyBorder="1"/>
    <xf numFmtId="176" fontId="2" fillId="30" borderId="2" xfId="0" applyNumberFormat="1" applyFont="1" applyFill="1" applyBorder="1"/>
    <xf numFmtId="177" fontId="2" fillId="31" borderId="2" xfId="0" applyNumberFormat="1" applyFont="1" applyFill="1" applyBorder="1"/>
    <xf numFmtId="176" fontId="2" fillId="16" borderId="1" xfId="0" applyNumberFormat="1" applyFont="1" applyFill="1" applyBorder="1"/>
    <xf numFmtId="177" fontId="2" fillId="32" borderId="2" xfId="0" applyNumberFormat="1" applyFont="1" applyFill="1" applyBorder="1"/>
    <xf numFmtId="176" fontId="2" fillId="32" borderId="2" xfId="0" applyNumberFormat="1" applyFont="1" applyFill="1" applyBorder="1"/>
    <xf numFmtId="177" fontId="3" fillId="33" borderId="0" xfId="0" applyNumberFormat="1" applyFont="1" applyFill="1"/>
    <xf numFmtId="176" fontId="3" fillId="33" borderId="0" xfId="0" applyNumberFormat="1" applyFont="1" applyFill="1"/>
    <xf numFmtId="176" fontId="3" fillId="6" borderId="2" xfId="0" applyNumberFormat="1" applyFont="1" applyFill="1" applyBorder="1"/>
    <xf numFmtId="177" fontId="3" fillId="6" borderId="2" xfId="0" applyNumberFormat="1" applyFont="1" applyFill="1" applyBorder="1"/>
    <xf numFmtId="176" fontId="2" fillId="0" borderId="0" xfId="0" applyNumberFormat="1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50"/>
  <sheetViews>
    <sheetView workbookViewId="0"/>
  </sheetViews>
  <sheetFormatPr defaultRowHeight="11.25" x14ac:dyDescent="0.2"/>
  <cols>
    <col min="1" max="1" width="46.85546875" style="7" customWidth="1"/>
    <col min="2" max="2" width="9.140625" style="7" customWidth="1"/>
    <col min="3" max="16384" width="9.140625" style="7"/>
  </cols>
  <sheetData>
    <row r="1" spans="1:13" ht="12.75" customHeight="1" x14ac:dyDescent="0.2">
      <c r="A1" s="1" t="s">
        <v>0</v>
      </c>
      <c r="I1" s="2" t="s">
        <v>1</v>
      </c>
    </row>
    <row r="2" spans="1:13" x14ac:dyDescent="0.2">
      <c r="A2" s="7" t="s">
        <v>2</v>
      </c>
      <c r="B2" s="3">
        <v>36678</v>
      </c>
      <c r="C2" s="3">
        <v>36312</v>
      </c>
      <c r="D2" s="3">
        <v>35947</v>
      </c>
      <c r="E2" s="3">
        <v>35582</v>
      </c>
      <c r="F2" s="3">
        <v>35217</v>
      </c>
      <c r="G2" s="3">
        <v>34851</v>
      </c>
      <c r="H2" s="3">
        <v>34486</v>
      </c>
      <c r="I2" s="3">
        <v>34121</v>
      </c>
      <c r="J2" s="3">
        <v>2699935</v>
      </c>
      <c r="K2" s="3">
        <v>33298</v>
      </c>
      <c r="L2" s="3">
        <v>32933</v>
      </c>
      <c r="M2" s="3">
        <v>32568</v>
      </c>
    </row>
    <row r="3" spans="1:13" x14ac:dyDescent="0.2"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</row>
    <row r="4" spans="1:13" x14ac:dyDescent="0.2">
      <c r="A4" s="8" t="s">
        <v>4</v>
      </c>
    </row>
    <row r="6" spans="1:13" x14ac:dyDescent="0.2">
      <c r="A6" s="7" t="s">
        <v>5</v>
      </c>
      <c r="B6" s="17">
        <f>0.15*169990</f>
        <v>25498.5</v>
      </c>
      <c r="C6" s="17">
        <f>0.15*160366</f>
        <v>24054.899999999998</v>
      </c>
      <c r="D6" s="17">
        <v>23176.35</v>
      </c>
      <c r="E6" s="17">
        <v>24534</v>
      </c>
      <c r="F6" s="17">
        <v>22477.89</v>
      </c>
      <c r="G6" s="17">
        <v>20674</v>
      </c>
      <c r="H6" s="17">
        <v>19297</v>
      </c>
      <c r="I6" s="17">
        <f>0.177*124496</f>
        <v>22035.791999999998</v>
      </c>
      <c r="J6" s="17">
        <f>0.143*89149</f>
        <v>12748.306999999999</v>
      </c>
      <c r="K6" s="17">
        <f>0.137*88914</f>
        <v>12181.218000000001</v>
      </c>
      <c r="L6" s="17">
        <f>0.143*82919</f>
        <v>11857.416999999999</v>
      </c>
      <c r="M6" s="17">
        <f>0.165*65359</f>
        <v>10784.235000000001</v>
      </c>
    </row>
    <row r="7" spans="1:13" x14ac:dyDescent="0.2">
      <c r="A7" s="7" t="s">
        <v>6</v>
      </c>
      <c r="B7" s="17">
        <f>169990*0.27</f>
        <v>45897.3</v>
      </c>
      <c r="C7" s="17">
        <f>160366*0.28</f>
        <v>44902.48</v>
      </c>
      <c r="D7" s="17">
        <v>42644.483999999997</v>
      </c>
      <c r="E7" s="17">
        <v>41697</v>
      </c>
      <c r="F7" s="17">
        <v>41317.74</v>
      </c>
      <c r="G7" s="17">
        <v>37551</v>
      </c>
      <c r="H7" s="17">
        <v>33477</v>
      </c>
      <c r="I7" s="17">
        <f>0.329*124496</f>
        <v>40959.184000000001</v>
      </c>
      <c r="J7" s="17">
        <f>0.347*89149</f>
        <v>30934.702999999998</v>
      </c>
      <c r="K7" s="17">
        <f>0.361*88914</f>
        <v>32097.953999999998</v>
      </c>
      <c r="L7" s="17">
        <f>0.368*82919</f>
        <v>30514.191999999999</v>
      </c>
      <c r="M7" s="17">
        <f>0.39*65359</f>
        <v>25490.010000000002</v>
      </c>
    </row>
    <row r="8" spans="1:13" x14ac:dyDescent="0.2">
      <c r="A8" s="7" t="s">
        <v>7</v>
      </c>
      <c r="B8" s="17">
        <f>169990*0.08</f>
        <v>13599.2</v>
      </c>
      <c r="C8" s="17">
        <f>0.09*160366</f>
        <v>14432.939999999999</v>
      </c>
      <c r="D8" s="17">
        <v>13751.300999999999</v>
      </c>
      <c r="E8" s="17">
        <v>11977</v>
      </c>
      <c r="F8" s="17">
        <v>8965.17</v>
      </c>
      <c r="G8" s="17">
        <v>7822</v>
      </c>
      <c r="H8" s="17">
        <v>7676</v>
      </c>
      <c r="I8" s="17">
        <f>0.063*124496</f>
        <v>7843.2480000000005</v>
      </c>
      <c r="J8" s="17">
        <f>0.06*89149</f>
        <v>5348.94</v>
      </c>
      <c r="K8" s="17">
        <f>0.058*88914</f>
        <v>5157.0120000000006</v>
      </c>
      <c r="L8" s="17">
        <f>0.09*82919</f>
        <v>7462.71</v>
      </c>
      <c r="M8" s="17">
        <f>0.069*65359</f>
        <v>4509.7710000000006</v>
      </c>
    </row>
    <row r="9" spans="1:13" x14ac:dyDescent="0.2">
      <c r="A9" s="7" t="s">
        <v>8</v>
      </c>
      <c r="B9" s="17">
        <f>0.1*169990</f>
        <v>16999</v>
      </c>
      <c r="C9" s="17">
        <f>0.1*160366</f>
        <v>16036.6</v>
      </c>
      <c r="D9" s="17">
        <v>14832.864</v>
      </c>
      <c r="E9" s="17">
        <v>11378</v>
      </c>
      <c r="F9" s="17">
        <v>9225.0300000000007</v>
      </c>
      <c r="G9" s="17">
        <v>8366</v>
      </c>
      <c r="H9" s="17">
        <v>8316</v>
      </c>
      <c r="I9" s="17">
        <f>0.084*124496</f>
        <v>10457.664000000001</v>
      </c>
      <c r="J9" s="17">
        <f>0.092*89149</f>
        <v>8201.7080000000005</v>
      </c>
      <c r="K9" s="17">
        <f>0.088*88914</f>
        <v>7824.4319999999998</v>
      </c>
      <c r="L9" s="17">
        <f>0.07*82919</f>
        <v>5804.3300000000008</v>
      </c>
      <c r="M9" s="17">
        <f>0.061*65359</f>
        <v>3986.8989999999999</v>
      </c>
    </row>
    <row r="10" spans="1:13" x14ac:dyDescent="0.2">
      <c r="A10" s="7" t="s">
        <v>9</v>
      </c>
      <c r="B10" s="17">
        <f>0.07*169990</f>
        <v>11899.300000000001</v>
      </c>
      <c r="C10" s="17">
        <f>0.06*160366</f>
        <v>9621.9599999999991</v>
      </c>
      <c r="D10" s="17">
        <v>8343.4860000000008</v>
      </c>
      <c r="E10" s="17">
        <v>7027</v>
      </c>
      <c r="F10" s="17">
        <v>6236.64</v>
      </c>
      <c r="G10" s="17">
        <v>5850</v>
      </c>
      <c r="H10" s="17">
        <v>5224</v>
      </c>
      <c r="I10" s="17">
        <f>0.046*124496</f>
        <v>5726.8159999999998</v>
      </c>
      <c r="J10" s="17">
        <f>0.051*89149</f>
        <v>4546.5990000000002</v>
      </c>
      <c r="K10" s="17">
        <f>0.053*88914</f>
        <v>4712.442</v>
      </c>
      <c r="L10" s="17">
        <f>0.056*82919</f>
        <v>4643.4639999999999</v>
      </c>
      <c r="M10" s="17">
        <f>0.066*65359</f>
        <v>4313.6940000000004</v>
      </c>
    </row>
    <row r="11" spans="1:13" x14ac:dyDescent="0.2">
      <c r="A11" s="7" t="s">
        <v>10</v>
      </c>
      <c r="B11" s="17">
        <f>0.3*169990</f>
        <v>50997</v>
      </c>
      <c r="C11" s="17">
        <f>0.29*160366</f>
        <v>46506.14</v>
      </c>
      <c r="D11" s="17">
        <v>41562.921000000002</v>
      </c>
      <c r="E11" s="17">
        <v>34634</v>
      </c>
      <c r="F11" s="17">
        <v>34041.660000000003</v>
      </c>
      <c r="G11" s="17">
        <v>30999</v>
      </c>
      <c r="H11" s="17">
        <v>25375</v>
      </c>
      <c r="I11" s="17">
        <f>0.236*124496</f>
        <v>29381.055999999997</v>
      </c>
      <c r="J11" s="17">
        <f>0.202*89149</f>
        <v>18008.098000000002</v>
      </c>
      <c r="K11" s="17">
        <f>0.189*88914</f>
        <v>16804.745999999999</v>
      </c>
      <c r="L11" s="17">
        <f>0.194*82919</f>
        <v>16086.286</v>
      </c>
      <c r="M11" s="17">
        <f>0.166*65359</f>
        <v>10849.594000000001</v>
      </c>
    </row>
    <row r="12" spans="1:13" x14ac:dyDescent="0.2">
      <c r="A12" s="7" t="s">
        <v>11</v>
      </c>
      <c r="B12" s="17">
        <f>0.03*169990</f>
        <v>5099.7</v>
      </c>
      <c r="C12" s="17">
        <f>0.03*160366</f>
        <v>4810.9799999999996</v>
      </c>
      <c r="D12" s="17">
        <v>10197.593999999999</v>
      </c>
      <c r="E12" s="17">
        <v>8827</v>
      </c>
      <c r="F12" s="17">
        <v>7665.87</v>
      </c>
      <c r="G12" s="17">
        <v>6184</v>
      </c>
      <c r="H12" s="17">
        <v>6203</v>
      </c>
      <c r="I12" s="17">
        <f>0.065*124496</f>
        <v>8092.2400000000007</v>
      </c>
      <c r="J12" s="17">
        <f>0.105*89149</f>
        <v>9360.6450000000004</v>
      </c>
      <c r="K12" s="17">
        <f>0.114*88914</f>
        <v>10136.196</v>
      </c>
      <c r="L12" s="17">
        <f>0.079*82919</f>
        <v>6550.6009999999997</v>
      </c>
      <c r="M12" s="17">
        <f>0.083*65359</f>
        <v>5424.7970000000005</v>
      </c>
    </row>
    <row r="13" spans="1:13" x14ac:dyDescent="0.2">
      <c r="A13" s="7" t="s">
        <v>12</v>
      </c>
      <c r="B13" s="18">
        <f t="shared" ref="B13:M13" si="0">SUM(B6:B12)</f>
        <v>169990</v>
      </c>
      <c r="C13" s="18">
        <f t="shared" si="0"/>
        <v>160366.00000000003</v>
      </c>
      <c r="D13" s="18">
        <f t="shared" si="0"/>
        <v>154509.00000000003</v>
      </c>
      <c r="E13" s="18">
        <f t="shared" si="0"/>
        <v>140074</v>
      </c>
      <c r="F13" s="18">
        <f t="shared" si="0"/>
        <v>129930</v>
      </c>
      <c r="G13" s="18">
        <f t="shared" si="0"/>
        <v>117446</v>
      </c>
      <c r="H13" s="18">
        <f t="shared" si="0"/>
        <v>105568</v>
      </c>
      <c r="I13" s="18">
        <f t="shared" si="0"/>
        <v>124496.00000000001</v>
      </c>
      <c r="J13" s="18">
        <f t="shared" si="0"/>
        <v>89149</v>
      </c>
      <c r="K13" s="18">
        <f t="shared" si="0"/>
        <v>88914</v>
      </c>
      <c r="L13" s="18">
        <f t="shared" si="0"/>
        <v>82919</v>
      </c>
      <c r="M13" s="18">
        <f t="shared" si="0"/>
        <v>65359.000000000007</v>
      </c>
    </row>
    <row r="15" spans="1:13" x14ac:dyDescent="0.2">
      <c r="A15" s="7" t="s">
        <v>13</v>
      </c>
      <c r="B15" s="17">
        <v>110</v>
      </c>
      <c r="C15" s="17">
        <v>207</v>
      </c>
      <c r="D15" s="17">
        <v>477</v>
      </c>
      <c r="E15" s="17">
        <v>288</v>
      </c>
      <c r="F15" s="17">
        <v>1253</v>
      </c>
      <c r="G15" s="17">
        <v>1119</v>
      </c>
      <c r="H15" s="17">
        <v>1047</v>
      </c>
      <c r="I15" s="17">
        <v>1589</v>
      </c>
      <c r="J15" s="17">
        <v>2862</v>
      </c>
      <c r="K15" s="17">
        <v>3314</v>
      </c>
      <c r="L15" s="17">
        <v>1543</v>
      </c>
      <c r="M15" s="17">
        <v>637</v>
      </c>
    </row>
    <row r="16" spans="1:13" x14ac:dyDescent="0.2">
      <c r="B16" s="17"/>
      <c r="C16" s="17"/>
      <c r="D16" s="17"/>
      <c r="E16" s="17"/>
      <c r="F16" s="17"/>
      <c r="G16" s="17"/>
      <c r="H16" s="17"/>
    </row>
    <row r="17" spans="1:13" ht="12" customHeight="1" thickBot="1" x14ac:dyDescent="0.25">
      <c r="A17" s="14" t="s">
        <v>14</v>
      </c>
      <c r="B17" s="19">
        <f>+B13+B15</f>
        <v>170100</v>
      </c>
      <c r="C17" s="19">
        <f>+C13+C15</f>
        <v>160573.00000000003</v>
      </c>
      <c r="D17" s="19">
        <f>+D13+D15</f>
        <v>154986.00000000003</v>
      </c>
      <c r="E17" s="19">
        <f>+E13+E15</f>
        <v>140362</v>
      </c>
      <c r="F17" s="19">
        <f>+F13+F15</f>
        <v>131183</v>
      </c>
      <c r="G17" s="20">
        <v>118565</v>
      </c>
      <c r="H17" s="20">
        <v>106616</v>
      </c>
      <c r="I17" s="19">
        <f>+I13+I15</f>
        <v>126085.00000000001</v>
      </c>
      <c r="J17" s="19">
        <f>+J13+J15</f>
        <v>92011</v>
      </c>
      <c r="K17" s="19">
        <f>+K13+K15</f>
        <v>92228</v>
      </c>
      <c r="L17" s="19">
        <f>+L13+L15</f>
        <v>84462</v>
      </c>
      <c r="M17" s="19">
        <f>+M13+M15</f>
        <v>65996</v>
      </c>
    </row>
    <row r="18" spans="1:13" ht="12" customHeight="1" thickTop="1" x14ac:dyDescent="0.2"/>
    <row r="19" spans="1:13" x14ac:dyDescent="0.2">
      <c r="A19" s="8" t="s">
        <v>15</v>
      </c>
      <c r="B19" s="17"/>
      <c r="C19" s="17"/>
      <c r="D19" s="17"/>
      <c r="E19" s="17"/>
      <c r="F19" s="17"/>
      <c r="G19" s="17"/>
      <c r="H19" s="17"/>
    </row>
    <row r="21" spans="1:13" x14ac:dyDescent="0.2">
      <c r="A21" s="7" t="s">
        <v>16</v>
      </c>
      <c r="B21" s="17">
        <f>45+31</f>
        <v>76</v>
      </c>
      <c r="C21" s="17">
        <v>45</v>
      </c>
      <c r="D21" s="17">
        <v>171</v>
      </c>
      <c r="E21" s="17">
        <v>46</v>
      </c>
      <c r="F21" s="17">
        <v>36</v>
      </c>
      <c r="G21" s="17">
        <v>36</v>
      </c>
      <c r="H21" s="17">
        <v>36</v>
      </c>
      <c r="I21" s="17">
        <v>37</v>
      </c>
      <c r="J21" s="17">
        <v>39</v>
      </c>
      <c r="K21" s="17">
        <v>38</v>
      </c>
      <c r="L21" s="17">
        <v>34</v>
      </c>
      <c r="M21" s="17">
        <v>36</v>
      </c>
    </row>
    <row r="22" spans="1:13" x14ac:dyDescent="0.2">
      <c r="A22" s="7" t="s">
        <v>17</v>
      </c>
      <c r="B22" s="17">
        <v>29488</v>
      </c>
      <c r="C22" s="17">
        <v>30094</v>
      </c>
      <c r="D22" s="17">
        <v>31857</v>
      </c>
      <c r="E22" s="17">
        <v>27859</v>
      </c>
      <c r="F22" s="17">
        <v>21712</v>
      </c>
      <c r="G22" s="17">
        <v>19415</v>
      </c>
      <c r="H22" s="17">
        <v>16874</v>
      </c>
      <c r="I22" s="17">
        <v>24187</v>
      </c>
      <c r="J22" s="17">
        <v>16033</v>
      </c>
      <c r="K22" s="17">
        <v>15541</v>
      </c>
      <c r="L22" s="17">
        <v>12288</v>
      </c>
      <c r="M22" s="17">
        <v>10845</v>
      </c>
    </row>
    <row r="23" spans="1:13" x14ac:dyDescent="0.2">
      <c r="A23" s="7" t="s">
        <v>18</v>
      </c>
      <c r="B23" s="17">
        <v>19</v>
      </c>
      <c r="C23" s="17">
        <f>215+77</f>
        <v>292</v>
      </c>
      <c r="D23" s="17">
        <v>175</v>
      </c>
      <c r="E23" s="17">
        <v>135</v>
      </c>
      <c r="F23" s="17">
        <v>121</v>
      </c>
      <c r="G23" s="17">
        <v>110</v>
      </c>
      <c r="H23" s="17">
        <v>110</v>
      </c>
      <c r="I23" s="17">
        <v>138</v>
      </c>
      <c r="J23" s="17">
        <v>110</v>
      </c>
      <c r="K23" s="17">
        <v>110</v>
      </c>
      <c r="L23" s="17">
        <v>100</v>
      </c>
      <c r="M23" s="17">
        <v>96</v>
      </c>
    </row>
    <row r="24" spans="1:13" x14ac:dyDescent="0.2">
      <c r="A24" s="7" t="s">
        <v>19</v>
      </c>
      <c r="B24" s="17">
        <f>94251*0.19</f>
        <v>17907.689999999999</v>
      </c>
      <c r="C24" s="17">
        <f>97136*0.21</f>
        <v>20398.559999999998</v>
      </c>
      <c r="D24" s="17">
        <v>18520.907999999999</v>
      </c>
      <c r="E24" s="17">
        <v>19909</v>
      </c>
      <c r="F24" s="17">
        <v>18731</v>
      </c>
      <c r="G24" s="17">
        <v>15538</v>
      </c>
      <c r="H24" s="17">
        <f>+H$29*0.247</f>
        <v>14837.289999999999</v>
      </c>
      <c r="I24" s="17">
        <f>0.247*79960</f>
        <v>19750.12</v>
      </c>
      <c r="J24" s="17">
        <f>0.216*61753</f>
        <v>13338.647999999999</v>
      </c>
      <c r="K24" s="17">
        <f>0.236*67779</f>
        <v>15995.843999999999</v>
      </c>
      <c r="L24" s="17">
        <f>0.226*62404</f>
        <v>14103.304</v>
      </c>
      <c r="M24" s="17">
        <f>0.216*59468</f>
        <v>12845.088</v>
      </c>
    </row>
    <row r="25" spans="1:13" x14ac:dyDescent="0.2">
      <c r="A25" s="7" t="s">
        <v>20</v>
      </c>
      <c r="B25" s="21">
        <f>94361-B26-B27-B28-B24-B22-B23-B21</f>
        <v>8445.5999999999913</v>
      </c>
      <c r="C25" s="22">
        <f>47495-C21-C23-C24-C26-C27</f>
        <v>8303.5999999999985</v>
      </c>
      <c r="D25" s="17">
        <f>10698-3536</f>
        <v>7162</v>
      </c>
      <c r="E25" s="23">
        <f>4621-E23-E21</f>
        <v>4440</v>
      </c>
      <c r="F25" s="23">
        <f>5018-F23-F21</f>
        <v>4861</v>
      </c>
      <c r="G25" s="23">
        <f>5387-G23-G21</f>
        <v>5241</v>
      </c>
      <c r="H25" s="24">
        <f t="shared" ref="H25:M25" si="1">+H29-H28-H27-H26-H24-H23-H22-H21</f>
        <v>5166.4700000000012</v>
      </c>
      <c r="I25" s="24">
        <f t="shared" si="1"/>
        <v>4579.84</v>
      </c>
      <c r="J25" s="24">
        <f t="shared" si="1"/>
        <v>3482.4089999999997</v>
      </c>
      <c r="K25" s="24">
        <f t="shared" si="1"/>
        <v>2413.461000000003</v>
      </c>
      <c r="L25" s="24">
        <f t="shared" si="1"/>
        <v>2489.2599999999984</v>
      </c>
      <c r="M25" s="24">
        <f t="shared" si="1"/>
        <v>2199.5680000000029</v>
      </c>
    </row>
    <row r="26" spans="1:13" x14ac:dyDescent="0.2">
      <c r="A26" s="7" t="s">
        <v>21</v>
      </c>
      <c r="B26" s="17">
        <f>94251*0.02</f>
        <v>1885.02</v>
      </c>
      <c r="C26" s="17">
        <f>97136*0.02</f>
        <v>1942.72</v>
      </c>
      <c r="D26" s="17">
        <v>2098.4279999999999</v>
      </c>
      <c r="E26" s="17">
        <v>2286</v>
      </c>
      <c r="F26" s="17">
        <v>2189</v>
      </c>
      <c r="G26" s="17">
        <v>2282</v>
      </c>
      <c r="H26" s="25">
        <f>+H29*0.036</f>
        <v>2162.52</v>
      </c>
      <c r="I26" s="17">
        <f>0.027*79960</f>
        <v>2158.92</v>
      </c>
      <c r="J26" s="17">
        <f>0.032*61753</f>
        <v>1976.096</v>
      </c>
      <c r="K26" s="17">
        <f>0.06*67779</f>
        <v>4066.74</v>
      </c>
      <c r="L26" s="17">
        <f>0.06*62404</f>
        <v>3744.24</v>
      </c>
      <c r="M26" s="17">
        <f>0.058*59468</f>
        <v>3449.1440000000002</v>
      </c>
    </row>
    <row r="27" spans="1:13" x14ac:dyDescent="0.2">
      <c r="A27" s="7" t="s">
        <v>22</v>
      </c>
      <c r="B27" s="17">
        <f>94251*0.19</f>
        <v>17907.689999999999</v>
      </c>
      <c r="C27" s="17">
        <f>97136*0.17</f>
        <v>16513.120000000003</v>
      </c>
      <c r="D27" s="17">
        <v>15418.884</v>
      </c>
      <c r="E27" s="17">
        <v>15480</v>
      </c>
      <c r="F27" s="17">
        <v>13517</v>
      </c>
      <c r="G27" s="17">
        <v>12281</v>
      </c>
      <c r="H27" s="26">
        <f>+H29*0.196</f>
        <v>11773.720000000001</v>
      </c>
      <c r="I27" s="17">
        <f>0.197*79960</f>
        <v>15752.12</v>
      </c>
      <c r="J27" s="17">
        <f>0.199*61753</f>
        <v>12288.847</v>
      </c>
      <c r="K27" s="17">
        <f>0.145*67779</f>
        <v>9827.9549999999999</v>
      </c>
      <c r="L27" s="17">
        <f>0.149*62404</f>
        <v>9298.1959999999999</v>
      </c>
      <c r="M27" s="17">
        <f>0.15*59468</f>
        <v>8920.1999999999989</v>
      </c>
    </row>
    <row r="28" spans="1:13" x14ac:dyDescent="0.2">
      <c r="A28" s="7" t="s">
        <v>23</v>
      </c>
      <c r="B28" s="17">
        <v>18632</v>
      </c>
      <c r="C28" s="17">
        <v>19754</v>
      </c>
      <c r="D28" s="17">
        <v>12774</v>
      </c>
      <c r="E28" s="17">
        <v>10741</v>
      </c>
      <c r="F28" s="17">
        <v>9170</v>
      </c>
      <c r="G28" s="17">
        <v>7990</v>
      </c>
      <c r="H28" s="17">
        <v>9110</v>
      </c>
      <c r="I28" s="17">
        <v>13357</v>
      </c>
      <c r="J28" s="17">
        <v>14485</v>
      </c>
      <c r="K28" s="17">
        <v>19786</v>
      </c>
      <c r="L28" s="17">
        <v>20347</v>
      </c>
      <c r="M28" s="17">
        <v>21077</v>
      </c>
    </row>
    <row r="29" spans="1:13" ht="12" customHeight="1" thickBot="1" x14ac:dyDescent="0.25">
      <c r="A29" s="14" t="s">
        <v>24</v>
      </c>
      <c r="B29" s="27">
        <f>SUM(B21:B28)</f>
        <v>94360.999999999985</v>
      </c>
      <c r="C29" s="27">
        <f>SUM(C21:C28)</f>
        <v>97343</v>
      </c>
      <c r="D29" s="27">
        <f>SUM(D21:D28)</f>
        <v>88177.22</v>
      </c>
      <c r="E29" s="28">
        <f>288+80608</f>
        <v>80896</v>
      </c>
      <c r="F29" s="28">
        <f>1253+69084</f>
        <v>70337</v>
      </c>
      <c r="G29" s="28">
        <v>62893</v>
      </c>
      <c r="H29" s="28">
        <v>60070</v>
      </c>
      <c r="I29" s="28">
        <v>79960</v>
      </c>
      <c r="J29" s="28">
        <v>61753</v>
      </c>
      <c r="K29" s="28">
        <v>67779</v>
      </c>
      <c r="L29" s="28">
        <v>62404</v>
      </c>
      <c r="M29" s="28">
        <v>59468</v>
      </c>
    </row>
    <row r="30" spans="1:13" ht="12" customHeight="1" thickTop="1" x14ac:dyDescent="0.2"/>
    <row r="31" spans="1:13" x14ac:dyDescent="0.2">
      <c r="A31" s="7" t="s">
        <v>25</v>
      </c>
      <c r="B31" s="29">
        <f t="shared" ref="B31:M31" si="2">+B17-B29</f>
        <v>75739.000000000015</v>
      </c>
      <c r="C31" s="29">
        <f t="shared" si="2"/>
        <v>63230.000000000029</v>
      </c>
      <c r="D31" s="29">
        <f t="shared" si="2"/>
        <v>66808.780000000028</v>
      </c>
      <c r="E31" s="29">
        <f t="shared" si="2"/>
        <v>59466</v>
      </c>
      <c r="F31" s="29">
        <f t="shared" si="2"/>
        <v>60846</v>
      </c>
      <c r="G31" s="29">
        <f t="shared" si="2"/>
        <v>55672</v>
      </c>
      <c r="H31" s="29">
        <f t="shared" si="2"/>
        <v>46546</v>
      </c>
      <c r="I31" s="29">
        <f t="shared" si="2"/>
        <v>46125.000000000015</v>
      </c>
      <c r="J31" s="29">
        <f t="shared" si="2"/>
        <v>30258</v>
      </c>
      <c r="K31" s="29">
        <f t="shared" si="2"/>
        <v>24449</v>
      </c>
      <c r="L31" s="29">
        <f t="shared" si="2"/>
        <v>22058</v>
      </c>
      <c r="M31" s="29">
        <f t="shared" si="2"/>
        <v>6528</v>
      </c>
    </row>
    <row r="32" spans="1:13" x14ac:dyDescent="0.2">
      <c r="A32" s="5" t="s">
        <v>26</v>
      </c>
      <c r="B32" s="17"/>
      <c r="C32" s="17"/>
      <c r="D32" s="17"/>
      <c r="E32" s="17"/>
      <c r="F32" s="17"/>
      <c r="G32" s="17"/>
      <c r="H32" s="17"/>
    </row>
    <row r="33" spans="1:13" x14ac:dyDescent="0.2">
      <c r="A33" s="7" t="s">
        <v>27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4995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</row>
    <row r="34" spans="1:13" x14ac:dyDescent="0.2">
      <c r="A34" s="7" t="s">
        <v>28</v>
      </c>
      <c r="B34" s="17">
        <v>0</v>
      </c>
      <c r="C34" s="17">
        <v>0</v>
      </c>
      <c r="D34" s="30">
        <v>-3536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</row>
    <row r="35" spans="1:13" x14ac:dyDescent="0.2">
      <c r="A35" s="7" t="s">
        <v>29</v>
      </c>
      <c r="B35" s="31">
        <f>+B31-B33+B34</f>
        <v>75739.000000000015</v>
      </c>
      <c r="C35" s="31">
        <f>+C31-C33+C34</f>
        <v>63230.000000000029</v>
      </c>
      <c r="D35" s="31">
        <f>+D31-D33+D34</f>
        <v>63272.780000000028</v>
      </c>
      <c r="E35" s="32">
        <f>+E31-E33</f>
        <v>59466</v>
      </c>
      <c r="F35" s="33">
        <f t="shared" ref="F35:M35" si="3">SUM(F31:F33)</f>
        <v>60846</v>
      </c>
      <c r="G35" s="33">
        <f t="shared" si="3"/>
        <v>55672</v>
      </c>
      <c r="H35" s="33">
        <f t="shared" si="3"/>
        <v>51541</v>
      </c>
      <c r="I35" s="33">
        <f t="shared" si="3"/>
        <v>46125.000000000015</v>
      </c>
      <c r="J35" s="33">
        <f t="shared" si="3"/>
        <v>30258</v>
      </c>
      <c r="K35" s="33">
        <f t="shared" si="3"/>
        <v>24449</v>
      </c>
      <c r="L35" s="33">
        <f t="shared" si="3"/>
        <v>22058</v>
      </c>
      <c r="M35" s="33">
        <f t="shared" si="3"/>
        <v>6528</v>
      </c>
    </row>
    <row r="36" spans="1:13" x14ac:dyDescent="0.2">
      <c r="A36" s="7" t="s">
        <v>30</v>
      </c>
      <c r="B36" s="17">
        <v>25005</v>
      </c>
      <c r="C36" s="17">
        <v>20962</v>
      </c>
      <c r="D36" s="17">
        <v>22389</v>
      </c>
      <c r="E36" s="17">
        <v>19277</v>
      </c>
      <c r="F36" s="17">
        <v>22005</v>
      </c>
      <c r="G36" s="17">
        <v>21059</v>
      </c>
      <c r="H36" s="17">
        <v>18589</v>
      </c>
      <c r="I36" s="17">
        <v>18951</v>
      </c>
      <c r="J36" s="17">
        <v>12130</v>
      </c>
      <c r="K36" s="17">
        <v>8713</v>
      </c>
      <c r="L36" s="17">
        <v>8605</v>
      </c>
      <c r="M36" s="17">
        <v>2734</v>
      </c>
    </row>
    <row r="37" spans="1:13" x14ac:dyDescent="0.2">
      <c r="A37" s="6" t="s">
        <v>31</v>
      </c>
      <c r="B37" s="34">
        <f t="shared" ref="B37:M37" si="4">+B35-B36</f>
        <v>50734.000000000015</v>
      </c>
      <c r="C37" s="34">
        <f t="shared" si="4"/>
        <v>42268.000000000029</v>
      </c>
      <c r="D37" s="34">
        <f t="shared" si="4"/>
        <v>40883.780000000028</v>
      </c>
      <c r="E37" s="34">
        <f t="shared" si="4"/>
        <v>40189</v>
      </c>
      <c r="F37" s="34">
        <f t="shared" si="4"/>
        <v>38841</v>
      </c>
      <c r="G37" s="34">
        <f t="shared" si="4"/>
        <v>34613</v>
      </c>
      <c r="H37" s="34">
        <f t="shared" si="4"/>
        <v>32952</v>
      </c>
      <c r="I37" s="34">
        <f t="shared" si="4"/>
        <v>27174.000000000015</v>
      </c>
      <c r="J37" s="34">
        <f t="shared" si="4"/>
        <v>18128</v>
      </c>
      <c r="K37" s="34">
        <f t="shared" si="4"/>
        <v>15736</v>
      </c>
      <c r="L37" s="34">
        <f t="shared" si="4"/>
        <v>13453</v>
      </c>
      <c r="M37" s="34">
        <f t="shared" si="4"/>
        <v>3794</v>
      </c>
    </row>
    <row r="38" spans="1:13" x14ac:dyDescent="0.2">
      <c r="A38" s="7" t="s">
        <v>32</v>
      </c>
      <c r="B38" s="17">
        <v>319</v>
      </c>
      <c r="C38" s="17">
        <v>148</v>
      </c>
      <c r="D38" s="17">
        <v>205</v>
      </c>
      <c r="E38" s="17">
        <v>321</v>
      </c>
      <c r="F38" s="17">
        <v>189</v>
      </c>
      <c r="G38" s="17">
        <v>210</v>
      </c>
      <c r="H38" s="17">
        <v>323</v>
      </c>
      <c r="I38" s="17">
        <v>91</v>
      </c>
      <c r="J38" s="17">
        <v>9</v>
      </c>
      <c r="K38" s="17">
        <v>41</v>
      </c>
      <c r="L38" s="17">
        <v>0</v>
      </c>
      <c r="M38" s="17">
        <v>0</v>
      </c>
    </row>
    <row r="39" spans="1:13" ht="12" customHeight="1" thickBot="1" x14ac:dyDescent="0.25">
      <c r="A39" s="7" t="s">
        <v>33</v>
      </c>
      <c r="B39" s="35">
        <f t="shared" ref="B39:M39" si="5">+B38+B37</f>
        <v>51053.000000000015</v>
      </c>
      <c r="C39" s="35">
        <f t="shared" si="5"/>
        <v>42416.000000000029</v>
      </c>
      <c r="D39" s="35">
        <f t="shared" si="5"/>
        <v>41088.780000000028</v>
      </c>
      <c r="E39" s="35">
        <f t="shared" si="5"/>
        <v>40510</v>
      </c>
      <c r="F39" s="35">
        <f t="shared" si="5"/>
        <v>39030</v>
      </c>
      <c r="G39" s="35">
        <f t="shared" si="5"/>
        <v>34823</v>
      </c>
      <c r="H39" s="35">
        <f t="shared" si="5"/>
        <v>33275</v>
      </c>
      <c r="I39" s="35">
        <f t="shared" si="5"/>
        <v>27265.000000000015</v>
      </c>
      <c r="J39" s="35">
        <f t="shared" si="5"/>
        <v>18137</v>
      </c>
      <c r="K39" s="35">
        <f t="shared" si="5"/>
        <v>15777</v>
      </c>
      <c r="L39" s="35">
        <f t="shared" si="5"/>
        <v>13453</v>
      </c>
      <c r="M39" s="35">
        <f t="shared" si="5"/>
        <v>3794</v>
      </c>
    </row>
    <row r="40" spans="1:13" ht="12" customHeight="1" thickTop="1" x14ac:dyDescent="0.2">
      <c r="A40" s="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2.75" customHeight="1" x14ac:dyDescent="0.2">
      <c r="A41" s="1" t="s">
        <v>34</v>
      </c>
    </row>
    <row r="42" spans="1:13" x14ac:dyDescent="0.2">
      <c r="A42" s="7" t="s">
        <v>2</v>
      </c>
      <c r="B42" s="3">
        <v>36678</v>
      </c>
      <c r="C42" s="3">
        <v>36312</v>
      </c>
      <c r="D42" s="3">
        <v>35947</v>
      </c>
      <c r="E42" s="3">
        <v>35582</v>
      </c>
      <c r="F42" s="3">
        <v>35217</v>
      </c>
      <c r="G42" s="3">
        <v>34851</v>
      </c>
      <c r="H42" s="3">
        <v>34486</v>
      </c>
      <c r="I42" s="3">
        <v>34121</v>
      </c>
      <c r="J42" s="3">
        <v>2699935</v>
      </c>
      <c r="K42" s="3">
        <v>33298</v>
      </c>
      <c r="L42" s="3">
        <v>32933</v>
      </c>
      <c r="M42" s="3">
        <v>32568</v>
      </c>
    </row>
    <row r="43" spans="1:13" x14ac:dyDescent="0.2">
      <c r="B43" s="4" t="s">
        <v>3</v>
      </c>
      <c r="C43" s="4" t="s">
        <v>3</v>
      </c>
      <c r="D43" s="4" t="s">
        <v>3</v>
      </c>
      <c r="E43" s="4" t="s">
        <v>3</v>
      </c>
      <c r="F43" s="4" t="s">
        <v>3</v>
      </c>
      <c r="G43" s="4" t="s">
        <v>3</v>
      </c>
      <c r="H43" s="4" t="s">
        <v>3</v>
      </c>
      <c r="I43" s="4" t="s">
        <v>3</v>
      </c>
      <c r="J43" s="4" t="s">
        <v>3</v>
      </c>
      <c r="K43" s="4" t="s">
        <v>3</v>
      </c>
      <c r="L43" s="4" t="s">
        <v>3</v>
      </c>
      <c r="M43" s="4" t="s">
        <v>3</v>
      </c>
    </row>
    <row r="44" spans="1:13" x14ac:dyDescent="0.2">
      <c r="A44" s="7" t="s">
        <v>35</v>
      </c>
      <c r="B44" s="37">
        <f>+C49</f>
        <v>510189</v>
      </c>
      <c r="C44" s="17">
        <v>220051</v>
      </c>
      <c r="D44" s="17">
        <v>324765</v>
      </c>
      <c r="E44" s="17">
        <v>308510</v>
      </c>
      <c r="F44" s="17">
        <v>292895</v>
      </c>
      <c r="G44" s="17">
        <v>278967</v>
      </c>
      <c r="H44" s="38">
        <f>+H49-H47-H45</f>
        <v>259006</v>
      </c>
      <c r="I44" s="17">
        <f>32891+210000</f>
        <v>242891</v>
      </c>
      <c r="J44" s="17">
        <f>210000+21999</f>
        <v>231999</v>
      </c>
      <c r="K44" s="17">
        <f>210000+12522</f>
        <v>222522</v>
      </c>
      <c r="L44" s="17">
        <f>210000+3794</f>
        <v>213794</v>
      </c>
      <c r="M44" s="17">
        <v>210000</v>
      </c>
    </row>
    <row r="45" spans="1:13" x14ac:dyDescent="0.2">
      <c r="A45" s="7" t="s">
        <v>36</v>
      </c>
      <c r="B45" s="39">
        <f t="shared" ref="B45:M45" si="6">+B39</f>
        <v>51053.000000000015</v>
      </c>
      <c r="C45" s="39">
        <f t="shared" si="6"/>
        <v>42416.000000000029</v>
      </c>
      <c r="D45" s="39">
        <f t="shared" si="6"/>
        <v>41088.780000000028</v>
      </c>
      <c r="E45" s="39">
        <f t="shared" si="6"/>
        <v>40510</v>
      </c>
      <c r="F45" s="39">
        <f t="shared" si="6"/>
        <v>39030</v>
      </c>
      <c r="G45" s="39">
        <f t="shared" si="6"/>
        <v>34823</v>
      </c>
      <c r="H45" s="39">
        <f t="shared" si="6"/>
        <v>33275</v>
      </c>
      <c r="I45" s="39">
        <f t="shared" si="6"/>
        <v>27265.000000000015</v>
      </c>
      <c r="J45" s="39">
        <f t="shared" si="6"/>
        <v>18137</v>
      </c>
      <c r="K45" s="39">
        <f t="shared" si="6"/>
        <v>15777</v>
      </c>
      <c r="L45" s="39">
        <f t="shared" si="6"/>
        <v>13453</v>
      </c>
      <c r="M45" s="39">
        <f t="shared" si="6"/>
        <v>3794</v>
      </c>
    </row>
    <row r="46" spans="1:13" x14ac:dyDescent="0.2">
      <c r="A46" s="7" t="s">
        <v>37</v>
      </c>
      <c r="B46" s="17">
        <v>2544</v>
      </c>
      <c r="C46" s="17">
        <v>281322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</row>
    <row r="47" spans="1:13" x14ac:dyDescent="0.2">
      <c r="A47" s="10" t="s">
        <v>38</v>
      </c>
      <c r="B47" s="30">
        <v>-63840</v>
      </c>
      <c r="C47" s="30">
        <v>-33600</v>
      </c>
      <c r="D47" s="30">
        <v>-145803</v>
      </c>
      <c r="E47" s="30">
        <v>-24255</v>
      </c>
      <c r="F47" s="30">
        <v>-23415</v>
      </c>
      <c r="G47" s="30">
        <f>-8400-12495</f>
        <v>-20895</v>
      </c>
      <c r="H47" s="30">
        <f>-5250-8064</f>
        <v>-13314</v>
      </c>
      <c r="I47" s="30">
        <v>-10920</v>
      </c>
      <c r="J47" s="30">
        <v>-7245</v>
      </c>
      <c r="K47" s="30">
        <v>-6300</v>
      </c>
      <c r="L47" s="30">
        <v>-4725</v>
      </c>
      <c r="M47" s="17">
        <v>0</v>
      </c>
    </row>
    <row r="48" spans="1:13" x14ac:dyDescent="0.2">
      <c r="A48" s="10" t="s">
        <v>39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30">
        <v>-230</v>
      </c>
      <c r="J48" s="17">
        <v>0</v>
      </c>
      <c r="K48" s="17">
        <v>0</v>
      </c>
      <c r="L48" s="17">
        <v>0</v>
      </c>
      <c r="M48" s="17">
        <v>0</v>
      </c>
    </row>
    <row r="49" spans="1:13" ht="12" customHeight="1" thickBot="1" x14ac:dyDescent="0.25">
      <c r="A49" s="6" t="s">
        <v>40</v>
      </c>
      <c r="B49" s="40">
        <f t="shared" ref="B49:G49" si="7">SUM(B44:B47)</f>
        <v>499946</v>
      </c>
      <c r="C49" s="40">
        <f t="shared" si="7"/>
        <v>510189</v>
      </c>
      <c r="D49" s="40">
        <f t="shared" si="7"/>
        <v>220050.78000000003</v>
      </c>
      <c r="E49" s="40">
        <f t="shared" si="7"/>
        <v>324765</v>
      </c>
      <c r="F49" s="40">
        <f t="shared" si="7"/>
        <v>308510</v>
      </c>
      <c r="G49" s="40">
        <f t="shared" si="7"/>
        <v>292895</v>
      </c>
      <c r="H49" s="41">
        <v>278967</v>
      </c>
      <c r="I49" s="41">
        <f>SUM(I44:I48)</f>
        <v>259006</v>
      </c>
      <c r="J49" s="40">
        <f>SUM(J44:J47)</f>
        <v>242891</v>
      </c>
      <c r="K49" s="40">
        <f>SUM(K44:K47)</f>
        <v>231999</v>
      </c>
      <c r="L49" s="40">
        <f>SUM(L44:L47)</f>
        <v>222522</v>
      </c>
      <c r="M49" s="40">
        <f>SUM(M44:M47)</f>
        <v>213794</v>
      </c>
    </row>
    <row r="50" spans="1:13" ht="13.5" customHeight="1" thickTop="1" x14ac:dyDescent="0.2">
      <c r="A50" s="1" t="s">
        <v>41</v>
      </c>
    </row>
    <row r="51" spans="1:13" x14ac:dyDescent="0.2">
      <c r="A51" s="7" t="s">
        <v>42</v>
      </c>
      <c r="B51" s="3">
        <v>36678</v>
      </c>
      <c r="C51" s="3">
        <v>36312</v>
      </c>
      <c r="D51" s="3">
        <v>35947</v>
      </c>
      <c r="E51" s="3">
        <v>35582</v>
      </c>
      <c r="F51" s="3">
        <v>35217</v>
      </c>
      <c r="G51" s="3">
        <v>34851</v>
      </c>
      <c r="H51" s="3">
        <v>34486</v>
      </c>
      <c r="I51" s="3">
        <v>34121</v>
      </c>
      <c r="J51" s="3">
        <v>2699935</v>
      </c>
      <c r="K51" s="3">
        <v>33298</v>
      </c>
      <c r="L51" s="3">
        <v>32933</v>
      </c>
      <c r="M51" s="3">
        <v>32568</v>
      </c>
    </row>
    <row r="52" spans="1:13" x14ac:dyDescent="0.2">
      <c r="B52" s="4" t="s">
        <v>3</v>
      </c>
      <c r="C52" s="4" t="s">
        <v>3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  <c r="I52" s="4" t="s">
        <v>3</v>
      </c>
      <c r="J52" s="4" t="s">
        <v>3</v>
      </c>
      <c r="K52" s="4" t="s">
        <v>3</v>
      </c>
      <c r="L52" s="4" t="s">
        <v>3</v>
      </c>
      <c r="M52" s="4" t="s">
        <v>3</v>
      </c>
    </row>
    <row r="53" spans="1:13" x14ac:dyDescent="0.2">
      <c r="A53" s="8" t="s">
        <v>43</v>
      </c>
      <c r="B53" s="17"/>
      <c r="C53" s="17"/>
      <c r="D53" s="17"/>
      <c r="E53" s="17"/>
      <c r="F53" s="17"/>
      <c r="G53" s="17"/>
      <c r="H53" s="17"/>
    </row>
    <row r="54" spans="1:13" x14ac:dyDescent="0.2">
      <c r="A54" s="7" t="s">
        <v>44</v>
      </c>
      <c r="B54" s="42">
        <f>+C54</f>
        <v>210000</v>
      </c>
      <c r="C54" s="43">
        <f>+D54</f>
        <v>210000</v>
      </c>
      <c r="D54" s="43">
        <f>+E54</f>
        <v>210000</v>
      </c>
      <c r="E54" s="43">
        <f>+F54</f>
        <v>210000</v>
      </c>
      <c r="F54" s="43">
        <f>+G54</f>
        <v>210000</v>
      </c>
      <c r="G54" s="17">
        <v>210000</v>
      </c>
      <c r="H54" s="17">
        <v>210000</v>
      </c>
      <c r="I54" s="17">
        <v>210000</v>
      </c>
      <c r="J54" s="17">
        <v>210000</v>
      </c>
      <c r="K54" s="17">
        <v>210000</v>
      </c>
      <c r="L54" s="17">
        <v>210000</v>
      </c>
      <c r="M54" s="17">
        <v>210000</v>
      </c>
    </row>
    <row r="55" spans="1:13" x14ac:dyDescent="0.2">
      <c r="A55" s="7" t="s">
        <v>45</v>
      </c>
      <c r="B55" s="17">
        <v>283866</v>
      </c>
      <c r="C55" s="17">
        <v>281322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</row>
    <row r="56" spans="1:13" x14ac:dyDescent="0.2">
      <c r="A56" s="7" t="s">
        <v>46</v>
      </c>
      <c r="B56" s="17">
        <v>6080</v>
      </c>
      <c r="C56" s="17">
        <v>18867</v>
      </c>
      <c r="D56" s="17">
        <v>10051</v>
      </c>
      <c r="E56" s="17">
        <v>114765</v>
      </c>
      <c r="F56" s="17">
        <v>98510</v>
      </c>
      <c r="G56" s="17">
        <v>82895</v>
      </c>
      <c r="H56" s="17">
        <v>68967</v>
      </c>
      <c r="I56" s="17">
        <v>49006</v>
      </c>
      <c r="J56" s="17">
        <v>32891</v>
      </c>
      <c r="K56" s="17">
        <v>21999</v>
      </c>
      <c r="L56" s="17">
        <v>12522</v>
      </c>
      <c r="M56" s="17">
        <v>3794</v>
      </c>
    </row>
    <row r="57" spans="1:13" x14ac:dyDescent="0.2">
      <c r="A57" s="14" t="s">
        <v>47</v>
      </c>
      <c r="B57" s="44">
        <f t="shared" ref="B57:M57" si="8">SUM(B54:B56)</f>
        <v>499946</v>
      </c>
      <c r="C57" s="44">
        <f t="shared" si="8"/>
        <v>510189</v>
      </c>
      <c r="D57" s="44">
        <f t="shared" si="8"/>
        <v>220051</v>
      </c>
      <c r="E57" s="44">
        <f t="shared" si="8"/>
        <v>324765</v>
      </c>
      <c r="F57" s="44">
        <f t="shared" si="8"/>
        <v>308510</v>
      </c>
      <c r="G57" s="44">
        <f t="shared" si="8"/>
        <v>292895</v>
      </c>
      <c r="H57" s="44">
        <f t="shared" si="8"/>
        <v>278967</v>
      </c>
      <c r="I57" s="44">
        <f t="shared" si="8"/>
        <v>259006</v>
      </c>
      <c r="J57" s="44">
        <f t="shared" si="8"/>
        <v>242891</v>
      </c>
      <c r="K57" s="44">
        <f t="shared" si="8"/>
        <v>231999</v>
      </c>
      <c r="L57" s="44">
        <f t="shared" si="8"/>
        <v>222522</v>
      </c>
      <c r="M57" s="44">
        <f t="shared" si="8"/>
        <v>213794</v>
      </c>
    </row>
    <row r="58" spans="1:13" x14ac:dyDescent="0.2">
      <c r="B58" s="17"/>
      <c r="C58" s="17"/>
      <c r="D58" s="17"/>
      <c r="E58" s="17"/>
      <c r="F58" s="17"/>
      <c r="G58" s="17"/>
      <c r="H58" s="17"/>
    </row>
    <row r="59" spans="1:13" x14ac:dyDescent="0.2">
      <c r="A59" s="8" t="s">
        <v>48</v>
      </c>
      <c r="B59" s="17"/>
      <c r="C59" s="17"/>
      <c r="D59" s="17"/>
      <c r="E59" s="17"/>
      <c r="F59" s="17"/>
      <c r="G59" s="17"/>
      <c r="H59" s="17"/>
    </row>
    <row r="60" spans="1:13" x14ac:dyDescent="0.2">
      <c r="A60" s="7" t="s">
        <v>49</v>
      </c>
      <c r="B60" s="17">
        <v>290000</v>
      </c>
      <c r="C60" s="17">
        <v>265800</v>
      </c>
      <c r="D60" s="17">
        <v>156200</v>
      </c>
      <c r="E60" s="17">
        <v>153400</v>
      </c>
      <c r="F60" s="17">
        <v>113500</v>
      </c>
      <c r="G60" s="17">
        <v>79350</v>
      </c>
      <c r="H60" s="17">
        <v>87000</v>
      </c>
      <c r="I60" s="17">
        <v>110000</v>
      </c>
      <c r="J60" s="17">
        <v>130000</v>
      </c>
      <c r="K60" s="17">
        <v>152050</v>
      </c>
      <c r="L60" s="17">
        <v>141495</v>
      </c>
      <c r="M60" s="17">
        <v>141330</v>
      </c>
    </row>
    <row r="61" spans="1:13" x14ac:dyDescent="0.2">
      <c r="A61" s="7" t="s">
        <v>50</v>
      </c>
      <c r="B61" s="17">
        <v>538</v>
      </c>
      <c r="C61" s="17">
        <v>537</v>
      </c>
      <c r="D61" s="17">
        <v>805</v>
      </c>
      <c r="E61" s="17">
        <v>554</v>
      </c>
      <c r="F61" s="17">
        <v>526</v>
      </c>
      <c r="G61" s="17">
        <v>538</v>
      </c>
      <c r="H61" s="17">
        <v>1256</v>
      </c>
      <c r="I61" s="17">
        <v>2484</v>
      </c>
      <c r="J61" s="17">
        <v>4610</v>
      </c>
      <c r="K61" s="17">
        <v>0</v>
      </c>
      <c r="L61" s="17">
        <v>0</v>
      </c>
      <c r="M61" s="17">
        <v>0</v>
      </c>
    </row>
    <row r="62" spans="1:13" x14ac:dyDescent="0.2">
      <c r="A62" s="14" t="s">
        <v>51</v>
      </c>
      <c r="B62" s="45">
        <f t="shared" ref="B62:M62" si="9">SUM(B60:B61)</f>
        <v>290538</v>
      </c>
      <c r="C62" s="45">
        <f t="shared" si="9"/>
        <v>266337</v>
      </c>
      <c r="D62" s="45">
        <f t="shared" si="9"/>
        <v>157005</v>
      </c>
      <c r="E62" s="45">
        <f t="shared" si="9"/>
        <v>153954</v>
      </c>
      <c r="F62" s="45">
        <f t="shared" si="9"/>
        <v>114026</v>
      </c>
      <c r="G62" s="45">
        <f t="shared" si="9"/>
        <v>79888</v>
      </c>
      <c r="H62" s="45">
        <f t="shared" si="9"/>
        <v>88256</v>
      </c>
      <c r="I62" s="45">
        <f t="shared" si="9"/>
        <v>112484</v>
      </c>
      <c r="J62" s="45">
        <f t="shared" si="9"/>
        <v>134610</v>
      </c>
      <c r="K62" s="45">
        <f t="shared" si="9"/>
        <v>152050</v>
      </c>
      <c r="L62" s="45">
        <f t="shared" si="9"/>
        <v>141495</v>
      </c>
      <c r="M62" s="45">
        <f t="shared" si="9"/>
        <v>141330</v>
      </c>
    </row>
    <row r="63" spans="1:13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 x14ac:dyDescent="0.2">
      <c r="A64" s="8" t="s">
        <v>52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x14ac:dyDescent="0.2">
      <c r="A65" s="7" t="s">
        <v>53</v>
      </c>
      <c r="B65" s="17">
        <v>1186</v>
      </c>
      <c r="C65" s="17">
        <v>1029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</row>
    <row r="66" spans="1:13" x14ac:dyDescent="0.2">
      <c r="A66" s="7" t="s">
        <v>54</v>
      </c>
      <c r="B66" s="46">
        <f>20797-B68-B69</f>
        <v>17758</v>
      </c>
      <c r="C66" s="17">
        <v>13664</v>
      </c>
      <c r="D66" s="17">
        <v>8851</v>
      </c>
      <c r="E66" s="17">
        <v>9295</v>
      </c>
      <c r="F66" s="17">
        <v>8782</v>
      </c>
      <c r="G66" s="17">
        <v>7061</v>
      </c>
      <c r="H66" s="17">
        <v>4264</v>
      </c>
      <c r="I66" s="17">
        <v>1971</v>
      </c>
      <c r="J66" s="17">
        <v>3596</v>
      </c>
      <c r="K66" s="17">
        <v>2866</v>
      </c>
      <c r="L66" s="17">
        <v>2360</v>
      </c>
      <c r="M66" s="17">
        <v>1973</v>
      </c>
    </row>
    <row r="67" spans="1:13" x14ac:dyDescent="0.2">
      <c r="A67" s="7" t="s">
        <v>55</v>
      </c>
      <c r="B67" s="17">
        <v>0</v>
      </c>
      <c r="C67" s="17">
        <v>0</v>
      </c>
      <c r="D67" s="17">
        <v>0</v>
      </c>
      <c r="E67" s="17">
        <v>790</v>
      </c>
      <c r="F67" s="17">
        <v>790</v>
      </c>
      <c r="G67" s="17">
        <v>790</v>
      </c>
      <c r="H67" s="17">
        <v>790</v>
      </c>
      <c r="I67" s="17">
        <v>791</v>
      </c>
      <c r="J67" s="17">
        <v>283</v>
      </c>
      <c r="K67" s="17">
        <v>1781</v>
      </c>
      <c r="L67" s="17">
        <v>0</v>
      </c>
      <c r="M67" s="17">
        <v>0</v>
      </c>
    </row>
    <row r="68" spans="1:13" x14ac:dyDescent="0.2">
      <c r="A68" s="7" t="s">
        <v>56</v>
      </c>
      <c r="B68" s="17">
        <v>1815</v>
      </c>
      <c r="C68" s="17">
        <v>1509</v>
      </c>
      <c r="D68" s="17">
        <v>1532</v>
      </c>
      <c r="E68" s="17">
        <v>1457</v>
      </c>
      <c r="F68" s="17">
        <v>1342</v>
      </c>
      <c r="G68" s="17">
        <v>1347</v>
      </c>
      <c r="H68" s="17">
        <v>1346</v>
      </c>
      <c r="I68" s="17">
        <v>1059</v>
      </c>
      <c r="J68" s="17">
        <v>1138</v>
      </c>
      <c r="K68" s="17">
        <v>868</v>
      </c>
      <c r="L68" s="17">
        <v>831</v>
      </c>
      <c r="M68" s="17">
        <v>1114</v>
      </c>
    </row>
    <row r="69" spans="1:13" x14ac:dyDescent="0.2">
      <c r="A69" s="7" t="s">
        <v>57</v>
      </c>
      <c r="B69" s="17">
        <v>1224</v>
      </c>
      <c r="C69" s="17">
        <v>466</v>
      </c>
      <c r="D69" s="17">
        <v>489</v>
      </c>
      <c r="E69" s="17">
        <v>118</v>
      </c>
      <c r="F69" s="17">
        <v>50</v>
      </c>
      <c r="G69" s="17">
        <v>444</v>
      </c>
      <c r="H69" s="17">
        <v>535</v>
      </c>
      <c r="I69" s="17">
        <v>686</v>
      </c>
      <c r="J69" s="17">
        <v>447</v>
      </c>
      <c r="K69" s="17">
        <v>294</v>
      </c>
      <c r="L69" s="17">
        <v>864</v>
      </c>
      <c r="M69" s="17">
        <v>1066</v>
      </c>
    </row>
    <row r="70" spans="1:13" x14ac:dyDescent="0.2">
      <c r="A70" s="7" t="s">
        <v>58</v>
      </c>
      <c r="B70" s="17">
        <v>21840</v>
      </c>
      <c r="C70" s="17">
        <v>21420</v>
      </c>
      <c r="D70" s="17">
        <v>134988</v>
      </c>
      <c r="E70" s="17">
        <v>13440</v>
      </c>
      <c r="F70" s="17">
        <v>12600</v>
      </c>
      <c r="G70" s="17">
        <v>12495</v>
      </c>
      <c r="H70" s="17">
        <v>8064</v>
      </c>
      <c r="I70" s="17">
        <v>7770</v>
      </c>
      <c r="J70" s="17">
        <v>4620</v>
      </c>
      <c r="K70" s="17">
        <v>3675</v>
      </c>
      <c r="L70" s="17">
        <v>4725</v>
      </c>
      <c r="M70" s="17">
        <v>0</v>
      </c>
    </row>
    <row r="71" spans="1:13" x14ac:dyDescent="0.2">
      <c r="A71" s="7" t="s">
        <v>59</v>
      </c>
      <c r="B71" s="17">
        <v>1186</v>
      </c>
      <c r="C71" s="17">
        <v>522</v>
      </c>
      <c r="D71" s="17">
        <v>1101</v>
      </c>
      <c r="E71" s="17">
        <v>0</v>
      </c>
      <c r="F71" s="17">
        <v>35</v>
      </c>
      <c r="G71" s="17">
        <v>1030</v>
      </c>
      <c r="H71" s="17">
        <v>715</v>
      </c>
      <c r="I71" s="17">
        <v>628</v>
      </c>
      <c r="J71" s="17">
        <v>1178</v>
      </c>
      <c r="K71" s="17">
        <v>1502</v>
      </c>
      <c r="L71" s="17">
        <v>1325</v>
      </c>
      <c r="M71" s="17">
        <v>2734</v>
      </c>
    </row>
    <row r="72" spans="1:13" x14ac:dyDescent="0.2">
      <c r="A72" s="7" t="s">
        <v>60</v>
      </c>
      <c r="B72" s="17">
        <v>5314</v>
      </c>
      <c r="C72" s="17">
        <v>8779</v>
      </c>
      <c r="D72" s="17">
        <v>9926</v>
      </c>
      <c r="E72" s="17">
        <v>13772</v>
      </c>
      <c r="F72" s="17">
        <v>12417</v>
      </c>
      <c r="G72" s="17">
        <v>6994</v>
      </c>
      <c r="H72" s="17">
        <v>2532</v>
      </c>
      <c r="I72" s="17">
        <v>3333</v>
      </c>
      <c r="J72" s="17">
        <v>2268</v>
      </c>
      <c r="K72" s="17">
        <v>0</v>
      </c>
      <c r="L72" s="17">
        <v>0</v>
      </c>
      <c r="M72" s="17">
        <v>0</v>
      </c>
    </row>
    <row r="73" spans="1:13" x14ac:dyDescent="0.2">
      <c r="A73" s="7" t="s">
        <v>61</v>
      </c>
      <c r="B73" s="17">
        <v>516</v>
      </c>
      <c r="C73" s="17">
        <v>0</v>
      </c>
      <c r="D73" s="17">
        <v>8425</v>
      </c>
      <c r="E73" s="17">
        <f>4042-790</f>
        <v>3252</v>
      </c>
      <c r="F73" s="17">
        <f>2402-790</f>
        <v>1612</v>
      </c>
      <c r="G73" s="17">
        <f>2295-790</f>
        <v>1505</v>
      </c>
      <c r="H73" s="17">
        <f>8293-2532</f>
        <v>5761</v>
      </c>
      <c r="I73" s="17">
        <f>7124-3333+17</f>
        <v>3808</v>
      </c>
      <c r="J73" s="17">
        <f>3936-2268+658+1117</f>
        <v>3443</v>
      </c>
      <c r="K73" s="17">
        <f>4+4060+731+645</f>
        <v>5440</v>
      </c>
      <c r="L73" s="17">
        <f>900+741+2340+275</f>
        <v>4256</v>
      </c>
      <c r="M73" s="17">
        <v>5330</v>
      </c>
    </row>
    <row r="74" spans="1:13" x14ac:dyDescent="0.2">
      <c r="A74" s="14" t="s">
        <v>62</v>
      </c>
      <c r="B74" s="47">
        <f>SUM(B65:B73)</f>
        <v>50839</v>
      </c>
      <c r="C74" s="48">
        <f>SUM(C65:C73)</f>
        <v>47389</v>
      </c>
      <c r="D74" s="49">
        <f t="shared" ref="D74:M74" si="10">SUM(D66:D73)</f>
        <v>165312</v>
      </c>
      <c r="E74" s="49">
        <f t="shared" si="10"/>
        <v>42124</v>
      </c>
      <c r="F74" s="49">
        <f t="shared" si="10"/>
        <v>37628</v>
      </c>
      <c r="G74" s="49">
        <f t="shared" si="10"/>
        <v>31666</v>
      </c>
      <c r="H74" s="49">
        <f t="shared" si="10"/>
        <v>24007</v>
      </c>
      <c r="I74" s="49">
        <f t="shared" si="10"/>
        <v>20046</v>
      </c>
      <c r="J74" s="49">
        <f t="shared" si="10"/>
        <v>16973</v>
      </c>
      <c r="K74" s="49">
        <f t="shared" si="10"/>
        <v>16426</v>
      </c>
      <c r="L74" s="49">
        <f t="shared" si="10"/>
        <v>14361</v>
      </c>
      <c r="M74" s="49">
        <f t="shared" si="10"/>
        <v>12217</v>
      </c>
    </row>
    <row r="75" spans="1:13" x14ac:dyDescent="0.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 ht="12" customHeight="1" thickBot="1" x14ac:dyDescent="0.25">
      <c r="A76" s="9" t="s">
        <v>63</v>
      </c>
      <c r="B76" s="50">
        <f t="shared" ref="B76:M76" si="11">+B74+B62+B57</f>
        <v>841323</v>
      </c>
      <c r="C76" s="50">
        <f t="shared" si="11"/>
        <v>823915</v>
      </c>
      <c r="D76" s="50">
        <f t="shared" si="11"/>
        <v>542368</v>
      </c>
      <c r="E76" s="50">
        <f t="shared" si="11"/>
        <v>520843</v>
      </c>
      <c r="F76" s="50">
        <f t="shared" si="11"/>
        <v>460164</v>
      </c>
      <c r="G76" s="50">
        <f t="shared" si="11"/>
        <v>404449</v>
      </c>
      <c r="H76" s="50">
        <f t="shared" si="11"/>
        <v>391230</v>
      </c>
      <c r="I76" s="50">
        <f t="shared" si="11"/>
        <v>391536</v>
      </c>
      <c r="J76" s="50">
        <f t="shared" si="11"/>
        <v>394474</v>
      </c>
      <c r="K76" s="50">
        <f t="shared" si="11"/>
        <v>400475</v>
      </c>
      <c r="L76" s="50">
        <f t="shared" si="11"/>
        <v>378378</v>
      </c>
      <c r="M76" s="50">
        <f t="shared" si="11"/>
        <v>367341</v>
      </c>
    </row>
    <row r="77" spans="1:13" ht="12" customHeight="1" thickTop="1" x14ac:dyDescent="0.2">
      <c r="A77" s="9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</row>
    <row r="78" spans="1:13" x14ac:dyDescent="0.2">
      <c r="A78" s="8" t="s">
        <v>64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7" t="s">
        <v>65</v>
      </c>
      <c r="B80" s="17">
        <v>312939</v>
      </c>
      <c r="C80" s="17">
        <v>313996</v>
      </c>
      <c r="D80" s="17">
        <v>208397</v>
      </c>
      <c r="E80" s="17">
        <v>190965</v>
      </c>
      <c r="F80" s="17">
        <v>179799</v>
      </c>
      <c r="G80" s="17">
        <v>171156</v>
      </c>
      <c r="H80" s="17">
        <v>164491</v>
      </c>
      <c r="I80" s="17">
        <v>158860</v>
      </c>
      <c r="J80" s="17">
        <v>156916</v>
      </c>
      <c r="K80" s="17">
        <v>147711</v>
      </c>
      <c r="L80" s="17">
        <v>134278</v>
      </c>
      <c r="M80" s="17">
        <v>132310</v>
      </c>
    </row>
    <row r="81" spans="1:13" x14ac:dyDescent="0.2">
      <c r="A81" s="7" t="s">
        <v>66</v>
      </c>
      <c r="B81" s="17">
        <v>256808</v>
      </c>
      <c r="C81" s="17">
        <v>271627</v>
      </c>
      <c r="D81" s="17">
        <v>264376</v>
      </c>
      <c r="E81" s="17">
        <v>258024</v>
      </c>
      <c r="F81" s="17">
        <v>200640</v>
      </c>
      <c r="G81" s="17">
        <v>136208</v>
      </c>
      <c r="H81" s="17">
        <v>124498</v>
      </c>
      <c r="I81" s="17">
        <v>129749</v>
      </c>
      <c r="J81" s="17">
        <v>121664</v>
      </c>
      <c r="K81" s="17">
        <v>134025</v>
      </c>
      <c r="L81" s="17">
        <v>132102</v>
      </c>
      <c r="M81" s="17">
        <v>130395</v>
      </c>
    </row>
    <row r="82" spans="1:13" x14ac:dyDescent="0.2">
      <c r="A82" s="7" t="s">
        <v>67</v>
      </c>
      <c r="B82" s="17">
        <v>78201</v>
      </c>
      <c r="C82" s="17">
        <v>60985</v>
      </c>
      <c r="D82" s="17">
        <v>50041</v>
      </c>
      <c r="E82" s="17">
        <v>52959</v>
      </c>
      <c r="F82" s="17">
        <v>58797</v>
      </c>
      <c r="G82" s="17">
        <v>64698</v>
      </c>
      <c r="H82" s="17">
        <v>69580</v>
      </c>
      <c r="I82" s="17">
        <v>75441</v>
      </c>
      <c r="J82" s="17">
        <v>77441</v>
      </c>
      <c r="K82" s="17">
        <v>81142</v>
      </c>
      <c r="L82" s="17">
        <v>82593</v>
      </c>
      <c r="M82" s="17">
        <v>83893</v>
      </c>
    </row>
    <row r="83" spans="1:13" x14ac:dyDescent="0.2">
      <c r="A83" s="7" t="s">
        <v>68</v>
      </c>
      <c r="B83" s="17">
        <v>11017</v>
      </c>
      <c r="C83" s="17">
        <v>10251</v>
      </c>
      <c r="D83" s="17">
        <v>8072</v>
      </c>
      <c r="E83" s="17">
        <v>6983</v>
      </c>
      <c r="F83" s="17">
        <v>8643</v>
      </c>
      <c r="G83" s="17">
        <v>4177</v>
      </c>
      <c r="H83" s="17">
        <v>2999</v>
      </c>
      <c r="I83" s="17">
        <f>1929+1458</f>
        <v>3387</v>
      </c>
      <c r="J83" s="17">
        <f>2885+2019</f>
        <v>4904</v>
      </c>
      <c r="K83" s="17">
        <f>3158+1602</f>
        <v>4760</v>
      </c>
      <c r="L83" s="17">
        <f>3200+1761</f>
        <v>4961</v>
      </c>
      <c r="M83" s="17">
        <f>2018+1689</f>
        <v>3707</v>
      </c>
    </row>
    <row r="84" spans="1:13" x14ac:dyDescent="0.2">
      <c r="A84" s="7" t="s">
        <v>69</v>
      </c>
      <c r="B84" s="17">
        <v>108990</v>
      </c>
      <c r="C84" s="17">
        <v>105624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</row>
    <row r="85" spans="1:13" x14ac:dyDescent="0.2">
      <c r="A85" s="7" t="s">
        <v>70</v>
      </c>
      <c r="B85" s="17">
        <v>59933</v>
      </c>
      <c r="C85" s="17">
        <v>50600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</row>
    <row r="86" spans="1:13" x14ac:dyDescent="0.2">
      <c r="A86" s="14" t="s">
        <v>71</v>
      </c>
      <c r="B86" s="51">
        <f>SUM(B80:B85)</f>
        <v>827888</v>
      </c>
      <c r="C86" s="48">
        <f>SUM(C80:C85)</f>
        <v>813083</v>
      </c>
      <c r="D86" s="52">
        <f t="shared" ref="D86:M86" si="12">SUM(D80:D83)</f>
        <v>530886</v>
      </c>
      <c r="E86" s="52">
        <f t="shared" si="12"/>
        <v>508931</v>
      </c>
      <c r="F86" s="52">
        <f t="shared" si="12"/>
        <v>447879</v>
      </c>
      <c r="G86" s="52">
        <f t="shared" si="12"/>
        <v>376239</v>
      </c>
      <c r="H86" s="52">
        <f t="shared" si="12"/>
        <v>361568</v>
      </c>
      <c r="I86" s="52">
        <f t="shared" si="12"/>
        <v>367437</v>
      </c>
      <c r="J86" s="52">
        <f t="shared" si="12"/>
        <v>360925</v>
      </c>
      <c r="K86" s="52">
        <f t="shared" si="12"/>
        <v>367638</v>
      </c>
      <c r="L86" s="52">
        <f t="shared" si="12"/>
        <v>353934</v>
      </c>
      <c r="M86" s="52">
        <f t="shared" si="12"/>
        <v>350305</v>
      </c>
    </row>
    <row r="87" spans="1:13" x14ac:dyDescent="0.2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 x14ac:dyDescent="0.2">
      <c r="A88" s="8" t="s">
        <v>72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1:13" x14ac:dyDescent="0.2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1:13" x14ac:dyDescent="0.2">
      <c r="A90" s="7" t="s">
        <v>73</v>
      </c>
      <c r="B90" s="17">
        <v>0</v>
      </c>
      <c r="C90" s="17">
        <v>0</v>
      </c>
      <c r="D90" s="17">
        <v>57</v>
      </c>
      <c r="E90" s="17">
        <v>108</v>
      </c>
      <c r="F90" s="17">
        <v>294</v>
      </c>
      <c r="G90" s="17">
        <v>20</v>
      </c>
      <c r="H90" s="17">
        <v>284</v>
      </c>
      <c r="I90" s="17">
        <v>133</v>
      </c>
      <c r="J90" s="30">
        <v>-118</v>
      </c>
      <c r="K90" s="17">
        <v>170</v>
      </c>
      <c r="L90" s="30">
        <v>-57</v>
      </c>
      <c r="M90" s="17">
        <v>211</v>
      </c>
    </row>
    <row r="91" spans="1:13" x14ac:dyDescent="0.2">
      <c r="A91" s="7" t="s">
        <v>74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2400</v>
      </c>
      <c r="I91" s="17">
        <v>13700</v>
      </c>
      <c r="J91" s="17">
        <f>14247+5953</f>
        <v>20200</v>
      </c>
      <c r="K91" s="17">
        <f>7533+15830</f>
        <v>23363</v>
      </c>
      <c r="L91" s="17">
        <f>11063+1955</f>
        <v>13018</v>
      </c>
      <c r="M91" s="17">
        <f>5962-1502</f>
        <v>4460</v>
      </c>
    </row>
    <row r="92" spans="1:13" x14ac:dyDescent="0.2">
      <c r="A92" s="7" t="s">
        <v>75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15000</v>
      </c>
      <c r="H92" s="17">
        <v>15000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</row>
    <row r="93" spans="1:13" x14ac:dyDescent="0.2">
      <c r="A93" s="7" t="s">
        <v>76</v>
      </c>
      <c r="B93" s="17">
        <v>7562</v>
      </c>
      <c r="C93" s="17">
        <v>6936</v>
      </c>
      <c r="D93" s="17">
        <v>8580</v>
      </c>
      <c r="E93" s="17">
        <v>6924</v>
      </c>
      <c r="F93" s="17">
        <v>9314</v>
      </c>
      <c r="G93" s="17">
        <v>8013</v>
      </c>
      <c r="H93" s="17">
        <v>5858</v>
      </c>
      <c r="I93" s="17">
        <v>4855</v>
      </c>
      <c r="J93" s="17">
        <v>5321</v>
      </c>
      <c r="K93" s="17">
        <v>5952</v>
      </c>
      <c r="L93" s="17">
        <v>8087</v>
      </c>
      <c r="M93" s="17">
        <f>12587-504</f>
        <v>12083</v>
      </c>
    </row>
    <row r="94" spans="1:13" x14ac:dyDescent="0.2">
      <c r="A94" s="7" t="s">
        <v>77</v>
      </c>
      <c r="B94" s="17">
        <v>3320</v>
      </c>
      <c r="C94" s="17">
        <v>1258</v>
      </c>
      <c r="D94" s="17">
        <v>486</v>
      </c>
      <c r="E94" s="17">
        <v>1136</v>
      </c>
      <c r="F94" s="17">
        <v>845</v>
      </c>
      <c r="G94" s="17">
        <v>1092</v>
      </c>
      <c r="H94" s="17">
        <v>2430</v>
      </c>
      <c r="I94" s="17">
        <v>1640</v>
      </c>
      <c r="J94" s="17">
        <v>2486</v>
      </c>
      <c r="K94" s="17">
        <v>221</v>
      </c>
      <c r="L94" s="17">
        <v>309</v>
      </c>
      <c r="M94" s="17">
        <v>189</v>
      </c>
    </row>
    <row r="95" spans="1:13" x14ac:dyDescent="0.2">
      <c r="A95" s="7" t="s">
        <v>78</v>
      </c>
      <c r="B95" s="17">
        <v>314</v>
      </c>
      <c r="C95" s="17">
        <v>186</v>
      </c>
      <c r="D95" s="17">
        <v>55</v>
      </c>
      <c r="E95" s="17">
        <v>58</v>
      </c>
      <c r="F95" s="17">
        <v>54</v>
      </c>
      <c r="G95" s="17">
        <v>55</v>
      </c>
      <c r="H95" s="17">
        <v>64</v>
      </c>
      <c r="I95" s="17">
        <v>68</v>
      </c>
      <c r="J95" s="17">
        <v>68</v>
      </c>
      <c r="K95" s="17">
        <v>48</v>
      </c>
      <c r="L95" s="17">
        <v>45</v>
      </c>
      <c r="M95" s="17">
        <v>93</v>
      </c>
    </row>
    <row r="96" spans="1:13" x14ac:dyDescent="0.2">
      <c r="A96" s="7" t="s">
        <v>79</v>
      </c>
      <c r="B96" s="17">
        <v>0</v>
      </c>
      <c r="C96" s="17">
        <v>0</v>
      </c>
      <c r="D96" s="17">
        <v>0</v>
      </c>
      <c r="E96" s="17">
        <v>1588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</row>
    <row r="97" spans="1:13" x14ac:dyDescent="0.2">
      <c r="A97" s="14" t="s">
        <v>80</v>
      </c>
      <c r="B97" s="53">
        <f>SUM(B90:B95)</f>
        <v>11196</v>
      </c>
      <c r="C97" s="53">
        <f>SUM(C90:C95)</f>
        <v>8380</v>
      </c>
      <c r="D97" s="53">
        <f>SUM(D90:D95)</f>
        <v>9178</v>
      </c>
      <c r="E97" s="48">
        <f>SUM(E90:E96)</f>
        <v>9814</v>
      </c>
      <c r="F97" s="53">
        <f t="shared" ref="F97:M97" si="13">SUM(F90:F95)</f>
        <v>10507</v>
      </c>
      <c r="G97" s="53">
        <f t="shared" si="13"/>
        <v>24180</v>
      </c>
      <c r="H97" s="53">
        <f t="shared" si="13"/>
        <v>26036</v>
      </c>
      <c r="I97" s="53">
        <f t="shared" si="13"/>
        <v>20396</v>
      </c>
      <c r="J97" s="53">
        <f t="shared" si="13"/>
        <v>27957</v>
      </c>
      <c r="K97" s="53">
        <f t="shared" si="13"/>
        <v>29754</v>
      </c>
      <c r="L97" s="53">
        <f t="shared" si="13"/>
        <v>21402</v>
      </c>
      <c r="M97" s="53">
        <f t="shared" si="13"/>
        <v>17036</v>
      </c>
    </row>
    <row r="98" spans="1:13" x14ac:dyDescent="0.2">
      <c r="A98" s="1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1:13" x14ac:dyDescent="0.2">
      <c r="A99" s="10" t="s">
        <v>81</v>
      </c>
      <c r="B99" s="17">
        <v>2239</v>
      </c>
      <c r="C99" s="17">
        <v>2452</v>
      </c>
      <c r="D99" s="17">
        <v>2304</v>
      </c>
      <c r="E99" s="17">
        <v>2098</v>
      </c>
      <c r="F99" s="17">
        <v>1778</v>
      </c>
      <c r="G99" s="17">
        <v>4030</v>
      </c>
      <c r="H99" s="17">
        <v>3626</v>
      </c>
      <c r="I99" s="17">
        <v>3703</v>
      </c>
      <c r="J99" s="17">
        <v>5592</v>
      </c>
      <c r="K99" s="17">
        <v>3083</v>
      </c>
      <c r="L99" s="17">
        <v>3042</v>
      </c>
      <c r="M99" s="17">
        <v>0</v>
      </c>
    </row>
    <row r="100" spans="1:13" x14ac:dyDescent="0.2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1:13" ht="12" customHeight="1" thickBot="1" x14ac:dyDescent="0.25">
      <c r="A101" s="6" t="s">
        <v>82</v>
      </c>
      <c r="B101" s="54">
        <f t="shared" ref="B101:M101" si="14">+B97+B86+B99</f>
        <v>841323</v>
      </c>
      <c r="C101" s="54">
        <f t="shared" si="14"/>
        <v>823915</v>
      </c>
      <c r="D101" s="54">
        <f t="shared" si="14"/>
        <v>542368</v>
      </c>
      <c r="E101" s="54">
        <f t="shared" si="14"/>
        <v>520843</v>
      </c>
      <c r="F101" s="54">
        <f t="shared" si="14"/>
        <v>460164</v>
      </c>
      <c r="G101" s="54">
        <f t="shared" si="14"/>
        <v>404449</v>
      </c>
      <c r="H101" s="54">
        <f t="shared" si="14"/>
        <v>391230</v>
      </c>
      <c r="I101" s="54">
        <f t="shared" si="14"/>
        <v>391536</v>
      </c>
      <c r="J101" s="54">
        <f t="shared" si="14"/>
        <v>394474</v>
      </c>
      <c r="K101" s="54">
        <f t="shared" si="14"/>
        <v>400475</v>
      </c>
      <c r="L101" s="54">
        <f t="shared" si="14"/>
        <v>378378</v>
      </c>
      <c r="M101" s="54">
        <f t="shared" si="14"/>
        <v>367341</v>
      </c>
    </row>
    <row r="102" spans="1:13" ht="13.5" customHeight="1" thickTop="1" x14ac:dyDescent="0.2">
      <c r="A102" s="1" t="s">
        <v>83</v>
      </c>
    </row>
    <row r="103" spans="1:13" x14ac:dyDescent="0.2">
      <c r="A103" s="7" t="s">
        <v>2</v>
      </c>
      <c r="B103" s="3">
        <v>36678</v>
      </c>
      <c r="C103" s="3">
        <v>36312</v>
      </c>
      <c r="D103" s="3">
        <v>35947</v>
      </c>
      <c r="E103" s="3">
        <v>35582</v>
      </c>
      <c r="F103" s="3">
        <v>35217</v>
      </c>
      <c r="G103" s="3">
        <v>34851</v>
      </c>
      <c r="H103" s="3">
        <v>34486</v>
      </c>
      <c r="I103" s="3">
        <v>34121</v>
      </c>
      <c r="J103" s="3">
        <v>2699935</v>
      </c>
      <c r="K103" s="3">
        <v>33298</v>
      </c>
      <c r="L103" s="3">
        <v>32933</v>
      </c>
      <c r="M103" s="3">
        <v>32568</v>
      </c>
    </row>
    <row r="104" spans="1:13" x14ac:dyDescent="0.2">
      <c r="B104" s="4" t="s">
        <v>3</v>
      </c>
      <c r="C104" s="4" t="s">
        <v>3</v>
      </c>
      <c r="D104" s="4" t="s">
        <v>3</v>
      </c>
      <c r="E104" s="4" t="s">
        <v>3</v>
      </c>
      <c r="F104" s="4" t="s">
        <v>3</v>
      </c>
      <c r="G104" s="4" t="s">
        <v>3</v>
      </c>
      <c r="H104" s="4" t="s">
        <v>3</v>
      </c>
      <c r="I104" s="4" t="s">
        <v>3</v>
      </c>
      <c r="J104" s="4" t="s">
        <v>3</v>
      </c>
      <c r="K104" s="4" t="s">
        <v>3</v>
      </c>
      <c r="L104" s="4" t="s">
        <v>3</v>
      </c>
      <c r="M104" s="4" t="s">
        <v>3</v>
      </c>
    </row>
    <row r="105" spans="1:13" x14ac:dyDescent="0.2">
      <c r="A105" s="8" t="s">
        <v>84</v>
      </c>
    </row>
    <row r="107" spans="1:13" x14ac:dyDescent="0.2">
      <c r="A107" s="11" t="s">
        <v>85</v>
      </c>
      <c r="B107" s="17"/>
      <c r="C107" s="17"/>
      <c r="D107" s="17"/>
      <c r="E107" s="17"/>
      <c r="F107" s="17"/>
      <c r="G107" s="17"/>
      <c r="H107" s="17"/>
    </row>
    <row r="108" spans="1:13" x14ac:dyDescent="0.2">
      <c r="A108" s="7" t="s">
        <v>86</v>
      </c>
      <c r="B108" s="17">
        <v>169183</v>
      </c>
      <c r="C108" s="17">
        <v>161490</v>
      </c>
      <c r="D108" s="17">
        <v>154742</v>
      </c>
      <c r="E108" s="17">
        <v>142382</v>
      </c>
      <c r="F108" s="17">
        <v>128629</v>
      </c>
      <c r="G108" s="17">
        <v>116905</v>
      </c>
      <c r="H108" s="17">
        <v>104477</v>
      </c>
      <c r="I108" s="17">
        <f>-62+125051</f>
        <v>124989</v>
      </c>
      <c r="J108" s="17">
        <f>89260+386</f>
        <v>89646</v>
      </c>
      <c r="K108" s="17">
        <v>91636</v>
      </c>
      <c r="L108" s="17">
        <v>86826</v>
      </c>
      <c r="M108" s="17">
        <v>54954.1</v>
      </c>
    </row>
    <row r="109" spans="1:13" x14ac:dyDescent="0.2">
      <c r="A109" s="7" t="s">
        <v>87</v>
      </c>
      <c r="B109" s="17">
        <v>137</v>
      </c>
      <c r="C109" s="17">
        <v>180</v>
      </c>
      <c r="D109" s="17">
        <v>477</v>
      </c>
      <c r="E109" s="17">
        <v>288</v>
      </c>
      <c r="F109" s="17">
        <v>1572</v>
      </c>
      <c r="G109" s="17">
        <v>1594</v>
      </c>
      <c r="H109" s="17">
        <v>1102</v>
      </c>
      <c r="I109" s="17">
        <v>1562</v>
      </c>
      <c r="J109" s="17">
        <v>2982</v>
      </c>
      <c r="K109" s="17">
        <v>2951</v>
      </c>
      <c r="L109" s="17">
        <v>1512</v>
      </c>
      <c r="M109" s="17">
        <v>635</v>
      </c>
    </row>
    <row r="110" spans="1:13" x14ac:dyDescent="0.2">
      <c r="B110" s="55">
        <f t="shared" ref="B110:M110" si="15">SUM(B108:B109)</f>
        <v>169320</v>
      </c>
      <c r="C110" s="55">
        <f t="shared" si="15"/>
        <v>161670</v>
      </c>
      <c r="D110" s="55">
        <f t="shared" si="15"/>
        <v>155219</v>
      </c>
      <c r="E110" s="55">
        <f t="shared" si="15"/>
        <v>142670</v>
      </c>
      <c r="F110" s="55">
        <f t="shared" si="15"/>
        <v>130201</v>
      </c>
      <c r="G110" s="55">
        <f t="shared" si="15"/>
        <v>118499</v>
      </c>
      <c r="H110" s="55">
        <f t="shared" si="15"/>
        <v>105579</v>
      </c>
      <c r="I110" s="55">
        <f t="shared" si="15"/>
        <v>126551</v>
      </c>
      <c r="J110" s="55">
        <f t="shared" si="15"/>
        <v>92628</v>
      </c>
      <c r="K110" s="55">
        <f t="shared" si="15"/>
        <v>94587</v>
      </c>
      <c r="L110" s="55">
        <f t="shared" si="15"/>
        <v>88338</v>
      </c>
      <c r="M110" s="55">
        <f t="shared" si="15"/>
        <v>55589.1</v>
      </c>
    </row>
    <row r="111" spans="1:13" x14ac:dyDescent="0.2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1:13" x14ac:dyDescent="0.2">
      <c r="A112" s="11" t="s">
        <v>88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1:13" x14ac:dyDescent="0.2">
      <c r="A113" s="7" t="s">
        <v>89</v>
      </c>
      <c r="B113" s="17">
        <f>35014+11918</f>
        <v>46932</v>
      </c>
      <c r="C113" s="17">
        <v>50554</v>
      </c>
      <c r="D113" s="17">
        <v>45032</v>
      </c>
      <c r="E113" s="17">
        <v>39694</v>
      </c>
      <c r="F113" s="17">
        <v>37466</v>
      </c>
      <c r="G113" s="17">
        <v>37171</v>
      </c>
      <c r="H113" s="17">
        <v>29931</v>
      </c>
      <c r="I113" s="17">
        <v>41652</v>
      </c>
      <c r="J113" s="17">
        <v>27778</v>
      </c>
      <c r="K113" s="17">
        <v>31196</v>
      </c>
      <c r="L113" s="17">
        <v>27994</v>
      </c>
      <c r="M113" s="17">
        <v>21987</v>
      </c>
    </row>
    <row r="114" spans="1:13" x14ac:dyDescent="0.2">
      <c r="A114" s="7" t="s">
        <v>90</v>
      </c>
      <c r="B114" s="17">
        <v>21308</v>
      </c>
      <c r="C114" s="17">
        <v>20115</v>
      </c>
      <c r="D114" s="17">
        <v>11329</v>
      </c>
      <c r="E114" s="17">
        <v>10741</v>
      </c>
      <c r="F114" s="17">
        <v>9242</v>
      </c>
      <c r="G114" s="17">
        <v>7536</v>
      </c>
      <c r="H114" s="17">
        <v>9299</v>
      </c>
      <c r="I114" s="17">
        <v>11379</v>
      </c>
      <c r="J114" s="17">
        <v>18387</v>
      </c>
      <c r="K114" s="17">
        <v>7092</v>
      </c>
      <c r="L114" s="17">
        <f>9291+20</f>
        <v>9311</v>
      </c>
      <c r="M114" s="17">
        <f>18143.7+470.4+26</f>
        <v>18640.100000000002</v>
      </c>
    </row>
    <row r="115" spans="1:13" x14ac:dyDescent="0.2">
      <c r="A115" s="7" t="s">
        <v>91</v>
      </c>
      <c r="B115" s="17">
        <v>25011</v>
      </c>
      <c r="C115" s="17">
        <f>21541+142</f>
        <v>21683</v>
      </c>
      <c r="D115" s="17">
        <v>19834</v>
      </c>
      <c r="E115" s="17">
        <f>20900+112</f>
        <v>21012</v>
      </c>
      <c r="F115" s="17">
        <v>23046</v>
      </c>
      <c r="G115" s="17">
        <f>20745+83</f>
        <v>20828</v>
      </c>
      <c r="H115" s="17">
        <f>18592+354</f>
        <v>18946</v>
      </c>
      <c r="I115" s="17">
        <f>19500+138</f>
        <v>19638</v>
      </c>
      <c r="J115" s="17">
        <f>12750+346</f>
        <v>13096</v>
      </c>
      <c r="K115" s="17">
        <f>8536+684</f>
        <v>9220</v>
      </c>
      <c r="L115" s="17">
        <f>10013+1016</f>
        <v>11029</v>
      </c>
      <c r="M115" s="17">
        <v>1455</v>
      </c>
    </row>
    <row r="116" spans="1:13" x14ac:dyDescent="0.2">
      <c r="B116" s="56">
        <f t="shared" ref="B116:M116" si="16">SUM(B113:B115)</f>
        <v>93251</v>
      </c>
      <c r="C116" s="56">
        <f t="shared" si="16"/>
        <v>92352</v>
      </c>
      <c r="D116" s="56">
        <f t="shared" si="16"/>
        <v>76195</v>
      </c>
      <c r="E116" s="56">
        <f t="shared" si="16"/>
        <v>71447</v>
      </c>
      <c r="F116" s="56">
        <f t="shared" si="16"/>
        <v>69754</v>
      </c>
      <c r="G116" s="56">
        <f t="shared" si="16"/>
        <v>65535</v>
      </c>
      <c r="H116" s="56">
        <f t="shared" si="16"/>
        <v>58176</v>
      </c>
      <c r="I116" s="56">
        <f t="shared" si="16"/>
        <v>72669</v>
      </c>
      <c r="J116" s="56">
        <f t="shared" si="16"/>
        <v>59261</v>
      </c>
      <c r="K116" s="56">
        <f t="shared" si="16"/>
        <v>47508</v>
      </c>
      <c r="L116" s="56">
        <f t="shared" si="16"/>
        <v>48334</v>
      </c>
      <c r="M116" s="56">
        <f t="shared" si="16"/>
        <v>42082.100000000006</v>
      </c>
    </row>
    <row r="117" spans="1:13" x14ac:dyDescent="0.2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ht="12" customHeight="1" thickBot="1" x14ac:dyDescent="0.25">
      <c r="A118" s="6" t="s">
        <v>92</v>
      </c>
      <c r="B118" s="57">
        <f t="shared" ref="B118:M118" si="17">+B110-B116</f>
        <v>76069</v>
      </c>
      <c r="C118" s="57">
        <f t="shared" si="17"/>
        <v>69318</v>
      </c>
      <c r="D118" s="57">
        <f t="shared" si="17"/>
        <v>79024</v>
      </c>
      <c r="E118" s="57">
        <f t="shared" si="17"/>
        <v>71223</v>
      </c>
      <c r="F118" s="57">
        <f t="shared" si="17"/>
        <v>60447</v>
      </c>
      <c r="G118" s="57">
        <f t="shared" si="17"/>
        <v>52964</v>
      </c>
      <c r="H118" s="57">
        <f t="shared" si="17"/>
        <v>47403</v>
      </c>
      <c r="I118" s="57">
        <f t="shared" si="17"/>
        <v>53882</v>
      </c>
      <c r="J118" s="57">
        <f t="shared" si="17"/>
        <v>33367</v>
      </c>
      <c r="K118" s="57">
        <f t="shared" si="17"/>
        <v>47079</v>
      </c>
      <c r="L118" s="57">
        <f t="shared" si="17"/>
        <v>40004</v>
      </c>
      <c r="M118" s="57">
        <f t="shared" si="17"/>
        <v>13506.999999999993</v>
      </c>
    </row>
    <row r="119" spans="1:13" ht="12" customHeight="1" thickTop="1" x14ac:dyDescent="0.2">
      <c r="I119" s="17"/>
      <c r="J119" s="17"/>
      <c r="K119" s="17"/>
      <c r="L119" s="17"/>
      <c r="M119" s="17"/>
    </row>
    <row r="120" spans="1:13" x14ac:dyDescent="0.2">
      <c r="A120" s="8" t="s">
        <v>93</v>
      </c>
      <c r="I120" s="17"/>
      <c r="J120" s="17"/>
      <c r="K120" s="17"/>
      <c r="L120" s="17"/>
      <c r="M120" s="17"/>
    </row>
    <row r="121" spans="1:13" x14ac:dyDescent="0.2">
      <c r="I121" s="17"/>
      <c r="J121" s="17"/>
      <c r="K121" s="17"/>
      <c r="L121" s="17"/>
      <c r="M121" s="17"/>
    </row>
    <row r="122" spans="1:13" x14ac:dyDescent="0.2">
      <c r="A122" s="11" t="s">
        <v>85</v>
      </c>
      <c r="I122" s="17"/>
      <c r="J122" s="17"/>
      <c r="K122" s="17"/>
      <c r="L122" s="17"/>
      <c r="M122" s="17"/>
    </row>
    <row r="123" spans="1:13" x14ac:dyDescent="0.2">
      <c r="A123" s="7" t="s">
        <v>94</v>
      </c>
      <c r="B123" s="17">
        <v>124</v>
      </c>
      <c r="C123" s="17">
        <v>93</v>
      </c>
      <c r="D123" s="17">
        <v>119</v>
      </c>
      <c r="E123" s="17">
        <v>152</v>
      </c>
      <c r="F123" s="17">
        <v>162</v>
      </c>
      <c r="G123" s="17">
        <v>59</v>
      </c>
      <c r="H123" s="17">
        <v>5110</v>
      </c>
      <c r="I123" s="17">
        <v>199</v>
      </c>
      <c r="J123" s="17">
        <v>9127</v>
      </c>
      <c r="K123" s="17">
        <v>105</v>
      </c>
      <c r="L123" s="17">
        <v>120</v>
      </c>
      <c r="M123" s="17">
        <v>66.400000000000006</v>
      </c>
    </row>
    <row r="124" spans="1:13" x14ac:dyDescent="0.2">
      <c r="A124" s="7" t="s">
        <v>95</v>
      </c>
      <c r="B124" s="17">
        <v>532</v>
      </c>
      <c r="C124" s="17">
        <v>0</v>
      </c>
      <c r="D124" s="17">
        <v>0</v>
      </c>
      <c r="E124" s="17">
        <v>0</v>
      </c>
      <c r="F124" s="17">
        <v>0</v>
      </c>
      <c r="G124" s="17">
        <v>250</v>
      </c>
      <c r="H124" s="17">
        <v>600</v>
      </c>
      <c r="I124" s="17">
        <v>750</v>
      </c>
      <c r="J124" s="17">
        <v>950</v>
      </c>
      <c r="K124" s="17">
        <v>273</v>
      </c>
      <c r="L124" s="17">
        <v>0</v>
      </c>
      <c r="M124" s="17">
        <v>0</v>
      </c>
    </row>
    <row r="125" spans="1:13" x14ac:dyDescent="0.2">
      <c r="B125" s="58">
        <f t="shared" ref="B125:M125" si="18">SUM(B123:B124)</f>
        <v>656</v>
      </c>
      <c r="C125" s="58">
        <f t="shared" si="18"/>
        <v>93</v>
      </c>
      <c r="D125" s="58">
        <f t="shared" si="18"/>
        <v>119</v>
      </c>
      <c r="E125" s="58">
        <f t="shared" si="18"/>
        <v>152</v>
      </c>
      <c r="F125" s="58">
        <f t="shared" si="18"/>
        <v>162</v>
      </c>
      <c r="G125" s="58">
        <f t="shared" si="18"/>
        <v>309</v>
      </c>
      <c r="H125" s="58">
        <f t="shared" si="18"/>
        <v>5710</v>
      </c>
      <c r="I125" s="58">
        <f t="shared" si="18"/>
        <v>949</v>
      </c>
      <c r="J125" s="58">
        <f t="shared" si="18"/>
        <v>10077</v>
      </c>
      <c r="K125" s="58">
        <f t="shared" si="18"/>
        <v>378</v>
      </c>
      <c r="L125" s="58">
        <f t="shared" si="18"/>
        <v>120</v>
      </c>
      <c r="M125" s="58">
        <f t="shared" si="18"/>
        <v>66.400000000000006</v>
      </c>
    </row>
    <row r="126" spans="1:13" x14ac:dyDescent="0.2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1:13" x14ac:dyDescent="0.2">
      <c r="A127" s="11" t="s">
        <v>88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1:13" x14ac:dyDescent="0.2">
      <c r="A128" s="7" t="s">
        <v>96</v>
      </c>
      <c r="B128" s="17">
        <v>44162</v>
      </c>
      <c r="C128" s="17">
        <v>32929</v>
      </c>
      <c r="D128" s="17">
        <v>57739</v>
      </c>
      <c r="E128" s="17">
        <v>88046</v>
      </c>
      <c r="F128" s="17">
        <v>83794</v>
      </c>
      <c r="G128" s="17">
        <v>31378</v>
      </c>
      <c r="H128" s="17">
        <v>13042</v>
      </c>
      <c r="I128" s="17">
        <v>33310</v>
      </c>
      <c r="J128" s="17">
        <v>15095</v>
      </c>
      <c r="K128" s="17">
        <v>29535</v>
      </c>
      <c r="L128" s="17">
        <v>18792</v>
      </c>
      <c r="M128" s="17">
        <v>14513.6</v>
      </c>
    </row>
    <row r="129" spans="1:13" x14ac:dyDescent="0.2">
      <c r="A129" s="7" t="s">
        <v>97</v>
      </c>
      <c r="B129" s="17">
        <v>0</v>
      </c>
      <c r="C129" s="17">
        <v>0</v>
      </c>
      <c r="D129" s="17">
        <v>0</v>
      </c>
      <c r="E129" s="17">
        <v>0</v>
      </c>
      <c r="F129" s="17">
        <v>2381</v>
      </c>
      <c r="G129" s="17">
        <v>445</v>
      </c>
      <c r="H129" s="17">
        <v>200</v>
      </c>
      <c r="I129" s="17">
        <v>0</v>
      </c>
      <c r="J129" s="17">
        <v>3450</v>
      </c>
      <c r="K129" s="17">
        <v>0</v>
      </c>
      <c r="L129" s="17">
        <f>2992+50</f>
        <v>3042</v>
      </c>
      <c r="M129" s="17">
        <v>0</v>
      </c>
    </row>
    <row r="130" spans="1:13" x14ac:dyDescent="0.2">
      <c r="B130" s="59">
        <f t="shared" ref="B130:M130" si="19">SUM(B128:B129)</f>
        <v>44162</v>
      </c>
      <c r="C130" s="59">
        <f t="shared" si="19"/>
        <v>32929</v>
      </c>
      <c r="D130" s="59">
        <f t="shared" si="19"/>
        <v>57739</v>
      </c>
      <c r="E130" s="59">
        <f t="shared" si="19"/>
        <v>88046</v>
      </c>
      <c r="F130" s="59">
        <f t="shared" si="19"/>
        <v>86175</v>
      </c>
      <c r="G130" s="59">
        <f t="shared" si="19"/>
        <v>31823</v>
      </c>
      <c r="H130" s="59">
        <f t="shared" si="19"/>
        <v>13242</v>
      </c>
      <c r="I130" s="59">
        <f t="shared" si="19"/>
        <v>33310</v>
      </c>
      <c r="J130" s="59">
        <f t="shared" si="19"/>
        <v>18545</v>
      </c>
      <c r="K130" s="59">
        <f t="shared" si="19"/>
        <v>29535</v>
      </c>
      <c r="L130" s="59">
        <f t="shared" si="19"/>
        <v>21834</v>
      </c>
      <c r="M130" s="59">
        <f t="shared" si="19"/>
        <v>14513.6</v>
      </c>
    </row>
    <row r="131" spans="1:13" x14ac:dyDescent="0.2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1:13" ht="12" customHeight="1" thickBot="1" x14ac:dyDescent="0.25">
      <c r="A132" s="6" t="s">
        <v>98</v>
      </c>
      <c r="B132" s="60">
        <f t="shared" ref="B132:M132" si="20">+B125-B130</f>
        <v>-43506</v>
      </c>
      <c r="C132" s="60">
        <f t="shared" si="20"/>
        <v>-32836</v>
      </c>
      <c r="D132" s="60">
        <f t="shared" si="20"/>
        <v>-57620</v>
      </c>
      <c r="E132" s="60">
        <f t="shared" si="20"/>
        <v>-87894</v>
      </c>
      <c r="F132" s="60">
        <f t="shared" si="20"/>
        <v>-86013</v>
      </c>
      <c r="G132" s="60">
        <f t="shared" si="20"/>
        <v>-31514</v>
      </c>
      <c r="H132" s="60">
        <f t="shared" si="20"/>
        <v>-7532</v>
      </c>
      <c r="I132" s="60">
        <f t="shared" si="20"/>
        <v>-32361</v>
      </c>
      <c r="J132" s="60">
        <f t="shared" si="20"/>
        <v>-8468</v>
      </c>
      <c r="K132" s="60">
        <f t="shared" si="20"/>
        <v>-29157</v>
      </c>
      <c r="L132" s="60">
        <f t="shared" si="20"/>
        <v>-21714</v>
      </c>
      <c r="M132" s="60">
        <f t="shared" si="20"/>
        <v>-14447.2</v>
      </c>
    </row>
    <row r="133" spans="1:13" ht="12" customHeight="1" thickTop="1" x14ac:dyDescent="0.2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1:13" x14ac:dyDescent="0.2">
      <c r="A134" s="8" t="s">
        <v>99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1:13" x14ac:dyDescent="0.2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1:13" x14ac:dyDescent="0.2">
      <c r="A136" s="11" t="s">
        <v>85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1:13" x14ac:dyDescent="0.2">
      <c r="A137" s="7" t="s">
        <v>100</v>
      </c>
      <c r="B137" s="17">
        <v>30700</v>
      </c>
      <c r="C137" s="17">
        <v>109600</v>
      </c>
      <c r="D137" s="17">
        <v>2800</v>
      </c>
      <c r="E137" s="17">
        <v>39900</v>
      </c>
      <c r="F137" s="17">
        <v>71150</v>
      </c>
      <c r="G137" s="17">
        <v>0</v>
      </c>
      <c r="H137" s="17">
        <v>0</v>
      </c>
      <c r="I137" s="17">
        <v>0</v>
      </c>
      <c r="J137" s="17">
        <v>141000</v>
      </c>
      <c r="K137" s="17">
        <v>0</v>
      </c>
      <c r="L137" s="17">
        <v>67860</v>
      </c>
      <c r="M137" s="17">
        <v>73470.399999999994</v>
      </c>
    </row>
    <row r="138" spans="1:13" x14ac:dyDescent="0.2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1:13" x14ac:dyDescent="0.2">
      <c r="A139" s="11" t="s">
        <v>88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1:13" x14ac:dyDescent="0.2">
      <c r="A140" s="7" t="s">
        <v>101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2631</v>
      </c>
      <c r="H140" s="17">
        <v>23000</v>
      </c>
      <c r="I140" s="17">
        <v>15000</v>
      </c>
      <c r="J140" s="17">
        <f>152050+1000</f>
        <v>153050</v>
      </c>
      <c r="K140" s="17">
        <v>0</v>
      </c>
      <c r="L140" s="17">
        <f>10000+67860</f>
        <v>77860</v>
      </c>
      <c r="M140" s="17">
        <v>67859.5</v>
      </c>
    </row>
    <row r="141" spans="1:13" x14ac:dyDescent="0.2">
      <c r="A141" s="7" t="s">
        <v>102</v>
      </c>
      <c r="B141" s="17">
        <v>0</v>
      </c>
      <c r="C141" s="17">
        <v>0</v>
      </c>
      <c r="D141" s="17">
        <v>0</v>
      </c>
      <c r="E141" s="17">
        <v>0</v>
      </c>
      <c r="F141" s="17">
        <v>37000</v>
      </c>
      <c r="G141" s="17">
        <v>5019</v>
      </c>
      <c r="H141" s="17">
        <v>0</v>
      </c>
      <c r="I141" s="17">
        <v>5000</v>
      </c>
      <c r="J141" s="17">
        <v>10000</v>
      </c>
      <c r="K141" s="17">
        <v>0</v>
      </c>
      <c r="L141" s="17">
        <v>0</v>
      </c>
      <c r="M141" s="17">
        <v>0</v>
      </c>
    </row>
    <row r="142" spans="1:13" x14ac:dyDescent="0.2">
      <c r="A142" s="7" t="s">
        <v>103</v>
      </c>
      <c r="B142" s="17">
        <v>63420</v>
      </c>
      <c r="C142" s="17">
        <v>147168</v>
      </c>
      <c r="D142" s="17">
        <v>24255</v>
      </c>
      <c r="E142" s="17">
        <v>23415</v>
      </c>
      <c r="F142" s="17">
        <v>23310</v>
      </c>
      <c r="G142" s="17">
        <v>16464</v>
      </c>
      <c r="H142" s="17">
        <v>13020</v>
      </c>
      <c r="I142" s="17">
        <v>7770</v>
      </c>
      <c r="J142" s="17">
        <v>6300</v>
      </c>
      <c r="K142" s="17">
        <v>7350</v>
      </c>
      <c r="L142" s="17">
        <v>0</v>
      </c>
      <c r="M142" s="17">
        <v>0</v>
      </c>
    </row>
    <row r="143" spans="1:13" x14ac:dyDescent="0.2">
      <c r="B143" s="61">
        <f t="shared" ref="B143:M143" si="21">SUM(B140:B142)</f>
        <v>63420</v>
      </c>
      <c r="C143" s="61">
        <f t="shared" si="21"/>
        <v>147168</v>
      </c>
      <c r="D143" s="61">
        <f t="shared" si="21"/>
        <v>24255</v>
      </c>
      <c r="E143" s="61">
        <f t="shared" si="21"/>
        <v>23415</v>
      </c>
      <c r="F143" s="61">
        <f t="shared" si="21"/>
        <v>60310</v>
      </c>
      <c r="G143" s="61">
        <f t="shared" si="21"/>
        <v>24114</v>
      </c>
      <c r="H143" s="61">
        <f t="shared" si="21"/>
        <v>36020</v>
      </c>
      <c r="I143" s="61">
        <f t="shared" si="21"/>
        <v>27770</v>
      </c>
      <c r="J143" s="61">
        <f t="shared" si="21"/>
        <v>169350</v>
      </c>
      <c r="K143" s="61">
        <f t="shared" si="21"/>
        <v>7350</v>
      </c>
      <c r="L143" s="61">
        <f t="shared" si="21"/>
        <v>77860</v>
      </c>
      <c r="M143" s="61">
        <f t="shared" si="21"/>
        <v>67859.5</v>
      </c>
    </row>
    <row r="144" spans="1:13" x14ac:dyDescent="0.2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1:13" ht="12" customHeight="1" thickBot="1" x14ac:dyDescent="0.25">
      <c r="A145" s="6" t="s">
        <v>104</v>
      </c>
      <c r="B145" s="62">
        <f t="shared" ref="B145:M145" si="22">+B137-B143</f>
        <v>-32720</v>
      </c>
      <c r="C145" s="62">
        <f t="shared" si="22"/>
        <v>-37568</v>
      </c>
      <c r="D145" s="62">
        <f t="shared" si="22"/>
        <v>-21455</v>
      </c>
      <c r="E145" s="63">
        <f t="shared" si="22"/>
        <v>16485</v>
      </c>
      <c r="F145" s="63">
        <f t="shared" si="22"/>
        <v>10840</v>
      </c>
      <c r="G145" s="62">
        <f t="shared" si="22"/>
        <v>-24114</v>
      </c>
      <c r="H145" s="62">
        <f t="shared" si="22"/>
        <v>-36020</v>
      </c>
      <c r="I145" s="62">
        <f t="shared" si="22"/>
        <v>-27770</v>
      </c>
      <c r="J145" s="62">
        <f t="shared" si="22"/>
        <v>-28350</v>
      </c>
      <c r="K145" s="62">
        <f t="shared" si="22"/>
        <v>-7350</v>
      </c>
      <c r="L145" s="62">
        <f t="shared" si="22"/>
        <v>-10000</v>
      </c>
      <c r="M145" s="63">
        <f t="shared" si="22"/>
        <v>5610.8999999999942</v>
      </c>
    </row>
    <row r="146" spans="1:13" ht="12" customHeight="1" thickTop="1" x14ac:dyDescent="0.2">
      <c r="I146" s="17"/>
      <c r="J146" s="17"/>
      <c r="K146" s="17"/>
      <c r="L146" s="17"/>
      <c r="M146" s="17"/>
    </row>
    <row r="147" spans="1:13" s="6" customFormat="1" x14ac:dyDescent="0.2">
      <c r="A147" s="6" t="s">
        <v>105</v>
      </c>
      <c r="B147" s="64">
        <f t="shared" ref="B147:M147" si="23">+B145+B132+B118</f>
        <v>-157</v>
      </c>
      <c r="C147" s="64">
        <f t="shared" si="23"/>
        <v>-1086</v>
      </c>
      <c r="D147" s="64">
        <f t="shared" si="23"/>
        <v>-51</v>
      </c>
      <c r="E147" s="64">
        <f t="shared" si="23"/>
        <v>-186</v>
      </c>
      <c r="F147" s="64">
        <f t="shared" si="23"/>
        <v>-14726</v>
      </c>
      <c r="G147" s="64">
        <f t="shared" si="23"/>
        <v>-2664</v>
      </c>
      <c r="H147" s="65">
        <f t="shared" si="23"/>
        <v>3851</v>
      </c>
      <c r="I147" s="64">
        <f t="shared" si="23"/>
        <v>-6249</v>
      </c>
      <c r="J147" s="64">
        <f t="shared" si="23"/>
        <v>-3451</v>
      </c>
      <c r="K147" s="65">
        <f t="shared" si="23"/>
        <v>10572</v>
      </c>
      <c r="L147" s="65">
        <f t="shared" si="23"/>
        <v>8290</v>
      </c>
      <c r="M147" s="65">
        <f t="shared" si="23"/>
        <v>4670.6999999999862</v>
      </c>
    </row>
    <row r="148" spans="1:13" x14ac:dyDescent="0.2">
      <c r="A148" s="7" t="s">
        <v>106</v>
      </c>
      <c r="B148" s="66">
        <f>+C149</f>
        <v>-1029</v>
      </c>
      <c r="C148" s="17">
        <v>57</v>
      </c>
      <c r="D148" s="17">
        <v>108</v>
      </c>
      <c r="E148" s="17">
        <v>294</v>
      </c>
      <c r="F148" s="17">
        <v>15020</v>
      </c>
      <c r="G148" s="17">
        <v>17684</v>
      </c>
      <c r="H148" s="17">
        <v>13833</v>
      </c>
      <c r="I148" s="17">
        <v>20082</v>
      </c>
      <c r="J148" s="17">
        <v>23533</v>
      </c>
      <c r="K148" s="17">
        <v>12961</v>
      </c>
      <c r="L148" s="17">
        <v>4671</v>
      </c>
      <c r="M148" s="17">
        <v>0</v>
      </c>
    </row>
    <row r="149" spans="1:13" s="6" customFormat="1" ht="12" customHeight="1" thickBot="1" x14ac:dyDescent="0.25">
      <c r="A149" s="6" t="s">
        <v>107</v>
      </c>
      <c r="B149" s="67">
        <f t="shared" ref="B149:M149" si="24">SUM(B147:B148)</f>
        <v>-1186</v>
      </c>
      <c r="C149" s="67">
        <f t="shared" si="24"/>
        <v>-1029</v>
      </c>
      <c r="D149" s="68">
        <f t="shared" si="24"/>
        <v>57</v>
      </c>
      <c r="E149" s="68">
        <f t="shared" si="24"/>
        <v>108</v>
      </c>
      <c r="F149" s="68">
        <f t="shared" si="24"/>
        <v>294</v>
      </c>
      <c r="G149" s="68">
        <f t="shared" si="24"/>
        <v>15020</v>
      </c>
      <c r="H149" s="68">
        <f t="shared" si="24"/>
        <v>17684</v>
      </c>
      <c r="I149" s="68">
        <f t="shared" si="24"/>
        <v>13833</v>
      </c>
      <c r="J149" s="68">
        <f t="shared" si="24"/>
        <v>20082</v>
      </c>
      <c r="K149" s="68">
        <f t="shared" si="24"/>
        <v>23533</v>
      </c>
      <c r="L149" s="68">
        <f t="shared" si="24"/>
        <v>12961</v>
      </c>
      <c r="M149" s="68">
        <f t="shared" si="24"/>
        <v>4670.6999999999862</v>
      </c>
    </row>
    <row r="150" spans="1:13" ht="12" customHeight="1" thickTop="1" x14ac:dyDescent="0.2">
      <c r="A150" t="s">
        <v>108</v>
      </c>
    </row>
  </sheetData>
  <phoneticPr fontId="7" type="noConversion"/>
  <pageMargins left="0.27" right="0.28000000000000003" top="0.45" bottom="0.26" header="0.25" footer="0.26"/>
  <pageSetup paperSize="9" scale="90" orientation="landscape"/>
  <headerFooter alignWithMargins="0">
    <oddHeader>&amp;CAIAL FINANCIAL ACCOUNTS</oddHeader>
  </headerFooter>
  <rowBreaks count="2" manualBreakCount="2">
    <brk id="49" max="16383" man="1"/>
    <brk id="101" max="16383" man="1"/>
  </row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48"/>
  <sheetViews>
    <sheetView workbookViewId="0"/>
  </sheetViews>
  <sheetFormatPr defaultRowHeight="11.25" x14ac:dyDescent="0.2"/>
  <cols>
    <col min="1" max="1" width="46.85546875" style="7" customWidth="1"/>
    <col min="2" max="10" width="9.140625" style="7" customWidth="1"/>
    <col min="11" max="11" width="10" style="7" customWidth="1"/>
    <col min="12" max="12" width="9.140625" style="7" customWidth="1"/>
    <col min="13" max="16384" width="9.140625" style="7"/>
  </cols>
  <sheetData>
    <row r="1" spans="1:11" ht="12.75" customHeight="1" x14ac:dyDescent="0.2">
      <c r="A1" s="1" t="s">
        <v>0</v>
      </c>
      <c r="B1" s="2"/>
      <c r="C1" s="2" t="s">
        <v>109</v>
      </c>
      <c r="K1" s="2" t="s">
        <v>110</v>
      </c>
    </row>
    <row r="2" spans="1:11" x14ac:dyDescent="0.2">
      <c r="A2" s="7" t="s">
        <v>111</v>
      </c>
      <c r="B2" s="3">
        <v>36586</v>
      </c>
      <c r="C2" s="3">
        <v>36220</v>
      </c>
      <c r="D2" s="3">
        <v>35947</v>
      </c>
      <c r="E2" s="3">
        <v>35582</v>
      </c>
      <c r="F2" s="3">
        <v>35217</v>
      </c>
      <c r="G2" s="3">
        <v>34851</v>
      </c>
      <c r="H2" s="3">
        <v>34486</v>
      </c>
      <c r="I2" s="3">
        <v>34121</v>
      </c>
      <c r="J2" s="3">
        <v>33756</v>
      </c>
      <c r="K2" s="3">
        <v>33390</v>
      </c>
    </row>
    <row r="3" spans="1:11" x14ac:dyDescent="0.2"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</row>
    <row r="4" spans="1:11" x14ac:dyDescent="0.2">
      <c r="A4" s="8" t="s">
        <v>4</v>
      </c>
    </row>
    <row r="6" spans="1:11" x14ac:dyDescent="0.2">
      <c r="A6" s="7" t="s">
        <v>112</v>
      </c>
      <c r="B6" s="17">
        <v>12985</v>
      </c>
      <c r="C6" s="17">
        <v>10717</v>
      </c>
      <c r="D6" s="17">
        <v>14241</v>
      </c>
      <c r="E6" s="17">
        <v>13448</v>
      </c>
      <c r="F6" s="17">
        <v>13272</v>
      </c>
      <c r="G6" s="17">
        <v>12629</v>
      </c>
      <c r="H6" s="17">
        <v>12158</v>
      </c>
      <c r="I6" s="17">
        <v>11521</v>
      </c>
      <c r="J6" s="17">
        <v>11678</v>
      </c>
      <c r="K6" s="17">
        <v>6539</v>
      </c>
    </row>
    <row r="7" spans="1:11" x14ac:dyDescent="0.2">
      <c r="A7" s="7" t="s">
        <v>113</v>
      </c>
      <c r="B7" s="17">
        <v>2841</v>
      </c>
      <c r="C7" s="17">
        <v>1616</v>
      </c>
      <c r="D7" s="17">
        <v>1877</v>
      </c>
      <c r="E7" s="17">
        <v>1686</v>
      </c>
      <c r="F7" s="17">
        <v>1516</v>
      </c>
      <c r="G7" s="17">
        <v>1477</v>
      </c>
      <c r="H7" s="17">
        <v>1382</v>
      </c>
      <c r="I7" s="17">
        <v>2045</v>
      </c>
      <c r="J7" s="17">
        <v>2433</v>
      </c>
      <c r="K7" s="17">
        <v>1712</v>
      </c>
    </row>
    <row r="8" spans="1:11" x14ac:dyDescent="0.2">
      <c r="A8" s="7" t="s">
        <v>114</v>
      </c>
      <c r="B8" s="17">
        <v>7276</v>
      </c>
      <c r="C8" s="17">
        <v>4135</v>
      </c>
      <c r="D8" s="17">
        <v>5277</v>
      </c>
      <c r="E8" s="17">
        <v>4977</v>
      </c>
      <c r="F8" s="17">
        <v>4991</v>
      </c>
      <c r="G8" s="17">
        <v>4814</v>
      </c>
      <c r="H8" s="17">
        <v>4133</v>
      </c>
      <c r="I8" s="17">
        <v>3944</v>
      </c>
      <c r="J8" s="17">
        <v>3658</v>
      </c>
      <c r="K8" s="17">
        <v>2764</v>
      </c>
    </row>
    <row r="9" spans="1:11" x14ac:dyDescent="0.2">
      <c r="A9" s="7" t="s">
        <v>5</v>
      </c>
      <c r="B9" s="17">
        <v>3698</v>
      </c>
      <c r="C9" s="17">
        <v>2683</v>
      </c>
      <c r="D9" s="17">
        <v>2929</v>
      </c>
      <c r="E9" s="17">
        <v>2389</v>
      </c>
      <c r="F9" s="17">
        <v>2168</v>
      </c>
      <c r="G9" s="17">
        <v>1929</v>
      </c>
      <c r="H9" s="17">
        <v>1769</v>
      </c>
      <c r="I9" s="17">
        <v>1662</v>
      </c>
      <c r="J9" s="17">
        <v>1552</v>
      </c>
      <c r="K9" s="17">
        <v>965</v>
      </c>
    </row>
    <row r="10" spans="1:11" x14ac:dyDescent="0.2">
      <c r="A10" s="7" t="s">
        <v>115</v>
      </c>
      <c r="B10" s="17">
        <v>3948</v>
      </c>
      <c r="C10" s="17">
        <v>2225</v>
      </c>
      <c r="D10" s="17">
        <v>2954</v>
      </c>
      <c r="E10" s="17">
        <v>2873</v>
      </c>
      <c r="F10" s="17">
        <v>2584</v>
      </c>
      <c r="G10" s="17">
        <v>2442</v>
      </c>
      <c r="H10" s="17">
        <v>2276</v>
      </c>
      <c r="I10" s="17">
        <v>2048</v>
      </c>
      <c r="J10" s="17">
        <v>1651</v>
      </c>
      <c r="K10" s="17">
        <v>1178</v>
      </c>
    </row>
    <row r="11" spans="1:11" x14ac:dyDescent="0.2">
      <c r="A11" s="7" t="s">
        <v>116</v>
      </c>
      <c r="B11" s="17">
        <v>500</v>
      </c>
      <c r="C11" s="17">
        <v>376</v>
      </c>
      <c r="D11" s="17">
        <v>408</v>
      </c>
      <c r="E11" s="17">
        <v>478</v>
      </c>
      <c r="F11" s="17">
        <v>514</v>
      </c>
      <c r="G11" s="17">
        <v>584</v>
      </c>
      <c r="H11" s="17">
        <v>495</v>
      </c>
      <c r="I11" s="17">
        <v>178</v>
      </c>
      <c r="J11" s="17">
        <v>501</v>
      </c>
      <c r="K11" s="17">
        <v>159</v>
      </c>
    </row>
    <row r="12" spans="1:11" x14ac:dyDescent="0.2">
      <c r="A12" s="7" t="s">
        <v>12</v>
      </c>
      <c r="B12" s="18">
        <f t="shared" ref="B12:K12" si="0">SUM(B6:B11)</f>
        <v>31248</v>
      </c>
      <c r="C12" s="18">
        <f t="shared" si="0"/>
        <v>21752</v>
      </c>
      <c r="D12" s="18">
        <f t="shared" si="0"/>
        <v>27686</v>
      </c>
      <c r="E12" s="18">
        <f t="shared" si="0"/>
        <v>25851</v>
      </c>
      <c r="F12" s="18">
        <f t="shared" si="0"/>
        <v>25045</v>
      </c>
      <c r="G12" s="18">
        <f t="shared" si="0"/>
        <v>23875</v>
      </c>
      <c r="H12" s="18">
        <f t="shared" si="0"/>
        <v>22213</v>
      </c>
      <c r="I12" s="18">
        <f t="shared" si="0"/>
        <v>21398</v>
      </c>
      <c r="J12" s="18">
        <f t="shared" si="0"/>
        <v>21473</v>
      </c>
      <c r="K12" s="18">
        <f t="shared" si="0"/>
        <v>13317</v>
      </c>
    </row>
    <row r="13" spans="1:11" x14ac:dyDescent="0.2">
      <c r="B13" s="17"/>
      <c r="C13" s="17"/>
      <c r="D13" s="17"/>
      <c r="E13" s="17"/>
      <c r="F13" s="17"/>
      <c r="G13" s="17"/>
      <c r="H13" s="17"/>
    </row>
    <row r="14" spans="1:11" x14ac:dyDescent="0.2">
      <c r="A14" s="7" t="s">
        <v>13</v>
      </c>
      <c r="B14" s="17">
        <v>24</v>
      </c>
      <c r="C14" s="17">
        <v>39</v>
      </c>
      <c r="D14" s="17">
        <v>41</v>
      </c>
      <c r="E14" s="17">
        <v>14</v>
      </c>
      <c r="F14" s="17">
        <v>9</v>
      </c>
      <c r="G14" s="17">
        <v>48</v>
      </c>
      <c r="H14" s="17">
        <v>765</v>
      </c>
      <c r="I14" s="17">
        <v>167</v>
      </c>
      <c r="J14" s="17">
        <v>229</v>
      </c>
      <c r="K14" s="17">
        <v>81</v>
      </c>
    </row>
    <row r="15" spans="1:11" x14ac:dyDescent="0.2">
      <c r="B15" s="17"/>
      <c r="C15" s="17"/>
      <c r="D15" s="17"/>
      <c r="E15" s="17"/>
      <c r="F15" s="17"/>
      <c r="G15" s="17"/>
      <c r="H15" s="17"/>
    </row>
    <row r="16" spans="1:11" ht="12" customHeight="1" thickBot="1" x14ac:dyDescent="0.25">
      <c r="A16" s="14" t="s">
        <v>14</v>
      </c>
      <c r="B16" s="69">
        <f t="shared" ref="B16:K16" si="1">+B14+B12</f>
        <v>31272</v>
      </c>
      <c r="C16" s="69">
        <f t="shared" si="1"/>
        <v>21791</v>
      </c>
      <c r="D16" s="69">
        <f t="shared" si="1"/>
        <v>27727</v>
      </c>
      <c r="E16" s="69">
        <f t="shared" si="1"/>
        <v>25865</v>
      </c>
      <c r="F16" s="69">
        <f t="shared" si="1"/>
        <v>25054</v>
      </c>
      <c r="G16" s="69">
        <f t="shared" si="1"/>
        <v>23923</v>
      </c>
      <c r="H16" s="69">
        <f t="shared" si="1"/>
        <v>22978</v>
      </c>
      <c r="I16" s="69">
        <f t="shared" si="1"/>
        <v>21565</v>
      </c>
      <c r="J16" s="69">
        <f t="shared" si="1"/>
        <v>21702</v>
      </c>
      <c r="K16" s="69">
        <f t="shared" si="1"/>
        <v>13398</v>
      </c>
    </row>
    <row r="17" spans="1:11" ht="12" customHeight="1" thickTop="1" x14ac:dyDescent="0.2"/>
    <row r="19" spans="1:11" x14ac:dyDescent="0.2">
      <c r="A19" s="8" t="s">
        <v>15</v>
      </c>
    </row>
    <row r="21" spans="1:11" x14ac:dyDescent="0.2">
      <c r="A21" s="7" t="s">
        <v>16</v>
      </c>
      <c r="B21" s="17">
        <v>32</v>
      </c>
      <c r="C21" s="17">
        <v>32</v>
      </c>
      <c r="D21" s="17">
        <v>32</v>
      </c>
      <c r="E21" s="17">
        <v>26</v>
      </c>
      <c r="F21" s="17">
        <v>26</v>
      </c>
      <c r="G21" s="17">
        <v>31</v>
      </c>
      <c r="H21" s="17">
        <v>31</v>
      </c>
      <c r="I21" s="17">
        <v>32</v>
      </c>
      <c r="J21" s="17">
        <v>21</v>
      </c>
      <c r="K21" s="17">
        <v>25</v>
      </c>
    </row>
    <row r="22" spans="1:11" x14ac:dyDescent="0.2">
      <c r="A22" s="7" t="s">
        <v>117</v>
      </c>
      <c r="B22" s="17">
        <v>573</v>
      </c>
      <c r="C22" s="17">
        <v>883</v>
      </c>
      <c r="D22" s="17">
        <v>491</v>
      </c>
      <c r="E22" s="17">
        <v>478</v>
      </c>
      <c r="F22" s="17">
        <v>540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</row>
    <row r="23" spans="1:11" x14ac:dyDescent="0.2">
      <c r="A23" s="7" t="s">
        <v>17</v>
      </c>
      <c r="B23" s="17">
        <v>6579</v>
      </c>
      <c r="C23" s="17">
        <v>3594</v>
      </c>
      <c r="D23" s="17">
        <v>5098</v>
      </c>
      <c r="E23" s="17">
        <v>4671</v>
      </c>
      <c r="F23" s="17">
        <v>4477</v>
      </c>
      <c r="G23" s="17">
        <v>3964</v>
      </c>
      <c r="H23" s="17">
        <v>3728</v>
      </c>
      <c r="I23" s="17">
        <v>2105</v>
      </c>
      <c r="J23" s="17">
        <v>1975</v>
      </c>
      <c r="K23" s="17">
        <v>1338</v>
      </c>
    </row>
    <row r="24" spans="1:11" x14ac:dyDescent="0.2">
      <c r="A24" s="7" t="s">
        <v>18</v>
      </c>
      <c r="B24" s="17">
        <v>165</v>
      </c>
      <c r="C24" s="17">
        <v>103</v>
      </c>
      <c r="D24" s="17">
        <v>118</v>
      </c>
      <c r="E24" s="17">
        <v>115</v>
      </c>
      <c r="F24" s="17">
        <v>115</v>
      </c>
      <c r="G24" s="17">
        <v>105</v>
      </c>
      <c r="H24" s="17">
        <v>105</v>
      </c>
      <c r="I24" s="17">
        <v>101</v>
      </c>
      <c r="J24" s="17">
        <v>105</v>
      </c>
      <c r="K24" s="17">
        <v>74</v>
      </c>
    </row>
    <row r="25" spans="1:11" x14ac:dyDescent="0.2">
      <c r="A25" s="7" t="s">
        <v>118</v>
      </c>
      <c r="B25" s="17">
        <v>4709</v>
      </c>
      <c r="C25" s="17">
        <v>4212</v>
      </c>
      <c r="D25" s="17">
        <v>5330</v>
      </c>
      <c r="E25" s="17">
        <v>4761</v>
      </c>
      <c r="F25" s="17">
        <v>4292</v>
      </c>
      <c r="G25" s="17">
        <v>3911</v>
      </c>
      <c r="H25" s="17">
        <v>3155</v>
      </c>
      <c r="I25" s="17">
        <v>2685</v>
      </c>
      <c r="J25" s="17">
        <v>2317</v>
      </c>
      <c r="K25" s="17">
        <v>1413</v>
      </c>
    </row>
    <row r="26" spans="1:11" x14ac:dyDescent="0.2">
      <c r="A26" s="7" t="s">
        <v>23</v>
      </c>
      <c r="B26" s="17">
        <v>8445</v>
      </c>
      <c r="C26" s="17">
        <v>4361</v>
      </c>
      <c r="D26" s="17">
        <v>3817</v>
      </c>
      <c r="E26" s="17">
        <v>2970</v>
      </c>
      <c r="F26" s="17">
        <v>2097</v>
      </c>
      <c r="G26" s="17">
        <v>2472</v>
      </c>
      <c r="H26" s="17">
        <v>1736</v>
      </c>
      <c r="I26" s="17">
        <v>2381</v>
      </c>
      <c r="J26" s="17">
        <v>2797</v>
      </c>
      <c r="K26" s="17">
        <v>2950</v>
      </c>
    </row>
    <row r="27" spans="1:11" x14ac:dyDescent="0.2">
      <c r="A27" s="7" t="s">
        <v>119</v>
      </c>
      <c r="B27" s="17">
        <v>141</v>
      </c>
      <c r="C27" s="17">
        <v>119</v>
      </c>
      <c r="D27" s="17">
        <v>132</v>
      </c>
      <c r="E27" s="17">
        <v>110</v>
      </c>
      <c r="F27" s="17">
        <v>66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</row>
    <row r="28" spans="1:11" x14ac:dyDescent="0.2">
      <c r="A28" s="7" t="s">
        <v>120</v>
      </c>
      <c r="B28" s="17">
        <v>1424</v>
      </c>
      <c r="C28" s="17">
        <v>742</v>
      </c>
      <c r="D28" s="17">
        <v>776</v>
      </c>
      <c r="E28" s="17">
        <v>731</v>
      </c>
      <c r="F28" s="17">
        <v>742</v>
      </c>
      <c r="G28" s="17">
        <v>1306</v>
      </c>
      <c r="H28" s="17">
        <v>769</v>
      </c>
      <c r="I28" s="17">
        <v>1152</v>
      </c>
      <c r="J28" s="17">
        <v>976</v>
      </c>
      <c r="K28" s="17">
        <v>673</v>
      </c>
    </row>
    <row r="29" spans="1:11" x14ac:dyDescent="0.2">
      <c r="A29" s="7" t="s">
        <v>121</v>
      </c>
      <c r="B29" s="17">
        <v>5109</v>
      </c>
      <c r="C29" s="17">
        <v>3587</v>
      </c>
      <c r="D29" s="17">
        <v>5213</v>
      </c>
      <c r="E29" s="17">
        <v>5926</v>
      </c>
      <c r="F29" s="17">
        <v>5387</v>
      </c>
      <c r="G29" s="17">
        <v>4595</v>
      </c>
      <c r="H29" s="17">
        <v>6383</v>
      </c>
      <c r="I29" s="17">
        <v>8413</v>
      </c>
      <c r="J29" s="17">
        <v>8085</v>
      </c>
      <c r="K29" s="17">
        <v>5088</v>
      </c>
    </row>
    <row r="30" spans="1:11" x14ac:dyDescent="0.2">
      <c r="B30" s="17"/>
      <c r="C30" s="17"/>
      <c r="D30" s="17"/>
      <c r="E30" s="17"/>
      <c r="F30" s="17"/>
      <c r="G30" s="17"/>
      <c r="H30" s="17"/>
    </row>
    <row r="31" spans="1:11" ht="12" customHeight="1" thickBot="1" x14ac:dyDescent="0.25">
      <c r="A31" s="14" t="s">
        <v>24</v>
      </c>
      <c r="B31" s="70">
        <f t="shared" ref="B31:K31" si="2">SUM(B21:B29)</f>
        <v>27177</v>
      </c>
      <c r="C31" s="70">
        <f t="shared" si="2"/>
        <v>17633</v>
      </c>
      <c r="D31" s="70">
        <f t="shared" si="2"/>
        <v>21007</v>
      </c>
      <c r="E31" s="70">
        <f t="shared" si="2"/>
        <v>19788</v>
      </c>
      <c r="F31" s="70">
        <f t="shared" si="2"/>
        <v>17742</v>
      </c>
      <c r="G31" s="70">
        <f t="shared" si="2"/>
        <v>16384</v>
      </c>
      <c r="H31" s="70">
        <f t="shared" si="2"/>
        <v>15907</v>
      </c>
      <c r="I31" s="70">
        <f t="shared" si="2"/>
        <v>16869</v>
      </c>
      <c r="J31" s="70">
        <f t="shared" si="2"/>
        <v>16276</v>
      </c>
      <c r="K31" s="70">
        <f t="shared" si="2"/>
        <v>11561</v>
      </c>
    </row>
    <row r="32" spans="1:11" ht="12" customHeight="1" thickTop="1" x14ac:dyDescent="0.2"/>
    <row r="33" spans="1:11" x14ac:dyDescent="0.2">
      <c r="A33" s="7" t="s">
        <v>29</v>
      </c>
      <c r="B33" s="22">
        <f t="shared" ref="B33:K33" si="3">+B16-B31</f>
        <v>4095</v>
      </c>
      <c r="C33" s="22">
        <f t="shared" si="3"/>
        <v>4158</v>
      </c>
      <c r="D33" s="22">
        <f t="shared" si="3"/>
        <v>6720</v>
      </c>
      <c r="E33" s="22">
        <f t="shared" si="3"/>
        <v>6077</v>
      </c>
      <c r="F33" s="22">
        <f t="shared" si="3"/>
        <v>7312</v>
      </c>
      <c r="G33" s="22">
        <f t="shared" si="3"/>
        <v>7539</v>
      </c>
      <c r="H33" s="22">
        <f t="shared" si="3"/>
        <v>7071</v>
      </c>
      <c r="I33" s="22">
        <f t="shared" si="3"/>
        <v>4696</v>
      </c>
      <c r="J33" s="22">
        <f t="shared" si="3"/>
        <v>5426</v>
      </c>
      <c r="K33" s="22">
        <f t="shared" si="3"/>
        <v>1837</v>
      </c>
    </row>
    <row r="34" spans="1:11" x14ac:dyDescent="0.2">
      <c r="A34" s="7" t="s">
        <v>30</v>
      </c>
      <c r="B34" s="30">
        <v>-185</v>
      </c>
      <c r="C34" s="30">
        <v>-29</v>
      </c>
      <c r="D34" s="17">
        <v>2335</v>
      </c>
      <c r="E34" s="17">
        <v>2219</v>
      </c>
      <c r="F34" s="17">
        <v>2744</v>
      </c>
      <c r="G34" s="17">
        <v>3129</v>
      </c>
      <c r="H34" s="17">
        <v>2913</v>
      </c>
      <c r="I34" s="17">
        <v>1750</v>
      </c>
      <c r="J34" s="17">
        <v>2164</v>
      </c>
      <c r="K34" s="17">
        <v>626</v>
      </c>
    </row>
    <row r="35" spans="1:11" ht="12" customHeight="1" thickBot="1" x14ac:dyDescent="0.25">
      <c r="A35" s="6" t="s">
        <v>31</v>
      </c>
      <c r="B35" s="71">
        <f t="shared" ref="B35:K35" si="4">+B33-B34</f>
        <v>4280</v>
      </c>
      <c r="C35" s="71">
        <f t="shared" si="4"/>
        <v>4187</v>
      </c>
      <c r="D35" s="71">
        <f t="shared" si="4"/>
        <v>4385</v>
      </c>
      <c r="E35" s="71">
        <f t="shared" si="4"/>
        <v>3858</v>
      </c>
      <c r="F35" s="71">
        <f t="shared" si="4"/>
        <v>4568</v>
      </c>
      <c r="G35" s="71">
        <f t="shared" si="4"/>
        <v>4410</v>
      </c>
      <c r="H35" s="71">
        <f t="shared" si="4"/>
        <v>4158</v>
      </c>
      <c r="I35" s="71">
        <f t="shared" si="4"/>
        <v>2946</v>
      </c>
      <c r="J35" s="71">
        <f t="shared" si="4"/>
        <v>3262</v>
      </c>
      <c r="K35" s="71">
        <f t="shared" si="4"/>
        <v>1211</v>
      </c>
    </row>
    <row r="36" spans="1:11" ht="12" customHeight="1" thickTop="1" x14ac:dyDescent="0.2">
      <c r="A36" s="12"/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spans="1:11" x14ac:dyDescent="0.2">
      <c r="A37" s="13"/>
      <c r="B37" s="73"/>
      <c r="C37" s="73"/>
      <c r="D37" s="73"/>
      <c r="E37" s="73"/>
      <c r="F37" s="73"/>
      <c r="G37" s="73"/>
      <c r="H37" s="73"/>
      <c r="I37" s="73"/>
      <c r="J37" s="73"/>
      <c r="K37" s="73"/>
    </row>
    <row r="38" spans="1:11" ht="12.75" customHeight="1" x14ac:dyDescent="0.2">
      <c r="A38" s="1" t="s">
        <v>34</v>
      </c>
    </row>
    <row r="39" spans="1:11" x14ac:dyDescent="0.2">
      <c r="A39" s="7" t="s">
        <v>111</v>
      </c>
      <c r="B39" s="3">
        <v>36586</v>
      </c>
      <c r="C39" s="3">
        <v>36220</v>
      </c>
      <c r="D39" s="3">
        <v>35947</v>
      </c>
      <c r="E39" s="3">
        <v>35582</v>
      </c>
      <c r="F39" s="3">
        <v>35217</v>
      </c>
      <c r="G39" s="3">
        <v>34851</v>
      </c>
      <c r="H39" s="3">
        <v>34486</v>
      </c>
      <c r="I39" s="3">
        <v>34121</v>
      </c>
      <c r="J39" s="3">
        <v>33756</v>
      </c>
      <c r="K39" s="3">
        <v>33390</v>
      </c>
    </row>
    <row r="40" spans="1:11" x14ac:dyDescent="0.2">
      <c r="B40" s="4" t="s">
        <v>3</v>
      </c>
      <c r="C40" s="4" t="s">
        <v>3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  <c r="I40" s="4" t="s">
        <v>3</v>
      </c>
      <c r="J40" s="4" t="s">
        <v>3</v>
      </c>
      <c r="K40" s="4" t="s">
        <v>3</v>
      </c>
    </row>
    <row r="41" spans="1:11" x14ac:dyDescent="0.2">
      <c r="A41" s="8"/>
    </row>
    <row r="42" spans="1:11" x14ac:dyDescent="0.2">
      <c r="A42" s="7" t="s">
        <v>35</v>
      </c>
      <c r="B42" s="74">
        <f>+C49</f>
        <v>115717</v>
      </c>
      <c r="C42" s="17">
        <v>111530</v>
      </c>
      <c r="D42" s="17">
        <v>108106</v>
      </c>
      <c r="E42" s="17">
        <v>105791</v>
      </c>
      <c r="F42" s="17">
        <v>100509</v>
      </c>
      <c r="G42" s="17">
        <v>71940</v>
      </c>
      <c r="H42" s="17">
        <v>70625</v>
      </c>
      <c r="I42" s="17">
        <v>59718</v>
      </c>
      <c r="J42" s="17">
        <v>57761</v>
      </c>
      <c r="K42" s="17">
        <v>56550</v>
      </c>
    </row>
    <row r="43" spans="1:11" x14ac:dyDescent="0.2">
      <c r="B43" s="17"/>
      <c r="C43" s="17"/>
      <c r="D43" s="17"/>
      <c r="E43" s="17"/>
      <c r="F43" s="17"/>
      <c r="G43" s="17"/>
      <c r="H43" s="17"/>
      <c r="J43" s="17"/>
      <c r="K43" s="17"/>
    </row>
    <row r="44" spans="1:11" x14ac:dyDescent="0.2">
      <c r="A44" s="7" t="s">
        <v>36</v>
      </c>
      <c r="B44" s="75">
        <f t="shared" ref="B44:K44" si="5">+B35</f>
        <v>4280</v>
      </c>
      <c r="C44" s="75">
        <f t="shared" si="5"/>
        <v>4187</v>
      </c>
      <c r="D44" s="75">
        <f t="shared" si="5"/>
        <v>4385</v>
      </c>
      <c r="E44" s="75">
        <f t="shared" si="5"/>
        <v>3858</v>
      </c>
      <c r="F44" s="75">
        <f t="shared" si="5"/>
        <v>4568</v>
      </c>
      <c r="G44" s="75">
        <f t="shared" si="5"/>
        <v>4410</v>
      </c>
      <c r="H44" s="75">
        <f t="shared" si="5"/>
        <v>4158</v>
      </c>
      <c r="I44" s="75">
        <f t="shared" si="5"/>
        <v>2946</v>
      </c>
      <c r="J44" s="75">
        <f t="shared" si="5"/>
        <v>3262</v>
      </c>
      <c r="K44" s="75">
        <f t="shared" si="5"/>
        <v>1211</v>
      </c>
    </row>
    <row r="45" spans="1:11" x14ac:dyDescent="0.2">
      <c r="A45" s="7" t="s">
        <v>122</v>
      </c>
      <c r="B45" s="17">
        <v>149</v>
      </c>
      <c r="C45" s="17">
        <v>0</v>
      </c>
      <c r="D45" s="17">
        <v>0</v>
      </c>
      <c r="E45" s="17">
        <v>0</v>
      </c>
      <c r="F45" s="17">
        <v>2541</v>
      </c>
      <c r="G45" s="17">
        <v>25923</v>
      </c>
      <c r="H45" s="17">
        <v>0</v>
      </c>
      <c r="I45" s="17">
        <v>7961</v>
      </c>
      <c r="J45" s="17">
        <v>0</v>
      </c>
      <c r="K45" s="17">
        <v>0</v>
      </c>
    </row>
    <row r="46" spans="1:11" x14ac:dyDescent="0.2">
      <c r="A46" s="7" t="s">
        <v>123</v>
      </c>
      <c r="B46" s="30">
        <v>-47500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</row>
    <row r="47" spans="1:11" x14ac:dyDescent="0.2">
      <c r="A47" s="10" t="s">
        <v>38</v>
      </c>
      <c r="B47" s="30">
        <v>-7500</v>
      </c>
      <c r="C47" s="17">
        <v>0</v>
      </c>
      <c r="D47" s="30">
        <v>-961</v>
      </c>
      <c r="E47" s="30">
        <f>-775-768</f>
        <v>-1543</v>
      </c>
      <c r="F47" s="30">
        <f>-934-893</f>
        <v>-1827</v>
      </c>
      <c r="G47" s="30">
        <f>-926-838</f>
        <v>-1764</v>
      </c>
      <c r="H47" s="30">
        <f>-(1867+976)</f>
        <v>-2843</v>
      </c>
      <c r="I47" s="17">
        <v>0</v>
      </c>
      <c r="J47" s="30">
        <v>-1305</v>
      </c>
      <c r="K47" s="17">
        <v>0</v>
      </c>
    </row>
    <row r="48" spans="1:11" x14ac:dyDescent="0.2">
      <c r="B48" s="17"/>
      <c r="C48" s="17"/>
      <c r="D48" s="17"/>
      <c r="E48" s="17"/>
      <c r="F48" s="17"/>
      <c r="G48" s="17"/>
      <c r="H48" s="17"/>
    </row>
    <row r="49" spans="1:11" ht="12" customHeight="1" thickBot="1" x14ac:dyDescent="0.25">
      <c r="A49" s="6" t="s">
        <v>40</v>
      </c>
      <c r="B49" s="76">
        <f t="shared" ref="B49:K49" si="6">SUM(B42:B47)</f>
        <v>65146</v>
      </c>
      <c r="C49" s="76">
        <f t="shared" si="6"/>
        <v>115717</v>
      </c>
      <c r="D49" s="76">
        <f t="shared" si="6"/>
        <v>111530</v>
      </c>
      <c r="E49" s="76">
        <f t="shared" si="6"/>
        <v>108106</v>
      </c>
      <c r="F49" s="76">
        <f t="shared" si="6"/>
        <v>105791</v>
      </c>
      <c r="G49" s="76">
        <f t="shared" si="6"/>
        <v>100509</v>
      </c>
      <c r="H49" s="76">
        <f t="shared" si="6"/>
        <v>71940</v>
      </c>
      <c r="I49" s="76">
        <f t="shared" si="6"/>
        <v>70625</v>
      </c>
      <c r="J49" s="76">
        <f t="shared" si="6"/>
        <v>59718</v>
      </c>
      <c r="K49" s="76">
        <f t="shared" si="6"/>
        <v>57761</v>
      </c>
    </row>
    <row r="50" spans="1:11" ht="13.5" customHeight="1" thickTop="1" x14ac:dyDescent="0.2">
      <c r="A50" s="1" t="s">
        <v>41</v>
      </c>
    </row>
    <row r="51" spans="1:11" x14ac:dyDescent="0.2">
      <c r="A51" s="7" t="s">
        <v>124</v>
      </c>
      <c r="B51" s="3">
        <v>36586</v>
      </c>
      <c r="C51" s="3">
        <v>36220</v>
      </c>
      <c r="D51" s="3">
        <v>35947</v>
      </c>
      <c r="E51" s="3">
        <v>35582</v>
      </c>
      <c r="F51" s="3">
        <v>35217</v>
      </c>
      <c r="G51" s="3">
        <v>34851</v>
      </c>
      <c r="H51" s="3">
        <v>34486</v>
      </c>
      <c r="I51" s="3">
        <v>34121</v>
      </c>
      <c r="J51" s="3">
        <v>33756</v>
      </c>
      <c r="K51" s="3">
        <v>33390</v>
      </c>
    </row>
    <row r="52" spans="1:11" x14ac:dyDescent="0.2">
      <c r="B52" s="4" t="s">
        <v>3</v>
      </c>
      <c r="C52" s="4" t="s">
        <v>3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  <c r="I52" s="4" t="s">
        <v>3</v>
      </c>
      <c r="J52" s="4" t="s">
        <v>3</v>
      </c>
      <c r="K52" s="4" t="s">
        <v>3</v>
      </c>
    </row>
    <row r="53" spans="1:11" x14ac:dyDescent="0.2">
      <c r="A53" s="8" t="s">
        <v>43</v>
      </c>
      <c r="B53" s="17"/>
      <c r="C53" s="17"/>
      <c r="D53" s="17"/>
      <c r="E53" s="17"/>
      <c r="F53" s="17"/>
      <c r="G53" s="17"/>
      <c r="H53" s="17"/>
    </row>
    <row r="54" spans="1:11" x14ac:dyDescent="0.2">
      <c r="A54" s="7" t="s">
        <v>125</v>
      </c>
      <c r="B54" s="17">
        <v>9050</v>
      </c>
      <c r="C54" s="42">
        <f>+D54</f>
        <v>56550</v>
      </c>
      <c r="D54" s="77">
        <f>+E54</f>
        <v>56550</v>
      </c>
      <c r="E54" s="77">
        <f>+F54</f>
        <v>56550</v>
      </c>
      <c r="F54" s="77">
        <f>+G54</f>
        <v>56550</v>
      </c>
      <c r="G54" s="77">
        <f>+H54</f>
        <v>56550</v>
      </c>
      <c r="H54" s="17">
        <v>56550</v>
      </c>
      <c r="I54" s="17">
        <v>56550</v>
      </c>
      <c r="J54" s="17">
        <v>56550</v>
      </c>
      <c r="K54" s="17">
        <v>56550</v>
      </c>
    </row>
    <row r="55" spans="1:11" x14ac:dyDescent="0.2">
      <c r="A55" s="7" t="s">
        <v>126</v>
      </c>
      <c r="B55" s="17">
        <v>36499</v>
      </c>
      <c r="C55" s="17">
        <v>36398</v>
      </c>
      <c r="D55" s="17">
        <v>36949</v>
      </c>
      <c r="E55" s="17">
        <v>37026</v>
      </c>
      <c r="F55" s="17">
        <v>36926</v>
      </c>
      <c r="G55" s="17">
        <v>34209</v>
      </c>
      <c r="H55" s="17">
        <v>8265</v>
      </c>
      <c r="I55" s="17">
        <v>7961</v>
      </c>
      <c r="J55" s="17">
        <v>0</v>
      </c>
      <c r="K55" s="17">
        <v>0</v>
      </c>
    </row>
    <row r="56" spans="1:11" x14ac:dyDescent="0.2">
      <c r="A56" s="7" t="s">
        <v>46</v>
      </c>
      <c r="B56" s="17">
        <v>19597</v>
      </c>
      <c r="C56" s="17">
        <v>22769</v>
      </c>
      <c r="D56" s="17">
        <v>18031</v>
      </c>
      <c r="E56" s="17">
        <v>14530</v>
      </c>
      <c r="F56" s="17">
        <v>12315</v>
      </c>
      <c r="G56" s="17">
        <v>9750</v>
      </c>
      <c r="H56" s="17">
        <v>7125</v>
      </c>
      <c r="I56" s="17">
        <v>6114</v>
      </c>
      <c r="J56" s="17">
        <v>3168</v>
      </c>
      <c r="K56" s="17">
        <v>1211</v>
      </c>
    </row>
    <row r="57" spans="1:11" x14ac:dyDescent="0.2">
      <c r="A57" s="14" t="s">
        <v>47</v>
      </c>
      <c r="B57" s="59">
        <f t="shared" ref="B57:K57" si="7">SUM(B54:B56)</f>
        <v>65146</v>
      </c>
      <c r="C57" s="59">
        <f t="shared" si="7"/>
        <v>115717</v>
      </c>
      <c r="D57" s="59">
        <f t="shared" si="7"/>
        <v>111530</v>
      </c>
      <c r="E57" s="59">
        <f t="shared" si="7"/>
        <v>108106</v>
      </c>
      <c r="F57" s="59">
        <f t="shared" si="7"/>
        <v>105791</v>
      </c>
      <c r="G57" s="59">
        <f t="shared" si="7"/>
        <v>100509</v>
      </c>
      <c r="H57" s="59">
        <f t="shared" si="7"/>
        <v>71940</v>
      </c>
      <c r="I57" s="59">
        <f t="shared" si="7"/>
        <v>70625</v>
      </c>
      <c r="J57" s="59">
        <f t="shared" si="7"/>
        <v>59718</v>
      </c>
      <c r="K57" s="59">
        <f t="shared" si="7"/>
        <v>57761</v>
      </c>
    </row>
    <row r="58" spans="1:11" x14ac:dyDescent="0.2">
      <c r="B58" s="17"/>
      <c r="C58" s="17"/>
      <c r="D58" s="17"/>
      <c r="E58" s="17"/>
      <c r="F58" s="17"/>
      <c r="G58" s="17"/>
      <c r="H58" s="17"/>
      <c r="J58" s="17"/>
      <c r="K58" s="17"/>
    </row>
    <row r="59" spans="1:11" x14ac:dyDescent="0.2">
      <c r="A59" s="8" t="s">
        <v>48</v>
      </c>
      <c r="B59" s="17"/>
      <c r="C59" s="17"/>
      <c r="D59" s="17"/>
      <c r="E59" s="17"/>
      <c r="F59" s="17"/>
      <c r="G59" s="17"/>
      <c r="H59" s="17"/>
      <c r="J59" s="17"/>
      <c r="K59" s="17"/>
    </row>
    <row r="60" spans="1:11" x14ac:dyDescent="0.2">
      <c r="A60" s="7" t="s">
        <v>127</v>
      </c>
      <c r="B60" s="17">
        <v>118700</v>
      </c>
      <c r="C60" s="17">
        <v>105492</v>
      </c>
      <c r="D60" s="17">
        <v>75000</v>
      </c>
      <c r="E60" s="17">
        <v>47000</v>
      </c>
      <c r="F60" s="17">
        <v>36900</v>
      </c>
      <c r="G60" s="17">
        <v>27500</v>
      </c>
      <c r="H60" s="17">
        <v>28400</v>
      </c>
      <c r="I60" s="17">
        <v>31000</v>
      </c>
      <c r="J60" s="17">
        <v>30450</v>
      </c>
      <c r="K60" s="17">
        <v>30450</v>
      </c>
    </row>
    <row r="61" spans="1:11" x14ac:dyDescent="0.2">
      <c r="A61" s="7" t="s">
        <v>128</v>
      </c>
      <c r="B61" s="17">
        <v>55000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</row>
    <row r="62" spans="1:11" x14ac:dyDescent="0.2">
      <c r="A62" s="7" t="s">
        <v>129</v>
      </c>
      <c r="B62" s="17">
        <v>0</v>
      </c>
      <c r="C62" s="17">
        <v>0</v>
      </c>
      <c r="D62" s="17">
        <v>0</v>
      </c>
      <c r="E62" s="17">
        <v>146</v>
      </c>
      <c r="F62" s="17">
        <v>323</v>
      </c>
      <c r="G62" s="17">
        <v>598</v>
      </c>
      <c r="H62" s="17">
        <v>1235</v>
      </c>
      <c r="I62" s="17">
        <v>706</v>
      </c>
      <c r="J62" s="17">
        <v>0</v>
      </c>
      <c r="K62" s="17">
        <v>0</v>
      </c>
    </row>
    <row r="63" spans="1:11" x14ac:dyDescent="0.2">
      <c r="A63" s="7" t="s">
        <v>130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1500</v>
      </c>
      <c r="I63" s="17">
        <v>0</v>
      </c>
      <c r="J63" s="17">
        <v>0</v>
      </c>
      <c r="K63" s="17">
        <v>0</v>
      </c>
    </row>
    <row r="64" spans="1:11" x14ac:dyDescent="0.2">
      <c r="A64" s="14" t="s">
        <v>51</v>
      </c>
      <c r="B64" s="55">
        <f t="shared" ref="B64:K64" si="8">SUM(B60:B63)</f>
        <v>173700</v>
      </c>
      <c r="C64" s="55">
        <f t="shared" si="8"/>
        <v>105492</v>
      </c>
      <c r="D64" s="55">
        <f t="shared" si="8"/>
        <v>75000</v>
      </c>
      <c r="E64" s="55">
        <f t="shared" si="8"/>
        <v>47146</v>
      </c>
      <c r="F64" s="55">
        <f t="shared" si="8"/>
        <v>37223</v>
      </c>
      <c r="G64" s="55">
        <f t="shared" si="8"/>
        <v>28098</v>
      </c>
      <c r="H64" s="55">
        <f t="shared" si="8"/>
        <v>31135</v>
      </c>
      <c r="I64" s="55">
        <f t="shared" si="8"/>
        <v>31706</v>
      </c>
      <c r="J64" s="55">
        <f t="shared" si="8"/>
        <v>30450</v>
      </c>
      <c r="K64" s="55">
        <f t="shared" si="8"/>
        <v>30450</v>
      </c>
    </row>
    <row r="65" spans="1:11" x14ac:dyDescent="0.2">
      <c r="B65" s="17"/>
      <c r="C65" s="17"/>
      <c r="D65" s="17"/>
      <c r="E65" s="17"/>
      <c r="F65" s="17"/>
      <c r="G65" s="17"/>
      <c r="H65" s="17"/>
      <c r="J65" s="17"/>
      <c r="K65" s="17"/>
    </row>
    <row r="66" spans="1:11" x14ac:dyDescent="0.2">
      <c r="A66" s="8" t="s">
        <v>52</v>
      </c>
      <c r="B66" s="17"/>
      <c r="C66" s="17"/>
      <c r="D66" s="17"/>
      <c r="E66" s="17"/>
      <c r="F66" s="17"/>
      <c r="G66" s="17"/>
      <c r="H66" s="17"/>
      <c r="J66" s="17"/>
      <c r="K66" s="17"/>
    </row>
    <row r="67" spans="1:11" x14ac:dyDescent="0.2">
      <c r="A67" s="7" t="s">
        <v>131</v>
      </c>
      <c r="B67" s="17">
        <v>4147</v>
      </c>
      <c r="C67" s="17">
        <v>1641</v>
      </c>
      <c r="D67" s="17">
        <v>252</v>
      </c>
      <c r="E67" s="17">
        <v>4300</v>
      </c>
      <c r="F67" s="17">
        <v>526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</row>
    <row r="68" spans="1:11" x14ac:dyDescent="0.2">
      <c r="A68" s="7" t="s">
        <v>132</v>
      </c>
      <c r="B68" s="17">
        <v>2552</v>
      </c>
      <c r="C68" s="17">
        <v>5920</v>
      </c>
      <c r="D68" s="17">
        <v>1873</v>
      </c>
      <c r="E68" s="17">
        <v>1341</v>
      </c>
      <c r="F68" s="17">
        <v>1231</v>
      </c>
      <c r="G68" s="17">
        <v>651</v>
      </c>
      <c r="H68" s="17">
        <v>979</v>
      </c>
      <c r="I68" s="17">
        <v>1584</v>
      </c>
      <c r="J68" s="17">
        <v>705</v>
      </c>
      <c r="K68" s="17">
        <v>439</v>
      </c>
    </row>
    <row r="69" spans="1:11" x14ac:dyDescent="0.2">
      <c r="A69" s="7" t="s">
        <v>133</v>
      </c>
      <c r="B69" s="17">
        <v>3856</v>
      </c>
      <c r="C69" s="17">
        <v>333</v>
      </c>
      <c r="D69" s="17">
        <v>4620</v>
      </c>
      <c r="E69" s="17">
        <v>1885</v>
      </c>
      <c r="F69" s="17">
        <v>1568</v>
      </c>
      <c r="G69" s="17">
        <v>1728</v>
      </c>
      <c r="H69" s="17">
        <v>660</v>
      </c>
      <c r="I69" s="17">
        <v>524</v>
      </c>
      <c r="J69" s="17">
        <f>1350-202</f>
        <v>1148</v>
      </c>
      <c r="K69" s="17">
        <f>1534-276</f>
        <v>1258</v>
      </c>
    </row>
    <row r="70" spans="1:11" x14ac:dyDescent="0.2">
      <c r="A70" s="7" t="s">
        <v>134</v>
      </c>
      <c r="B70" s="17">
        <v>340</v>
      </c>
      <c r="C70" s="17">
        <v>824</v>
      </c>
      <c r="D70" s="17">
        <v>553</v>
      </c>
      <c r="E70" s="17">
        <v>404</v>
      </c>
      <c r="F70" s="17">
        <v>307</v>
      </c>
      <c r="G70" s="17">
        <v>0</v>
      </c>
      <c r="H70" s="17">
        <v>0</v>
      </c>
      <c r="I70" s="17">
        <v>0</v>
      </c>
      <c r="J70" s="17">
        <v>202</v>
      </c>
      <c r="K70" s="17">
        <v>276</v>
      </c>
    </row>
    <row r="71" spans="1:11" x14ac:dyDescent="0.2">
      <c r="A71" s="7" t="s">
        <v>129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618</v>
      </c>
      <c r="I71" s="17">
        <v>664</v>
      </c>
      <c r="J71" s="17">
        <v>0</v>
      </c>
      <c r="K71" s="17">
        <v>0</v>
      </c>
    </row>
    <row r="72" spans="1:11" x14ac:dyDescent="0.2">
      <c r="A72" s="7" t="s">
        <v>57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93</v>
      </c>
      <c r="I72" s="17">
        <v>188</v>
      </c>
      <c r="J72" s="17">
        <v>897</v>
      </c>
      <c r="K72" s="17">
        <v>349</v>
      </c>
    </row>
    <row r="73" spans="1:11" x14ac:dyDescent="0.2">
      <c r="A73" s="7" t="s">
        <v>130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1500</v>
      </c>
      <c r="H73" s="17">
        <v>6634</v>
      </c>
      <c r="I73" s="17">
        <v>0</v>
      </c>
      <c r="J73" s="17">
        <v>0</v>
      </c>
      <c r="K73" s="17">
        <v>0</v>
      </c>
    </row>
    <row r="74" spans="1:11" x14ac:dyDescent="0.2">
      <c r="A74" s="7" t="s">
        <v>59</v>
      </c>
      <c r="B74" s="17">
        <v>0</v>
      </c>
      <c r="C74" s="17">
        <v>0</v>
      </c>
      <c r="D74" s="17">
        <v>135</v>
      </c>
      <c r="E74" s="17">
        <v>40</v>
      </c>
      <c r="F74" s="17">
        <v>0</v>
      </c>
      <c r="G74" s="17">
        <v>0</v>
      </c>
      <c r="H74" s="17">
        <v>0</v>
      </c>
      <c r="I74" s="17">
        <v>319</v>
      </c>
      <c r="J74" s="17">
        <v>0</v>
      </c>
      <c r="K74" s="17">
        <v>201</v>
      </c>
    </row>
    <row r="75" spans="1:11" x14ac:dyDescent="0.2">
      <c r="A75" s="7" t="s">
        <v>58</v>
      </c>
      <c r="B75" s="17">
        <v>0</v>
      </c>
      <c r="C75" s="17">
        <v>0</v>
      </c>
      <c r="D75" s="17">
        <v>0</v>
      </c>
      <c r="E75" s="17">
        <v>768</v>
      </c>
      <c r="F75" s="17">
        <v>893</v>
      </c>
      <c r="G75" s="17">
        <v>838</v>
      </c>
      <c r="H75" s="17">
        <v>976</v>
      </c>
      <c r="I75" s="17">
        <v>0</v>
      </c>
      <c r="J75" s="17">
        <v>1305</v>
      </c>
      <c r="K75" s="17">
        <v>0</v>
      </c>
    </row>
    <row r="76" spans="1:11" x14ac:dyDescent="0.2">
      <c r="A76" s="14" t="s">
        <v>62</v>
      </c>
      <c r="B76" s="58">
        <f>SUM(B67:B75)</f>
        <v>10895</v>
      </c>
      <c r="C76" s="58">
        <f>SUM(C67:C75)</f>
        <v>8718</v>
      </c>
      <c r="D76" s="58">
        <f>SUM(D67:D75)</f>
        <v>7433</v>
      </c>
      <c r="E76" s="58">
        <f>SUM(E67:E75)</f>
        <v>8738</v>
      </c>
      <c r="F76" s="58">
        <f>SUM(F67:F75)</f>
        <v>4525</v>
      </c>
      <c r="G76" s="45">
        <f>SUM(G68:G75)</f>
        <v>4717</v>
      </c>
      <c r="H76" s="45">
        <f>SUM(H68:H75)</f>
        <v>9960</v>
      </c>
      <c r="I76" s="45">
        <f>SUM(I68:I75)</f>
        <v>3279</v>
      </c>
      <c r="J76" s="45">
        <f>SUM(J68:J75)</f>
        <v>4257</v>
      </c>
      <c r="K76" s="45">
        <f>SUM(K68:K75)</f>
        <v>2523</v>
      </c>
    </row>
    <row r="77" spans="1:11" x14ac:dyDescent="0.2">
      <c r="B77" s="17"/>
      <c r="C77" s="17"/>
      <c r="D77" s="17"/>
      <c r="E77" s="17"/>
      <c r="F77" s="17"/>
      <c r="G77" s="17"/>
      <c r="H77" s="17"/>
      <c r="J77" s="17"/>
      <c r="K77" s="17"/>
    </row>
    <row r="78" spans="1:11" ht="12" customHeight="1" thickBot="1" x14ac:dyDescent="0.25">
      <c r="A78" s="9" t="s">
        <v>63</v>
      </c>
      <c r="B78" s="78">
        <f t="shared" ref="B78:K78" si="9">+B76+B64+B57</f>
        <v>249741</v>
      </c>
      <c r="C78" s="78">
        <f t="shared" si="9"/>
        <v>229927</v>
      </c>
      <c r="D78" s="78">
        <f t="shared" si="9"/>
        <v>193963</v>
      </c>
      <c r="E78" s="78">
        <f t="shared" si="9"/>
        <v>163990</v>
      </c>
      <c r="F78" s="78">
        <f t="shared" si="9"/>
        <v>147539</v>
      </c>
      <c r="G78" s="78">
        <f t="shared" si="9"/>
        <v>133324</v>
      </c>
      <c r="H78" s="78">
        <f t="shared" si="9"/>
        <v>113035</v>
      </c>
      <c r="I78" s="78">
        <f t="shared" si="9"/>
        <v>105610</v>
      </c>
      <c r="J78" s="78">
        <f t="shared" si="9"/>
        <v>94425</v>
      </c>
      <c r="K78" s="78">
        <f t="shared" si="9"/>
        <v>90734</v>
      </c>
    </row>
    <row r="79" spans="1:11" ht="12" customHeight="1" thickTop="1" x14ac:dyDescent="0.2">
      <c r="A79" s="9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 spans="1:11" x14ac:dyDescent="0.2">
      <c r="A80" s="8" t="s">
        <v>135</v>
      </c>
      <c r="B80" s="17"/>
      <c r="C80" s="17"/>
      <c r="D80" s="17"/>
      <c r="E80" s="17"/>
      <c r="F80" s="17"/>
      <c r="G80" s="17"/>
      <c r="H80" s="17"/>
      <c r="J80" s="17"/>
      <c r="K80" s="17"/>
    </row>
    <row r="81" spans="1:11" x14ac:dyDescent="0.2">
      <c r="A81" s="7" t="s">
        <v>136</v>
      </c>
      <c r="B81" s="17">
        <v>48565</v>
      </c>
      <c r="C81" s="17">
        <v>48924</v>
      </c>
      <c r="D81" s="17">
        <v>47788</v>
      </c>
      <c r="E81" s="17">
        <v>47203</v>
      </c>
      <c r="F81" s="17">
        <v>47125</v>
      </c>
      <c r="G81" s="17">
        <v>49199</v>
      </c>
      <c r="H81" s="17">
        <v>39795</v>
      </c>
      <c r="I81" s="17">
        <v>34813</v>
      </c>
      <c r="J81" s="17">
        <v>47083</v>
      </c>
      <c r="K81" s="17">
        <v>44840</v>
      </c>
    </row>
    <row r="82" spans="1:11" x14ac:dyDescent="0.2">
      <c r="A82" s="7" t="s">
        <v>137</v>
      </c>
      <c r="B82" s="17">
        <v>64952</v>
      </c>
      <c r="C82" s="17">
        <v>70271</v>
      </c>
      <c r="D82" s="17">
        <v>70359</v>
      </c>
      <c r="E82" s="17">
        <v>67766</v>
      </c>
      <c r="F82" s="17">
        <v>65978</v>
      </c>
      <c r="G82" s="17">
        <v>50304</v>
      </c>
      <c r="H82" s="17">
        <v>40688</v>
      </c>
      <c r="I82" s="17">
        <v>36930</v>
      </c>
      <c r="J82" s="17">
        <v>14534</v>
      </c>
      <c r="K82" s="17">
        <v>15323</v>
      </c>
    </row>
    <row r="83" spans="1:11" x14ac:dyDescent="0.2">
      <c r="A83" s="7" t="s">
        <v>138</v>
      </c>
      <c r="B83" s="17">
        <v>116763</v>
      </c>
      <c r="C83" s="17">
        <v>25922</v>
      </c>
      <c r="D83" s="17">
        <v>26667</v>
      </c>
      <c r="E83" s="17">
        <v>17788</v>
      </c>
      <c r="F83" s="17">
        <v>17793</v>
      </c>
      <c r="G83" s="17">
        <v>22774</v>
      </c>
      <c r="H83" s="17">
        <v>18502</v>
      </c>
      <c r="I83" s="17">
        <v>17743</v>
      </c>
      <c r="J83" s="17">
        <v>19001</v>
      </c>
      <c r="K83" s="17">
        <v>21328</v>
      </c>
    </row>
    <row r="84" spans="1:11" x14ac:dyDescent="0.2">
      <c r="A84" s="7" t="s">
        <v>139</v>
      </c>
      <c r="B84" s="17">
        <v>10497</v>
      </c>
      <c r="C84" s="17">
        <v>5470</v>
      </c>
      <c r="D84" s="17">
        <v>5635</v>
      </c>
      <c r="E84" s="17">
        <v>5774</v>
      </c>
      <c r="F84" s="17">
        <v>5787</v>
      </c>
      <c r="G84" s="17">
        <v>6767</v>
      </c>
      <c r="H84" s="17">
        <v>6518</v>
      </c>
      <c r="I84" s="17">
        <v>5514</v>
      </c>
      <c r="J84" s="17">
        <f>281+3958</f>
        <v>4239</v>
      </c>
      <c r="K84" s="17">
        <f>237+4175</f>
        <v>4412</v>
      </c>
    </row>
    <row r="85" spans="1:11" x14ac:dyDescent="0.2">
      <c r="A85" s="7" t="s">
        <v>140</v>
      </c>
      <c r="B85" s="17">
        <v>1330</v>
      </c>
      <c r="C85" s="17">
        <v>74485</v>
      </c>
      <c r="D85" s="17">
        <v>38172</v>
      </c>
      <c r="E85" s="17">
        <v>21948</v>
      </c>
      <c r="F85" s="17">
        <v>7778</v>
      </c>
      <c r="G85" s="17">
        <v>1501</v>
      </c>
      <c r="H85" s="17">
        <v>0</v>
      </c>
      <c r="I85" s="17">
        <v>0</v>
      </c>
      <c r="J85" s="17">
        <v>0</v>
      </c>
      <c r="K85" s="17">
        <v>0</v>
      </c>
    </row>
    <row r="86" spans="1:11" x14ac:dyDescent="0.2">
      <c r="A86" s="7" t="s">
        <v>141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50</v>
      </c>
      <c r="H86" s="17">
        <v>32</v>
      </c>
      <c r="I86" s="17">
        <v>13</v>
      </c>
      <c r="J86" s="30">
        <v>-2106</v>
      </c>
      <c r="K86" s="17">
        <v>75</v>
      </c>
    </row>
    <row r="87" spans="1:11" x14ac:dyDescent="0.2">
      <c r="A87" s="14" t="s">
        <v>71</v>
      </c>
      <c r="B87" s="79">
        <f t="shared" ref="B87:K87" si="10">SUM(B81:B86)</f>
        <v>242107</v>
      </c>
      <c r="C87" s="79">
        <f t="shared" si="10"/>
        <v>225072</v>
      </c>
      <c r="D87" s="79">
        <f t="shared" si="10"/>
        <v>188621</v>
      </c>
      <c r="E87" s="79">
        <f t="shared" si="10"/>
        <v>160479</v>
      </c>
      <c r="F87" s="79">
        <f t="shared" si="10"/>
        <v>144461</v>
      </c>
      <c r="G87" s="79">
        <f t="shared" si="10"/>
        <v>130595</v>
      </c>
      <c r="H87" s="79">
        <f t="shared" si="10"/>
        <v>105535</v>
      </c>
      <c r="I87" s="79">
        <f t="shared" si="10"/>
        <v>95013</v>
      </c>
      <c r="J87" s="79">
        <f t="shared" si="10"/>
        <v>82751</v>
      </c>
      <c r="K87" s="79">
        <f t="shared" si="10"/>
        <v>85978</v>
      </c>
    </row>
    <row r="88" spans="1:11" x14ac:dyDescent="0.2">
      <c r="B88" s="17"/>
      <c r="C88" s="17"/>
      <c r="D88" s="17"/>
      <c r="E88" s="17"/>
      <c r="F88" s="17"/>
      <c r="G88" s="17"/>
      <c r="H88" s="17"/>
      <c r="J88" s="17"/>
      <c r="K88" s="17"/>
    </row>
    <row r="89" spans="1:11" x14ac:dyDescent="0.2">
      <c r="A89" s="8" t="s">
        <v>72</v>
      </c>
      <c r="B89" s="17"/>
      <c r="C89" s="17"/>
      <c r="D89" s="17"/>
      <c r="E89" s="17"/>
      <c r="F89" s="17"/>
      <c r="G89" s="17"/>
      <c r="H89" s="17"/>
      <c r="J89" s="17"/>
      <c r="K89" s="17"/>
    </row>
    <row r="90" spans="1:11" x14ac:dyDescent="0.2">
      <c r="A90" s="7" t="s">
        <v>142</v>
      </c>
      <c r="B90" s="17">
        <v>1</v>
      </c>
      <c r="C90" s="17">
        <v>2</v>
      </c>
      <c r="D90" s="17">
        <v>400</v>
      </c>
      <c r="E90" s="17">
        <v>333</v>
      </c>
      <c r="F90" s="17">
        <v>2</v>
      </c>
      <c r="G90" s="17">
        <v>221</v>
      </c>
      <c r="H90" s="17">
        <v>410</v>
      </c>
      <c r="I90" s="17">
        <v>206</v>
      </c>
      <c r="J90" s="17">
        <v>54</v>
      </c>
      <c r="K90" s="17">
        <v>3</v>
      </c>
    </row>
    <row r="91" spans="1:11" x14ac:dyDescent="0.2">
      <c r="A91" s="7" t="s">
        <v>143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887</v>
      </c>
      <c r="I91" s="17">
        <v>0</v>
      </c>
      <c r="J91" s="17">
        <f>2753+497</f>
        <v>3250</v>
      </c>
      <c r="K91" s="17">
        <f>551+997</f>
        <v>1548</v>
      </c>
    </row>
    <row r="92" spans="1:11" x14ac:dyDescent="0.2">
      <c r="A92" s="7" t="s">
        <v>77</v>
      </c>
      <c r="B92" s="17">
        <v>1624</v>
      </c>
      <c r="C92" s="17">
        <v>505</v>
      </c>
      <c r="D92" s="17">
        <v>1214</v>
      </c>
      <c r="E92" s="17">
        <v>631</v>
      </c>
      <c r="F92" s="17">
        <v>221</v>
      </c>
      <c r="G92" s="17">
        <v>252</v>
      </c>
      <c r="H92" s="17">
        <v>935</v>
      </c>
      <c r="I92" s="17">
        <v>981</v>
      </c>
      <c r="J92" s="17">
        <v>163</v>
      </c>
      <c r="K92" s="17">
        <v>123</v>
      </c>
    </row>
    <row r="93" spans="1:11" x14ac:dyDescent="0.2">
      <c r="A93" s="7" t="s">
        <v>144</v>
      </c>
      <c r="B93" s="17">
        <v>3785</v>
      </c>
      <c r="C93" s="17">
        <v>2511</v>
      </c>
      <c r="D93" s="17">
        <v>2734</v>
      </c>
      <c r="E93" s="17">
        <v>2248</v>
      </c>
      <c r="F93" s="17">
        <v>2168</v>
      </c>
      <c r="G93" s="17">
        <v>1882</v>
      </c>
      <c r="H93" s="17">
        <v>1702</v>
      </c>
      <c r="I93" s="17">
        <v>9392</v>
      </c>
      <c r="J93" s="17">
        <v>8207</v>
      </c>
      <c r="K93" s="17">
        <v>2837</v>
      </c>
    </row>
    <row r="94" spans="1:11" x14ac:dyDescent="0.2">
      <c r="A94" s="7" t="s">
        <v>145</v>
      </c>
      <c r="B94" s="17">
        <v>68</v>
      </c>
      <c r="C94" s="17">
        <v>1157</v>
      </c>
      <c r="D94" s="17">
        <v>994</v>
      </c>
      <c r="E94" s="17">
        <v>299</v>
      </c>
      <c r="F94" s="17">
        <v>297</v>
      </c>
      <c r="G94" s="17">
        <v>226</v>
      </c>
      <c r="H94" s="17">
        <v>3497</v>
      </c>
      <c r="I94" s="17">
        <v>18</v>
      </c>
      <c r="J94" s="17">
        <v>0</v>
      </c>
      <c r="K94" s="17">
        <v>245</v>
      </c>
    </row>
    <row r="95" spans="1:11" x14ac:dyDescent="0.2">
      <c r="A95" s="7" t="s">
        <v>79</v>
      </c>
      <c r="B95" s="17">
        <v>2156</v>
      </c>
      <c r="C95" s="17">
        <v>680</v>
      </c>
      <c r="D95" s="17">
        <v>0</v>
      </c>
      <c r="E95" s="17">
        <v>0</v>
      </c>
      <c r="F95" s="17">
        <v>390</v>
      </c>
      <c r="G95" s="17">
        <v>148</v>
      </c>
      <c r="H95" s="17">
        <v>69</v>
      </c>
      <c r="I95" s="17">
        <v>0</v>
      </c>
      <c r="J95" s="17">
        <v>0</v>
      </c>
      <c r="K95" s="17">
        <v>0</v>
      </c>
    </row>
    <row r="96" spans="1:11" x14ac:dyDescent="0.2">
      <c r="A96" s="14" t="s">
        <v>80</v>
      </c>
      <c r="B96" s="80">
        <f t="shared" ref="B96:K96" si="11">SUM(B90:B95)</f>
        <v>7634</v>
      </c>
      <c r="C96" s="80">
        <f t="shared" si="11"/>
        <v>4855</v>
      </c>
      <c r="D96" s="80">
        <f t="shared" si="11"/>
        <v>5342</v>
      </c>
      <c r="E96" s="80">
        <f t="shared" si="11"/>
        <v>3511</v>
      </c>
      <c r="F96" s="80">
        <f t="shared" si="11"/>
        <v>3078</v>
      </c>
      <c r="G96" s="80">
        <f t="shared" si="11"/>
        <v>2729</v>
      </c>
      <c r="H96" s="80">
        <f t="shared" si="11"/>
        <v>7500</v>
      </c>
      <c r="I96" s="80">
        <f t="shared" si="11"/>
        <v>10597</v>
      </c>
      <c r="J96" s="80">
        <f t="shared" si="11"/>
        <v>11674</v>
      </c>
      <c r="K96" s="80">
        <f t="shared" si="11"/>
        <v>4756</v>
      </c>
    </row>
    <row r="97" spans="1:11" x14ac:dyDescent="0.2">
      <c r="B97" s="17"/>
      <c r="C97" s="17"/>
      <c r="D97" s="17"/>
      <c r="E97" s="17"/>
      <c r="F97" s="17"/>
      <c r="G97" s="17"/>
      <c r="H97" s="17"/>
      <c r="J97" s="17"/>
      <c r="K97" s="17"/>
    </row>
    <row r="98" spans="1:11" ht="12" customHeight="1" thickBot="1" x14ac:dyDescent="0.25">
      <c r="A98" s="6" t="s">
        <v>82</v>
      </c>
      <c r="B98" s="81">
        <f t="shared" ref="B98:K98" si="12">+B96+B87</f>
        <v>249741</v>
      </c>
      <c r="C98" s="81">
        <f t="shared" si="12"/>
        <v>229927</v>
      </c>
      <c r="D98" s="81">
        <f t="shared" si="12"/>
        <v>193963</v>
      </c>
      <c r="E98" s="81">
        <f t="shared" si="12"/>
        <v>163990</v>
      </c>
      <c r="F98" s="81">
        <f t="shared" si="12"/>
        <v>147539</v>
      </c>
      <c r="G98" s="81">
        <f t="shared" si="12"/>
        <v>133324</v>
      </c>
      <c r="H98" s="81">
        <f t="shared" si="12"/>
        <v>113035</v>
      </c>
      <c r="I98" s="81">
        <f t="shared" si="12"/>
        <v>105610</v>
      </c>
      <c r="J98" s="81">
        <f t="shared" si="12"/>
        <v>94425</v>
      </c>
      <c r="K98" s="81">
        <f t="shared" si="12"/>
        <v>90734</v>
      </c>
    </row>
    <row r="99" spans="1:11" ht="13.5" customHeight="1" thickTop="1" x14ac:dyDescent="0.2">
      <c r="A99" s="1" t="s">
        <v>83</v>
      </c>
      <c r="J99" s="17"/>
      <c r="K99" s="17"/>
    </row>
    <row r="100" spans="1:11" x14ac:dyDescent="0.2">
      <c r="A100" s="7" t="s">
        <v>111</v>
      </c>
      <c r="B100" s="3">
        <v>36586</v>
      </c>
      <c r="C100" s="3">
        <v>36220</v>
      </c>
      <c r="D100" s="3">
        <v>35947</v>
      </c>
      <c r="E100" s="3">
        <v>35582</v>
      </c>
      <c r="F100" s="3">
        <v>35217</v>
      </c>
      <c r="G100" s="3">
        <v>34851</v>
      </c>
      <c r="H100" s="3">
        <v>34486</v>
      </c>
      <c r="I100" s="3">
        <v>34121</v>
      </c>
      <c r="J100" s="3">
        <v>33756</v>
      </c>
      <c r="K100" s="3">
        <v>33390</v>
      </c>
    </row>
    <row r="101" spans="1:11" x14ac:dyDescent="0.2">
      <c r="B101" s="4" t="s">
        <v>3</v>
      </c>
      <c r="C101" s="4" t="s">
        <v>3</v>
      </c>
      <c r="D101" s="4" t="s">
        <v>3</v>
      </c>
      <c r="E101" s="4" t="s">
        <v>3</v>
      </c>
      <c r="F101" s="4" t="s">
        <v>3</v>
      </c>
      <c r="G101" s="4" t="s">
        <v>3</v>
      </c>
      <c r="H101" s="4" t="s">
        <v>3</v>
      </c>
      <c r="I101" s="4" t="s">
        <v>3</v>
      </c>
      <c r="J101" s="4" t="s">
        <v>3</v>
      </c>
      <c r="K101" s="4" t="s">
        <v>3</v>
      </c>
    </row>
    <row r="102" spans="1:11" x14ac:dyDescent="0.2">
      <c r="A102" s="8" t="s">
        <v>84</v>
      </c>
    </row>
    <row r="104" spans="1:11" x14ac:dyDescent="0.2">
      <c r="A104" s="11" t="s">
        <v>85</v>
      </c>
      <c r="B104" s="17"/>
      <c r="C104" s="17"/>
      <c r="D104" s="17"/>
      <c r="E104" s="17"/>
      <c r="F104" s="17"/>
      <c r="G104" s="17"/>
      <c r="H104" s="17"/>
      <c r="J104" s="17"/>
      <c r="K104" s="17"/>
    </row>
    <row r="105" spans="1:11" x14ac:dyDescent="0.2">
      <c r="A105" s="7" t="s">
        <v>86</v>
      </c>
      <c r="B105" s="17">
        <v>29165</v>
      </c>
      <c r="C105" s="17">
        <v>21907</v>
      </c>
      <c r="D105" s="17">
        <v>26757</v>
      </c>
      <c r="E105" s="17">
        <v>25459</v>
      </c>
      <c r="F105" s="17">
        <v>24435</v>
      </c>
      <c r="G105" s="17">
        <v>25756</v>
      </c>
      <c r="H105" s="17">
        <v>26122</v>
      </c>
      <c r="I105" s="17">
        <v>19938</v>
      </c>
      <c r="J105" s="17">
        <v>17750</v>
      </c>
      <c r="K105" s="17">
        <v>10329</v>
      </c>
    </row>
    <row r="106" spans="1:11" x14ac:dyDescent="0.2">
      <c r="A106" s="7" t="s">
        <v>87</v>
      </c>
      <c r="B106" s="17">
        <v>24</v>
      </c>
      <c r="C106" s="17">
        <v>39</v>
      </c>
      <c r="D106" s="17">
        <v>41</v>
      </c>
      <c r="E106" s="17">
        <v>41</v>
      </c>
      <c r="F106" s="17">
        <v>9</v>
      </c>
      <c r="G106" s="17">
        <v>48</v>
      </c>
      <c r="H106" s="17">
        <v>764</v>
      </c>
      <c r="I106" s="17">
        <v>167</v>
      </c>
      <c r="J106" s="17">
        <v>216</v>
      </c>
      <c r="K106" s="17">
        <v>81</v>
      </c>
    </row>
    <row r="107" spans="1:11" x14ac:dyDescent="0.2">
      <c r="B107" s="82">
        <f t="shared" ref="B107:K107" si="13">SUM(B105:B106)</f>
        <v>29189</v>
      </c>
      <c r="C107" s="82">
        <f t="shared" si="13"/>
        <v>21946</v>
      </c>
      <c r="D107" s="82">
        <f t="shared" si="13"/>
        <v>26798</v>
      </c>
      <c r="E107" s="82">
        <f t="shared" si="13"/>
        <v>25500</v>
      </c>
      <c r="F107" s="82">
        <f t="shared" si="13"/>
        <v>24444</v>
      </c>
      <c r="G107" s="82">
        <f t="shared" si="13"/>
        <v>25804</v>
      </c>
      <c r="H107" s="82">
        <f t="shared" si="13"/>
        <v>26886</v>
      </c>
      <c r="I107" s="82">
        <f t="shared" si="13"/>
        <v>20105</v>
      </c>
      <c r="J107" s="82">
        <f t="shared" si="13"/>
        <v>17966</v>
      </c>
      <c r="K107" s="82">
        <f t="shared" si="13"/>
        <v>10410</v>
      </c>
    </row>
    <row r="108" spans="1:11" x14ac:dyDescent="0.2">
      <c r="B108" s="17"/>
      <c r="C108" s="17"/>
      <c r="D108" s="17"/>
      <c r="E108" s="17"/>
      <c r="F108" s="17"/>
      <c r="G108" s="17"/>
      <c r="H108" s="17"/>
      <c r="I108" s="17"/>
      <c r="J108" s="17"/>
      <c r="K108" s="17"/>
    </row>
    <row r="109" spans="1:11" x14ac:dyDescent="0.2">
      <c r="A109" s="11" t="s">
        <v>88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</row>
    <row r="110" spans="1:11" x14ac:dyDescent="0.2">
      <c r="A110" s="7" t="s">
        <v>89</v>
      </c>
      <c r="B110" s="17">
        <v>6727</v>
      </c>
      <c r="C110" s="17">
        <v>9864</v>
      </c>
      <c r="D110" s="17">
        <v>8458</v>
      </c>
      <c r="E110" s="17">
        <v>11564</v>
      </c>
      <c r="F110" s="17">
        <v>10625</v>
      </c>
      <c r="G110" s="17">
        <v>10631</v>
      </c>
      <c r="H110" s="17">
        <v>10938</v>
      </c>
      <c r="I110" s="17">
        <v>11300</v>
      </c>
      <c r="J110" s="17">
        <v>11691</v>
      </c>
      <c r="K110" s="17">
        <v>5604</v>
      </c>
    </row>
    <row r="111" spans="1:11" x14ac:dyDescent="0.2">
      <c r="A111" s="7" t="s">
        <v>90</v>
      </c>
      <c r="B111" s="17">
        <v>7567</v>
      </c>
      <c r="C111" s="17">
        <v>4114</v>
      </c>
      <c r="D111" s="17">
        <v>4618</v>
      </c>
      <c r="E111" s="17">
        <v>3304</v>
      </c>
      <c r="F111" s="17">
        <v>1817</v>
      </c>
      <c r="G111" s="17">
        <v>1914</v>
      </c>
      <c r="H111" s="17">
        <v>1715</v>
      </c>
      <c r="I111" s="17">
        <v>3449</v>
      </c>
      <c r="J111" s="17">
        <v>3040</v>
      </c>
      <c r="K111" s="17">
        <v>2165</v>
      </c>
    </row>
    <row r="112" spans="1:11" x14ac:dyDescent="0.2">
      <c r="A112" s="7" t="s">
        <v>91</v>
      </c>
      <c r="B112" s="17">
        <f>1358+25</f>
        <v>1383</v>
      </c>
      <c r="C112" s="17">
        <f>786-332</f>
        <v>454</v>
      </c>
      <c r="D112" s="17">
        <f>2240+398</f>
        <v>2638</v>
      </c>
      <c r="E112" s="17">
        <f>1816+2</f>
        <v>1818</v>
      </c>
      <c r="F112" s="17">
        <f>223+2922</f>
        <v>3145</v>
      </c>
      <c r="G112" s="17">
        <v>3226</v>
      </c>
      <c r="H112" s="17">
        <v>3414</v>
      </c>
      <c r="I112" s="17">
        <v>4260</v>
      </c>
      <c r="J112" s="17">
        <v>562</v>
      </c>
      <c r="K112" s="17">
        <v>849</v>
      </c>
    </row>
    <row r="113" spans="1:11" x14ac:dyDescent="0.2">
      <c r="B113" s="83">
        <f t="shared" ref="B113:K113" si="14">SUM(B110:B112)</f>
        <v>15677</v>
      </c>
      <c r="C113" s="83">
        <f t="shared" si="14"/>
        <v>14432</v>
      </c>
      <c r="D113" s="83">
        <f t="shared" si="14"/>
        <v>15714</v>
      </c>
      <c r="E113" s="83">
        <f t="shared" si="14"/>
        <v>16686</v>
      </c>
      <c r="F113" s="83">
        <f t="shared" si="14"/>
        <v>15587</v>
      </c>
      <c r="G113" s="83">
        <f t="shared" si="14"/>
        <v>15771</v>
      </c>
      <c r="H113" s="83">
        <f t="shared" si="14"/>
        <v>16067</v>
      </c>
      <c r="I113" s="83">
        <f t="shared" si="14"/>
        <v>19009</v>
      </c>
      <c r="J113" s="83">
        <f t="shared" si="14"/>
        <v>15293</v>
      </c>
      <c r="K113" s="83">
        <f t="shared" si="14"/>
        <v>8618</v>
      </c>
    </row>
    <row r="114" spans="1:11" x14ac:dyDescent="0.2">
      <c r="B114" s="17"/>
      <c r="C114" s="17"/>
      <c r="D114" s="17"/>
      <c r="E114" s="17"/>
      <c r="F114" s="17"/>
      <c r="G114" s="17"/>
      <c r="H114" s="17"/>
      <c r="I114" s="17"/>
      <c r="J114" s="17"/>
      <c r="K114" s="17"/>
    </row>
    <row r="115" spans="1:11" ht="12" customHeight="1" thickBot="1" x14ac:dyDescent="0.25">
      <c r="A115" s="6" t="s">
        <v>92</v>
      </c>
      <c r="B115" s="84">
        <f t="shared" ref="B115:K115" si="15">+B107-B113</f>
        <v>13512</v>
      </c>
      <c r="C115" s="84">
        <f t="shared" si="15"/>
        <v>7514</v>
      </c>
      <c r="D115" s="84">
        <f t="shared" si="15"/>
        <v>11084</v>
      </c>
      <c r="E115" s="84">
        <f t="shared" si="15"/>
        <v>8814</v>
      </c>
      <c r="F115" s="84">
        <f t="shared" si="15"/>
        <v>8857</v>
      </c>
      <c r="G115" s="84">
        <f t="shared" si="15"/>
        <v>10033</v>
      </c>
      <c r="H115" s="84">
        <f t="shared" si="15"/>
        <v>10819</v>
      </c>
      <c r="I115" s="84">
        <f t="shared" si="15"/>
        <v>1096</v>
      </c>
      <c r="J115" s="84">
        <f t="shared" si="15"/>
        <v>2673</v>
      </c>
      <c r="K115" s="84">
        <f t="shared" si="15"/>
        <v>1792</v>
      </c>
    </row>
    <row r="116" spans="1:11" ht="12" customHeight="1" thickTop="1" x14ac:dyDescent="0.2">
      <c r="I116" s="17"/>
      <c r="J116" s="17"/>
      <c r="K116" s="17"/>
    </row>
    <row r="117" spans="1:11" x14ac:dyDescent="0.2">
      <c r="A117" s="8" t="s">
        <v>93</v>
      </c>
      <c r="I117" s="17"/>
      <c r="J117" s="17"/>
      <c r="K117" s="17"/>
    </row>
    <row r="118" spans="1:11" x14ac:dyDescent="0.2">
      <c r="I118" s="17"/>
      <c r="J118" s="17"/>
      <c r="K118" s="17"/>
    </row>
    <row r="119" spans="1:11" x14ac:dyDescent="0.2">
      <c r="A119" s="11" t="s">
        <v>85</v>
      </c>
      <c r="I119" s="17"/>
      <c r="J119" s="17"/>
      <c r="K119" s="17"/>
    </row>
    <row r="120" spans="1:11" x14ac:dyDescent="0.2">
      <c r="A120" s="7" t="s">
        <v>94</v>
      </c>
      <c r="B120" s="17">
        <v>18</v>
      </c>
      <c r="C120" s="17">
        <v>22</v>
      </c>
      <c r="D120" s="17">
        <v>383</v>
      </c>
      <c r="E120" s="17">
        <v>218</v>
      </c>
      <c r="F120" s="17">
        <v>20</v>
      </c>
      <c r="G120" s="17">
        <v>2083</v>
      </c>
      <c r="H120" s="17">
        <v>1359</v>
      </c>
      <c r="I120" s="17">
        <v>0</v>
      </c>
      <c r="J120" s="17">
        <v>0</v>
      </c>
      <c r="K120" s="17">
        <v>0</v>
      </c>
    </row>
    <row r="121" spans="1:11" x14ac:dyDescent="0.2">
      <c r="B121" s="17"/>
      <c r="C121" s="17"/>
      <c r="D121" s="17"/>
      <c r="E121" s="17"/>
      <c r="F121" s="17"/>
      <c r="G121" s="17"/>
      <c r="H121" s="17"/>
      <c r="I121" s="17"/>
      <c r="J121" s="17"/>
      <c r="K121" s="17"/>
    </row>
    <row r="122" spans="1:11" x14ac:dyDescent="0.2">
      <c r="A122" s="11" t="s">
        <v>88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</row>
    <row r="123" spans="1:11" x14ac:dyDescent="0.2">
      <c r="A123" s="7" t="s">
        <v>146</v>
      </c>
      <c r="B123" s="17">
        <v>28478</v>
      </c>
      <c r="C123" s="17">
        <v>36036</v>
      </c>
      <c r="D123" s="17">
        <v>32288</v>
      </c>
      <c r="E123" s="17">
        <v>19716</v>
      </c>
      <c r="F123" s="17">
        <v>16585</v>
      </c>
      <c r="G123" s="17">
        <v>10390</v>
      </c>
      <c r="H123" s="17">
        <v>6620</v>
      </c>
      <c r="I123" s="17">
        <v>3439</v>
      </c>
      <c r="J123" s="17">
        <v>917</v>
      </c>
      <c r="K123" s="17">
        <v>87241</v>
      </c>
    </row>
    <row r="124" spans="1:11" x14ac:dyDescent="0.2">
      <c r="A124" s="7" t="s">
        <v>147</v>
      </c>
      <c r="B124" s="17">
        <v>767</v>
      </c>
      <c r="C124" s="17">
        <v>3779</v>
      </c>
      <c r="D124" s="17">
        <v>1335</v>
      </c>
      <c r="E124" s="17">
        <v>1191</v>
      </c>
      <c r="F124" s="17">
        <v>665</v>
      </c>
      <c r="G124" s="17">
        <v>0</v>
      </c>
      <c r="H124" s="17">
        <v>0</v>
      </c>
      <c r="I124" s="17">
        <v>0</v>
      </c>
      <c r="J124" s="17">
        <v>1705</v>
      </c>
      <c r="K124" s="17">
        <f>551+997</f>
        <v>1548</v>
      </c>
    </row>
    <row r="125" spans="1:11" x14ac:dyDescent="0.2">
      <c r="B125" s="85">
        <f t="shared" ref="B125:K125" si="16">SUM(B123:B124)</f>
        <v>29245</v>
      </c>
      <c r="C125" s="85">
        <f t="shared" si="16"/>
        <v>39815</v>
      </c>
      <c r="D125" s="85">
        <f t="shared" si="16"/>
        <v>33623</v>
      </c>
      <c r="E125" s="85">
        <f t="shared" si="16"/>
        <v>20907</v>
      </c>
      <c r="F125" s="85">
        <f t="shared" si="16"/>
        <v>17250</v>
      </c>
      <c r="G125" s="85">
        <f t="shared" si="16"/>
        <v>10390</v>
      </c>
      <c r="H125" s="85">
        <f t="shared" si="16"/>
        <v>6620</v>
      </c>
      <c r="I125" s="85">
        <f t="shared" si="16"/>
        <v>3439</v>
      </c>
      <c r="J125" s="85">
        <f t="shared" si="16"/>
        <v>2622</v>
      </c>
      <c r="K125" s="85">
        <f t="shared" si="16"/>
        <v>88789</v>
      </c>
    </row>
    <row r="126" spans="1:11" x14ac:dyDescent="0.2"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 ht="12" customHeight="1" thickBot="1" x14ac:dyDescent="0.25">
      <c r="A127" s="6" t="s">
        <v>98</v>
      </c>
      <c r="B127" s="86">
        <f t="shared" ref="B127:K127" si="17">+B120-B125</f>
        <v>-29227</v>
      </c>
      <c r="C127" s="86">
        <f t="shared" si="17"/>
        <v>-39793</v>
      </c>
      <c r="D127" s="86">
        <f t="shared" si="17"/>
        <v>-33240</v>
      </c>
      <c r="E127" s="86">
        <f t="shared" si="17"/>
        <v>-20689</v>
      </c>
      <c r="F127" s="86">
        <f t="shared" si="17"/>
        <v>-17230</v>
      </c>
      <c r="G127" s="86">
        <f t="shared" si="17"/>
        <v>-8307</v>
      </c>
      <c r="H127" s="86">
        <f t="shared" si="17"/>
        <v>-5261</v>
      </c>
      <c r="I127" s="86">
        <f t="shared" si="17"/>
        <v>-3439</v>
      </c>
      <c r="J127" s="86">
        <f t="shared" si="17"/>
        <v>-2622</v>
      </c>
      <c r="K127" s="86">
        <f t="shared" si="17"/>
        <v>-88789</v>
      </c>
    </row>
    <row r="128" spans="1:11" ht="12" customHeight="1" thickTop="1" x14ac:dyDescent="0.2"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x14ac:dyDescent="0.2">
      <c r="A129" s="8" t="s">
        <v>99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x14ac:dyDescent="0.2"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 x14ac:dyDescent="0.2">
      <c r="A131" s="11" t="s">
        <v>85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x14ac:dyDescent="0.2">
      <c r="A132" s="7" t="s">
        <v>148</v>
      </c>
      <c r="B132" s="17">
        <v>68208</v>
      </c>
      <c r="C132" s="17">
        <v>30492</v>
      </c>
      <c r="D132" s="17">
        <v>28000</v>
      </c>
      <c r="E132" s="17">
        <v>10100</v>
      </c>
      <c r="F132" s="17">
        <v>9400</v>
      </c>
      <c r="G132" s="17">
        <v>0</v>
      </c>
      <c r="H132" s="17">
        <v>0</v>
      </c>
      <c r="I132" s="17">
        <v>34250</v>
      </c>
      <c r="J132" s="17">
        <v>0</v>
      </c>
      <c r="K132" s="17">
        <f>30450+56550</f>
        <v>87000</v>
      </c>
    </row>
    <row r="133" spans="1:11" x14ac:dyDescent="0.2"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x14ac:dyDescent="0.2">
      <c r="A134" s="11" t="s">
        <v>88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 x14ac:dyDescent="0.2">
      <c r="A135" s="7" t="s">
        <v>149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900</v>
      </c>
      <c r="H135" s="17">
        <v>2600</v>
      </c>
      <c r="I135" s="17">
        <v>0</v>
      </c>
      <c r="J135" s="17">
        <v>0</v>
      </c>
      <c r="K135" s="17">
        <v>0</v>
      </c>
    </row>
    <row r="136" spans="1:11" x14ac:dyDescent="0.2">
      <c r="A136" s="7" t="s">
        <v>150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30450</v>
      </c>
      <c r="J136" s="17">
        <v>0</v>
      </c>
      <c r="K136" s="17">
        <v>0</v>
      </c>
    </row>
    <row r="137" spans="1:11" x14ac:dyDescent="0.2">
      <c r="A137" s="7" t="s">
        <v>123</v>
      </c>
      <c r="B137" s="17">
        <v>47500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</row>
    <row r="138" spans="1:11" x14ac:dyDescent="0.2">
      <c r="A138" s="7" t="s">
        <v>103</v>
      </c>
      <c r="B138" s="17">
        <v>7500</v>
      </c>
      <c r="C138" s="17">
        <v>0</v>
      </c>
      <c r="D138" s="17">
        <v>1729</v>
      </c>
      <c r="E138" s="17">
        <v>1668</v>
      </c>
      <c r="F138" s="17">
        <v>1772</v>
      </c>
      <c r="G138" s="17">
        <v>1902</v>
      </c>
      <c r="H138" s="17">
        <v>1867</v>
      </c>
      <c r="I138" s="17">
        <v>1305</v>
      </c>
      <c r="J138" s="17">
        <v>0</v>
      </c>
      <c r="K138" s="17">
        <v>0</v>
      </c>
    </row>
    <row r="139" spans="1:11" x14ac:dyDescent="0.2">
      <c r="B139" s="87">
        <f>SUM(B135:B138)</f>
        <v>55000</v>
      </c>
      <c r="C139" s="48">
        <v>0</v>
      </c>
      <c r="D139" s="87">
        <f t="shared" ref="D139:K139" si="18">SUM(D135:D138)</f>
        <v>1729</v>
      </c>
      <c r="E139" s="87">
        <f t="shared" si="18"/>
        <v>1668</v>
      </c>
      <c r="F139" s="87">
        <f t="shared" si="18"/>
        <v>1772</v>
      </c>
      <c r="G139" s="87">
        <f t="shared" si="18"/>
        <v>2802</v>
      </c>
      <c r="H139" s="87">
        <f t="shared" si="18"/>
        <v>4467</v>
      </c>
      <c r="I139" s="87">
        <f t="shared" si="18"/>
        <v>31755</v>
      </c>
      <c r="J139" s="87">
        <f t="shared" si="18"/>
        <v>0</v>
      </c>
      <c r="K139" s="87">
        <f t="shared" si="18"/>
        <v>0</v>
      </c>
    </row>
    <row r="140" spans="1:11" x14ac:dyDescent="0.2"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" customHeight="1" thickBot="1" x14ac:dyDescent="0.25">
      <c r="A141" s="6" t="s">
        <v>104</v>
      </c>
      <c r="B141" s="88">
        <f t="shared" ref="B141:K141" si="19">+B132-B139</f>
        <v>13208</v>
      </c>
      <c r="C141" s="88">
        <f t="shared" si="19"/>
        <v>30492</v>
      </c>
      <c r="D141" s="88">
        <f t="shared" si="19"/>
        <v>26271</v>
      </c>
      <c r="E141" s="88">
        <f t="shared" si="19"/>
        <v>8432</v>
      </c>
      <c r="F141" s="88">
        <f t="shared" si="19"/>
        <v>7628</v>
      </c>
      <c r="G141" s="89">
        <f t="shared" si="19"/>
        <v>-2802</v>
      </c>
      <c r="H141" s="89">
        <f t="shared" si="19"/>
        <v>-4467</v>
      </c>
      <c r="I141" s="88">
        <f t="shared" si="19"/>
        <v>2495</v>
      </c>
      <c r="J141" s="88">
        <f t="shared" si="19"/>
        <v>0</v>
      </c>
      <c r="K141" s="88">
        <f t="shared" si="19"/>
        <v>87000</v>
      </c>
    </row>
    <row r="142" spans="1:11" ht="12" customHeight="1" thickTop="1" x14ac:dyDescent="0.2">
      <c r="I142" s="17"/>
      <c r="J142" s="17"/>
      <c r="K142" s="17"/>
    </row>
    <row r="143" spans="1:11" s="6" customFormat="1" x14ac:dyDescent="0.2">
      <c r="A143" s="6" t="s">
        <v>105</v>
      </c>
      <c r="B143" s="90">
        <f t="shared" ref="B143:K143" si="20">+B141+B127+B115</f>
        <v>-2507</v>
      </c>
      <c r="C143" s="90">
        <f t="shared" si="20"/>
        <v>-1787</v>
      </c>
      <c r="D143" s="91">
        <f t="shared" si="20"/>
        <v>4115</v>
      </c>
      <c r="E143" s="90">
        <f t="shared" si="20"/>
        <v>-3443</v>
      </c>
      <c r="F143" s="90">
        <f t="shared" si="20"/>
        <v>-745</v>
      </c>
      <c r="G143" s="90">
        <f t="shared" si="20"/>
        <v>-1076</v>
      </c>
      <c r="H143" s="91">
        <f t="shared" si="20"/>
        <v>1091</v>
      </c>
      <c r="I143" s="91">
        <f t="shared" si="20"/>
        <v>152</v>
      </c>
      <c r="J143" s="91">
        <f t="shared" si="20"/>
        <v>51</v>
      </c>
      <c r="K143" s="91">
        <f t="shared" si="20"/>
        <v>3</v>
      </c>
    </row>
    <row r="144" spans="1:11" x14ac:dyDescent="0.2">
      <c r="A144" s="7" t="s">
        <v>106</v>
      </c>
      <c r="B144" s="92">
        <f>+C145</f>
        <v>-1639</v>
      </c>
      <c r="C144" s="17">
        <v>148</v>
      </c>
      <c r="D144" s="30">
        <v>-3967</v>
      </c>
      <c r="E144" s="30">
        <v>-524</v>
      </c>
      <c r="F144" s="17">
        <v>221</v>
      </c>
      <c r="G144" s="17">
        <v>1297</v>
      </c>
      <c r="H144" s="17">
        <v>206</v>
      </c>
      <c r="I144" s="17">
        <v>54</v>
      </c>
      <c r="J144" s="17">
        <v>3</v>
      </c>
      <c r="K144" s="17">
        <v>0</v>
      </c>
    </row>
    <row r="145" spans="1:11" s="6" customFormat="1" ht="12" customHeight="1" thickBot="1" x14ac:dyDescent="0.25">
      <c r="A145" s="6" t="s">
        <v>107</v>
      </c>
      <c r="B145" s="93">
        <f t="shared" ref="B145:K145" si="21">SUM(B143:B144)</f>
        <v>-4146</v>
      </c>
      <c r="C145" s="93">
        <f t="shared" si="21"/>
        <v>-1639</v>
      </c>
      <c r="D145" s="94">
        <f t="shared" si="21"/>
        <v>148</v>
      </c>
      <c r="E145" s="93">
        <f t="shared" si="21"/>
        <v>-3967</v>
      </c>
      <c r="F145" s="93">
        <f t="shared" si="21"/>
        <v>-524</v>
      </c>
      <c r="G145" s="94">
        <f t="shared" si="21"/>
        <v>221</v>
      </c>
      <c r="H145" s="94">
        <f t="shared" si="21"/>
        <v>1297</v>
      </c>
      <c r="I145" s="94">
        <f t="shared" si="21"/>
        <v>206</v>
      </c>
      <c r="J145" s="94">
        <f t="shared" si="21"/>
        <v>54</v>
      </c>
      <c r="K145" s="94">
        <f t="shared" si="21"/>
        <v>3</v>
      </c>
    </row>
    <row r="146" spans="1:11" ht="12" customHeight="1" thickTop="1" x14ac:dyDescent="0.2">
      <c r="J146" s="17"/>
      <c r="K146" s="17"/>
    </row>
    <row r="147" spans="1:11" x14ac:dyDescent="0.2">
      <c r="J147" s="17"/>
      <c r="K147" s="17"/>
    </row>
    <row r="148" spans="1:11" ht="12.75" x14ac:dyDescent="0.2">
      <c r="A148" t="s">
        <v>151</v>
      </c>
    </row>
  </sheetData>
  <phoneticPr fontId="7" type="noConversion"/>
  <pageMargins left="0.33" right="0.32" top="0.34" bottom="0.26" header="0.18" footer="0.26"/>
  <pageSetup paperSize="9" scale="96" orientation="landscape"/>
  <headerFooter alignWithMargins="0">
    <oddHeader>&amp;CWIAL FINANCIAL ACCOUNTS</oddHead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84"/>
  <sheetViews>
    <sheetView tabSelected="1" workbookViewId="0"/>
  </sheetViews>
  <sheetFormatPr defaultRowHeight="11.25" x14ac:dyDescent="0.2"/>
  <cols>
    <col min="1" max="1" width="46.85546875" style="7" customWidth="1"/>
    <col min="2" max="2" width="9.140625" style="7" customWidth="1"/>
    <col min="3" max="16384" width="9.140625" style="7"/>
  </cols>
  <sheetData>
    <row r="1" spans="1:13" ht="12.75" customHeight="1" x14ac:dyDescent="0.2">
      <c r="A1" s="1" t="s">
        <v>0</v>
      </c>
      <c r="K1" s="2" t="s">
        <v>1</v>
      </c>
      <c r="M1" s="2" t="s">
        <v>109</v>
      </c>
    </row>
    <row r="2" spans="1:13" x14ac:dyDescent="0.2">
      <c r="A2" s="7" t="s">
        <v>111</v>
      </c>
      <c r="B2" s="3">
        <v>36678</v>
      </c>
      <c r="C2" s="3">
        <v>36312</v>
      </c>
      <c r="D2" s="3">
        <v>35947</v>
      </c>
      <c r="E2" s="3">
        <v>35582</v>
      </c>
      <c r="F2" s="3">
        <v>35217</v>
      </c>
      <c r="G2" s="3">
        <v>34851</v>
      </c>
      <c r="H2" s="3">
        <v>34486</v>
      </c>
      <c r="I2" s="3">
        <v>34121</v>
      </c>
      <c r="J2" s="3">
        <v>33756</v>
      </c>
      <c r="K2" s="3">
        <v>33390</v>
      </c>
      <c r="L2" s="3">
        <v>32933</v>
      </c>
      <c r="M2" s="3">
        <v>32568</v>
      </c>
    </row>
    <row r="3" spans="1:13" x14ac:dyDescent="0.2"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</row>
    <row r="4" spans="1:13" x14ac:dyDescent="0.2">
      <c r="A4" s="8" t="s">
        <v>4</v>
      </c>
    </row>
    <row r="6" spans="1:13" x14ac:dyDescent="0.2">
      <c r="A6" s="7" t="s">
        <v>152</v>
      </c>
      <c r="B6" s="17">
        <v>10081</v>
      </c>
      <c r="C6" s="17">
        <v>11299</v>
      </c>
      <c r="D6" s="17">
        <v>11048</v>
      </c>
      <c r="E6" s="17">
        <v>11126</v>
      </c>
      <c r="F6" s="17">
        <v>11053</v>
      </c>
      <c r="G6" s="17">
        <v>10585</v>
      </c>
      <c r="H6" s="17">
        <v>9804</v>
      </c>
      <c r="I6" s="17">
        <v>9244</v>
      </c>
      <c r="J6" s="17">
        <v>8505</v>
      </c>
      <c r="K6" s="17">
        <v>10939</v>
      </c>
      <c r="L6" s="17">
        <v>8939</v>
      </c>
      <c r="M6" s="130">
        <v>9874</v>
      </c>
    </row>
    <row r="7" spans="1:13" x14ac:dyDescent="0.2">
      <c r="A7" s="7" t="s">
        <v>153</v>
      </c>
      <c r="B7" s="17">
        <v>9394</v>
      </c>
      <c r="C7" s="17">
        <v>8817</v>
      </c>
      <c r="D7" s="17">
        <v>8313</v>
      </c>
      <c r="E7" s="17">
        <v>8462</v>
      </c>
      <c r="F7" s="17">
        <v>8279</v>
      </c>
      <c r="G7" s="17">
        <v>7871</v>
      </c>
      <c r="H7" s="17">
        <v>7367</v>
      </c>
      <c r="I7" s="17">
        <v>6947</v>
      </c>
      <c r="J7" s="17">
        <v>6391</v>
      </c>
      <c r="K7" s="17">
        <v>8219</v>
      </c>
      <c r="L7" s="17">
        <v>6712</v>
      </c>
      <c r="M7" s="129"/>
    </row>
    <row r="8" spans="1:13" x14ac:dyDescent="0.2">
      <c r="A8" s="7" t="s">
        <v>154</v>
      </c>
      <c r="B8" s="17">
        <v>8160</v>
      </c>
      <c r="C8" s="17">
        <v>7430</v>
      </c>
      <c r="D8" s="17">
        <v>7020</v>
      </c>
      <c r="E8" s="17">
        <v>6022</v>
      </c>
      <c r="F8" s="17">
        <v>4678</v>
      </c>
      <c r="G8" s="17">
        <v>4299</v>
      </c>
      <c r="H8" s="17">
        <v>3980</v>
      </c>
      <c r="I8" s="17">
        <v>3469</v>
      </c>
      <c r="J8" s="17">
        <v>2357</v>
      </c>
      <c r="K8" s="17">
        <v>2590</v>
      </c>
      <c r="L8" s="17">
        <v>2205</v>
      </c>
      <c r="M8" s="17">
        <v>1907</v>
      </c>
    </row>
    <row r="9" spans="1:13" x14ac:dyDescent="0.2">
      <c r="A9" s="7" t="s">
        <v>155</v>
      </c>
      <c r="B9" s="17">
        <v>19123</v>
      </c>
      <c r="C9" s="17">
        <v>16561</v>
      </c>
      <c r="D9" s="17">
        <v>14720</v>
      </c>
      <c r="E9" s="17">
        <v>13369</v>
      </c>
      <c r="F9" s="17">
        <v>12279</v>
      </c>
      <c r="G9" s="17">
        <v>11759</v>
      </c>
      <c r="H9" s="17">
        <v>10919</v>
      </c>
      <c r="I9" s="17">
        <v>9855</v>
      </c>
      <c r="J9" s="17">
        <v>9441</v>
      </c>
      <c r="K9" s="17">
        <v>9889</v>
      </c>
      <c r="L9" s="17">
        <v>6992</v>
      </c>
      <c r="M9" s="17">
        <v>5426</v>
      </c>
    </row>
    <row r="10" spans="1:13" x14ac:dyDescent="0.2">
      <c r="A10" s="7" t="s">
        <v>156</v>
      </c>
      <c r="B10" s="17">
        <v>2931</v>
      </c>
      <c r="C10" s="17">
        <v>2553</v>
      </c>
      <c r="D10" s="17">
        <v>2460</v>
      </c>
      <c r="E10" s="17">
        <v>2272</v>
      </c>
      <c r="F10" s="17">
        <v>2076</v>
      </c>
      <c r="G10" s="17">
        <v>1759</v>
      </c>
      <c r="H10" s="17">
        <v>1565</v>
      </c>
      <c r="I10" s="17">
        <v>1380</v>
      </c>
      <c r="J10" s="17">
        <v>1135</v>
      </c>
      <c r="K10" s="17">
        <v>1453</v>
      </c>
      <c r="L10" s="17">
        <v>1118</v>
      </c>
      <c r="M10" s="17">
        <v>1105</v>
      </c>
    </row>
    <row r="11" spans="1:13" x14ac:dyDescent="0.2">
      <c r="A11" s="7" t="s">
        <v>157</v>
      </c>
      <c r="B11" s="128">
        <v>4978</v>
      </c>
      <c r="C11" s="128">
        <v>4546</v>
      </c>
      <c r="D11" s="17">
        <v>2719</v>
      </c>
      <c r="E11" s="17">
        <v>2568</v>
      </c>
      <c r="F11" s="17">
        <v>2644</v>
      </c>
      <c r="G11" s="17">
        <v>2710</v>
      </c>
      <c r="H11" s="17">
        <v>2748</v>
      </c>
      <c r="I11" s="17">
        <v>2373</v>
      </c>
      <c r="J11" s="17">
        <v>0</v>
      </c>
      <c r="K11" s="17">
        <v>0</v>
      </c>
      <c r="L11" s="17">
        <v>0</v>
      </c>
      <c r="M11" s="17">
        <v>0</v>
      </c>
    </row>
    <row r="12" spans="1:13" x14ac:dyDescent="0.2">
      <c r="A12" s="7" t="s">
        <v>158</v>
      </c>
      <c r="B12" s="129"/>
      <c r="C12" s="129"/>
      <c r="D12" s="95">
        <f>4279-D11</f>
        <v>1560</v>
      </c>
      <c r="E12" s="95">
        <f>3690-E11</f>
        <v>1122</v>
      </c>
      <c r="F12" s="95">
        <f>3701-F11</f>
        <v>1057</v>
      </c>
      <c r="G12" s="95">
        <f>3762-G11</f>
        <v>1052</v>
      </c>
      <c r="H12" s="95">
        <f>3502-H11</f>
        <v>754</v>
      </c>
      <c r="I12" s="95">
        <f>2764-I11</f>
        <v>391</v>
      </c>
      <c r="J12" s="17">
        <v>714</v>
      </c>
      <c r="K12" s="17">
        <v>985</v>
      </c>
      <c r="L12" s="17">
        <v>631</v>
      </c>
      <c r="M12" s="17">
        <v>890</v>
      </c>
    </row>
    <row r="13" spans="1:13" x14ac:dyDescent="0.2">
      <c r="A13" s="7" t="s">
        <v>159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46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 spans="1:13" x14ac:dyDescent="0.2">
      <c r="A14" s="7" t="s">
        <v>12</v>
      </c>
      <c r="B14" s="18">
        <f t="shared" ref="B14:G14" si="0">SUM(B6:B12)</f>
        <v>54667</v>
      </c>
      <c r="C14" s="18">
        <f t="shared" si="0"/>
        <v>51206</v>
      </c>
      <c r="D14" s="18">
        <f t="shared" si="0"/>
        <v>47840</v>
      </c>
      <c r="E14" s="18">
        <f t="shared" si="0"/>
        <v>44941</v>
      </c>
      <c r="F14" s="18">
        <f t="shared" si="0"/>
        <v>42066</v>
      </c>
      <c r="G14" s="18">
        <f t="shared" si="0"/>
        <v>40035</v>
      </c>
      <c r="H14" s="48">
        <f>SUM(H6:H13)</f>
        <v>37183</v>
      </c>
      <c r="I14" s="18">
        <f>SUM(I6:I12)</f>
        <v>33659</v>
      </c>
      <c r="J14" s="18">
        <f>SUM(J6:J12)</f>
        <v>28543</v>
      </c>
      <c r="K14" s="18">
        <f>SUM(K6:K12)</f>
        <v>34075</v>
      </c>
      <c r="L14" s="18">
        <f>SUM(L6:L12)</f>
        <v>26597</v>
      </c>
      <c r="M14" s="18">
        <f>SUM(M6:M12)</f>
        <v>19202</v>
      </c>
    </row>
    <row r="15" spans="1:13" x14ac:dyDescent="0.2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 x14ac:dyDescent="0.2">
      <c r="A16" s="7" t="s">
        <v>160</v>
      </c>
      <c r="B16" s="17">
        <v>229</v>
      </c>
      <c r="C16" s="17">
        <v>129</v>
      </c>
      <c r="D16" s="17">
        <v>297</v>
      </c>
      <c r="E16" s="17">
        <v>368</v>
      </c>
      <c r="F16" s="17">
        <v>271</v>
      </c>
      <c r="G16" s="17">
        <v>106</v>
      </c>
      <c r="H16" s="17">
        <v>54</v>
      </c>
      <c r="I16" s="17">
        <v>46</v>
      </c>
      <c r="J16" s="17">
        <v>75</v>
      </c>
      <c r="K16" s="17">
        <v>22</v>
      </c>
      <c r="L16" s="17">
        <v>294</v>
      </c>
      <c r="M16" s="17">
        <v>247</v>
      </c>
    </row>
    <row r="17" spans="1:13" x14ac:dyDescent="0.2">
      <c r="A17" s="7" t="s">
        <v>161</v>
      </c>
      <c r="B17" s="17">
        <v>7</v>
      </c>
      <c r="C17" s="17">
        <v>26</v>
      </c>
      <c r="D17" s="17">
        <v>340</v>
      </c>
      <c r="E17" s="17">
        <v>205</v>
      </c>
      <c r="F17" s="17">
        <v>3</v>
      </c>
      <c r="G17" s="17">
        <v>71</v>
      </c>
      <c r="H17" s="17">
        <v>69</v>
      </c>
      <c r="I17" s="17">
        <v>74</v>
      </c>
      <c r="J17" s="17">
        <v>96</v>
      </c>
      <c r="K17" s="17">
        <v>148</v>
      </c>
      <c r="L17" s="17">
        <v>108</v>
      </c>
      <c r="M17" s="17">
        <f>55+876</f>
        <v>931</v>
      </c>
    </row>
    <row r="18" spans="1:13" x14ac:dyDescent="0.2">
      <c r="A18" s="7" t="s">
        <v>13</v>
      </c>
      <c r="B18" s="96">
        <f t="shared" ref="B18:M18" si="1">SUM(B16:B17)</f>
        <v>236</v>
      </c>
      <c r="C18" s="96">
        <f t="shared" si="1"/>
        <v>155</v>
      </c>
      <c r="D18" s="96">
        <f t="shared" si="1"/>
        <v>637</v>
      </c>
      <c r="E18" s="96">
        <f t="shared" si="1"/>
        <v>573</v>
      </c>
      <c r="F18" s="96">
        <f t="shared" si="1"/>
        <v>274</v>
      </c>
      <c r="G18" s="96">
        <f t="shared" si="1"/>
        <v>177</v>
      </c>
      <c r="H18" s="96">
        <f t="shared" si="1"/>
        <v>123</v>
      </c>
      <c r="I18" s="96">
        <f t="shared" si="1"/>
        <v>120</v>
      </c>
      <c r="J18" s="96">
        <f t="shared" si="1"/>
        <v>171</v>
      </c>
      <c r="K18" s="96">
        <f t="shared" si="1"/>
        <v>170</v>
      </c>
      <c r="L18" s="96">
        <f t="shared" si="1"/>
        <v>402</v>
      </c>
      <c r="M18" s="96">
        <f t="shared" si="1"/>
        <v>1178</v>
      </c>
    </row>
    <row r="19" spans="1:13" x14ac:dyDescent="0.2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ht="12" customHeight="1" thickBot="1" x14ac:dyDescent="0.25">
      <c r="A20" s="14" t="s">
        <v>14</v>
      </c>
      <c r="B20" s="97">
        <f t="shared" ref="B20:M20" si="2">+B14+B18</f>
        <v>54903</v>
      </c>
      <c r="C20" s="97">
        <f t="shared" si="2"/>
        <v>51361</v>
      </c>
      <c r="D20" s="97">
        <f t="shared" si="2"/>
        <v>48477</v>
      </c>
      <c r="E20" s="97">
        <f t="shared" si="2"/>
        <v>45514</v>
      </c>
      <c r="F20" s="97">
        <f t="shared" si="2"/>
        <v>42340</v>
      </c>
      <c r="G20" s="97">
        <f t="shared" si="2"/>
        <v>40212</v>
      </c>
      <c r="H20" s="97">
        <f t="shared" si="2"/>
        <v>37306</v>
      </c>
      <c r="I20" s="97">
        <f t="shared" si="2"/>
        <v>33779</v>
      </c>
      <c r="J20" s="97">
        <f t="shared" si="2"/>
        <v>28714</v>
      </c>
      <c r="K20" s="97">
        <f t="shared" si="2"/>
        <v>34245</v>
      </c>
      <c r="L20" s="97">
        <f t="shared" si="2"/>
        <v>26999</v>
      </c>
      <c r="M20" s="97">
        <f t="shared" si="2"/>
        <v>20380</v>
      </c>
    </row>
    <row r="21" spans="1:13" ht="12" customHeight="1" thickTop="1" x14ac:dyDescent="0.2">
      <c r="I21" s="17"/>
      <c r="J21" s="17"/>
      <c r="K21" s="17"/>
      <c r="L21" s="17"/>
      <c r="M21" s="17"/>
    </row>
    <row r="22" spans="1:13" x14ac:dyDescent="0.2">
      <c r="I22" s="17"/>
      <c r="J22" s="17"/>
      <c r="K22" s="17"/>
      <c r="L22" s="17"/>
      <c r="M22" s="17"/>
    </row>
    <row r="23" spans="1:13" x14ac:dyDescent="0.2">
      <c r="A23" s="8" t="s">
        <v>15</v>
      </c>
      <c r="I23" s="17"/>
      <c r="J23" s="17"/>
      <c r="K23" s="17"/>
      <c r="L23" s="17"/>
      <c r="M23" s="17"/>
    </row>
    <row r="24" spans="1:13" x14ac:dyDescent="0.2">
      <c r="I24" s="17"/>
      <c r="J24" s="17"/>
      <c r="K24" s="17"/>
      <c r="L24" s="17"/>
      <c r="M24" s="17"/>
    </row>
    <row r="25" spans="1:13" x14ac:dyDescent="0.2">
      <c r="A25" s="7" t="s">
        <v>16</v>
      </c>
      <c r="B25" s="17">
        <v>32</v>
      </c>
      <c r="C25" s="17">
        <v>35</v>
      </c>
      <c r="D25" s="17">
        <v>30</v>
      </c>
      <c r="E25" s="17">
        <v>30</v>
      </c>
      <c r="F25" s="17">
        <v>25</v>
      </c>
      <c r="G25" s="17">
        <v>25</v>
      </c>
      <c r="H25" s="17">
        <v>25</v>
      </c>
      <c r="I25" s="17">
        <v>22</v>
      </c>
      <c r="J25" s="17">
        <v>23</v>
      </c>
      <c r="K25" s="17">
        <v>34</v>
      </c>
      <c r="L25" s="17">
        <v>43</v>
      </c>
      <c r="M25" s="17">
        <v>20</v>
      </c>
    </row>
    <row r="26" spans="1:13" x14ac:dyDescent="0.2">
      <c r="A26" s="7" t="s">
        <v>17</v>
      </c>
      <c r="B26" s="17">
        <v>9778</v>
      </c>
      <c r="C26" s="17">
        <v>9515</v>
      </c>
      <c r="D26" s="17">
        <v>7532</v>
      </c>
      <c r="E26" s="17">
        <v>6605</v>
      </c>
      <c r="F26" s="17">
        <v>4230</v>
      </c>
      <c r="G26" s="17">
        <v>3680</v>
      </c>
      <c r="H26" s="17">
        <v>3883</v>
      </c>
      <c r="I26" s="17">
        <v>3730</v>
      </c>
      <c r="J26" s="17">
        <v>2690</v>
      </c>
      <c r="K26" s="17">
        <v>4353</v>
      </c>
      <c r="L26" s="17">
        <v>3680</v>
      </c>
      <c r="M26" s="17">
        <v>2695</v>
      </c>
    </row>
    <row r="27" spans="1:13" x14ac:dyDescent="0.2">
      <c r="A27" s="7" t="s">
        <v>18</v>
      </c>
      <c r="B27" s="17">
        <v>135</v>
      </c>
      <c r="C27" s="17">
        <v>124</v>
      </c>
      <c r="D27" s="17">
        <v>122</v>
      </c>
      <c r="E27" s="17">
        <v>104</v>
      </c>
      <c r="F27" s="17">
        <v>95</v>
      </c>
      <c r="G27" s="17">
        <v>95</v>
      </c>
      <c r="H27" s="17">
        <v>95</v>
      </c>
      <c r="I27" s="17">
        <v>84</v>
      </c>
      <c r="J27" s="17">
        <v>84</v>
      </c>
      <c r="K27" s="17">
        <v>105</v>
      </c>
      <c r="L27" s="17">
        <v>84</v>
      </c>
      <c r="M27" s="17">
        <v>84</v>
      </c>
    </row>
    <row r="28" spans="1:13" x14ac:dyDescent="0.2">
      <c r="A28" s="7" t="s">
        <v>162</v>
      </c>
      <c r="B28" s="17">
        <v>8336</v>
      </c>
      <c r="C28" s="17">
        <v>7921</v>
      </c>
      <c r="D28" s="17">
        <v>7783</v>
      </c>
      <c r="E28" s="17">
        <v>8068</v>
      </c>
      <c r="F28" s="17">
        <v>7756</v>
      </c>
      <c r="G28" s="17">
        <v>7553</v>
      </c>
      <c r="H28" s="17">
        <v>6923</v>
      </c>
      <c r="I28" s="17">
        <v>7061</v>
      </c>
      <c r="J28" s="17">
        <v>6291</v>
      </c>
      <c r="K28" s="17">
        <v>7317</v>
      </c>
      <c r="L28" s="17">
        <v>6040</v>
      </c>
      <c r="M28" s="17">
        <v>5031</v>
      </c>
    </row>
    <row r="29" spans="1:13" x14ac:dyDescent="0.2">
      <c r="A29" s="7" t="s">
        <v>163</v>
      </c>
      <c r="B29" s="17">
        <v>5420</v>
      </c>
      <c r="C29" s="17">
        <v>4959</v>
      </c>
      <c r="D29" s="17">
        <v>4883</v>
      </c>
      <c r="E29" s="17">
        <v>3145</v>
      </c>
      <c r="F29" s="17">
        <v>2424</v>
      </c>
      <c r="G29" s="17">
        <v>2478</v>
      </c>
      <c r="H29" s="17">
        <v>2579</v>
      </c>
      <c r="I29" s="17">
        <v>3236</v>
      </c>
      <c r="J29" s="17">
        <v>3809</v>
      </c>
      <c r="K29" s="17">
        <v>6760</v>
      </c>
      <c r="L29" s="17">
        <v>5119</v>
      </c>
      <c r="M29" s="17">
        <v>5034</v>
      </c>
    </row>
    <row r="30" spans="1:13" x14ac:dyDescent="0.2">
      <c r="A30" s="7" t="s">
        <v>164</v>
      </c>
      <c r="B30" s="17">
        <f>35017-32027</f>
        <v>2990</v>
      </c>
      <c r="C30" s="17">
        <f>3181+1+7</f>
        <v>3189</v>
      </c>
      <c r="D30" s="17">
        <f>2855+3+5</f>
        <v>2863</v>
      </c>
      <c r="E30" s="17">
        <f>2645+64</f>
        <v>2709</v>
      </c>
      <c r="F30" s="17">
        <v>2928</v>
      </c>
      <c r="G30" s="17">
        <v>2254</v>
      </c>
      <c r="H30" s="17">
        <v>2318</v>
      </c>
      <c r="I30" s="17">
        <v>2183</v>
      </c>
      <c r="J30" s="17">
        <v>1633</v>
      </c>
      <c r="K30" s="17">
        <v>1755</v>
      </c>
      <c r="L30" s="17">
        <v>1221</v>
      </c>
      <c r="M30" s="17">
        <v>0</v>
      </c>
    </row>
    <row r="31" spans="1:13" x14ac:dyDescent="0.2">
      <c r="A31" s="7" t="s">
        <v>165</v>
      </c>
      <c r="B31" s="17">
        <v>1175</v>
      </c>
      <c r="C31" s="17">
        <v>1157</v>
      </c>
      <c r="D31" s="17">
        <v>1107</v>
      </c>
      <c r="E31" s="17">
        <v>811</v>
      </c>
      <c r="F31" s="17">
        <v>845</v>
      </c>
      <c r="G31" s="17">
        <v>829</v>
      </c>
      <c r="H31" s="17">
        <v>828</v>
      </c>
      <c r="I31" s="17">
        <v>868</v>
      </c>
      <c r="J31" s="17">
        <v>925</v>
      </c>
      <c r="K31" s="17">
        <v>1148</v>
      </c>
      <c r="L31" s="17">
        <v>973</v>
      </c>
      <c r="M31" s="17">
        <v>0</v>
      </c>
    </row>
    <row r="32" spans="1:13" x14ac:dyDescent="0.2">
      <c r="A32" s="7" t="s">
        <v>166</v>
      </c>
      <c r="B32" s="17">
        <v>1348</v>
      </c>
      <c r="C32" s="17">
        <f>1034+1259</f>
        <v>2293</v>
      </c>
      <c r="D32" s="17">
        <f>2228+1037</f>
        <v>3265</v>
      </c>
      <c r="E32" s="17">
        <v>2509</v>
      </c>
      <c r="F32" s="17">
        <v>1125</v>
      </c>
      <c r="G32" s="17">
        <v>1050</v>
      </c>
      <c r="H32" s="17">
        <v>1061</v>
      </c>
      <c r="I32" s="17">
        <v>1201</v>
      </c>
      <c r="J32" s="17">
        <v>950</v>
      </c>
      <c r="K32" s="17">
        <v>938</v>
      </c>
      <c r="L32" s="17">
        <v>931</v>
      </c>
      <c r="M32" s="17">
        <v>0</v>
      </c>
    </row>
    <row r="33" spans="1:13" x14ac:dyDescent="0.2">
      <c r="A33" s="7" t="s">
        <v>167</v>
      </c>
      <c r="B33" s="17">
        <v>904</v>
      </c>
      <c r="C33" s="17">
        <v>690</v>
      </c>
      <c r="D33" s="17">
        <v>1652</v>
      </c>
      <c r="E33" s="17">
        <v>887</v>
      </c>
      <c r="F33" s="17">
        <v>1142</v>
      </c>
      <c r="G33" s="17">
        <v>987</v>
      </c>
      <c r="H33" s="17">
        <v>1136</v>
      </c>
      <c r="I33" s="17">
        <v>1033</v>
      </c>
      <c r="J33" s="17">
        <v>1009</v>
      </c>
      <c r="K33" s="17">
        <v>649</v>
      </c>
      <c r="L33" s="17">
        <v>475</v>
      </c>
      <c r="M33" s="17">
        <v>0</v>
      </c>
    </row>
    <row r="34" spans="1:13" x14ac:dyDescent="0.2">
      <c r="A34" s="7" t="s">
        <v>121</v>
      </c>
      <c r="B34" s="17">
        <v>4093</v>
      </c>
      <c r="C34" s="17">
        <f>3769-31</f>
        <v>3738</v>
      </c>
      <c r="D34" s="17">
        <v>2982</v>
      </c>
      <c r="E34" s="17">
        <v>2975</v>
      </c>
      <c r="F34" s="17">
        <v>2205</v>
      </c>
      <c r="G34" s="17">
        <v>2260</v>
      </c>
      <c r="H34" s="17">
        <v>2286</v>
      </c>
      <c r="I34" s="17">
        <v>1388</v>
      </c>
      <c r="J34" s="17">
        <v>1015</v>
      </c>
      <c r="K34" s="17">
        <v>1354</v>
      </c>
      <c r="L34" s="17">
        <v>1285</v>
      </c>
      <c r="M34" s="17">
        <v>5901</v>
      </c>
    </row>
    <row r="35" spans="1:13" x14ac:dyDescent="0.2">
      <c r="A35" s="7" t="s">
        <v>168</v>
      </c>
      <c r="B35" s="17">
        <v>806</v>
      </c>
      <c r="C35" s="17">
        <v>31</v>
      </c>
      <c r="D35" s="17">
        <v>100</v>
      </c>
      <c r="E35" s="30">
        <v>-80</v>
      </c>
      <c r="F35" s="17">
        <v>1007</v>
      </c>
      <c r="G35" s="17">
        <v>811</v>
      </c>
      <c r="H35" s="17">
        <v>1177</v>
      </c>
      <c r="I35" s="17">
        <v>746</v>
      </c>
      <c r="J35" s="17">
        <v>745</v>
      </c>
      <c r="K35" s="17">
        <v>931</v>
      </c>
      <c r="L35" s="17">
        <v>709</v>
      </c>
      <c r="M35" s="17">
        <v>650</v>
      </c>
    </row>
    <row r="36" spans="1:13" x14ac:dyDescent="0.2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12" customHeight="1" thickBot="1" x14ac:dyDescent="0.25">
      <c r="A37" s="14" t="s">
        <v>24</v>
      </c>
      <c r="B37" s="98">
        <f t="shared" ref="B37:M37" si="3">SUM(B25:B35)</f>
        <v>35017</v>
      </c>
      <c r="C37" s="98">
        <f t="shared" si="3"/>
        <v>33652</v>
      </c>
      <c r="D37" s="98">
        <f t="shared" si="3"/>
        <v>32319</v>
      </c>
      <c r="E37" s="98">
        <f t="shared" si="3"/>
        <v>27763</v>
      </c>
      <c r="F37" s="98">
        <f t="shared" si="3"/>
        <v>23782</v>
      </c>
      <c r="G37" s="98">
        <f t="shared" si="3"/>
        <v>22022</v>
      </c>
      <c r="H37" s="98">
        <f t="shared" si="3"/>
        <v>22311</v>
      </c>
      <c r="I37" s="98">
        <f t="shared" si="3"/>
        <v>21552</v>
      </c>
      <c r="J37" s="98">
        <f t="shared" si="3"/>
        <v>19174</v>
      </c>
      <c r="K37" s="98">
        <f t="shared" si="3"/>
        <v>25344</v>
      </c>
      <c r="L37" s="98">
        <f t="shared" si="3"/>
        <v>20560</v>
      </c>
      <c r="M37" s="98">
        <f t="shared" si="3"/>
        <v>19415</v>
      </c>
    </row>
    <row r="38" spans="1:13" ht="12" customHeight="1" thickTop="1" x14ac:dyDescent="0.2">
      <c r="I38" s="17"/>
      <c r="J38" s="17"/>
      <c r="K38" s="17"/>
      <c r="L38" s="17"/>
      <c r="M38" s="17"/>
    </row>
    <row r="39" spans="1:13" x14ac:dyDescent="0.2">
      <c r="A39" s="7" t="s">
        <v>25</v>
      </c>
      <c r="B39" s="24">
        <f t="shared" ref="B39:M39" si="4">+B20-B37</f>
        <v>19886</v>
      </c>
      <c r="C39" s="24">
        <f t="shared" si="4"/>
        <v>17709</v>
      </c>
      <c r="D39" s="24">
        <f t="shared" si="4"/>
        <v>16158</v>
      </c>
      <c r="E39" s="24">
        <f t="shared" si="4"/>
        <v>17751</v>
      </c>
      <c r="F39" s="24">
        <f t="shared" si="4"/>
        <v>18558</v>
      </c>
      <c r="G39" s="24">
        <f t="shared" si="4"/>
        <v>18190</v>
      </c>
      <c r="H39" s="24">
        <f t="shared" si="4"/>
        <v>14995</v>
      </c>
      <c r="I39" s="24">
        <f t="shared" si="4"/>
        <v>12227</v>
      </c>
      <c r="J39" s="24">
        <f t="shared" si="4"/>
        <v>9540</v>
      </c>
      <c r="K39" s="24">
        <f t="shared" si="4"/>
        <v>8901</v>
      </c>
      <c r="L39" s="24">
        <f t="shared" si="4"/>
        <v>6439</v>
      </c>
      <c r="M39" s="24">
        <f t="shared" si="4"/>
        <v>965</v>
      </c>
    </row>
    <row r="40" spans="1:13" x14ac:dyDescent="0.2">
      <c r="A40" s="5" t="s">
        <v>26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2">
      <c r="A41" s="7" t="s">
        <v>169</v>
      </c>
      <c r="B41" s="17">
        <v>0</v>
      </c>
      <c r="C41" s="17">
        <v>0</v>
      </c>
      <c r="D41" s="17">
        <v>0</v>
      </c>
      <c r="E41" s="17">
        <v>8746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</row>
    <row r="42" spans="1:13" x14ac:dyDescent="0.2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2">
      <c r="A43" s="7" t="s">
        <v>29</v>
      </c>
      <c r="B43" s="99">
        <f>+B39-B41</f>
        <v>19886</v>
      </c>
      <c r="C43" s="99">
        <f>+C39-C41</f>
        <v>17709</v>
      </c>
      <c r="D43" s="99">
        <f>+D39-D41</f>
        <v>16158</v>
      </c>
      <c r="E43" s="99">
        <f>+E39-E41</f>
        <v>9005</v>
      </c>
      <c r="F43" s="100">
        <f t="shared" ref="F43:M43" si="5">SUM(F39:F41)</f>
        <v>18558</v>
      </c>
      <c r="G43" s="100">
        <f t="shared" si="5"/>
        <v>18190</v>
      </c>
      <c r="H43" s="100">
        <f t="shared" si="5"/>
        <v>14995</v>
      </c>
      <c r="I43" s="100">
        <f t="shared" si="5"/>
        <v>12227</v>
      </c>
      <c r="J43" s="100">
        <f t="shared" si="5"/>
        <v>9540</v>
      </c>
      <c r="K43" s="100">
        <f t="shared" si="5"/>
        <v>8901</v>
      </c>
      <c r="L43" s="100">
        <f t="shared" si="5"/>
        <v>6439</v>
      </c>
      <c r="M43" s="100">
        <f t="shared" si="5"/>
        <v>965</v>
      </c>
    </row>
    <row r="44" spans="1:13" x14ac:dyDescent="0.2">
      <c r="A44" s="7" t="s">
        <v>30</v>
      </c>
      <c r="B44" s="17">
        <v>6658</v>
      </c>
      <c r="C44" s="17">
        <v>5553</v>
      </c>
      <c r="D44" s="17">
        <v>5233</v>
      </c>
      <c r="E44" s="17">
        <v>3946</v>
      </c>
      <c r="F44" s="17">
        <v>6471</v>
      </c>
      <c r="G44" s="95">
        <f>+G43-12238</f>
        <v>5952</v>
      </c>
      <c r="H44" s="95">
        <f>+H43-9412</f>
        <v>5583</v>
      </c>
      <c r="I44" s="95">
        <f>+I43-8053</f>
        <v>4174</v>
      </c>
      <c r="J44" s="95">
        <f>+J43-6743</f>
        <v>2797</v>
      </c>
      <c r="K44" s="17">
        <v>3712</v>
      </c>
      <c r="L44" s="17">
        <v>2800</v>
      </c>
      <c r="M44" s="17">
        <v>947</v>
      </c>
    </row>
    <row r="45" spans="1:13" x14ac:dyDescent="0.2">
      <c r="I45" s="17"/>
      <c r="J45" s="17"/>
      <c r="K45" s="17"/>
      <c r="L45" s="17"/>
      <c r="M45" s="17"/>
    </row>
    <row r="46" spans="1:13" ht="12" customHeight="1" thickBot="1" x14ac:dyDescent="0.25">
      <c r="A46" s="6" t="s">
        <v>31</v>
      </c>
      <c r="B46" s="101">
        <f t="shared" ref="B46:M46" si="6">+B43-B44</f>
        <v>13228</v>
      </c>
      <c r="C46" s="101">
        <f t="shared" si="6"/>
        <v>12156</v>
      </c>
      <c r="D46" s="101">
        <f t="shared" si="6"/>
        <v>10925</v>
      </c>
      <c r="E46" s="101">
        <f t="shared" si="6"/>
        <v>5059</v>
      </c>
      <c r="F46" s="101">
        <f t="shared" si="6"/>
        <v>12087</v>
      </c>
      <c r="G46" s="101">
        <f t="shared" si="6"/>
        <v>12238</v>
      </c>
      <c r="H46" s="101">
        <f t="shared" si="6"/>
        <v>9412</v>
      </c>
      <c r="I46" s="101">
        <f t="shared" si="6"/>
        <v>8053</v>
      </c>
      <c r="J46" s="101">
        <f t="shared" si="6"/>
        <v>6743</v>
      </c>
      <c r="K46" s="101">
        <f t="shared" si="6"/>
        <v>5189</v>
      </c>
      <c r="L46" s="101">
        <f t="shared" si="6"/>
        <v>3639</v>
      </c>
      <c r="M46" s="101">
        <f t="shared" si="6"/>
        <v>18</v>
      </c>
    </row>
    <row r="47" spans="1:13" ht="13.5" customHeight="1" thickTop="1" x14ac:dyDescent="0.2">
      <c r="A47" s="1" t="s">
        <v>34</v>
      </c>
    </row>
    <row r="48" spans="1:13" x14ac:dyDescent="0.2">
      <c r="A48" s="7" t="s">
        <v>111</v>
      </c>
      <c r="B48" s="3">
        <v>36678</v>
      </c>
      <c r="C48" s="3">
        <v>36312</v>
      </c>
      <c r="D48" s="3">
        <v>35947</v>
      </c>
      <c r="E48" s="3">
        <v>35582</v>
      </c>
      <c r="F48" s="3">
        <v>35217</v>
      </c>
      <c r="G48" s="3">
        <v>34851</v>
      </c>
      <c r="H48" s="3">
        <v>34486</v>
      </c>
      <c r="I48" s="3">
        <v>34121</v>
      </c>
      <c r="J48" s="3">
        <v>33756</v>
      </c>
      <c r="K48" s="3">
        <v>33390</v>
      </c>
      <c r="L48" s="3">
        <v>32933</v>
      </c>
      <c r="M48" s="3">
        <v>32568</v>
      </c>
    </row>
    <row r="49" spans="1:13" x14ac:dyDescent="0.2">
      <c r="B49" s="4" t="s">
        <v>3</v>
      </c>
      <c r="C49" s="4" t="s">
        <v>3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  <c r="I49" s="4" t="s">
        <v>3</v>
      </c>
      <c r="J49" s="4" t="s">
        <v>3</v>
      </c>
      <c r="K49" s="4" t="s">
        <v>3</v>
      </c>
      <c r="L49" s="4" t="s">
        <v>3</v>
      </c>
      <c r="M49" s="4" t="s">
        <v>3</v>
      </c>
    </row>
    <row r="50" spans="1:13" x14ac:dyDescent="0.2">
      <c r="A50" s="8"/>
    </row>
    <row r="51" spans="1:13" x14ac:dyDescent="0.2">
      <c r="A51" s="7" t="s">
        <v>35</v>
      </c>
      <c r="B51" s="29">
        <f>+C61</f>
        <v>145687</v>
      </c>
      <c r="C51" s="29">
        <f>+D61</f>
        <v>114661</v>
      </c>
      <c r="D51" s="29">
        <f>+E61</f>
        <v>110302</v>
      </c>
      <c r="E51" s="17">
        <v>112909</v>
      </c>
      <c r="F51" s="17">
        <v>84863</v>
      </c>
      <c r="G51" s="17">
        <v>77521</v>
      </c>
      <c r="H51" s="17">
        <v>71853</v>
      </c>
      <c r="I51" s="17">
        <v>66966</v>
      </c>
      <c r="J51" s="17">
        <v>62872</v>
      </c>
      <c r="K51" s="17">
        <v>59757</v>
      </c>
      <c r="L51" s="17">
        <v>57618</v>
      </c>
      <c r="M51" s="17">
        <v>57600</v>
      </c>
    </row>
    <row r="52" spans="1:13" x14ac:dyDescent="0.2">
      <c r="B52" s="17"/>
      <c r="C52" s="17"/>
      <c r="D52" s="17"/>
      <c r="E52" s="17"/>
      <c r="F52" s="17"/>
      <c r="G52" s="17"/>
      <c r="H52" s="17"/>
    </row>
    <row r="53" spans="1:13" x14ac:dyDescent="0.2">
      <c r="A53" s="8" t="s">
        <v>170</v>
      </c>
      <c r="B53" s="17"/>
      <c r="C53" s="17"/>
      <c r="D53" s="17"/>
      <c r="E53" s="17"/>
      <c r="F53" s="17"/>
      <c r="G53" s="17"/>
      <c r="H53" s="17"/>
    </row>
    <row r="54" spans="1:13" x14ac:dyDescent="0.2">
      <c r="A54" s="7" t="s">
        <v>36</v>
      </c>
      <c r="B54" s="102">
        <f t="shared" ref="B54:M54" si="7">+B46</f>
        <v>13228</v>
      </c>
      <c r="C54" s="102">
        <f t="shared" si="7"/>
        <v>12156</v>
      </c>
      <c r="D54" s="102">
        <f t="shared" si="7"/>
        <v>10925</v>
      </c>
      <c r="E54" s="102">
        <f t="shared" si="7"/>
        <v>5059</v>
      </c>
      <c r="F54" s="102">
        <f t="shared" si="7"/>
        <v>12087</v>
      </c>
      <c r="G54" s="102">
        <f t="shared" si="7"/>
        <v>12238</v>
      </c>
      <c r="H54" s="102">
        <f t="shared" si="7"/>
        <v>9412</v>
      </c>
      <c r="I54" s="102">
        <f t="shared" si="7"/>
        <v>8053</v>
      </c>
      <c r="J54" s="102">
        <f t="shared" si="7"/>
        <v>6743</v>
      </c>
      <c r="K54" s="102">
        <f t="shared" si="7"/>
        <v>5189</v>
      </c>
      <c r="L54" s="102">
        <f t="shared" si="7"/>
        <v>3639</v>
      </c>
      <c r="M54" s="102">
        <f t="shared" si="7"/>
        <v>18</v>
      </c>
    </row>
    <row r="55" spans="1:13" x14ac:dyDescent="0.2">
      <c r="A55" s="7" t="s">
        <v>171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2</v>
      </c>
      <c r="J55" s="17">
        <v>0</v>
      </c>
      <c r="K55" s="17">
        <v>0</v>
      </c>
      <c r="L55" s="17">
        <v>7</v>
      </c>
      <c r="M55" s="17">
        <v>0</v>
      </c>
    </row>
    <row r="56" spans="1:13" x14ac:dyDescent="0.2">
      <c r="A56" s="7" t="s">
        <v>37</v>
      </c>
      <c r="B56" s="17">
        <v>0</v>
      </c>
      <c r="C56" s="17">
        <v>26128</v>
      </c>
      <c r="D56" s="17">
        <v>0</v>
      </c>
      <c r="E56" s="17">
        <v>628</v>
      </c>
      <c r="F56" s="17">
        <v>20797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</row>
    <row r="57" spans="1:13" x14ac:dyDescent="0.2">
      <c r="A57" s="14" t="s">
        <v>172</v>
      </c>
      <c r="B57" s="103">
        <f t="shared" ref="B57:M57" si="8">SUM(B54:B56)</f>
        <v>13228</v>
      </c>
      <c r="C57" s="103">
        <f t="shared" si="8"/>
        <v>38284</v>
      </c>
      <c r="D57" s="103">
        <f t="shared" si="8"/>
        <v>10925</v>
      </c>
      <c r="E57" s="103">
        <f t="shared" si="8"/>
        <v>5687</v>
      </c>
      <c r="F57" s="103">
        <f t="shared" si="8"/>
        <v>32884</v>
      </c>
      <c r="G57" s="103">
        <f t="shared" si="8"/>
        <v>12238</v>
      </c>
      <c r="H57" s="103">
        <f t="shared" si="8"/>
        <v>9412</v>
      </c>
      <c r="I57" s="103">
        <f t="shared" si="8"/>
        <v>8055</v>
      </c>
      <c r="J57" s="103">
        <f t="shared" si="8"/>
        <v>6743</v>
      </c>
      <c r="K57" s="103">
        <f t="shared" si="8"/>
        <v>5189</v>
      </c>
      <c r="L57" s="103">
        <f t="shared" si="8"/>
        <v>3646</v>
      </c>
      <c r="M57" s="103">
        <f t="shared" si="8"/>
        <v>18</v>
      </c>
    </row>
    <row r="58" spans="1:13" x14ac:dyDescent="0.2">
      <c r="B58" s="17"/>
      <c r="C58" s="17"/>
      <c r="D58" s="17"/>
      <c r="E58" s="17"/>
      <c r="F58" s="17"/>
      <c r="G58" s="17"/>
      <c r="H58" s="17"/>
    </row>
    <row r="59" spans="1:13" x14ac:dyDescent="0.2">
      <c r="A59" s="10" t="s">
        <v>38</v>
      </c>
      <c r="B59" s="30">
        <v>-37949</v>
      </c>
      <c r="C59" s="30">
        <v>-7258</v>
      </c>
      <c r="D59" s="30">
        <v>-6566</v>
      </c>
      <c r="E59" s="30">
        <v>-8294</v>
      </c>
      <c r="F59" s="30">
        <v>-4838</v>
      </c>
      <c r="G59" s="30">
        <v>-4896</v>
      </c>
      <c r="H59" s="30">
        <v>-3744</v>
      </c>
      <c r="I59" s="30">
        <v>-3168</v>
      </c>
      <c r="J59" s="30">
        <v>-2649</v>
      </c>
      <c r="K59" s="30">
        <v>-2074</v>
      </c>
      <c r="L59" s="30">
        <v>-1500</v>
      </c>
      <c r="M59" s="17">
        <v>0</v>
      </c>
    </row>
    <row r="60" spans="1:13" x14ac:dyDescent="0.2">
      <c r="B60" s="17"/>
      <c r="C60" s="17"/>
      <c r="D60" s="17"/>
      <c r="E60" s="17"/>
      <c r="F60" s="17"/>
      <c r="G60" s="17"/>
      <c r="H60" s="17"/>
    </row>
    <row r="61" spans="1:13" ht="12" customHeight="1" thickBot="1" x14ac:dyDescent="0.25">
      <c r="A61" s="6" t="s">
        <v>40</v>
      </c>
      <c r="B61" s="104">
        <f t="shared" ref="B61:M61" si="9">+B51+B57+B59</f>
        <v>120966</v>
      </c>
      <c r="C61" s="104">
        <f t="shared" si="9"/>
        <v>145687</v>
      </c>
      <c r="D61" s="104">
        <f t="shared" si="9"/>
        <v>114661</v>
      </c>
      <c r="E61" s="104">
        <f t="shared" si="9"/>
        <v>110302</v>
      </c>
      <c r="F61" s="104">
        <f t="shared" si="9"/>
        <v>112909</v>
      </c>
      <c r="G61" s="104">
        <f t="shared" si="9"/>
        <v>84863</v>
      </c>
      <c r="H61" s="104">
        <f t="shared" si="9"/>
        <v>77521</v>
      </c>
      <c r="I61" s="104">
        <f t="shared" si="9"/>
        <v>71853</v>
      </c>
      <c r="J61" s="104">
        <f t="shared" si="9"/>
        <v>66966</v>
      </c>
      <c r="K61" s="104">
        <f t="shared" si="9"/>
        <v>62872</v>
      </c>
      <c r="L61" s="104">
        <f t="shared" si="9"/>
        <v>59764</v>
      </c>
      <c r="M61" s="104">
        <f t="shared" si="9"/>
        <v>57618</v>
      </c>
    </row>
    <row r="62" spans="1:13" ht="12" customHeight="1" thickTop="1" x14ac:dyDescent="0.2">
      <c r="A62" s="15"/>
      <c r="B62" s="105"/>
      <c r="C62" s="105"/>
      <c r="D62" s="105"/>
      <c r="E62" s="105"/>
      <c r="F62" s="105"/>
      <c r="G62" s="105"/>
      <c r="H62" s="105"/>
      <c r="I62" s="15"/>
      <c r="J62" s="15"/>
      <c r="K62" s="15"/>
      <c r="L62" s="15"/>
      <c r="M62" s="15"/>
    </row>
    <row r="63" spans="1:13" x14ac:dyDescent="0.2">
      <c r="A63" s="16"/>
      <c r="B63" s="106"/>
      <c r="C63" s="106"/>
      <c r="D63" s="106"/>
      <c r="E63" s="106"/>
      <c r="F63" s="106"/>
      <c r="G63" s="106"/>
      <c r="H63" s="106"/>
      <c r="I63" s="16"/>
      <c r="J63" s="16"/>
      <c r="K63" s="16"/>
    </row>
    <row r="64" spans="1:13" ht="12.75" customHeight="1" x14ac:dyDescent="0.2">
      <c r="A64" s="1" t="s">
        <v>41</v>
      </c>
    </row>
    <row r="65" spans="1:13" x14ac:dyDescent="0.2">
      <c r="A65" s="7" t="s">
        <v>124</v>
      </c>
      <c r="B65" s="3">
        <v>36678</v>
      </c>
      <c r="C65" s="3">
        <v>36312</v>
      </c>
      <c r="D65" s="3">
        <v>35947</v>
      </c>
      <c r="E65" s="3">
        <v>35582</v>
      </c>
      <c r="F65" s="3">
        <v>35217</v>
      </c>
      <c r="G65" s="3">
        <v>34851</v>
      </c>
      <c r="H65" s="3">
        <v>34486</v>
      </c>
      <c r="I65" s="3">
        <v>34121</v>
      </c>
      <c r="J65" s="3">
        <v>33756</v>
      </c>
      <c r="K65" s="3">
        <v>33390</v>
      </c>
      <c r="L65" s="3">
        <v>32933</v>
      </c>
      <c r="M65" s="3">
        <v>32568</v>
      </c>
    </row>
    <row r="66" spans="1:13" x14ac:dyDescent="0.2">
      <c r="B66" s="4" t="s">
        <v>3</v>
      </c>
      <c r="C66" s="4" t="s">
        <v>3</v>
      </c>
      <c r="D66" s="4" t="s">
        <v>3</v>
      </c>
      <c r="E66" s="4" t="s">
        <v>3</v>
      </c>
      <c r="F66" s="4" t="s">
        <v>3</v>
      </c>
      <c r="G66" s="4" t="s">
        <v>3</v>
      </c>
      <c r="H66" s="4" t="s">
        <v>3</v>
      </c>
      <c r="I66" s="4" t="s">
        <v>3</v>
      </c>
      <c r="J66" s="4" t="s">
        <v>3</v>
      </c>
      <c r="K66" s="4" t="s">
        <v>3</v>
      </c>
      <c r="L66" s="4" t="s">
        <v>3</v>
      </c>
      <c r="M66" s="4" t="s">
        <v>3</v>
      </c>
    </row>
    <row r="67" spans="1:13" x14ac:dyDescent="0.2">
      <c r="A67" s="8" t="s">
        <v>43</v>
      </c>
      <c r="B67" s="17"/>
      <c r="C67" s="17"/>
      <c r="D67" s="17"/>
      <c r="E67" s="17"/>
      <c r="F67" s="17"/>
      <c r="G67" s="17"/>
      <c r="H67" s="17"/>
    </row>
    <row r="68" spans="1:13" x14ac:dyDescent="0.2">
      <c r="A68" s="7" t="s">
        <v>173</v>
      </c>
      <c r="B68" s="42">
        <f>+C68</f>
        <v>57600</v>
      </c>
      <c r="C68" s="107">
        <f>+D68</f>
        <v>57600</v>
      </c>
      <c r="D68" s="107">
        <f>+E68</f>
        <v>57600</v>
      </c>
      <c r="E68" s="17">
        <v>57600</v>
      </c>
      <c r="F68" s="17">
        <v>57600</v>
      </c>
      <c r="G68" s="17">
        <v>57600</v>
      </c>
      <c r="H68" s="17">
        <v>57600</v>
      </c>
      <c r="I68" s="17">
        <v>57600</v>
      </c>
      <c r="J68" s="17">
        <v>57600</v>
      </c>
      <c r="K68" s="17">
        <v>57600</v>
      </c>
      <c r="L68" s="17">
        <v>57600</v>
      </c>
      <c r="M68" s="17">
        <v>57600</v>
      </c>
    </row>
    <row r="69" spans="1:13" x14ac:dyDescent="0.2">
      <c r="A69" s="7" t="s">
        <v>45</v>
      </c>
      <c r="B69" s="17">
        <v>47483</v>
      </c>
      <c r="C69" s="108">
        <f>21721-366+C56</f>
        <v>47483</v>
      </c>
      <c r="D69" s="17">
        <v>21355</v>
      </c>
      <c r="E69" s="17">
        <v>21425</v>
      </c>
      <c r="F69" s="17">
        <v>20797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</row>
    <row r="70" spans="1:13" x14ac:dyDescent="0.2">
      <c r="A70" s="7" t="s">
        <v>174</v>
      </c>
      <c r="B70" s="17">
        <v>366</v>
      </c>
      <c r="C70" s="17">
        <v>366</v>
      </c>
      <c r="D70" s="17">
        <v>366</v>
      </c>
      <c r="E70" s="17">
        <v>366</v>
      </c>
      <c r="F70" s="17">
        <v>366</v>
      </c>
      <c r="G70" s="17">
        <v>366</v>
      </c>
      <c r="H70" s="17">
        <v>366</v>
      </c>
      <c r="I70" s="17">
        <v>320</v>
      </c>
      <c r="J70" s="17">
        <v>7</v>
      </c>
      <c r="K70" s="17">
        <v>7</v>
      </c>
      <c r="L70" s="7">
        <v>7</v>
      </c>
      <c r="M70" s="17">
        <v>0</v>
      </c>
    </row>
    <row r="71" spans="1:13" x14ac:dyDescent="0.2">
      <c r="A71" s="7" t="s">
        <v>46</v>
      </c>
      <c r="B71" s="17">
        <v>15517</v>
      </c>
      <c r="C71" s="17">
        <v>40238</v>
      </c>
      <c r="D71" s="17">
        <v>35340</v>
      </c>
      <c r="E71" s="17">
        <v>30911</v>
      </c>
      <c r="F71" s="17">
        <v>34146</v>
      </c>
      <c r="G71" s="17">
        <v>26897</v>
      </c>
      <c r="H71" s="17">
        <v>19555</v>
      </c>
      <c r="I71" s="17">
        <v>13933</v>
      </c>
      <c r="J71" s="17">
        <v>9359</v>
      </c>
      <c r="K71" s="17">
        <v>5265</v>
      </c>
      <c r="L71" s="17">
        <v>2150</v>
      </c>
      <c r="M71" s="17">
        <v>18</v>
      </c>
    </row>
    <row r="72" spans="1:13" x14ac:dyDescent="0.2">
      <c r="B72" s="17"/>
      <c r="C72" s="17"/>
      <c r="D72" s="17"/>
      <c r="E72" s="17"/>
      <c r="F72" s="17"/>
      <c r="G72" s="17"/>
      <c r="H72" s="17"/>
    </row>
    <row r="73" spans="1:13" x14ac:dyDescent="0.2">
      <c r="A73" s="14" t="s">
        <v>47</v>
      </c>
      <c r="B73" s="109">
        <f t="shared" ref="B73:M73" si="10">SUM(B68:B72)</f>
        <v>120966</v>
      </c>
      <c r="C73" s="109">
        <f t="shared" si="10"/>
        <v>145687</v>
      </c>
      <c r="D73" s="109">
        <f t="shared" si="10"/>
        <v>114661</v>
      </c>
      <c r="E73" s="109">
        <f t="shared" si="10"/>
        <v>110302</v>
      </c>
      <c r="F73" s="109">
        <f t="shared" si="10"/>
        <v>112909</v>
      </c>
      <c r="G73" s="109">
        <f t="shared" si="10"/>
        <v>84863</v>
      </c>
      <c r="H73" s="109">
        <f t="shared" si="10"/>
        <v>77521</v>
      </c>
      <c r="I73" s="109">
        <f t="shared" si="10"/>
        <v>71853</v>
      </c>
      <c r="J73" s="109">
        <f t="shared" si="10"/>
        <v>66966</v>
      </c>
      <c r="K73" s="109">
        <f t="shared" si="10"/>
        <v>62872</v>
      </c>
      <c r="L73" s="109">
        <f t="shared" si="10"/>
        <v>59757</v>
      </c>
      <c r="M73" s="109">
        <f t="shared" si="10"/>
        <v>57618</v>
      </c>
    </row>
    <row r="74" spans="1:13" x14ac:dyDescent="0.2">
      <c r="B74" s="17"/>
      <c r="C74" s="17"/>
      <c r="D74" s="17"/>
      <c r="E74" s="17"/>
      <c r="F74" s="17"/>
      <c r="G74" s="17"/>
      <c r="H74" s="17"/>
    </row>
    <row r="75" spans="1:13" x14ac:dyDescent="0.2">
      <c r="A75" s="8" t="s">
        <v>48</v>
      </c>
      <c r="B75" s="110"/>
      <c r="C75" s="110"/>
      <c r="D75" s="110"/>
      <c r="E75" s="17"/>
      <c r="F75" s="17"/>
      <c r="G75" s="17"/>
      <c r="H75" s="17"/>
    </row>
    <row r="76" spans="1:13" x14ac:dyDescent="0.2">
      <c r="A76" s="7" t="s">
        <v>175</v>
      </c>
      <c r="B76" s="17">
        <v>82606</v>
      </c>
      <c r="C76" s="17">
        <v>63259</v>
      </c>
      <c r="D76" s="17">
        <v>70390</v>
      </c>
      <c r="E76" s="17">
        <v>47149</v>
      </c>
      <c r="F76" s="17">
        <v>29348</v>
      </c>
      <c r="G76" s="17">
        <v>31269</v>
      </c>
      <c r="H76" s="17">
        <v>32746</v>
      </c>
      <c r="I76" s="17">
        <v>38311</v>
      </c>
      <c r="J76" s="17">
        <v>39568</v>
      </c>
      <c r="K76" s="17">
        <v>37224</v>
      </c>
      <c r="L76" s="17">
        <v>35520</v>
      </c>
      <c r="M76" s="17">
        <v>35520</v>
      </c>
    </row>
    <row r="77" spans="1:13" x14ac:dyDescent="0.2">
      <c r="A77" s="7" t="s">
        <v>50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26</v>
      </c>
      <c r="I77" s="17">
        <v>62</v>
      </c>
      <c r="J77" s="17">
        <v>1160</v>
      </c>
      <c r="K77" s="17">
        <v>1209</v>
      </c>
      <c r="L77" s="17">
        <v>1297</v>
      </c>
      <c r="M77" s="17">
        <v>0</v>
      </c>
    </row>
    <row r="78" spans="1:13" x14ac:dyDescent="0.2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4" t="s">
        <v>51</v>
      </c>
      <c r="B79" s="111">
        <f t="shared" ref="B79:M79" si="11">SUM(B76:B77)</f>
        <v>82606</v>
      </c>
      <c r="C79" s="111">
        <f t="shared" si="11"/>
        <v>63259</v>
      </c>
      <c r="D79" s="111">
        <f t="shared" si="11"/>
        <v>70390</v>
      </c>
      <c r="E79" s="111">
        <f t="shared" si="11"/>
        <v>47149</v>
      </c>
      <c r="F79" s="111">
        <f t="shared" si="11"/>
        <v>29348</v>
      </c>
      <c r="G79" s="111">
        <f t="shared" si="11"/>
        <v>31269</v>
      </c>
      <c r="H79" s="111">
        <f t="shared" si="11"/>
        <v>32772</v>
      </c>
      <c r="I79" s="111">
        <f t="shared" si="11"/>
        <v>38373</v>
      </c>
      <c r="J79" s="111">
        <f t="shared" si="11"/>
        <v>40728</v>
      </c>
      <c r="K79" s="111">
        <f t="shared" si="11"/>
        <v>38433</v>
      </c>
      <c r="L79" s="111">
        <f t="shared" si="11"/>
        <v>36817</v>
      </c>
      <c r="M79" s="111">
        <f t="shared" si="11"/>
        <v>35520</v>
      </c>
    </row>
    <row r="80" spans="1:13" x14ac:dyDescent="0.2">
      <c r="B80" s="17"/>
      <c r="C80" s="17"/>
      <c r="D80" s="17"/>
      <c r="E80" s="17"/>
      <c r="F80" s="17"/>
      <c r="G80" s="17"/>
      <c r="H80" s="17"/>
    </row>
    <row r="81" spans="1:13" x14ac:dyDescent="0.2">
      <c r="A81" s="8" t="s">
        <v>52</v>
      </c>
      <c r="B81" s="17"/>
      <c r="C81" s="17"/>
      <c r="D81" s="17"/>
      <c r="E81" s="17"/>
      <c r="F81" s="17"/>
      <c r="G81" s="17"/>
      <c r="H81" s="17"/>
    </row>
    <row r="82" spans="1:13" x14ac:dyDescent="0.2">
      <c r="A82" s="7" t="s">
        <v>132</v>
      </c>
      <c r="B82" s="17">
        <v>2893</v>
      </c>
      <c r="C82" s="17">
        <v>1355</v>
      </c>
      <c r="D82" s="17">
        <v>1796</v>
      </c>
      <c r="E82" s="17">
        <v>916</v>
      </c>
      <c r="F82" s="17">
        <v>1013</v>
      </c>
      <c r="G82" s="17">
        <v>1200</v>
      </c>
      <c r="H82" s="17">
        <v>1156</v>
      </c>
      <c r="I82" s="17">
        <v>1951</v>
      </c>
      <c r="J82" s="17">
        <v>2517</v>
      </c>
      <c r="K82" s="17">
        <v>1249</v>
      </c>
      <c r="L82" s="17">
        <v>2540</v>
      </c>
      <c r="M82" s="17">
        <v>1911</v>
      </c>
    </row>
    <row r="83" spans="1:13" x14ac:dyDescent="0.2">
      <c r="A83" s="7" t="s">
        <v>176</v>
      </c>
      <c r="B83" s="17">
        <v>0</v>
      </c>
      <c r="C83" s="17">
        <v>776</v>
      </c>
      <c r="D83" s="17">
        <v>3001</v>
      </c>
      <c r="E83" s="17">
        <v>6589</v>
      </c>
      <c r="F83" s="17">
        <v>526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</row>
    <row r="84" spans="1:13" x14ac:dyDescent="0.2">
      <c r="A84" s="7" t="s">
        <v>134</v>
      </c>
      <c r="B84" s="17">
        <v>666</v>
      </c>
      <c r="C84" s="17">
        <v>751</v>
      </c>
      <c r="D84" s="17">
        <v>725</v>
      </c>
      <c r="E84" s="17">
        <v>577</v>
      </c>
      <c r="F84" s="17">
        <v>613</v>
      </c>
      <c r="G84" s="17">
        <v>560</v>
      </c>
      <c r="H84" s="17">
        <v>618</v>
      </c>
      <c r="I84" s="17">
        <v>596</v>
      </c>
      <c r="J84" s="17">
        <v>519</v>
      </c>
      <c r="K84" s="17">
        <v>929</v>
      </c>
      <c r="L84" s="17">
        <v>1004</v>
      </c>
      <c r="M84" s="17">
        <v>616</v>
      </c>
    </row>
    <row r="85" spans="1:13" x14ac:dyDescent="0.2">
      <c r="A85" s="7" t="s">
        <v>57</v>
      </c>
      <c r="B85" s="17">
        <v>218</v>
      </c>
      <c r="C85" s="17">
        <v>264</v>
      </c>
      <c r="D85" s="17">
        <v>127</v>
      </c>
      <c r="E85" s="17">
        <v>0</v>
      </c>
      <c r="F85" s="17">
        <v>188</v>
      </c>
      <c r="G85" s="17">
        <v>186</v>
      </c>
      <c r="H85" s="17">
        <v>216</v>
      </c>
      <c r="I85" s="17">
        <v>174</v>
      </c>
      <c r="J85" s="17">
        <v>47</v>
      </c>
      <c r="K85" s="17">
        <v>319</v>
      </c>
      <c r="L85" s="17">
        <v>165</v>
      </c>
      <c r="M85" s="17">
        <v>814</v>
      </c>
    </row>
    <row r="86" spans="1:13" x14ac:dyDescent="0.2">
      <c r="A86" s="7" t="s">
        <v>177</v>
      </c>
      <c r="B86" s="17">
        <v>1084</v>
      </c>
      <c r="C86" s="17">
        <v>1347</v>
      </c>
      <c r="D86" s="17">
        <v>912</v>
      </c>
      <c r="E86" s="17">
        <v>2098</v>
      </c>
      <c r="F86" s="17">
        <v>1341</v>
      </c>
      <c r="G86" s="17">
        <v>862</v>
      </c>
      <c r="H86" s="17">
        <v>979</v>
      </c>
      <c r="I86" s="17">
        <v>0</v>
      </c>
      <c r="J86" s="17">
        <v>0</v>
      </c>
      <c r="K86" s="17">
        <v>0</v>
      </c>
      <c r="L86" s="17">
        <v>0</v>
      </c>
      <c r="M86" s="17">
        <v>12</v>
      </c>
    </row>
    <row r="87" spans="1:13" x14ac:dyDescent="0.2">
      <c r="A87" s="7" t="s">
        <v>58</v>
      </c>
      <c r="B87" s="17">
        <v>3917</v>
      </c>
      <c r="C87" s="17">
        <v>4147</v>
      </c>
      <c r="D87" s="17">
        <v>3566</v>
      </c>
      <c r="E87" s="17">
        <v>4608</v>
      </c>
      <c r="F87" s="17">
        <v>2362</v>
      </c>
      <c r="G87" s="17">
        <v>2707</v>
      </c>
      <c r="H87" s="17">
        <v>1958</v>
      </c>
      <c r="I87" s="17">
        <v>1670</v>
      </c>
      <c r="J87" s="17">
        <v>1382</v>
      </c>
      <c r="K87" s="17">
        <v>461</v>
      </c>
      <c r="L87" s="17">
        <v>776</v>
      </c>
      <c r="M87" s="17">
        <v>0</v>
      </c>
    </row>
    <row r="88" spans="1:13" x14ac:dyDescent="0.2">
      <c r="A88" s="7" t="s">
        <v>59</v>
      </c>
      <c r="B88" s="17">
        <v>199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180</v>
      </c>
      <c r="I88" s="17">
        <v>136</v>
      </c>
      <c r="J88" s="17">
        <v>237</v>
      </c>
      <c r="K88" s="17">
        <v>1072</v>
      </c>
      <c r="L88" s="17">
        <v>686</v>
      </c>
      <c r="M88" s="17">
        <v>47</v>
      </c>
    </row>
    <row r="89" spans="1:13" x14ac:dyDescent="0.2">
      <c r="A89" s="7" t="s">
        <v>178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2031</v>
      </c>
      <c r="I89" s="17">
        <v>2059</v>
      </c>
      <c r="J89" s="17">
        <v>2048</v>
      </c>
      <c r="K89" s="17">
        <v>2043</v>
      </c>
      <c r="L89" s="17">
        <v>0</v>
      </c>
      <c r="M89" s="17">
        <v>0</v>
      </c>
    </row>
    <row r="90" spans="1:13" x14ac:dyDescent="0.2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1:13" x14ac:dyDescent="0.2">
      <c r="A91" s="14" t="s">
        <v>62</v>
      </c>
      <c r="B91" s="112">
        <f t="shared" ref="B91:M91" si="12">SUM(B82:B90)</f>
        <v>8977</v>
      </c>
      <c r="C91" s="112">
        <f t="shared" si="12"/>
        <v>8640</v>
      </c>
      <c r="D91" s="112">
        <f t="shared" si="12"/>
        <v>10127</v>
      </c>
      <c r="E91" s="112">
        <f t="shared" si="12"/>
        <v>14788</v>
      </c>
      <c r="F91" s="112">
        <f t="shared" si="12"/>
        <v>6043</v>
      </c>
      <c r="G91" s="112">
        <f t="shared" si="12"/>
        <v>5515</v>
      </c>
      <c r="H91" s="112">
        <f t="shared" si="12"/>
        <v>7138</v>
      </c>
      <c r="I91" s="112">
        <f t="shared" si="12"/>
        <v>6586</v>
      </c>
      <c r="J91" s="112">
        <f t="shared" si="12"/>
        <v>6750</v>
      </c>
      <c r="K91" s="112">
        <f t="shared" si="12"/>
        <v>6073</v>
      </c>
      <c r="L91" s="112">
        <f t="shared" si="12"/>
        <v>5171</v>
      </c>
      <c r="M91" s="112">
        <f t="shared" si="12"/>
        <v>3400</v>
      </c>
    </row>
    <row r="92" spans="1:13" x14ac:dyDescent="0.2">
      <c r="B92" s="17"/>
      <c r="C92" s="17"/>
      <c r="D92" s="17"/>
      <c r="E92" s="17"/>
      <c r="F92" s="17"/>
      <c r="G92" s="17"/>
      <c r="H92" s="17"/>
    </row>
    <row r="93" spans="1:13" ht="12" customHeight="1" thickBot="1" x14ac:dyDescent="0.25">
      <c r="A93" s="9" t="s">
        <v>63</v>
      </c>
      <c r="B93" s="113">
        <f t="shared" ref="B93:M93" si="13">+B91+B79+B73</f>
        <v>212549</v>
      </c>
      <c r="C93" s="113">
        <f t="shared" si="13"/>
        <v>217586</v>
      </c>
      <c r="D93" s="113">
        <f t="shared" si="13"/>
        <v>195178</v>
      </c>
      <c r="E93" s="113">
        <f t="shared" si="13"/>
        <v>172239</v>
      </c>
      <c r="F93" s="113">
        <f t="shared" si="13"/>
        <v>148300</v>
      </c>
      <c r="G93" s="113">
        <f t="shared" si="13"/>
        <v>121647</v>
      </c>
      <c r="H93" s="113">
        <f t="shared" si="13"/>
        <v>117431</v>
      </c>
      <c r="I93" s="113">
        <f t="shared" si="13"/>
        <v>116812</v>
      </c>
      <c r="J93" s="113">
        <f t="shared" si="13"/>
        <v>114444</v>
      </c>
      <c r="K93" s="113">
        <f t="shared" si="13"/>
        <v>107378</v>
      </c>
      <c r="L93" s="113">
        <f t="shared" si="13"/>
        <v>101745</v>
      </c>
      <c r="M93" s="113">
        <f t="shared" si="13"/>
        <v>96538</v>
      </c>
    </row>
    <row r="94" spans="1:13" ht="13.5" customHeight="1" thickTop="1" x14ac:dyDescent="0.2">
      <c r="A94" s="1" t="s">
        <v>179</v>
      </c>
    </row>
    <row r="95" spans="1:13" x14ac:dyDescent="0.2">
      <c r="A95" s="7" t="s">
        <v>124</v>
      </c>
      <c r="B95" s="3">
        <v>36678</v>
      </c>
      <c r="C95" s="3">
        <v>36312</v>
      </c>
      <c r="D95" s="3">
        <v>35947</v>
      </c>
      <c r="E95" s="3">
        <v>35582</v>
      </c>
      <c r="F95" s="3">
        <v>35217</v>
      </c>
      <c r="G95" s="3">
        <v>34851</v>
      </c>
      <c r="H95" s="3">
        <v>34486</v>
      </c>
      <c r="I95" s="3">
        <v>34121</v>
      </c>
      <c r="J95" s="3">
        <v>33756</v>
      </c>
      <c r="K95" s="3">
        <v>33390</v>
      </c>
      <c r="L95" s="3">
        <v>32933</v>
      </c>
      <c r="M95" s="3">
        <v>32568</v>
      </c>
    </row>
    <row r="96" spans="1:13" x14ac:dyDescent="0.2">
      <c r="B96" s="4" t="s">
        <v>3</v>
      </c>
      <c r="C96" s="4" t="s">
        <v>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  <c r="I96" s="4" t="s">
        <v>3</v>
      </c>
      <c r="J96" s="4" t="s">
        <v>3</v>
      </c>
      <c r="K96" s="4" t="s">
        <v>3</v>
      </c>
      <c r="L96" s="4" t="s">
        <v>3</v>
      </c>
      <c r="M96" s="4" t="s">
        <v>3</v>
      </c>
    </row>
    <row r="97" spans="1:13" x14ac:dyDescent="0.2">
      <c r="A97" s="8" t="s">
        <v>180</v>
      </c>
      <c r="B97" s="17"/>
      <c r="C97" s="17"/>
      <c r="D97" s="17"/>
      <c r="E97" s="17"/>
      <c r="F97" s="17"/>
      <c r="G97" s="17"/>
      <c r="H97" s="17"/>
    </row>
    <row r="98" spans="1:13" x14ac:dyDescent="0.2">
      <c r="B98" s="17"/>
      <c r="C98" s="17"/>
      <c r="D98" s="17"/>
      <c r="E98" s="17"/>
      <c r="F98" s="17"/>
      <c r="G98" s="17"/>
      <c r="H98" s="17"/>
    </row>
    <row r="99" spans="1:13" x14ac:dyDescent="0.2">
      <c r="A99" s="7" t="s">
        <v>181</v>
      </c>
      <c r="B99" s="17">
        <v>86507</v>
      </c>
      <c r="C99" s="17">
        <v>83207</v>
      </c>
      <c r="D99" s="17">
        <v>56756</v>
      </c>
      <c r="E99" s="17">
        <v>56680</v>
      </c>
      <c r="F99" s="17">
        <v>55437</v>
      </c>
      <c r="G99" s="17">
        <v>34440</v>
      </c>
      <c r="H99" s="17">
        <v>34189</v>
      </c>
      <c r="I99" s="17">
        <v>33244</v>
      </c>
      <c r="J99" s="17">
        <v>33214</v>
      </c>
      <c r="K99" s="17">
        <v>33228</v>
      </c>
      <c r="L99" s="17">
        <v>32641</v>
      </c>
      <c r="M99" s="17">
        <v>28564</v>
      </c>
    </row>
    <row r="100" spans="1:13" x14ac:dyDescent="0.2">
      <c r="A100" s="7" t="s">
        <v>66</v>
      </c>
      <c r="B100" s="17">
        <v>23527</v>
      </c>
      <c r="C100" s="17">
        <v>24284</v>
      </c>
      <c r="D100" s="17">
        <v>24770</v>
      </c>
      <c r="E100" s="17">
        <v>24034</v>
      </c>
      <c r="F100" s="17">
        <v>49471</v>
      </c>
      <c r="G100" s="17">
        <v>49685</v>
      </c>
      <c r="H100" s="17">
        <v>47125</v>
      </c>
      <c r="I100" s="17">
        <v>45378</v>
      </c>
      <c r="J100" s="17">
        <v>43123</v>
      </c>
      <c r="K100" s="17">
        <v>43036</v>
      </c>
      <c r="L100" s="17">
        <v>35318</v>
      </c>
      <c r="M100" s="17">
        <v>35453</v>
      </c>
    </row>
    <row r="101" spans="1:13" x14ac:dyDescent="0.2">
      <c r="A101" s="7" t="s">
        <v>182</v>
      </c>
      <c r="B101" s="17">
        <v>73685</v>
      </c>
      <c r="C101" s="17">
        <v>78473</v>
      </c>
      <c r="D101" s="17">
        <v>71208</v>
      </c>
      <c r="E101" s="17">
        <v>23237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</row>
    <row r="102" spans="1:13" x14ac:dyDescent="0.2">
      <c r="A102" s="7" t="s">
        <v>183</v>
      </c>
      <c r="B102" s="17">
        <v>12557</v>
      </c>
      <c r="C102" s="17">
        <v>13825</v>
      </c>
      <c r="D102" s="17">
        <v>11921</v>
      </c>
      <c r="E102" s="17">
        <v>12553</v>
      </c>
      <c r="F102" s="17">
        <v>11604</v>
      </c>
      <c r="G102" s="17">
        <v>13436</v>
      </c>
      <c r="H102" s="17">
        <v>14624</v>
      </c>
      <c r="I102" s="17">
        <f>19526-2781</f>
        <v>16745</v>
      </c>
      <c r="J102" s="17">
        <f>19994-2035</f>
        <v>17959</v>
      </c>
      <c r="K102" s="17">
        <f>20925-2290</f>
        <v>18635</v>
      </c>
      <c r="L102" s="17">
        <f>22616-1359</f>
        <v>21257</v>
      </c>
      <c r="M102" s="17">
        <f>21634-650</f>
        <v>20984</v>
      </c>
    </row>
    <row r="103" spans="1:13" x14ac:dyDescent="0.2">
      <c r="A103" s="7" t="s">
        <v>184</v>
      </c>
      <c r="B103" s="17">
        <v>5207</v>
      </c>
      <c r="C103" s="17">
        <v>6659</v>
      </c>
      <c r="D103" s="17">
        <v>6412</v>
      </c>
      <c r="E103" s="17">
        <v>7451</v>
      </c>
      <c r="F103" s="17">
        <v>9273</v>
      </c>
      <c r="G103" s="17">
        <v>10684</v>
      </c>
      <c r="H103" s="17">
        <v>11122</v>
      </c>
      <c r="I103" s="17">
        <v>11734</v>
      </c>
      <c r="J103" s="17">
        <v>7114</v>
      </c>
      <c r="K103" s="17">
        <v>7512</v>
      </c>
      <c r="L103" s="17">
        <v>5067</v>
      </c>
      <c r="M103" s="17">
        <v>3496</v>
      </c>
    </row>
    <row r="104" spans="1:13" x14ac:dyDescent="0.2">
      <c r="A104" s="7" t="s">
        <v>185</v>
      </c>
      <c r="B104" s="17">
        <v>1294</v>
      </c>
      <c r="C104" s="17">
        <v>1106</v>
      </c>
      <c r="D104" s="17">
        <v>1187</v>
      </c>
      <c r="E104" s="17">
        <v>1285</v>
      </c>
      <c r="F104" s="17">
        <v>1895</v>
      </c>
      <c r="G104" s="17">
        <v>2100</v>
      </c>
      <c r="H104" s="17">
        <v>1812</v>
      </c>
      <c r="I104" s="17">
        <f>112+1629</f>
        <v>1741</v>
      </c>
      <c r="J104" s="17">
        <f>1015+71</f>
        <v>1086</v>
      </c>
      <c r="K104" s="17">
        <f>1087+88</f>
        <v>1175</v>
      </c>
      <c r="L104" s="17">
        <f>118+1451</f>
        <v>1569</v>
      </c>
      <c r="M104" s="17">
        <v>980</v>
      </c>
    </row>
    <row r="105" spans="1:13" x14ac:dyDescent="0.2">
      <c r="A105" s="7" t="s">
        <v>186</v>
      </c>
      <c r="B105" s="17">
        <v>1863</v>
      </c>
      <c r="C105" s="17">
        <v>1772</v>
      </c>
      <c r="D105" s="17">
        <v>2016</v>
      </c>
      <c r="E105" s="17">
        <v>2196</v>
      </c>
      <c r="F105" s="17">
        <v>2100</v>
      </c>
      <c r="G105" s="17">
        <v>2232</v>
      </c>
      <c r="H105" s="17">
        <v>2625</v>
      </c>
      <c r="I105" s="17">
        <v>2910</v>
      </c>
      <c r="J105" s="17">
        <v>855</v>
      </c>
      <c r="K105" s="17">
        <v>966</v>
      </c>
      <c r="L105" s="17">
        <v>1294</v>
      </c>
      <c r="M105" s="17">
        <v>1559</v>
      </c>
    </row>
    <row r="106" spans="1:13" x14ac:dyDescent="0.2">
      <c r="A106" s="7" t="s">
        <v>187</v>
      </c>
      <c r="B106" s="17">
        <v>1768</v>
      </c>
      <c r="C106" s="17">
        <v>651</v>
      </c>
      <c r="D106" s="17">
        <v>12505</v>
      </c>
      <c r="E106" s="17">
        <v>34801</v>
      </c>
      <c r="F106" s="17">
        <v>10710</v>
      </c>
      <c r="G106" s="17">
        <v>1701</v>
      </c>
      <c r="H106" s="17">
        <v>1432</v>
      </c>
      <c r="I106" s="17">
        <v>1410</v>
      </c>
      <c r="J106" s="17">
        <v>7632</v>
      </c>
      <c r="K106" s="17">
        <v>820</v>
      </c>
      <c r="L106" s="17">
        <v>2502</v>
      </c>
      <c r="M106" s="17">
        <v>0</v>
      </c>
    </row>
    <row r="107" spans="1:13" x14ac:dyDescent="0.2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1:13" x14ac:dyDescent="0.2">
      <c r="A108" s="14" t="s">
        <v>71</v>
      </c>
      <c r="B108" s="114">
        <f t="shared" ref="B108:M108" si="14">SUM(B99:B106)</f>
        <v>206408</v>
      </c>
      <c r="C108" s="114">
        <f t="shared" si="14"/>
        <v>209977</v>
      </c>
      <c r="D108" s="114">
        <f t="shared" si="14"/>
        <v>186775</v>
      </c>
      <c r="E108" s="114">
        <f t="shared" si="14"/>
        <v>162237</v>
      </c>
      <c r="F108" s="114">
        <f t="shared" si="14"/>
        <v>140490</v>
      </c>
      <c r="G108" s="114">
        <f t="shared" si="14"/>
        <v>114278</v>
      </c>
      <c r="H108" s="114">
        <f t="shared" si="14"/>
        <v>112929</v>
      </c>
      <c r="I108" s="114">
        <f t="shared" si="14"/>
        <v>113162</v>
      </c>
      <c r="J108" s="114">
        <f t="shared" si="14"/>
        <v>110983</v>
      </c>
      <c r="K108" s="114">
        <f t="shared" si="14"/>
        <v>105372</v>
      </c>
      <c r="L108" s="114">
        <f t="shared" si="14"/>
        <v>99648</v>
      </c>
      <c r="M108" s="114">
        <f t="shared" si="14"/>
        <v>91036</v>
      </c>
    </row>
    <row r="109" spans="1:13" x14ac:dyDescent="0.2">
      <c r="B109" s="17"/>
      <c r="C109" s="17"/>
      <c r="D109" s="17"/>
      <c r="E109" s="17"/>
      <c r="F109" s="17"/>
      <c r="G109" s="17"/>
      <c r="H109" s="17"/>
    </row>
    <row r="110" spans="1:13" x14ac:dyDescent="0.2">
      <c r="A110" s="8" t="s">
        <v>72</v>
      </c>
      <c r="B110" s="17"/>
      <c r="C110" s="17"/>
      <c r="D110" s="17"/>
      <c r="E110" s="17"/>
      <c r="F110" s="17"/>
      <c r="G110" s="17"/>
      <c r="H110" s="17"/>
    </row>
    <row r="111" spans="1:13" x14ac:dyDescent="0.2">
      <c r="B111" s="17"/>
      <c r="C111" s="17"/>
      <c r="D111" s="17"/>
      <c r="E111" s="17"/>
      <c r="F111" s="17"/>
      <c r="G111" s="17"/>
      <c r="H111" s="17"/>
    </row>
    <row r="112" spans="1:13" x14ac:dyDescent="0.2">
      <c r="A112" s="7" t="s">
        <v>188</v>
      </c>
      <c r="B112" s="17">
        <v>0</v>
      </c>
      <c r="C112" s="17">
        <v>0</v>
      </c>
      <c r="D112" s="17">
        <v>0</v>
      </c>
      <c r="E112" s="17">
        <v>13</v>
      </c>
      <c r="F112" s="17">
        <v>9</v>
      </c>
      <c r="G112" s="17">
        <v>11</v>
      </c>
      <c r="H112" s="17">
        <v>10</v>
      </c>
      <c r="I112" s="17">
        <v>7</v>
      </c>
      <c r="J112" s="17">
        <v>4</v>
      </c>
      <c r="K112" s="17">
        <v>3</v>
      </c>
      <c r="L112" s="17">
        <v>2</v>
      </c>
      <c r="M112" s="17">
        <v>93</v>
      </c>
    </row>
    <row r="113" spans="1:13" x14ac:dyDescent="0.2">
      <c r="A113" s="7" t="s">
        <v>189</v>
      </c>
      <c r="B113" s="17">
        <v>1823</v>
      </c>
      <c r="C113" s="17">
        <v>2651</v>
      </c>
      <c r="D113" s="17">
        <v>4275</v>
      </c>
      <c r="E113" s="17">
        <v>2611</v>
      </c>
      <c r="F113" s="17">
        <v>2769</v>
      </c>
      <c r="G113" s="17">
        <v>3255</v>
      </c>
      <c r="H113" s="17">
        <v>155</v>
      </c>
      <c r="I113" s="17">
        <v>123</v>
      </c>
      <c r="J113" s="17">
        <v>269</v>
      </c>
      <c r="K113" s="30">
        <v>-1148</v>
      </c>
      <c r="L113" s="30">
        <v>-1232</v>
      </c>
      <c r="M113" s="17">
        <v>2000</v>
      </c>
    </row>
    <row r="114" spans="1:13" x14ac:dyDescent="0.2">
      <c r="A114" s="7" t="s">
        <v>190</v>
      </c>
      <c r="B114" s="17">
        <v>3416</v>
      </c>
      <c r="C114" s="17">
        <v>3572</v>
      </c>
      <c r="D114" s="17">
        <v>3189</v>
      </c>
      <c r="E114" s="17">
        <v>4253</v>
      </c>
      <c r="F114" s="17">
        <v>4079</v>
      </c>
      <c r="G114" s="17">
        <v>3183</v>
      </c>
      <c r="H114" s="17">
        <v>3757</v>
      </c>
      <c r="I114" s="17">
        <v>3028</v>
      </c>
      <c r="J114" s="17">
        <v>2680</v>
      </c>
      <c r="K114" s="17">
        <v>2939</v>
      </c>
      <c r="L114" s="17">
        <v>3198</v>
      </c>
      <c r="M114" s="17">
        <v>3263</v>
      </c>
    </row>
    <row r="115" spans="1:13" x14ac:dyDescent="0.2">
      <c r="A115" s="7" t="s">
        <v>79</v>
      </c>
      <c r="B115" s="17">
        <v>0</v>
      </c>
      <c r="C115" s="17">
        <v>532</v>
      </c>
      <c r="D115" s="17">
        <v>193</v>
      </c>
      <c r="E115" s="17">
        <v>1562</v>
      </c>
      <c r="F115" s="17">
        <v>321</v>
      </c>
      <c r="G115" s="17">
        <v>232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</row>
    <row r="116" spans="1:13" x14ac:dyDescent="0.2">
      <c r="A116" s="7" t="s">
        <v>191</v>
      </c>
      <c r="B116" s="17">
        <v>0</v>
      </c>
      <c r="C116" s="17">
        <v>0</v>
      </c>
      <c r="D116" s="17">
        <v>0</v>
      </c>
      <c r="E116" s="17">
        <v>950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</row>
    <row r="117" spans="1:13" x14ac:dyDescent="0.2">
      <c r="A117" s="7" t="s">
        <v>192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1:13" x14ac:dyDescent="0.2">
      <c r="A118" s="7" t="s">
        <v>193</v>
      </c>
      <c r="B118" s="17">
        <v>221</v>
      </c>
      <c r="C118" s="17">
        <v>228</v>
      </c>
      <c r="D118" s="17">
        <v>202</v>
      </c>
      <c r="E118" s="17">
        <v>107</v>
      </c>
      <c r="F118" s="17">
        <v>115</v>
      </c>
      <c r="G118" s="17">
        <v>126</v>
      </c>
      <c r="H118" s="17">
        <v>121</v>
      </c>
      <c r="I118" s="17">
        <v>117</v>
      </c>
      <c r="J118" s="17">
        <v>108</v>
      </c>
      <c r="K118" s="17">
        <v>157</v>
      </c>
      <c r="L118" s="17">
        <v>87</v>
      </c>
      <c r="M118" s="17">
        <v>112</v>
      </c>
    </row>
    <row r="119" spans="1:13" x14ac:dyDescent="0.2">
      <c r="A119" s="7" t="s">
        <v>194</v>
      </c>
      <c r="B119" s="17">
        <v>604</v>
      </c>
      <c r="C119" s="17">
        <v>547</v>
      </c>
      <c r="D119" s="17">
        <v>459</v>
      </c>
      <c r="E119" s="17">
        <v>419</v>
      </c>
      <c r="F119" s="17">
        <v>442</v>
      </c>
      <c r="G119" s="17">
        <v>487</v>
      </c>
      <c r="H119" s="17">
        <v>389</v>
      </c>
      <c r="I119" s="17">
        <v>328</v>
      </c>
      <c r="J119" s="17">
        <v>54</v>
      </c>
      <c r="K119" s="17">
        <v>0</v>
      </c>
      <c r="L119" s="17">
        <v>0</v>
      </c>
      <c r="M119" s="17">
        <v>0</v>
      </c>
    </row>
    <row r="120" spans="1:13" x14ac:dyDescent="0.2">
      <c r="A120" s="7" t="s">
        <v>195</v>
      </c>
      <c r="B120" s="17">
        <v>77</v>
      </c>
      <c r="C120" s="17">
        <v>79</v>
      </c>
      <c r="D120" s="17">
        <v>85</v>
      </c>
      <c r="E120" s="17">
        <v>87</v>
      </c>
      <c r="F120" s="17">
        <v>75</v>
      </c>
      <c r="G120" s="17">
        <v>75</v>
      </c>
      <c r="H120" s="17">
        <v>70</v>
      </c>
      <c r="I120" s="17">
        <v>47</v>
      </c>
      <c r="J120" s="17">
        <v>46</v>
      </c>
      <c r="K120" s="17">
        <v>55</v>
      </c>
      <c r="L120" s="17">
        <v>42</v>
      </c>
      <c r="M120" s="17">
        <v>34</v>
      </c>
    </row>
    <row r="121" spans="1:13" x14ac:dyDescent="0.2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1:13" x14ac:dyDescent="0.2">
      <c r="A122" s="14" t="s">
        <v>80</v>
      </c>
      <c r="B122" s="115">
        <f t="shared" ref="B122:M122" si="15">SUM(B112:B121)</f>
        <v>6141</v>
      </c>
      <c r="C122" s="115">
        <f t="shared" si="15"/>
        <v>7609</v>
      </c>
      <c r="D122" s="115">
        <f t="shared" si="15"/>
        <v>8403</v>
      </c>
      <c r="E122" s="115">
        <f t="shared" si="15"/>
        <v>10002</v>
      </c>
      <c r="F122" s="115">
        <f t="shared" si="15"/>
        <v>7810</v>
      </c>
      <c r="G122" s="115">
        <f t="shared" si="15"/>
        <v>7369</v>
      </c>
      <c r="H122" s="115">
        <f t="shared" si="15"/>
        <v>4502</v>
      </c>
      <c r="I122" s="115">
        <f t="shared" si="15"/>
        <v>3650</v>
      </c>
      <c r="J122" s="115">
        <f t="shared" si="15"/>
        <v>3161</v>
      </c>
      <c r="K122" s="115">
        <f t="shared" si="15"/>
        <v>2006</v>
      </c>
      <c r="L122" s="115">
        <f t="shared" si="15"/>
        <v>2097</v>
      </c>
      <c r="M122" s="115">
        <f t="shared" si="15"/>
        <v>5502</v>
      </c>
    </row>
    <row r="123" spans="1:13" x14ac:dyDescent="0.2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1:13" ht="12" customHeight="1" thickBot="1" x14ac:dyDescent="0.25">
      <c r="A124" s="6" t="s">
        <v>82</v>
      </c>
      <c r="B124" s="116">
        <f t="shared" ref="B124:M124" si="16">+B122+B108</f>
        <v>212549</v>
      </c>
      <c r="C124" s="116">
        <f t="shared" si="16"/>
        <v>217586</v>
      </c>
      <c r="D124" s="116">
        <f t="shared" si="16"/>
        <v>195178</v>
      </c>
      <c r="E124" s="116">
        <f t="shared" si="16"/>
        <v>172239</v>
      </c>
      <c r="F124" s="116">
        <f t="shared" si="16"/>
        <v>148300</v>
      </c>
      <c r="G124" s="116">
        <f t="shared" si="16"/>
        <v>121647</v>
      </c>
      <c r="H124" s="116">
        <f t="shared" si="16"/>
        <v>117431</v>
      </c>
      <c r="I124" s="116">
        <f t="shared" si="16"/>
        <v>116812</v>
      </c>
      <c r="J124" s="116">
        <f t="shared" si="16"/>
        <v>114144</v>
      </c>
      <c r="K124" s="116">
        <f t="shared" si="16"/>
        <v>107378</v>
      </c>
      <c r="L124" s="116">
        <f t="shared" si="16"/>
        <v>101745</v>
      </c>
      <c r="M124" s="116">
        <f t="shared" si="16"/>
        <v>96538</v>
      </c>
    </row>
    <row r="125" spans="1:13" ht="12" customHeight="1" thickTop="1" x14ac:dyDescent="0.2">
      <c r="A125" s="6"/>
      <c r="B125" s="36"/>
      <c r="C125" s="36"/>
      <c r="D125" s="36"/>
      <c r="E125" s="36"/>
      <c r="F125" s="36"/>
      <c r="G125" s="36"/>
      <c r="H125" s="36"/>
      <c r="I125" s="36"/>
      <c r="J125" s="36"/>
      <c r="K125" s="36"/>
    </row>
    <row r="126" spans="1:13" x14ac:dyDescent="0.2">
      <c r="A126" s="6"/>
      <c r="B126" s="36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3" x14ac:dyDescent="0.2">
      <c r="A127" s="6"/>
      <c r="B127" s="36"/>
      <c r="C127" s="36"/>
      <c r="D127" s="36"/>
      <c r="E127" s="117"/>
      <c r="F127" s="36"/>
      <c r="G127" s="36"/>
      <c r="H127" s="36"/>
      <c r="I127" s="36"/>
      <c r="J127" s="36"/>
      <c r="K127" s="36"/>
    </row>
    <row r="128" spans="1:13" x14ac:dyDescent="0.2">
      <c r="A128" s="6"/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  <row r="129" spans="1:13" x14ac:dyDescent="0.2">
      <c r="A129" s="6"/>
      <c r="B129" s="36"/>
      <c r="C129" s="36"/>
      <c r="D129" s="36"/>
      <c r="E129" s="36"/>
      <c r="F129" s="36"/>
      <c r="G129" s="36"/>
      <c r="H129" s="36"/>
      <c r="I129" s="36"/>
      <c r="J129" s="36"/>
      <c r="K129" s="36"/>
    </row>
    <row r="130" spans="1:13" x14ac:dyDescent="0.2">
      <c r="A130" s="6"/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3" ht="12.75" customHeight="1" x14ac:dyDescent="0.2">
      <c r="A131" s="1"/>
    </row>
    <row r="138" spans="1:13" ht="12.75" customHeight="1" x14ac:dyDescent="0.2">
      <c r="A138" s="1" t="s">
        <v>83</v>
      </c>
    </row>
    <row r="139" spans="1:13" x14ac:dyDescent="0.2">
      <c r="A139" s="7" t="s">
        <v>111</v>
      </c>
      <c r="B139" s="3">
        <v>36678</v>
      </c>
      <c r="C139" s="3">
        <v>36312</v>
      </c>
      <c r="D139" s="3">
        <v>35947</v>
      </c>
      <c r="E139" s="3">
        <v>35582</v>
      </c>
      <c r="F139" s="3">
        <v>35217</v>
      </c>
      <c r="G139" s="3">
        <v>34851</v>
      </c>
      <c r="H139" s="3">
        <v>34486</v>
      </c>
      <c r="I139" s="3">
        <v>34121</v>
      </c>
      <c r="J139" s="3">
        <v>33756</v>
      </c>
      <c r="K139" s="3">
        <v>33390</v>
      </c>
      <c r="L139" s="3">
        <v>32933</v>
      </c>
      <c r="M139" s="3">
        <v>32568</v>
      </c>
    </row>
    <row r="140" spans="1:13" x14ac:dyDescent="0.2">
      <c r="B140" s="4" t="s">
        <v>3</v>
      </c>
      <c r="C140" s="4" t="s">
        <v>3</v>
      </c>
      <c r="D140" s="4" t="s">
        <v>3</v>
      </c>
      <c r="E140" s="4" t="s">
        <v>3</v>
      </c>
      <c r="F140" s="4" t="s">
        <v>3</v>
      </c>
      <c r="G140" s="4" t="s">
        <v>3</v>
      </c>
      <c r="H140" s="4" t="s">
        <v>3</v>
      </c>
      <c r="I140" s="4" t="s">
        <v>3</v>
      </c>
      <c r="J140" s="4" t="s">
        <v>3</v>
      </c>
      <c r="K140" s="4" t="s">
        <v>3</v>
      </c>
      <c r="L140" s="4" t="s">
        <v>3</v>
      </c>
      <c r="M140" s="4" t="s">
        <v>3</v>
      </c>
    </row>
    <row r="141" spans="1:13" x14ac:dyDescent="0.2">
      <c r="A141" s="8" t="s">
        <v>84</v>
      </c>
    </row>
    <row r="143" spans="1:13" x14ac:dyDescent="0.2">
      <c r="A143" s="11" t="s">
        <v>85</v>
      </c>
      <c r="B143" s="17"/>
      <c r="C143" s="17"/>
      <c r="D143" s="17"/>
      <c r="E143" s="17"/>
      <c r="F143" s="17"/>
      <c r="G143" s="17"/>
      <c r="H143" s="17"/>
    </row>
    <row r="144" spans="1:13" x14ac:dyDescent="0.2">
      <c r="A144" s="7" t="s">
        <v>86</v>
      </c>
      <c r="B144" s="17">
        <v>54874</v>
      </c>
      <c r="C144" s="17">
        <v>50645</v>
      </c>
      <c r="D144" s="17">
        <v>48449</v>
      </c>
      <c r="E144" s="17">
        <v>45416</v>
      </c>
      <c r="F144" s="17">
        <v>41273</v>
      </c>
      <c r="G144" s="17">
        <v>40082</v>
      </c>
      <c r="H144" s="17">
        <v>36596</v>
      </c>
      <c r="I144" s="17">
        <v>33650</v>
      </c>
      <c r="J144" s="17">
        <v>28656</v>
      </c>
      <c r="K144" s="17">
        <v>34679</v>
      </c>
      <c r="L144" s="17">
        <v>27193</v>
      </c>
      <c r="M144" s="17">
        <v>13777</v>
      </c>
    </row>
    <row r="145" spans="1:13" x14ac:dyDescent="0.2">
      <c r="A145" s="7" t="s">
        <v>87</v>
      </c>
      <c r="B145" s="17">
        <v>236</v>
      </c>
      <c r="C145" s="17">
        <v>160</v>
      </c>
      <c r="D145" s="17">
        <v>632</v>
      </c>
      <c r="E145" s="17">
        <v>601</v>
      </c>
      <c r="F145" s="17">
        <v>247</v>
      </c>
      <c r="G145" s="17">
        <v>723</v>
      </c>
      <c r="H145" s="17">
        <v>55</v>
      </c>
      <c r="I145" s="17">
        <v>47</v>
      </c>
      <c r="J145" s="17">
        <v>75</v>
      </c>
      <c r="K145" s="17">
        <v>0</v>
      </c>
      <c r="L145" s="17">
        <v>0</v>
      </c>
      <c r="M145" s="17">
        <v>1123</v>
      </c>
    </row>
    <row r="146" spans="1:13" x14ac:dyDescent="0.2">
      <c r="A146" s="7" t="s">
        <v>196</v>
      </c>
      <c r="B146" s="17">
        <v>0</v>
      </c>
      <c r="C146" s="17">
        <v>137</v>
      </c>
      <c r="D146" s="17">
        <v>849</v>
      </c>
      <c r="E146" s="17">
        <v>0</v>
      </c>
      <c r="F146" s="17">
        <v>2</v>
      </c>
      <c r="G146" s="17">
        <v>0</v>
      </c>
      <c r="H146" s="17">
        <v>43</v>
      </c>
      <c r="I146" s="17">
        <v>126</v>
      </c>
      <c r="J146" s="17">
        <v>0</v>
      </c>
      <c r="K146" s="17">
        <v>289</v>
      </c>
      <c r="L146" s="17">
        <v>0</v>
      </c>
      <c r="M146" s="17">
        <v>435</v>
      </c>
    </row>
    <row r="147" spans="1:13" x14ac:dyDescent="0.2">
      <c r="B147" s="83">
        <f t="shared" ref="B147:M147" si="17">SUM(B144:B146)</f>
        <v>55110</v>
      </c>
      <c r="C147" s="83">
        <f t="shared" si="17"/>
        <v>50942</v>
      </c>
      <c r="D147" s="83">
        <f t="shared" si="17"/>
        <v>49930</v>
      </c>
      <c r="E147" s="83">
        <f t="shared" si="17"/>
        <v>46017</v>
      </c>
      <c r="F147" s="83">
        <f t="shared" si="17"/>
        <v>41522</v>
      </c>
      <c r="G147" s="83">
        <f t="shared" si="17"/>
        <v>40805</v>
      </c>
      <c r="H147" s="83">
        <f t="shared" si="17"/>
        <v>36694</v>
      </c>
      <c r="I147" s="83">
        <f t="shared" si="17"/>
        <v>33823</v>
      </c>
      <c r="J147" s="83">
        <f t="shared" si="17"/>
        <v>28731</v>
      </c>
      <c r="K147" s="83">
        <f t="shared" si="17"/>
        <v>34968</v>
      </c>
      <c r="L147" s="83">
        <f t="shared" si="17"/>
        <v>27193</v>
      </c>
      <c r="M147" s="83">
        <f t="shared" si="17"/>
        <v>15335</v>
      </c>
    </row>
    <row r="148" spans="1:13" x14ac:dyDescent="0.2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1:13" x14ac:dyDescent="0.2">
      <c r="A149" s="11" t="s">
        <v>88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1:13" x14ac:dyDescent="0.2">
      <c r="A150" s="7" t="s">
        <v>89</v>
      </c>
      <c r="B150" s="17">
        <v>19291</v>
      </c>
      <c r="C150" s="17">
        <v>18278</v>
      </c>
      <c r="D150" s="17">
        <v>19335</v>
      </c>
      <c r="E150" s="17">
        <v>17500</v>
      </c>
      <c r="F150" s="17">
        <v>15528</v>
      </c>
      <c r="G150" s="17">
        <v>15351</v>
      </c>
      <c r="H150" s="17">
        <v>14705</v>
      </c>
      <c r="I150" s="17">
        <v>13830</v>
      </c>
      <c r="J150" s="17">
        <v>12783</v>
      </c>
      <c r="K150" s="17">
        <v>14368</v>
      </c>
      <c r="L150" s="17">
        <v>10250</v>
      </c>
      <c r="M150" s="17">
        <v>6119</v>
      </c>
    </row>
    <row r="151" spans="1:13" x14ac:dyDescent="0.2">
      <c r="A151" s="7" t="s">
        <v>163</v>
      </c>
      <c r="B151" s="17">
        <v>5211</v>
      </c>
      <c r="C151" s="17">
        <v>5071</v>
      </c>
      <c r="D151" s="17">
        <v>4634</v>
      </c>
      <c r="E151" s="17">
        <v>3048</v>
      </c>
      <c r="F151" s="17">
        <v>2481</v>
      </c>
      <c r="G151" s="17">
        <v>2469</v>
      </c>
      <c r="H151" s="17">
        <v>2617</v>
      </c>
      <c r="I151" s="17">
        <v>3234</v>
      </c>
      <c r="J151" s="17">
        <v>3785</v>
      </c>
      <c r="K151" s="17">
        <v>6457</v>
      </c>
      <c r="L151" s="17">
        <v>5119</v>
      </c>
      <c r="M151" s="17">
        <v>5034</v>
      </c>
    </row>
    <row r="152" spans="1:13" x14ac:dyDescent="0.2">
      <c r="A152" s="7" t="s">
        <v>197</v>
      </c>
      <c r="B152" s="17">
        <v>5927</v>
      </c>
      <c r="C152" s="17">
        <v>5892</v>
      </c>
      <c r="D152" s="17">
        <v>2913</v>
      </c>
      <c r="E152" s="17">
        <v>6137</v>
      </c>
      <c r="F152" s="17">
        <v>6557</v>
      </c>
      <c r="G152" s="17">
        <v>6364</v>
      </c>
      <c r="H152" s="17">
        <v>5539</v>
      </c>
      <c r="I152" s="17">
        <v>4275</v>
      </c>
      <c r="J152" s="17">
        <v>3633</v>
      </c>
      <c r="K152" s="17">
        <v>3326</v>
      </c>
      <c r="L152" s="17">
        <v>2161</v>
      </c>
      <c r="M152" s="17">
        <v>900</v>
      </c>
    </row>
    <row r="153" spans="1:13" x14ac:dyDescent="0.2">
      <c r="A153" s="7" t="s">
        <v>198</v>
      </c>
      <c r="B153" s="17">
        <v>46</v>
      </c>
      <c r="C153" s="17">
        <v>0</v>
      </c>
      <c r="D153" s="17">
        <v>0</v>
      </c>
      <c r="E153" s="17">
        <v>912</v>
      </c>
      <c r="F153" s="17">
        <v>0</v>
      </c>
      <c r="G153" s="17">
        <v>31</v>
      </c>
      <c r="H153" s="17">
        <v>0</v>
      </c>
      <c r="I153" s="17">
        <v>0</v>
      </c>
      <c r="J153" s="17">
        <v>271</v>
      </c>
      <c r="K153" s="17">
        <v>0</v>
      </c>
      <c r="L153" s="17">
        <v>574</v>
      </c>
      <c r="M153" s="17">
        <v>0</v>
      </c>
    </row>
    <row r="154" spans="1:13" x14ac:dyDescent="0.2">
      <c r="B154" s="118">
        <f t="shared" ref="B154:M154" si="18">SUM(B150:B153)</f>
        <v>30475</v>
      </c>
      <c r="C154" s="118">
        <f t="shared" si="18"/>
        <v>29241</v>
      </c>
      <c r="D154" s="118">
        <f t="shared" si="18"/>
        <v>26882</v>
      </c>
      <c r="E154" s="118">
        <f t="shared" si="18"/>
        <v>27597</v>
      </c>
      <c r="F154" s="118">
        <f t="shared" si="18"/>
        <v>24566</v>
      </c>
      <c r="G154" s="118">
        <f t="shared" si="18"/>
        <v>24215</v>
      </c>
      <c r="H154" s="118">
        <f t="shared" si="18"/>
        <v>22861</v>
      </c>
      <c r="I154" s="118">
        <f t="shared" si="18"/>
        <v>21339</v>
      </c>
      <c r="J154" s="118">
        <f t="shared" si="18"/>
        <v>20472</v>
      </c>
      <c r="K154" s="118">
        <f t="shared" si="18"/>
        <v>24151</v>
      </c>
      <c r="L154" s="118">
        <f t="shared" si="18"/>
        <v>18104</v>
      </c>
      <c r="M154" s="118">
        <f t="shared" si="18"/>
        <v>12053</v>
      </c>
    </row>
    <row r="155" spans="1:13" x14ac:dyDescent="0.2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1:13" ht="12" customHeight="1" thickBot="1" x14ac:dyDescent="0.25">
      <c r="A156" s="6" t="s">
        <v>92</v>
      </c>
      <c r="B156" s="119">
        <f t="shared" ref="B156:M156" si="19">+B147-B154</f>
        <v>24635</v>
      </c>
      <c r="C156" s="119">
        <f t="shared" si="19"/>
        <v>21701</v>
      </c>
      <c r="D156" s="119">
        <f t="shared" si="19"/>
        <v>23048</v>
      </c>
      <c r="E156" s="119">
        <f t="shared" si="19"/>
        <v>18420</v>
      </c>
      <c r="F156" s="119">
        <f t="shared" si="19"/>
        <v>16956</v>
      </c>
      <c r="G156" s="119">
        <f t="shared" si="19"/>
        <v>16590</v>
      </c>
      <c r="H156" s="119">
        <f t="shared" si="19"/>
        <v>13833</v>
      </c>
      <c r="I156" s="119">
        <f t="shared" si="19"/>
        <v>12484</v>
      </c>
      <c r="J156" s="119">
        <f t="shared" si="19"/>
        <v>8259</v>
      </c>
      <c r="K156" s="119">
        <f t="shared" si="19"/>
        <v>10817</v>
      </c>
      <c r="L156" s="119">
        <f t="shared" si="19"/>
        <v>9089</v>
      </c>
      <c r="M156" s="119">
        <f t="shared" si="19"/>
        <v>3282</v>
      </c>
    </row>
    <row r="157" spans="1:13" ht="12" customHeight="1" thickTop="1" x14ac:dyDescent="0.2"/>
    <row r="158" spans="1:13" x14ac:dyDescent="0.2">
      <c r="A158" s="8" t="s">
        <v>93</v>
      </c>
    </row>
    <row r="160" spans="1:13" x14ac:dyDescent="0.2">
      <c r="A160" s="11" t="s">
        <v>85</v>
      </c>
    </row>
    <row r="161" spans="1:13" x14ac:dyDescent="0.2">
      <c r="A161" s="7" t="s">
        <v>94</v>
      </c>
      <c r="B161" s="17">
        <v>46</v>
      </c>
      <c r="C161" s="17">
        <v>39</v>
      </c>
      <c r="D161" s="17">
        <v>175</v>
      </c>
      <c r="E161" s="17">
        <v>74</v>
      </c>
      <c r="F161" s="17">
        <v>89</v>
      </c>
      <c r="G161" s="17">
        <v>36</v>
      </c>
      <c r="H161" s="17">
        <v>157</v>
      </c>
      <c r="I161" s="17">
        <v>169</v>
      </c>
      <c r="J161" s="17">
        <v>32</v>
      </c>
      <c r="K161" s="17">
        <v>49</v>
      </c>
      <c r="L161" s="17">
        <v>52</v>
      </c>
      <c r="M161" s="17">
        <v>0</v>
      </c>
    </row>
    <row r="162" spans="1:13" x14ac:dyDescent="0.2">
      <c r="B162" s="17"/>
      <c r="C162" s="17"/>
      <c r="D162" s="17"/>
      <c r="E162" s="17"/>
      <c r="F162" s="17"/>
      <c r="G162" s="17"/>
      <c r="H162" s="17"/>
    </row>
    <row r="163" spans="1:13" x14ac:dyDescent="0.2">
      <c r="A163" s="11" t="s">
        <v>88</v>
      </c>
      <c r="B163" s="17"/>
      <c r="C163" s="17"/>
      <c r="D163" s="17"/>
      <c r="E163" s="17"/>
      <c r="F163" s="17"/>
      <c r="G163" s="17"/>
      <c r="H163" s="17"/>
    </row>
    <row r="164" spans="1:13" x14ac:dyDescent="0.2">
      <c r="A164" s="7" t="s">
        <v>146</v>
      </c>
      <c r="B164" s="17">
        <v>6677</v>
      </c>
      <c r="C164" s="17">
        <v>9556</v>
      </c>
      <c r="D164" s="17">
        <v>37205</v>
      </c>
      <c r="E164" s="17">
        <v>30401</v>
      </c>
      <c r="F164" s="17">
        <v>10428</v>
      </c>
      <c r="G164" s="17">
        <v>5844</v>
      </c>
      <c r="H164" s="17">
        <v>4870</v>
      </c>
      <c r="I164" s="17">
        <v>7873</v>
      </c>
      <c r="J164" s="17">
        <v>7145</v>
      </c>
      <c r="K164" s="17">
        <v>12051</v>
      </c>
      <c r="L164" s="17">
        <v>13037</v>
      </c>
      <c r="M164" s="17">
        <v>94310</v>
      </c>
    </row>
    <row r="165" spans="1:13" x14ac:dyDescent="0.2">
      <c r="B165" s="17"/>
      <c r="C165" s="17"/>
      <c r="D165" s="17"/>
      <c r="E165" s="17"/>
      <c r="F165" s="17"/>
      <c r="G165" s="17"/>
      <c r="H165" s="17"/>
    </row>
    <row r="166" spans="1:13" ht="12" customHeight="1" thickBot="1" x14ac:dyDescent="0.25">
      <c r="A166" s="6" t="s">
        <v>98</v>
      </c>
      <c r="B166" s="120">
        <f t="shared" ref="B166:M166" si="20">+B161-B164</f>
        <v>-6631</v>
      </c>
      <c r="C166" s="120">
        <f t="shared" si="20"/>
        <v>-9517</v>
      </c>
      <c r="D166" s="120">
        <f t="shared" si="20"/>
        <v>-37030</v>
      </c>
      <c r="E166" s="120">
        <f t="shared" si="20"/>
        <v>-30327</v>
      </c>
      <c r="F166" s="120">
        <f t="shared" si="20"/>
        <v>-10339</v>
      </c>
      <c r="G166" s="120">
        <f t="shared" si="20"/>
        <v>-5808</v>
      </c>
      <c r="H166" s="120">
        <f t="shared" si="20"/>
        <v>-4713</v>
      </c>
      <c r="I166" s="120">
        <f t="shared" si="20"/>
        <v>-7704</v>
      </c>
      <c r="J166" s="120">
        <f t="shared" si="20"/>
        <v>-7113</v>
      </c>
      <c r="K166" s="120">
        <f t="shared" si="20"/>
        <v>-12002</v>
      </c>
      <c r="L166" s="120">
        <f t="shared" si="20"/>
        <v>-12985</v>
      </c>
      <c r="M166" s="120">
        <f t="shared" si="20"/>
        <v>-94310</v>
      </c>
    </row>
    <row r="167" spans="1:13" ht="12" customHeight="1" thickTop="1" x14ac:dyDescent="0.2">
      <c r="B167" s="17"/>
      <c r="C167" s="17"/>
      <c r="D167" s="17"/>
      <c r="E167" s="17"/>
      <c r="F167" s="17"/>
      <c r="G167" s="17"/>
      <c r="H167" s="17"/>
    </row>
    <row r="168" spans="1:13" x14ac:dyDescent="0.2">
      <c r="A168" s="8" t="s">
        <v>99</v>
      </c>
      <c r="B168" s="17"/>
      <c r="C168" s="17"/>
      <c r="D168" s="17"/>
      <c r="E168" s="17"/>
      <c r="F168" s="17"/>
      <c r="G168" s="17"/>
      <c r="H168" s="17"/>
    </row>
    <row r="169" spans="1:13" x14ac:dyDescent="0.2">
      <c r="B169" s="17"/>
      <c r="C169" s="17"/>
      <c r="D169" s="17"/>
      <c r="E169" s="17"/>
      <c r="F169" s="17"/>
      <c r="G169" s="17"/>
      <c r="H169" s="17"/>
    </row>
    <row r="170" spans="1:13" x14ac:dyDescent="0.2">
      <c r="A170" s="11" t="s">
        <v>85</v>
      </c>
      <c r="B170" s="17"/>
      <c r="C170" s="17"/>
      <c r="D170" s="17"/>
      <c r="E170" s="17"/>
      <c r="F170" s="17"/>
      <c r="G170" s="17"/>
      <c r="H170" s="17"/>
    </row>
    <row r="171" spans="1:13" x14ac:dyDescent="0.2">
      <c r="A171" s="7" t="s">
        <v>100</v>
      </c>
      <c r="B171" s="17">
        <v>19347</v>
      </c>
      <c r="C171" s="17">
        <v>0</v>
      </c>
      <c r="D171" s="17">
        <v>23241</v>
      </c>
      <c r="E171" s="17">
        <v>17801</v>
      </c>
      <c r="F171" s="17">
        <v>29348</v>
      </c>
      <c r="G171" s="17">
        <v>0</v>
      </c>
      <c r="H171" s="17">
        <v>0</v>
      </c>
      <c r="I171" s="17">
        <v>4940</v>
      </c>
      <c r="J171" s="17">
        <v>2043</v>
      </c>
      <c r="K171" s="17">
        <v>39224</v>
      </c>
      <c r="L171" s="17">
        <v>1297</v>
      </c>
      <c r="M171" s="17">
        <v>93120</v>
      </c>
    </row>
    <row r="172" spans="1:13" x14ac:dyDescent="0.2">
      <c r="B172" s="17"/>
      <c r="C172" s="17"/>
      <c r="D172" s="17"/>
      <c r="E172" s="17"/>
      <c r="F172" s="17"/>
      <c r="G172" s="17"/>
      <c r="H172" s="17"/>
      <c r="K172" s="17"/>
      <c r="L172" s="17"/>
      <c r="M172" s="17"/>
    </row>
    <row r="173" spans="1:13" x14ac:dyDescent="0.2">
      <c r="A173" s="11" t="s">
        <v>88</v>
      </c>
      <c r="B173" s="17"/>
      <c r="C173" s="17"/>
      <c r="D173" s="17"/>
      <c r="E173" s="17"/>
      <c r="F173" s="17"/>
      <c r="G173" s="17"/>
      <c r="H173" s="17"/>
      <c r="K173" s="17"/>
      <c r="L173" s="17"/>
      <c r="M173" s="17"/>
    </row>
    <row r="174" spans="1:13" x14ac:dyDescent="0.2">
      <c r="A174" s="7" t="s">
        <v>199</v>
      </c>
      <c r="B174" s="17">
        <v>0</v>
      </c>
      <c r="C174" s="17">
        <v>0</v>
      </c>
      <c r="D174" s="17">
        <v>0</v>
      </c>
      <c r="E174" s="17">
        <v>0</v>
      </c>
      <c r="F174" s="17">
        <v>31269</v>
      </c>
      <c r="G174" s="17">
        <v>3477</v>
      </c>
      <c r="H174" s="17">
        <v>5565</v>
      </c>
      <c r="I174" s="17">
        <v>5883</v>
      </c>
      <c r="J174" s="17">
        <v>0</v>
      </c>
      <c r="K174" s="17">
        <v>0</v>
      </c>
      <c r="L174" s="17">
        <v>0</v>
      </c>
      <c r="M174" s="17">
        <v>0</v>
      </c>
    </row>
    <row r="175" spans="1:13" x14ac:dyDescent="0.2">
      <c r="A175" s="7" t="s">
        <v>200</v>
      </c>
      <c r="B175" s="17">
        <v>0</v>
      </c>
      <c r="C175" s="17">
        <v>7131</v>
      </c>
      <c r="D175" s="17">
        <v>0</v>
      </c>
      <c r="E175" s="17">
        <v>0</v>
      </c>
      <c r="F175" s="17">
        <v>0</v>
      </c>
      <c r="G175" s="17">
        <v>57</v>
      </c>
      <c r="H175" s="17">
        <v>64</v>
      </c>
      <c r="I175" s="17">
        <v>1100</v>
      </c>
      <c r="J175" s="17">
        <v>43</v>
      </c>
      <c r="K175" s="17">
        <f>35520+45</f>
        <v>35565</v>
      </c>
      <c r="L175" s="17">
        <v>0</v>
      </c>
      <c r="M175" s="17">
        <v>0</v>
      </c>
    </row>
    <row r="176" spans="1:13" x14ac:dyDescent="0.2">
      <c r="A176" s="7" t="s">
        <v>103</v>
      </c>
      <c r="B176" s="17">
        <v>38179</v>
      </c>
      <c r="C176" s="17">
        <v>6677</v>
      </c>
      <c r="D176" s="17">
        <v>7608</v>
      </c>
      <c r="E176" s="17">
        <v>6048</v>
      </c>
      <c r="F176" s="17">
        <v>5184</v>
      </c>
      <c r="G176" s="17">
        <v>4147</v>
      </c>
      <c r="H176" s="17">
        <v>3456</v>
      </c>
      <c r="I176" s="17">
        <v>2880</v>
      </c>
      <c r="J176" s="17">
        <v>1728</v>
      </c>
      <c r="K176" s="17">
        <v>2389</v>
      </c>
      <c r="L176" s="17">
        <v>724</v>
      </c>
      <c r="M176" s="17">
        <v>0</v>
      </c>
    </row>
    <row r="177" spans="1:13" x14ac:dyDescent="0.2">
      <c r="B177" s="121">
        <f t="shared" ref="B177:M177" si="21">SUM(B174:B176)</f>
        <v>38179</v>
      </c>
      <c r="C177" s="121">
        <f t="shared" si="21"/>
        <v>13808</v>
      </c>
      <c r="D177" s="121">
        <f t="shared" si="21"/>
        <v>7608</v>
      </c>
      <c r="E177" s="121">
        <f t="shared" si="21"/>
        <v>6048</v>
      </c>
      <c r="F177" s="121">
        <f t="shared" si="21"/>
        <v>36453</v>
      </c>
      <c r="G177" s="121">
        <f t="shared" si="21"/>
        <v>7681</v>
      </c>
      <c r="H177" s="121">
        <f t="shared" si="21"/>
        <v>9085</v>
      </c>
      <c r="I177" s="121">
        <f t="shared" si="21"/>
        <v>9863</v>
      </c>
      <c r="J177" s="121">
        <f t="shared" si="21"/>
        <v>1771</v>
      </c>
      <c r="K177" s="121">
        <f t="shared" si="21"/>
        <v>37954</v>
      </c>
      <c r="L177" s="121">
        <f t="shared" si="21"/>
        <v>724</v>
      </c>
      <c r="M177" s="121">
        <f t="shared" si="21"/>
        <v>0</v>
      </c>
    </row>
    <row r="178" spans="1:13" x14ac:dyDescent="0.2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2" customHeight="1" thickBot="1" x14ac:dyDescent="0.25">
      <c r="A179" s="6" t="s">
        <v>104</v>
      </c>
      <c r="B179" s="122">
        <f t="shared" ref="B179:M179" si="22">+B171-B177</f>
        <v>-18832</v>
      </c>
      <c r="C179" s="122">
        <f t="shared" si="22"/>
        <v>-13808</v>
      </c>
      <c r="D179" s="123">
        <f t="shared" si="22"/>
        <v>15633</v>
      </c>
      <c r="E179" s="123">
        <f t="shared" si="22"/>
        <v>11753</v>
      </c>
      <c r="F179" s="122">
        <f t="shared" si="22"/>
        <v>-7105</v>
      </c>
      <c r="G179" s="122">
        <f t="shared" si="22"/>
        <v>-7681</v>
      </c>
      <c r="H179" s="122">
        <f t="shared" si="22"/>
        <v>-9085</v>
      </c>
      <c r="I179" s="122">
        <f t="shared" si="22"/>
        <v>-4923</v>
      </c>
      <c r="J179" s="122">
        <f t="shared" si="22"/>
        <v>272</v>
      </c>
      <c r="K179" s="122">
        <f t="shared" si="22"/>
        <v>1270</v>
      </c>
      <c r="L179" s="122">
        <f t="shared" si="22"/>
        <v>573</v>
      </c>
      <c r="M179" s="122">
        <f t="shared" si="22"/>
        <v>93120</v>
      </c>
    </row>
    <row r="180" spans="1:13" ht="12" customHeight="1" thickTop="1" x14ac:dyDescent="0.2"/>
    <row r="181" spans="1:13" s="6" customFormat="1" x14ac:dyDescent="0.2">
      <c r="A181" s="6" t="s">
        <v>105</v>
      </c>
      <c r="B181" s="124">
        <f t="shared" ref="B181:M181" si="23">+B179+B166+B156</f>
        <v>-828</v>
      </c>
      <c r="C181" s="124">
        <f t="shared" si="23"/>
        <v>-1624</v>
      </c>
      <c r="D181" s="125">
        <f t="shared" si="23"/>
        <v>1651</v>
      </c>
      <c r="E181" s="124">
        <f t="shared" si="23"/>
        <v>-154</v>
      </c>
      <c r="F181" s="124">
        <f t="shared" si="23"/>
        <v>-488</v>
      </c>
      <c r="G181" s="125">
        <f t="shared" si="23"/>
        <v>3101</v>
      </c>
      <c r="H181" s="125">
        <f t="shared" si="23"/>
        <v>35</v>
      </c>
      <c r="I181" s="124">
        <f t="shared" si="23"/>
        <v>-143</v>
      </c>
      <c r="J181" s="125">
        <f t="shared" si="23"/>
        <v>1418</v>
      </c>
      <c r="K181" s="125">
        <f t="shared" si="23"/>
        <v>85</v>
      </c>
      <c r="L181" s="124">
        <f t="shared" si="23"/>
        <v>-3323</v>
      </c>
      <c r="M181" s="125">
        <f t="shared" si="23"/>
        <v>2092</v>
      </c>
    </row>
    <row r="182" spans="1:13" x14ac:dyDescent="0.2">
      <c r="A182" s="7" t="s">
        <v>106</v>
      </c>
      <c r="B182" s="46">
        <f>+C183</f>
        <v>2651</v>
      </c>
      <c r="C182" s="17">
        <v>4275</v>
      </c>
      <c r="D182" s="17">
        <v>2624</v>
      </c>
      <c r="E182" s="17">
        <v>2778</v>
      </c>
      <c r="F182" s="17">
        <v>3266</v>
      </c>
      <c r="G182" s="17">
        <v>165</v>
      </c>
      <c r="H182" s="17">
        <v>130</v>
      </c>
      <c r="I182" s="17">
        <v>273</v>
      </c>
      <c r="J182" s="30">
        <v>-1145</v>
      </c>
      <c r="K182" s="30">
        <v>-1230</v>
      </c>
      <c r="L182" s="17">
        <v>2093</v>
      </c>
      <c r="M182" s="17">
        <v>0</v>
      </c>
    </row>
    <row r="183" spans="1:13" s="6" customFormat="1" ht="12" customHeight="1" thickBot="1" x14ac:dyDescent="0.25">
      <c r="A183" s="6" t="s">
        <v>107</v>
      </c>
      <c r="B183" s="126">
        <f t="shared" ref="B183:M183" si="24">SUM(B181:B182)</f>
        <v>1823</v>
      </c>
      <c r="C183" s="126">
        <f t="shared" si="24"/>
        <v>2651</v>
      </c>
      <c r="D183" s="126">
        <f t="shared" si="24"/>
        <v>4275</v>
      </c>
      <c r="E183" s="126">
        <f t="shared" si="24"/>
        <v>2624</v>
      </c>
      <c r="F183" s="126">
        <f t="shared" si="24"/>
        <v>2778</v>
      </c>
      <c r="G183" s="126">
        <f t="shared" si="24"/>
        <v>3266</v>
      </c>
      <c r="H183" s="126">
        <f t="shared" si="24"/>
        <v>165</v>
      </c>
      <c r="I183" s="126">
        <f t="shared" si="24"/>
        <v>130</v>
      </c>
      <c r="J183" s="126">
        <f t="shared" si="24"/>
        <v>273</v>
      </c>
      <c r="K183" s="127">
        <f t="shared" si="24"/>
        <v>-1145</v>
      </c>
      <c r="L183" s="127">
        <f t="shared" si="24"/>
        <v>-1230</v>
      </c>
      <c r="M183" s="126">
        <f t="shared" si="24"/>
        <v>2092</v>
      </c>
    </row>
    <row r="184" spans="1:13" ht="12" customHeight="1" thickTop="1" x14ac:dyDescent="0.2">
      <c r="A184" t="s">
        <v>201</v>
      </c>
    </row>
  </sheetData>
  <mergeCells count="3">
    <mergeCell ref="B11:B12"/>
    <mergeCell ref="C11:C12"/>
    <mergeCell ref="M6:M7"/>
  </mergeCells>
  <phoneticPr fontId="7" type="noConversion"/>
  <pageMargins left="0.25" right="0.25" top="0.49" bottom="0.27559055118110237" header="0.19685039370078741" footer="0.27559055118110237"/>
  <pageSetup paperSize="9" scale="92" fitToHeight="4" orientation="landscape"/>
  <headerFooter alignWithMargins="0">
    <oddHeader>&amp;CCIAL FINANCIAL ACCOUNTS</oddHeader>
  </headerFooter>
  <rowBreaks count="3" manualBreakCount="3">
    <brk id="46" max="16383" man="1"/>
    <brk id="93" max="16383" man="1"/>
    <brk id="137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AIAL</vt:lpstr>
      <vt:lpstr>WIAL</vt:lpstr>
      <vt:lpstr>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Brown</dc:creator>
  <cp:lastModifiedBy>xbany</cp:lastModifiedBy>
  <cp:lastPrinted>2000-12-06T03:51:22Z</cp:lastPrinted>
  <dcterms:created xsi:type="dcterms:W3CDTF">2000-10-31T22:33:15Z</dcterms:created>
  <dcterms:modified xsi:type="dcterms:W3CDTF">2020-11-19T13:29:30Z</dcterms:modified>
</cp:coreProperties>
</file>